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defaultThemeVersion="124226"/>
  <mc:AlternateContent xmlns:mc="http://schemas.openxmlformats.org/markup-compatibility/2006">
    <mc:Choice Requires="x15">
      <x15ac:absPath xmlns:x15ac="http://schemas.microsoft.com/office/spreadsheetml/2010/11/ac" url="C:\Users\ForrestA\AppData\Local\Microsoft\Windows\INetCache\Content.Outlook\HPYR3ZR6\"/>
    </mc:Choice>
  </mc:AlternateContent>
  <xr:revisionPtr revIDLastSave="0" documentId="13_ncr:1_{11A45FB1-B9FA-4774-9BD0-A6A510D306C2}" xr6:coauthVersionLast="47" xr6:coauthVersionMax="47" xr10:uidLastSave="{00000000-0000-0000-0000-000000000000}"/>
  <bookViews>
    <workbookView xWindow="-108" yWindow="-108" windowWidth="23256" windowHeight="12576" tabRatio="650" firstSheet="9" activeTab="10" xr2:uid="{00000000-000D-0000-FFFF-FFFF00000000}"/>
  </bookViews>
  <sheets>
    <sheet name="Intake Sheet" sheetId="2" r:id="rId1"/>
    <sheet name="CAP Form" sheetId="1" r:id="rId2"/>
    <sheet name="Number Request Form" sheetId="4" r:id="rId3"/>
    <sheet name="Proj Req - 1" sheetId="6" r:id="rId4"/>
    <sheet name="Proj Req -2" sheetId="8" r:id="rId5"/>
    <sheet name="Proj Req - 3" sheetId="9" r:id="rId6"/>
    <sheet name="Proj Req -4" sheetId="10" r:id="rId7"/>
    <sheet name="Tax Quest - 1" sheetId="20" r:id="rId8"/>
    <sheet name="Tax Quest - 2" sheetId="21" r:id="rId9"/>
    <sheet name="Tax Quest - 3" sheetId="13" r:id="rId10"/>
    <sheet name="SBC Fast Facts" sheetId="16" r:id="rId11"/>
    <sheet name="Allotment Form" sheetId="17" r:id="rId12"/>
    <sheet name="Contract Face Sheet" sheetId="18" r:id="rId13"/>
    <sheet name="Tracking Log" sheetId="3" r:id="rId14"/>
    <sheet name="169 Towns" sheetId="22" r:id="rId15"/>
    <sheet name="Comm_Town" sheetId="23" r:id="rId16"/>
  </sheets>
  <definedNames>
    <definedName name="BFManager">'Intake Sheet'!$K$192:$K$194</definedName>
    <definedName name="BFManager1">'Intake Sheet'!$K$192:$K$194</definedName>
    <definedName name="_xlnm.Print_Area" localSheetId="11">'Allotment Form'!$A$1:$I$44</definedName>
    <definedName name="_xlnm.Print_Area" localSheetId="1">'CAP Form'!$A$1:$F$31</definedName>
    <definedName name="_xlnm.Print_Area" localSheetId="12">'Contract Face Sheet'!$A$1:$H$35</definedName>
    <definedName name="_xlnm.Print_Area" localSheetId="0">'Intake Sheet'!$A$2:$B$30</definedName>
    <definedName name="_xlnm.Print_Area" localSheetId="2">'Number Request Form'!$A$1:$F$17</definedName>
    <definedName name="_xlnm.Print_Area" localSheetId="3">'Proj Req - 1'!$A$1:$H$44</definedName>
    <definedName name="_xlnm.Print_Area" localSheetId="5">'Proj Req - 3'!$B$1:$H$44</definedName>
    <definedName name="_xlnm.Print_Area" localSheetId="4">'Proj Req -2'!$A$1:$J$32</definedName>
    <definedName name="_xlnm.Print_Area" localSheetId="6">'Proj Req -4'!$A$1:$J$44</definedName>
    <definedName name="_xlnm.Print_Area" localSheetId="10">'SBC Fast Facts'!$A$1:$F$30</definedName>
    <definedName name="_xlnm.Print_Area" localSheetId="7">'Tax Quest - 1'!$A$1:$I$53</definedName>
    <definedName name="_xlnm.Print_Area" localSheetId="8">'Tax Quest - 2'!$A$2:$I$49</definedName>
    <definedName name="_xlnm.Print_Area" localSheetId="9">'Tax Quest - 3'!$A$1:$D$28</definedName>
    <definedName name="ProgramSource">'Intake Sheet'!$D$5:$D$38</definedName>
    <definedName name="ProgSource">'Intake Sheet'!$E$5:$E$36</definedName>
    <definedName name="ProgSource1">'Intake Sheet'!$K$7:$K$17</definedName>
    <definedName name="Z_8B41D907_2738_45D5_B2A3_27E68231E641_.wvu.PrintArea" localSheetId="1" hidden="1">'CAP Form'!$A$1:$B$55</definedName>
    <definedName name="Z_8B41D907_2738_45D5_B2A3_27E68231E641_.wvu.PrintArea" localSheetId="10" hidden="1">'SBC Fast Facts'!$A$1:$B$54</definedName>
  </definedNames>
  <calcPr calcId="191029"/>
  <customWorkbookViews>
    <customWorkbookView name="Comments" guid="{8B41D907-2738-45D5-B2A3-27E68231E641}" maximized="1" xWindow="1" yWindow="1" windowWidth="1280" windowHeight="83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24" i="2" l="1"/>
  <c r="D18" i="9"/>
  <c r="G96" i="2"/>
  <c r="F96" i="2"/>
  <c r="E96" i="2"/>
  <c r="D96" i="2"/>
  <c r="C110" i="2"/>
  <c r="D110" i="2"/>
  <c r="H95" i="2"/>
  <c r="B41" i="2"/>
  <c r="D10" i="9"/>
  <c r="E10" i="9"/>
  <c r="C10" i="9"/>
  <c r="B11" i="1"/>
  <c r="H87" i="2"/>
  <c r="B9" i="1"/>
  <c r="B9" i="16" l="1"/>
  <c r="B17" i="18" l="1"/>
  <c r="B16" i="18"/>
  <c r="B15" i="18"/>
  <c r="B14" i="18"/>
  <c r="F16" i="18"/>
  <c r="H15" i="18"/>
  <c r="F15" i="18"/>
  <c r="A13" i="21"/>
  <c r="C6" i="21"/>
  <c r="G19" i="18"/>
  <c r="B26" i="20"/>
  <c r="B27" i="13"/>
  <c r="B25" i="13"/>
  <c r="B23" i="13"/>
  <c r="B21" i="13"/>
  <c r="B18" i="13"/>
  <c r="B16" i="13"/>
  <c r="B14" i="13"/>
  <c r="B12" i="13"/>
  <c r="B10" i="13"/>
  <c r="G41" i="21"/>
  <c r="G40" i="21"/>
  <c r="G39" i="21"/>
  <c r="G38" i="21"/>
  <c r="A22" i="21"/>
  <c r="A19" i="21"/>
  <c r="A17" i="21"/>
  <c r="A15" i="21"/>
  <c r="F4" i="21"/>
  <c r="H9" i="21"/>
  <c r="F9" i="21"/>
  <c r="F5" i="21"/>
  <c r="H53" i="20"/>
  <c r="F53" i="20"/>
  <c r="H50" i="20"/>
  <c r="F50" i="20"/>
  <c r="C50" i="20"/>
  <c r="H44" i="20"/>
  <c r="H41" i="20"/>
  <c r="F44" i="20"/>
  <c r="F41" i="20"/>
  <c r="B47" i="20"/>
  <c r="H25" i="20"/>
  <c r="A17" i="20"/>
  <c r="F20" i="20"/>
  <c r="C11" i="20"/>
  <c r="F37" i="20"/>
  <c r="H37" i="20"/>
  <c r="E38" i="20"/>
  <c r="F30" i="20"/>
  <c r="A35" i="20"/>
  <c r="C32" i="20"/>
  <c r="C22" i="20"/>
  <c r="F31" i="20"/>
  <c r="E25" i="20"/>
  <c r="B25" i="20"/>
  <c r="F21" i="20"/>
  <c r="F11" i="20"/>
  <c r="I8" i="20"/>
  <c r="C8" i="20"/>
  <c r="I6" i="20"/>
  <c r="C6" i="20"/>
  <c r="F2" i="4"/>
  <c r="D7" i="10"/>
  <c r="D8" i="10"/>
  <c r="D9" i="10"/>
  <c r="D10" i="10"/>
  <c r="D11" i="10"/>
  <c r="D12" i="10"/>
  <c r="D13" i="10"/>
  <c r="D14" i="10"/>
  <c r="D15" i="10"/>
  <c r="D16" i="10"/>
  <c r="E21" i="10"/>
  <c r="G21" i="10"/>
  <c r="D22" i="10"/>
  <c r="E23" i="10"/>
  <c r="E25" i="10"/>
  <c r="G25" i="10"/>
  <c r="C33" i="10"/>
  <c r="D33" i="10"/>
  <c r="E33" i="10"/>
  <c r="C34" i="10"/>
  <c r="D34" i="10"/>
  <c r="E34" i="10"/>
  <c r="C35" i="10"/>
  <c r="D35" i="10"/>
  <c r="E35" i="10"/>
  <c r="D36" i="10"/>
  <c r="E36" i="10"/>
  <c r="C43" i="10"/>
  <c r="C44" i="10"/>
  <c r="F44" i="10"/>
  <c r="C37" i="10" l="1"/>
  <c r="D37" i="10"/>
  <c r="E37" i="10"/>
  <c r="D5" i="16"/>
  <c r="F5" i="16"/>
  <c r="D2" i="4" l="1"/>
  <c r="E22" i="17" l="1"/>
  <c r="C22" i="17"/>
  <c r="B12" i="18"/>
  <c r="B11" i="18"/>
  <c r="B10" i="18"/>
  <c r="B9" i="18"/>
  <c r="B10" i="16"/>
  <c r="H37" i="17" l="1"/>
  <c r="C17" i="6"/>
  <c r="B15" i="4" l="1"/>
  <c r="D23" i="18"/>
  <c r="C4" i="18"/>
  <c r="F23" i="18"/>
  <c r="G21" i="18" l="1"/>
  <c r="F11" i="18"/>
  <c r="H10" i="18"/>
  <c r="F10" i="18"/>
  <c r="F8" i="18"/>
  <c r="E34" i="18"/>
  <c r="E33" i="18"/>
  <c r="E32" i="18"/>
  <c r="H32" i="18"/>
  <c r="A31" i="18"/>
  <c r="E27" i="18" l="1"/>
  <c r="D27" i="18"/>
  <c r="E26" i="18"/>
  <c r="D26" i="18"/>
  <c r="B19" i="18"/>
  <c r="B21" i="18"/>
  <c r="E24" i="18"/>
  <c r="H24" i="18"/>
  <c r="F22" i="18"/>
  <c r="B22" i="18"/>
  <c r="B8" i="18"/>
  <c r="F6" i="18"/>
  <c r="B6" i="18"/>
  <c r="F5" i="18"/>
  <c r="C5" i="18"/>
  <c r="D3" i="16"/>
  <c r="F3" i="16"/>
  <c r="B24" i="16"/>
  <c r="G35" i="6"/>
  <c r="B6" i="1"/>
  <c r="B29" i="16"/>
  <c r="B28" i="16"/>
  <c r="B30" i="1"/>
  <c r="B29" i="1"/>
  <c r="E41" i="6"/>
  <c r="C21" i="17"/>
  <c r="B15" i="16"/>
  <c r="B17" i="1"/>
  <c r="E16" i="1"/>
  <c r="E15" i="1"/>
  <c r="B16" i="1"/>
  <c r="B14" i="16"/>
  <c r="B15" i="1"/>
  <c r="F14" i="1"/>
  <c r="D14" i="1"/>
  <c r="B14" i="1"/>
  <c r="E14" i="16"/>
  <c r="E13" i="16"/>
  <c r="B13" i="16"/>
  <c r="F12" i="16"/>
  <c r="D12" i="16"/>
  <c r="B12" i="16"/>
  <c r="H27" i="6"/>
  <c r="G27" i="6"/>
  <c r="B27" i="6"/>
  <c r="D28" i="18" l="1"/>
  <c r="F28" i="18" s="1"/>
  <c r="E28" i="18"/>
  <c r="F26" i="18"/>
  <c r="F27" i="18"/>
  <c r="H11" i="20"/>
  <c r="H35" i="6"/>
  <c r="B33" i="17"/>
  <c r="C10" i="17"/>
  <c r="C43" i="17"/>
  <c r="C35" i="17"/>
  <c r="C34" i="17"/>
  <c r="E37" i="17"/>
  <c r="H30" i="17"/>
  <c r="E30" i="17"/>
  <c r="I28" i="17"/>
  <c r="G28" i="17"/>
  <c r="E28" i="17"/>
  <c r="C27" i="17"/>
  <c r="C25" i="17"/>
  <c r="C18" i="17"/>
  <c r="C12" i="17"/>
  <c r="C19" i="17"/>
  <c r="C20" i="17"/>
  <c r="C17" i="17"/>
  <c r="C16" i="17"/>
  <c r="C15" i="17"/>
  <c r="C14" i="17"/>
  <c r="C13" i="17"/>
  <c r="C11" i="17"/>
  <c r="I7" i="17"/>
  <c r="D7" i="17"/>
  <c r="E5" i="17"/>
  <c r="D3" i="17"/>
  <c r="B7" i="17" l="1"/>
  <c r="G7" i="17"/>
  <c r="F9" i="6"/>
  <c r="D9" i="6"/>
  <c r="C28" i="6"/>
  <c r="F28" i="6"/>
  <c r="H28" i="6"/>
  <c r="E28" i="6"/>
  <c r="B28" i="6"/>
  <c r="D28" i="6"/>
  <c r="B23" i="3"/>
  <c r="B31" i="3"/>
  <c r="B30" i="3"/>
  <c r="B29" i="3"/>
  <c r="B28" i="3"/>
  <c r="B39" i="3"/>
  <c r="B38" i="3"/>
  <c r="J32" i="8"/>
  <c r="J31" i="8"/>
  <c r="G32" i="8"/>
  <c r="G31" i="8"/>
  <c r="C32" i="8"/>
  <c r="C31" i="8"/>
  <c r="C29" i="8"/>
  <c r="C28" i="8"/>
  <c r="C27" i="8"/>
  <c r="B8" i="16"/>
  <c r="B3" i="16"/>
  <c r="B2" i="16"/>
  <c r="B30" i="16"/>
  <c r="B27" i="16"/>
  <c r="B26" i="16"/>
  <c r="B25" i="16"/>
  <c r="C22" i="16"/>
  <c r="C21" i="16"/>
  <c r="C20" i="16"/>
  <c r="C19" i="16"/>
  <c r="F7" i="16"/>
  <c r="D7" i="16"/>
  <c r="B7" i="16"/>
  <c r="F10" i="16"/>
  <c r="D10" i="16"/>
  <c r="F6" i="16"/>
  <c r="D6" i="16"/>
  <c r="B6" i="16"/>
  <c r="B5" i="16"/>
  <c r="B4" i="16"/>
  <c r="F2" i="16"/>
  <c r="E154" i="2" l="1"/>
  <c r="D154" i="2"/>
  <c r="F44" i="9"/>
  <c r="F43" i="9"/>
  <c r="F42" i="9"/>
  <c r="F41" i="9"/>
  <c r="F40" i="9"/>
  <c r="F39" i="9"/>
  <c r="C44" i="9"/>
  <c r="C43" i="9"/>
  <c r="C42" i="9"/>
  <c r="C41" i="9"/>
  <c r="C40" i="9"/>
  <c r="C39" i="9"/>
  <c r="B44" i="9"/>
  <c r="B43" i="9"/>
  <c r="B42" i="9"/>
  <c r="B41" i="9"/>
  <c r="B40" i="9"/>
  <c r="B39" i="9"/>
  <c r="B20" i="8"/>
  <c r="H18" i="8"/>
  <c r="I16" i="8"/>
  <c r="G16" i="8"/>
  <c r="C16" i="8"/>
  <c r="C14" i="8"/>
  <c r="C13" i="8"/>
  <c r="F25" i="8"/>
  <c r="F23" i="9"/>
  <c r="F24" i="9"/>
  <c r="F25" i="9"/>
  <c r="F26" i="9"/>
  <c r="F27" i="9"/>
  <c r="F28" i="9"/>
  <c r="F29" i="9"/>
  <c r="F30" i="9"/>
  <c r="F31" i="9"/>
  <c r="D23" i="9"/>
  <c r="D24" i="9"/>
  <c r="D25" i="9"/>
  <c r="D26" i="9"/>
  <c r="D27" i="9"/>
  <c r="D28" i="9"/>
  <c r="D29" i="9"/>
  <c r="D30" i="9"/>
  <c r="D31" i="9"/>
  <c r="C24" i="9"/>
  <c r="E24" i="9"/>
  <c r="G24" i="9"/>
  <c r="C25" i="9"/>
  <c r="E25" i="9"/>
  <c r="G25" i="9"/>
  <c r="C26" i="9"/>
  <c r="E26" i="9"/>
  <c r="G26" i="9"/>
  <c r="C27" i="9"/>
  <c r="E27" i="9"/>
  <c r="G27" i="9"/>
  <c r="C28" i="9"/>
  <c r="E28" i="9"/>
  <c r="G28" i="9"/>
  <c r="C29" i="9"/>
  <c r="E29" i="9"/>
  <c r="G29" i="9"/>
  <c r="C30" i="9"/>
  <c r="E30" i="9"/>
  <c r="G30" i="9"/>
  <c r="C31" i="9"/>
  <c r="E31" i="9"/>
  <c r="G31" i="9"/>
  <c r="E22" i="9"/>
  <c r="F22" i="9"/>
  <c r="G22" i="9"/>
  <c r="E23" i="9"/>
  <c r="G23" i="9"/>
  <c r="D22" i="9"/>
  <c r="C23" i="9"/>
  <c r="C22" i="9"/>
  <c r="E9" i="9"/>
  <c r="F9" i="9"/>
  <c r="G9" i="9"/>
  <c r="F10" i="9"/>
  <c r="G10" i="9"/>
  <c r="E11" i="9"/>
  <c r="F11" i="9"/>
  <c r="G11" i="9"/>
  <c r="E12" i="9"/>
  <c r="F12" i="9"/>
  <c r="G12" i="9"/>
  <c r="E13" i="9"/>
  <c r="F13" i="9"/>
  <c r="E14" i="9"/>
  <c r="F14" i="9"/>
  <c r="G14" i="9"/>
  <c r="E15" i="9"/>
  <c r="F15" i="9"/>
  <c r="G15" i="9"/>
  <c r="E16" i="9"/>
  <c r="F16" i="9"/>
  <c r="G16" i="9"/>
  <c r="E17" i="9"/>
  <c r="F17" i="9"/>
  <c r="E18" i="9"/>
  <c r="F18" i="9"/>
  <c r="G18" i="9"/>
  <c r="E6" i="9"/>
  <c r="F6" i="9"/>
  <c r="G6" i="9"/>
  <c r="E7" i="9"/>
  <c r="F7" i="9"/>
  <c r="G7" i="9"/>
  <c r="E8" i="9"/>
  <c r="F8" i="9"/>
  <c r="D9" i="9"/>
  <c r="D11" i="9"/>
  <c r="D12" i="9"/>
  <c r="D13" i="9"/>
  <c r="D14" i="9"/>
  <c r="D15" i="9"/>
  <c r="D16" i="9"/>
  <c r="D17" i="9"/>
  <c r="D8" i="9"/>
  <c r="D7" i="9"/>
  <c r="D6" i="9"/>
  <c r="C18" i="9"/>
  <c r="C17" i="9"/>
  <c r="C16" i="9"/>
  <c r="C15" i="9"/>
  <c r="C14" i="9"/>
  <c r="C13" i="9"/>
  <c r="C12" i="9"/>
  <c r="C11" i="9"/>
  <c r="C9" i="9"/>
  <c r="C8" i="9"/>
  <c r="C7" i="9"/>
  <c r="C6" i="9"/>
  <c r="B6" i="8"/>
  <c r="B12" i="4"/>
  <c r="H1" i="6"/>
  <c r="D44" i="6"/>
  <c r="D43" i="6"/>
  <c r="D42" i="6"/>
  <c r="H41" i="6"/>
  <c r="F35" i="6"/>
  <c r="E35" i="6"/>
  <c r="D35" i="6"/>
  <c r="C35" i="6"/>
  <c r="B35" i="6"/>
  <c r="B39" i="6" s="1"/>
  <c r="F27" i="6"/>
  <c r="E27" i="6"/>
  <c r="D27" i="6"/>
  <c r="C27" i="6"/>
  <c r="B31" i="6"/>
  <c r="D21" i="6"/>
  <c r="C19" i="6"/>
  <c r="C15" i="6"/>
  <c r="H10" i="6"/>
  <c r="H9" i="6"/>
  <c r="H7" i="6"/>
  <c r="D7" i="6"/>
  <c r="B40" i="6" l="1"/>
  <c r="C13" i="6"/>
  <c r="D9" i="4"/>
  <c r="F9" i="4"/>
  <c r="B10" i="4"/>
  <c r="D10" i="4"/>
  <c r="F10" i="4"/>
  <c r="B8" i="4"/>
  <c r="B9" i="4"/>
  <c r="B7" i="4"/>
  <c r="B17" i="4"/>
  <c r="F16" i="4"/>
  <c r="D16" i="4"/>
  <c r="B16" i="4"/>
  <c r="E15" i="4"/>
  <c r="E14" i="4"/>
  <c r="B14" i="4"/>
  <c r="F13" i="4"/>
  <c r="D13" i="4"/>
  <c r="B13" i="4"/>
  <c r="B11" i="4"/>
  <c r="F6" i="4"/>
  <c r="D6" i="4"/>
  <c r="B6" i="4"/>
  <c r="F5" i="4"/>
  <c r="D5" i="4"/>
  <c r="B5" i="4"/>
  <c r="B4" i="4"/>
  <c r="B3" i="4"/>
  <c r="B2" i="4"/>
  <c r="B20" i="3"/>
  <c r="G32" i="9"/>
  <c r="F32" i="9"/>
  <c r="E32" i="9"/>
  <c r="D32" i="9"/>
  <c r="C32" i="9"/>
  <c r="H31" i="9"/>
  <c r="H30" i="9"/>
  <c r="H29" i="9"/>
  <c r="H28" i="9"/>
  <c r="H27" i="9"/>
  <c r="H26" i="9"/>
  <c r="H25" i="9"/>
  <c r="H24" i="9"/>
  <c r="H23" i="9"/>
  <c r="H22" i="9"/>
  <c r="G19" i="9"/>
  <c r="F19" i="9"/>
  <c r="E19" i="9"/>
  <c r="D19" i="9"/>
  <c r="H18" i="9"/>
  <c r="H17" i="9"/>
  <c r="H16" i="9"/>
  <c r="H15" i="9"/>
  <c r="H14" i="9"/>
  <c r="H12" i="9"/>
  <c r="H11" i="9"/>
  <c r="H10" i="9"/>
  <c r="H9" i="9"/>
  <c r="H8" i="9"/>
  <c r="H7" i="9"/>
  <c r="F7" i="1"/>
  <c r="B8" i="1"/>
  <c r="D8" i="1"/>
  <c r="F8" i="1"/>
  <c r="F3" i="1"/>
  <c r="F2" i="1"/>
  <c r="B37" i="3"/>
  <c r="B36" i="3"/>
  <c r="B35" i="3"/>
  <c r="B34" i="3"/>
  <c r="B33" i="3"/>
  <c r="B32" i="3"/>
  <c r="B27" i="3"/>
  <c r="B26" i="3"/>
  <c r="B24" i="3"/>
  <c r="B22" i="3"/>
  <c r="B21" i="3"/>
  <c r="B19" i="3"/>
  <c r="B18" i="3"/>
  <c r="B17" i="3"/>
  <c r="B16" i="3"/>
  <c r="B14" i="3"/>
  <c r="B13" i="3"/>
  <c r="B12" i="3"/>
  <c r="B2" i="3"/>
  <c r="B11" i="3"/>
  <c r="B10" i="3"/>
  <c r="B9" i="3"/>
  <c r="B8" i="3"/>
  <c r="B7" i="3"/>
  <c r="B6" i="3"/>
  <c r="B5" i="3"/>
  <c r="B4" i="3"/>
  <c r="B3" i="3"/>
  <c r="B31" i="1"/>
  <c r="B28" i="1"/>
  <c r="B27" i="1"/>
  <c r="B26" i="1"/>
  <c r="C24" i="1"/>
  <c r="C23" i="1"/>
  <c r="C22" i="1"/>
  <c r="C21" i="1"/>
  <c r="H32" i="9" l="1"/>
  <c r="C19" i="9"/>
  <c r="C33" i="9" s="1"/>
  <c r="H13" i="9"/>
  <c r="H6" i="9"/>
  <c r="E33" i="9"/>
  <c r="G33" i="9"/>
  <c r="D33" i="9"/>
  <c r="F33" i="9"/>
  <c r="F10" i="1"/>
  <c r="D10" i="1"/>
  <c r="B10" i="1"/>
  <c r="F12" i="1"/>
  <c r="D12" i="1"/>
  <c r="B12" i="1"/>
  <c r="F9" i="1"/>
  <c r="D9" i="1"/>
  <c r="B7" i="1"/>
  <c r="G109" i="2"/>
  <c r="F109" i="2"/>
  <c r="E109" i="2"/>
  <c r="D109" i="2"/>
  <c r="H108" i="2"/>
  <c r="G46" i="21" s="1"/>
  <c r="H107" i="2"/>
  <c r="H106" i="2"/>
  <c r="H105" i="2"/>
  <c r="H104" i="2"/>
  <c r="H103" i="2"/>
  <c r="H102" i="2"/>
  <c r="H101" i="2"/>
  <c r="H100" i="2"/>
  <c r="H99" i="2"/>
  <c r="G44" i="21" s="1"/>
  <c r="C96" i="2"/>
  <c r="H94" i="2"/>
  <c r="H93" i="2"/>
  <c r="G45" i="21" s="1"/>
  <c r="H92" i="2"/>
  <c r="H91" i="2"/>
  <c r="H90" i="2"/>
  <c r="H89" i="2"/>
  <c r="H88" i="2"/>
  <c r="G37" i="21"/>
  <c r="G42" i="21" s="1"/>
  <c r="H86" i="2"/>
  <c r="H85" i="2"/>
  <c r="H84" i="2"/>
  <c r="G32" i="21" s="1"/>
  <c r="H83" i="2"/>
  <c r="G31" i="21" s="1"/>
  <c r="G35" i="21" l="1"/>
  <c r="G47" i="21"/>
  <c r="F22" i="16"/>
  <c r="F17" i="16"/>
  <c r="F20" i="16"/>
  <c r="F21" i="16"/>
  <c r="F18" i="16"/>
  <c r="F19" i="16"/>
  <c r="H19" i="9"/>
  <c r="H33" i="9" s="1"/>
  <c r="F20" i="1"/>
  <c r="F21" i="1"/>
  <c r="F22" i="1"/>
  <c r="F19" i="1"/>
  <c r="F23" i="1"/>
  <c r="F24" i="1"/>
  <c r="H96" i="2"/>
  <c r="H109" i="2"/>
  <c r="F110" i="2"/>
  <c r="D126" i="2" s="1"/>
  <c r="D6" i="10" s="1"/>
  <c r="E110" i="2"/>
  <c r="D125" i="2" s="1"/>
  <c r="G110" i="2"/>
  <c r="D5" i="10" l="1"/>
  <c r="C18" i="16"/>
  <c r="C20" i="1"/>
  <c r="F23" i="16"/>
  <c r="H110" i="2"/>
  <c r="F25" i="1"/>
  <c r="C17" i="16" l="1"/>
  <c r="D11" i="16" s="1"/>
  <c r="D137" i="2"/>
  <c r="C19" i="1"/>
  <c r="F13" i="1" s="1"/>
  <c r="D4" i="10"/>
  <c r="D17" i="10" s="1"/>
  <c r="C23" i="16" l="1"/>
  <c r="D20" i="16" s="1"/>
  <c r="B11" i="16"/>
  <c r="F11" i="16"/>
  <c r="D13" i="1"/>
  <c r="C25" i="1"/>
  <c r="D22" i="1" s="1"/>
  <c r="B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ChandyB</author>
  </authors>
  <commentList>
    <comment ref="B48" authorId="0" shapeId="0" xr:uid="{00000000-0006-0000-0000-000001000000}">
      <text>
        <r>
          <rPr>
            <sz val="9"/>
            <color indexed="81"/>
            <rFont val="Tahoma"/>
            <family val="2"/>
          </rPr>
          <t xml:space="preserve">e.g.  Interest deferred for 4 years.  Principal and interest paid annually starting 1/1/2018. 
</t>
        </r>
      </text>
    </comment>
    <comment ref="B56" authorId="0" shapeId="0" xr:uid="{00000000-0006-0000-0000-000002000000}">
      <text>
        <r>
          <rPr>
            <b/>
            <sz val="9"/>
            <color indexed="32"/>
            <rFont val="Tahoma"/>
            <family val="2"/>
          </rPr>
          <t xml:space="preserve">SAMPLE PROJ. DESCRIPTION: </t>
        </r>
        <r>
          <rPr>
            <sz val="9"/>
            <color indexed="81"/>
            <rFont val="Tahoma"/>
            <family val="2"/>
          </rPr>
          <t xml:space="preserve">
Smith Co., founded in 1987 in New Britain, employs 85 people and  manufactures alloys for the medical, aerospace, and defense industries.   The Company plans to develop a new line of bonded titanium production in response to industry demand.  An MAA loan of $2,000,000 will be used to expand the current plant, purchase M&amp;E, and outfit the space.  The total project cost is $6,500,000.  State funds will be used for M&amp;E and fit out.    Loan terms are …    If Smith retains 85 jobs and creates 15 (100) within two years  = forgiveness of $1,000,000; if it creates 20 jobs (105)  within 2 years = forgiveness of $1,500,000; and if it creates 25 jobs (110) within 2 years = $2,000,000 forgiveness.
</t>
        </r>
      </text>
    </comment>
    <comment ref="B176" authorId="0" shapeId="0" xr:uid="{00000000-0006-0000-0000-000003000000}">
      <text>
        <r>
          <rPr>
            <sz val="9"/>
            <color indexed="81"/>
            <rFont val="Tahoma"/>
            <family val="2"/>
          </rPr>
          <t xml:space="preserve">For example, can the State approve and remove a controlling portion of the governing body of CareCentrix?  
However, if CI was the ultimate recipient, can the State approve and remove a controlling portion of CI's governing body?
</t>
        </r>
      </text>
    </comment>
    <comment ref="B177" authorId="0" shapeId="0" xr:uid="{00000000-0006-0000-0000-000004000000}">
      <text>
        <r>
          <rPr>
            <sz val="9"/>
            <color indexed="81"/>
            <rFont val="Tahoma"/>
            <family val="2"/>
          </rPr>
          <t xml:space="preserve">For example, can the State use funds or assets of CareCentrix for any purpose? However, if CI was the ultimate recipient, then can the State use funds or assets of CI for any purpose?
</t>
        </r>
      </text>
    </comment>
    <comment ref="B178" authorId="0" shapeId="0" xr:uid="{00000000-0006-0000-0000-000005000000}">
      <text>
        <r>
          <rPr>
            <sz val="9"/>
            <color indexed="81"/>
            <rFont val="Tahoma"/>
            <family val="2"/>
          </rPr>
          <t xml:space="preserve">An example of a direct or indirect repayment obligation would be if CareCentrix made a specified profit and they were required to give all or a portion of it to the State.  Programmatic requirements, such as a failure to hire a certain number of employees would be an example of enforcement terms.
</t>
        </r>
      </text>
    </comment>
    <comment ref="B179" authorId="0" shapeId="0" xr:uid="{00000000-0006-0000-0000-000006000000}">
      <text>
        <r>
          <rPr>
            <sz val="9"/>
            <color indexed="81"/>
            <rFont val="Tahoma"/>
            <family val="2"/>
          </rPr>
          <t xml:space="preserve">Will the money be used by the recipient as a reimbursement for it's own costs?  For example, are they paying a construction manager and the construction manager is actually their own employee?  Also, identify any amounts retained by the State or State agency as administrative fees here.
</t>
        </r>
      </text>
    </comment>
    <comment ref="B181" authorId="0" shapeId="0" xr:uid="{00000000-0006-0000-0000-000007000000}">
      <text>
        <r>
          <rPr>
            <sz val="9"/>
            <color indexed="81"/>
            <rFont val="Tahoma"/>
            <family val="2"/>
          </rPr>
          <t>For example, will the State have any intellectual property rights from what is being developed? Will the State receive royalties?</t>
        </r>
      </text>
    </comment>
    <comment ref="B182" authorId="0" shapeId="0" xr:uid="{00000000-0006-0000-0000-000008000000}">
      <text>
        <r>
          <rPr>
            <b/>
            <sz val="9"/>
            <color indexed="81"/>
            <rFont val="Tahoma"/>
            <family val="2"/>
          </rPr>
          <t xml:space="preserve">If answer is </t>
        </r>
        <r>
          <rPr>
            <b/>
            <u/>
            <sz val="9"/>
            <color indexed="81"/>
            <rFont val="Tahoma"/>
            <family val="2"/>
          </rPr>
          <t>NO</t>
        </r>
        <r>
          <rPr>
            <b/>
            <sz val="9"/>
            <color indexed="81"/>
            <rFont val="Tahoma"/>
            <family val="2"/>
          </rPr>
          <t xml:space="preserve"> - No need to answer next four questions.</t>
        </r>
        <r>
          <rPr>
            <sz val="9"/>
            <color indexed="81"/>
            <rFont val="Tahoma"/>
            <family val="2"/>
          </rPr>
          <t xml:space="preserve">
</t>
        </r>
      </text>
    </comment>
    <comment ref="B185" authorId="0" shapeId="0" xr:uid="{00000000-0006-0000-0000-000009000000}">
      <text>
        <r>
          <rPr>
            <sz val="9"/>
            <color indexed="81"/>
            <rFont val="Tahoma"/>
            <family val="2"/>
          </rPr>
          <t xml:space="preserve">For example, Sodexho will operate a 3,000 sq. ft. cafeteria at Lafayette Hall.
</t>
        </r>
      </text>
    </comment>
    <comment ref="B186" authorId="0" shapeId="0" xr:uid="{00000000-0006-0000-0000-00000A000000}">
      <text>
        <r>
          <rPr>
            <sz val="9"/>
            <color indexed="81"/>
            <rFont val="Tahoma"/>
            <family val="2"/>
          </rPr>
          <t>By 'managed or operated':  If a private entity will operate a portion of the bond-financed facilities.  For example, Sodexho will operate the cafeteria.  Does not mean cleaning or janitorial services, which operate for a fee.  
By 'If otherwise used': In very few cases.  Examples: naming rights to buildings (e.g., the XL Center) and research contracts.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ChandyB</author>
  </authors>
  <commentList>
    <comment ref="G19" authorId="0" shapeId="0" xr:uid="{00000000-0006-0000-0C00-000001000000}">
      <text>
        <r>
          <rPr>
            <sz val="9"/>
            <color indexed="81"/>
            <rFont val="Tahoma"/>
            <family val="2"/>
          </rPr>
          <t xml:space="preserve">(for-profit, non-profit, local govt., natural person etc.)
</t>
        </r>
      </text>
    </comment>
    <comment ref="G25" authorId="0" shapeId="0" xr:uid="{00000000-0006-0000-0C00-000002000000}">
      <text>
        <r>
          <rPr>
            <sz val="9"/>
            <color indexed="81"/>
            <rFont val="Tahoma"/>
            <family val="2"/>
          </rPr>
          <t xml:space="preserve">This is not part of the Workbook Intake Sheet.  Please fill in manually if needed.
</t>
        </r>
      </text>
    </comment>
  </commentList>
</comments>
</file>

<file path=xl/sharedStrings.xml><?xml version="1.0" encoding="utf-8"?>
<sst xmlns="http://schemas.openxmlformats.org/spreadsheetml/2006/main" count="3374" uniqueCount="1618">
  <si>
    <t>PROJECT NAME</t>
  </si>
  <si>
    <t>COLLATERAL</t>
  </si>
  <si>
    <t>PROPOSED SBC DATE</t>
  </si>
  <si>
    <t>NO. OF JOBS RETAINED</t>
  </si>
  <si>
    <t>Recipient</t>
  </si>
  <si>
    <t>Signature</t>
  </si>
  <si>
    <t>Date</t>
  </si>
  <si>
    <t>DECD Request (ECD) or OPM assigned (OPM)</t>
  </si>
  <si>
    <t>Admin Fee</t>
  </si>
  <si>
    <t>Final Meeting Date when Approved</t>
  </si>
  <si>
    <t>BC Agenda Item #</t>
  </si>
  <si>
    <t>Date of OPM Allotment</t>
  </si>
  <si>
    <t>Date 100% of project funds expended</t>
  </si>
  <si>
    <t>Date when project close-out papers submitted to OFTR</t>
  </si>
  <si>
    <t>APPLICANT/ RECIPIENT NAME</t>
  </si>
  <si>
    <t>Comments (if any)</t>
  </si>
  <si>
    <t>PM Recommendation</t>
  </si>
  <si>
    <t>TOTAL DECD FUNDING REQUEST</t>
  </si>
  <si>
    <t xml:space="preserve">PROJECT DESCRIPTION  </t>
  </si>
  <si>
    <t>JOBS RETAINED</t>
  </si>
  <si>
    <t>JOBS CREATED</t>
  </si>
  <si>
    <t>BY WHEN (created)</t>
  </si>
  <si>
    <t>PROGRAM SOURCE</t>
  </si>
  <si>
    <t>GRANT AMOUNT</t>
  </si>
  <si>
    <t>LOAN AMOUNT</t>
  </si>
  <si>
    <t>TYPE OF ALLOCATION (New, Previous, Comb)</t>
  </si>
  <si>
    <t>If previous, amount available</t>
  </si>
  <si>
    <t>LOAN RATE</t>
  </si>
  <si>
    <t>DURATION OF LOAN</t>
  </si>
  <si>
    <t>LOAN FORGIVENESS TERMS (Term 1)</t>
  </si>
  <si>
    <t>Term 2</t>
  </si>
  <si>
    <t>Term 3</t>
  </si>
  <si>
    <t>PROJECT BUDGET</t>
  </si>
  <si>
    <t>SOURCES</t>
  </si>
  <si>
    <t>Bank Financing</t>
  </si>
  <si>
    <t>USES OF FUNDS</t>
  </si>
  <si>
    <t>Construction/Renovation</t>
  </si>
  <si>
    <t>Property Acquisition</t>
  </si>
  <si>
    <t>Machinery/Equipment</t>
  </si>
  <si>
    <t>Planning /Engineering</t>
  </si>
  <si>
    <t xml:space="preserve">Federal </t>
  </si>
  <si>
    <t>Other</t>
  </si>
  <si>
    <t>TOTAL COST</t>
  </si>
  <si>
    <t xml:space="preserve">PROJECT BENEFITS </t>
  </si>
  <si>
    <t xml:space="preserve">PROJECT NEED/ URGENCY/ READINESS </t>
  </si>
  <si>
    <t>PROJECT ISSUES</t>
  </si>
  <si>
    <t>RELATION TO OTHER DECD PROJECTS</t>
  </si>
  <si>
    <t>Proj #</t>
  </si>
  <si>
    <t>Grant</t>
  </si>
  <si>
    <t>Loan</t>
  </si>
  <si>
    <t>LOI DATE</t>
  </si>
  <si>
    <t>EXPECTED PROJECT START DATE</t>
  </si>
  <si>
    <t xml:space="preserve">PROJECT MANAGER </t>
  </si>
  <si>
    <t>UNIT/OFFICE</t>
  </si>
  <si>
    <t xml:space="preserve">NO. OF JOBS CREATED    </t>
  </si>
  <si>
    <t>Type of Allocation (New, Previous, Combination)</t>
  </si>
  <si>
    <t>Combination</t>
  </si>
  <si>
    <t xml:space="preserve">If previously allocated, b. SBC Date </t>
  </si>
  <si>
    <t>If previously allocated, c. SBC Item #</t>
  </si>
  <si>
    <t xml:space="preserve">LOAN RATE                              </t>
  </si>
  <si>
    <t>TERMS FOR FORGIVENESS (Term 1)</t>
  </si>
  <si>
    <t>TERMS FOR FORGIVENESS (Term 2)</t>
  </si>
  <si>
    <t>TERMS FOR FORGIVENESS (Term 3)</t>
  </si>
  <si>
    <t>PROJECT NEED/URGENCY/READINESS</t>
  </si>
  <si>
    <t>PM RECOMMENDATION</t>
  </si>
  <si>
    <t>This Request</t>
  </si>
  <si>
    <t>Future</t>
  </si>
  <si>
    <t>Non-State</t>
  </si>
  <si>
    <t>State Funds</t>
  </si>
  <si>
    <t>Funds</t>
  </si>
  <si>
    <t>Totals</t>
  </si>
  <si>
    <t>Capital Costs:</t>
  </si>
  <si>
    <t>New Construction</t>
  </si>
  <si>
    <t>Renovations/Improvements</t>
  </si>
  <si>
    <t>Leasehold Improvements</t>
  </si>
  <si>
    <t>Appraisals</t>
  </si>
  <si>
    <t>Computer Equipment</t>
  </si>
  <si>
    <t>Office Equipment</t>
  </si>
  <si>
    <t>Engineering/Architectural</t>
  </si>
  <si>
    <t>Environmental/Feasibility</t>
  </si>
  <si>
    <t>Administrative Costs</t>
  </si>
  <si>
    <t>Contingency</t>
  </si>
  <si>
    <t>Sub-total</t>
  </si>
  <si>
    <t>Working/Other Costs:</t>
  </si>
  <si>
    <t>Personnel</t>
  </si>
  <si>
    <t>Training</t>
  </si>
  <si>
    <t>Rent</t>
  </si>
  <si>
    <t>Relocation</t>
  </si>
  <si>
    <t>Refinancing of Debt</t>
  </si>
  <si>
    <t>Research</t>
  </si>
  <si>
    <t>Legal/Accounting</t>
  </si>
  <si>
    <t>Consulting Services</t>
  </si>
  <si>
    <t>Planning/Marketing</t>
  </si>
  <si>
    <t>Other:</t>
  </si>
  <si>
    <t>Total Project Costs</t>
  </si>
  <si>
    <t>Prior</t>
  </si>
  <si>
    <t>PROJECT FINANCING</t>
  </si>
  <si>
    <t>Sources of Funding:</t>
  </si>
  <si>
    <t>State Bond Funds</t>
  </si>
  <si>
    <t>(This Request)</t>
  </si>
  <si>
    <t>(Previous Funds)</t>
  </si>
  <si>
    <t>(Future Funds)</t>
  </si>
  <si>
    <t>State Appropriation</t>
  </si>
  <si>
    <t>Non-State Funds:</t>
  </si>
  <si>
    <t xml:space="preserve">   Federal Funds</t>
  </si>
  <si>
    <t xml:space="preserve">   Recipient Funds</t>
  </si>
  <si>
    <t xml:space="preserve">   Bank Financing</t>
  </si>
  <si>
    <t xml:space="preserve">   Gifts/Contributions</t>
  </si>
  <si>
    <t xml:space="preserve">   CII Financing</t>
  </si>
  <si>
    <t xml:space="preserve">   CHEFA Financing</t>
  </si>
  <si>
    <t xml:space="preserve">   CHFA Financing</t>
  </si>
  <si>
    <t xml:space="preserve">   Other: </t>
  </si>
  <si>
    <t>Total Sources</t>
  </si>
  <si>
    <t>Date of Comm. Approval to Proceed with BC Application</t>
  </si>
  <si>
    <t>Final Execution Date of Assistance Agreement - AG's signature</t>
  </si>
  <si>
    <t>Project Name</t>
  </si>
  <si>
    <t>Recipient Name</t>
  </si>
  <si>
    <t>Unit/Office</t>
  </si>
  <si>
    <t>Program</t>
  </si>
  <si>
    <t>Project Manager</t>
  </si>
  <si>
    <t>Duration of Loan</t>
  </si>
  <si>
    <t xml:space="preserve">Loan Rate </t>
  </si>
  <si>
    <t>Terms for Forgiveness 1</t>
  </si>
  <si>
    <t>Terms for Forgiveness 2</t>
  </si>
  <si>
    <t>Terms for Forgiveness 3</t>
  </si>
  <si>
    <t>Other terms for Forgiveness</t>
  </si>
  <si>
    <r>
      <t>Previous Allocated Funds</t>
    </r>
    <r>
      <rPr>
        <sz val="11"/>
        <color indexed="8"/>
        <rFont val="Calibri"/>
        <family val="2"/>
        <scheme val="minor"/>
      </rPr>
      <t xml:space="preserve"> (New/Previous/Combination)</t>
    </r>
  </si>
  <si>
    <t>If previously alloated, c. SBC Item #</t>
  </si>
  <si>
    <t>If previously allocated, a. amount</t>
  </si>
  <si>
    <r>
      <t>Use of funds</t>
    </r>
    <r>
      <rPr>
        <sz val="11"/>
        <color indexed="8"/>
        <rFont val="Calibri"/>
        <family val="2"/>
        <scheme val="minor"/>
      </rPr>
      <t xml:space="preserve"> (to choose from drop-down menus)</t>
    </r>
  </si>
  <si>
    <t>Project Intake Date (Date when Project was first brought to DECD's attention)</t>
  </si>
  <si>
    <t>Date of Proposal Letter</t>
  </si>
  <si>
    <t xml:space="preserve">DECD (current request) </t>
  </si>
  <si>
    <t>Other DECD/State/Quasi-state</t>
  </si>
  <si>
    <t>SBC Agenda Item #</t>
  </si>
  <si>
    <t xml:space="preserve"> Date of Executed LOI </t>
  </si>
  <si>
    <t>Working Capital Costs</t>
  </si>
  <si>
    <t>OTHER PROJECT INCENTIVES (e.g., tax credits, etc.)</t>
  </si>
  <si>
    <t>Municipality/Region</t>
  </si>
  <si>
    <t>Interest Deferrred</t>
  </si>
  <si>
    <t>Principal Deferred</t>
  </si>
  <si>
    <t>If previously allocated, d. project name</t>
  </si>
  <si>
    <t>If previously allocated, e. program source</t>
  </si>
  <si>
    <t>Date when Proposal  accepted</t>
  </si>
  <si>
    <t>PM</t>
  </si>
  <si>
    <t xml:space="preserve">Other Terms (Is Interest deferred?) </t>
  </si>
  <si>
    <t>PROJECT START DATE (anticipated)</t>
  </si>
  <si>
    <t>Commissioner's Approval to Proceed with Bonding Request to OPM:</t>
  </si>
  <si>
    <r>
      <t>SBC Meeting Date (First Submission</t>
    </r>
    <r>
      <rPr>
        <sz val="11"/>
        <color indexed="8"/>
        <rFont val="Calibri"/>
        <family val="2"/>
        <scheme val="minor"/>
      </rPr>
      <t>)</t>
    </r>
  </si>
  <si>
    <t xml:space="preserve">Agency Project No: </t>
  </si>
  <si>
    <t>STATE BOND COMMISSION REQUEST FORM</t>
  </si>
  <si>
    <t>FOR GRANTS AND LOANS</t>
  </si>
  <si>
    <t>Requesting Agency:</t>
  </si>
  <si>
    <t xml:space="preserve">  Department of Economic &amp; Community Development</t>
  </si>
  <si>
    <t xml:space="preserve">Bond Commission Meeting Date:       </t>
  </si>
  <si>
    <t>Amount Requested:</t>
  </si>
  <si>
    <t>Reason for Request: Grant</t>
  </si>
  <si>
    <t>Loan:</t>
  </si>
  <si>
    <t xml:space="preserve">Interest Rate: </t>
  </si>
  <si>
    <t xml:space="preserve">Term:  </t>
  </si>
  <si>
    <t>Part I-Project Identification:</t>
  </si>
  <si>
    <t>Initial Recipient:</t>
  </si>
  <si>
    <t>Ultimate Recipient:</t>
  </si>
  <si>
    <t xml:space="preserve">Project Title: </t>
  </si>
  <si>
    <t>Project Location:</t>
  </si>
  <si>
    <t>Programmatic Statutory Authority:</t>
  </si>
  <si>
    <t>Part II-Funding Information:</t>
  </si>
  <si>
    <t>Allocations</t>
  </si>
  <si>
    <t>Requested</t>
  </si>
  <si>
    <t>Act/Section</t>
  </si>
  <si>
    <t>Fund</t>
  </si>
  <si>
    <t>Agency #</t>
  </si>
  <si>
    <t>SID</t>
  </si>
  <si>
    <t>Sub-total-Allocations Requested</t>
  </si>
  <si>
    <t>Previously Allocated</t>
  </si>
  <si>
    <t>Funds Requested*</t>
  </si>
  <si>
    <t>Sub-total-Previously Allocated Funds Requested</t>
  </si>
  <si>
    <t>TOTAL, This Request</t>
  </si>
  <si>
    <t xml:space="preserve">  Original Purpose/Project: </t>
  </si>
  <si>
    <t xml:space="preserve">  Status of Original Funds: </t>
  </si>
  <si>
    <t xml:space="preserve">  Reason for Availability of Funds: </t>
  </si>
  <si>
    <t>Part III-Project Description:</t>
  </si>
  <si>
    <t>A. Reason for Request: (Include all information pertinent to this request: description; goal of project; how this will be achieved; forgiveness provisions, if any; rate and term, if applicable.)</t>
  </si>
  <si>
    <t xml:space="preserve">     These funds are requested to:</t>
  </si>
  <si>
    <t>B. Status of Project:</t>
  </si>
  <si>
    <t xml:space="preserve">    Plans:    </t>
  </si>
  <si>
    <t xml:space="preserve">    Bids:</t>
  </si>
  <si>
    <t>Received:</t>
  </si>
  <si>
    <t>Due Date:</t>
  </si>
  <si>
    <t xml:space="preserve">Has any work to be financed with these requested funds been completed? </t>
  </si>
  <si>
    <t>If yes, please explain below.</t>
  </si>
  <si>
    <t>C. Appraisals (If land or building acquisition is involved):</t>
  </si>
  <si>
    <t>Owner:</t>
  </si>
  <si>
    <t>Location:</t>
  </si>
  <si>
    <t>Description:</t>
  </si>
  <si>
    <t>Appraiser:</t>
  </si>
  <si>
    <t>Value:</t>
  </si>
  <si>
    <t>As of Date:</t>
  </si>
  <si>
    <t>Part IV-Budget:</t>
  </si>
  <si>
    <t>Prior*</t>
  </si>
  <si>
    <t>* If column 3 above was used, indicate source of prior State funds, State Bond Commission meeting dates and amounts below.</t>
  </si>
  <si>
    <t>State Bond Commission</t>
  </si>
  <si>
    <t>Source-Act/Section</t>
  </si>
  <si>
    <t>Meeting Dates</t>
  </si>
  <si>
    <t>Amount</t>
  </si>
  <si>
    <t>Part V-Summary of Financing:</t>
  </si>
  <si>
    <t>Part VI-Operating Costs:</t>
  </si>
  <si>
    <t>Upon completion, will any State agency provide operating costs for the project?</t>
  </si>
  <si>
    <t>Yes</t>
  </si>
  <si>
    <t>No</t>
  </si>
  <si>
    <t>If so, which agency?</t>
  </si>
  <si>
    <t xml:space="preserve">What will be annual cost to the agency?    </t>
  </si>
  <si>
    <t xml:space="preserve">Are the necessary funds included in the Agency's budget?  </t>
  </si>
  <si>
    <t>Details of State Operating Costs for Project (other than bond funds)</t>
  </si>
  <si>
    <t>Costs should be shown as increases or decreases from the current levels of operating costs for the</t>
  </si>
  <si>
    <t>Current</t>
  </si>
  <si>
    <t>Next</t>
  </si>
  <si>
    <t>First Fully</t>
  </si>
  <si>
    <t xml:space="preserve">Fiscal </t>
  </si>
  <si>
    <t xml:space="preserve">Operational </t>
  </si>
  <si>
    <t>Year:</t>
  </si>
  <si>
    <t>Year</t>
  </si>
  <si>
    <t>(mos.)</t>
  </si>
  <si>
    <t>No. of Positions</t>
  </si>
  <si>
    <t>PS Costs</t>
  </si>
  <si>
    <t>OE Costs</t>
  </si>
  <si>
    <t>Equipment</t>
  </si>
  <si>
    <t>Total Costs</t>
  </si>
  <si>
    <t xml:space="preserve">The undersigned affirms through this submission that, to the best of his/her knowledge, all requirements  </t>
  </si>
  <si>
    <t xml:space="preserve">that would pertain to this request either under the Connecticut General Statutes or through regulations </t>
  </si>
  <si>
    <t>or State policy have been complied with.</t>
  </si>
  <si>
    <t>Contact Person:</t>
  </si>
  <si>
    <t>Phone:</t>
  </si>
  <si>
    <t>E-mail Address:</t>
  </si>
  <si>
    <t>INTIAL RECIPIENT:</t>
  </si>
  <si>
    <t>DECD NUMBER REQUEST FORM/BC INFO SHEET</t>
  </si>
  <si>
    <t>Street Address</t>
  </si>
  <si>
    <t>City</t>
  </si>
  <si>
    <t>State</t>
  </si>
  <si>
    <t>Zip</t>
  </si>
  <si>
    <t>Contact Person</t>
  </si>
  <si>
    <t>Title</t>
  </si>
  <si>
    <t>Phone</t>
  </si>
  <si>
    <t>FINAL RECIPIENT (if any):</t>
  </si>
  <si>
    <t>PROJECT NAME (exactly as in CCS):</t>
  </si>
  <si>
    <t>Project Description:</t>
  </si>
  <si>
    <t>Admin</t>
  </si>
  <si>
    <t>Program Source</t>
  </si>
  <si>
    <t>Funding Source</t>
  </si>
  <si>
    <t xml:space="preserve">Bond Commisssion Date </t>
  </si>
  <si>
    <t>BC Item #</t>
  </si>
  <si>
    <t>MAA Rev. Fund (Sec. 32-231)</t>
  </si>
  <si>
    <t>UA (OPM) (Sec. 4-66c)</t>
  </si>
  <si>
    <t>STEAP (Sec. 4-66g)</t>
  </si>
  <si>
    <t>Afford. Housing (Sec. 8-37pp)</t>
  </si>
  <si>
    <t>HTF (Sec.8-336p)</t>
  </si>
  <si>
    <t>Special Act</t>
  </si>
  <si>
    <t>HDR/CCEDA</t>
  </si>
  <si>
    <t>HRRLF</t>
  </si>
  <si>
    <t>Project PM</t>
  </si>
  <si>
    <t>BC Numbers Assigned By</t>
  </si>
  <si>
    <t>Sharon Keyes</t>
  </si>
  <si>
    <t>Numbers Assigned By</t>
  </si>
  <si>
    <t xml:space="preserve">Contact Person </t>
  </si>
  <si>
    <t>Agency#</t>
  </si>
  <si>
    <t>SID#</t>
  </si>
  <si>
    <t>Fund#</t>
  </si>
  <si>
    <t>Agency Project #</t>
  </si>
  <si>
    <t>N/A</t>
  </si>
  <si>
    <t>Grant:</t>
  </si>
  <si>
    <t>PROJECT TAX INFORMATION QUESTIONNAIRE</t>
  </si>
  <si>
    <t xml:space="preserve">Department of Economic and Community Development </t>
  </si>
  <si>
    <t xml:space="preserve">1.  Name of Agency: </t>
  </si>
  <si>
    <t xml:space="preserve">2.  Project Title:  </t>
  </si>
  <si>
    <t>For profit organization</t>
  </si>
  <si>
    <t>501(c)(3) non-profit organization</t>
  </si>
  <si>
    <t>Local Governmental Unit</t>
  </si>
  <si>
    <t>Federal Governmental Unit</t>
  </si>
  <si>
    <t>Other (describe):</t>
  </si>
  <si>
    <t>If previously allocated, agency #</t>
  </si>
  <si>
    <t>If previously allocated, SID #</t>
  </si>
  <si>
    <t>Item #:</t>
  </si>
  <si>
    <t>If previously allocated, e. purpose/project name</t>
  </si>
  <si>
    <t>Status of original project (previously allocated funds)</t>
  </si>
  <si>
    <t>Reason for availability of funds</t>
  </si>
  <si>
    <t>Will begin once state funds are in place</t>
  </si>
  <si>
    <t>Planning</t>
  </si>
  <si>
    <t>Engineering and Design</t>
  </si>
  <si>
    <t>Construction</t>
  </si>
  <si>
    <t>Shovel-ready</t>
  </si>
  <si>
    <t>Ongoing</t>
  </si>
  <si>
    <t>0-30% complete</t>
  </si>
  <si>
    <t>30-60% complete</t>
  </si>
  <si>
    <t>60-90% complete</t>
  </si>
  <si>
    <t>100% complete</t>
  </si>
  <si>
    <t>Bid package being assembled</t>
  </si>
  <si>
    <t>Project advertised</t>
  </si>
  <si>
    <t>Bids received</t>
  </si>
  <si>
    <t>See below</t>
  </si>
  <si>
    <t>Bids being reviewed</t>
  </si>
  <si>
    <t>Bids reviewed and contractor finalized</t>
  </si>
  <si>
    <t>Bids reviewed and contractor selected</t>
  </si>
  <si>
    <t>No. Request</t>
  </si>
  <si>
    <t>Proj. Request</t>
  </si>
  <si>
    <t>Tax Quest.</t>
  </si>
  <si>
    <t>Tracking Log</t>
  </si>
  <si>
    <t>If previously allocated, Fund #</t>
  </si>
  <si>
    <t>New</t>
  </si>
  <si>
    <t>Previous</t>
  </si>
  <si>
    <t>TITLE</t>
  </si>
  <si>
    <t>PHONE</t>
  </si>
  <si>
    <t>BC Meeting Date</t>
  </si>
  <si>
    <t>Agenda Item #</t>
  </si>
  <si>
    <t>AGENDA NARRATIVE</t>
  </si>
  <si>
    <t>Interest rate:</t>
  </si>
  <si>
    <t>Duration of Loan:</t>
  </si>
  <si>
    <t>Principal Deference:</t>
  </si>
  <si>
    <t>EMAIL</t>
  </si>
  <si>
    <t>BC TRACKING LOG</t>
  </si>
  <si>
    <t>DECD ALLOTMENT APPROVAL FORM</t>
  </si>
  <si>
    <t>Recipient:</t>
  </si>
  <si>
    <t>Project Name:</t>
  </si>
  <si>
    <t>Source:</t>
  </si>
  <si>
    <t>Maunfacturing Assistance Act</t>
  </si>
  <si>
    <t>MAA Revolving Loan Fund</t>
  </si>
  <si>
    <t>MAA BC Cap</t>
  </si>
  <si>
    <t>Urban Act C.G.S. 4-66c (OPM)</t>
  </si>
  <si>
    <t>STEAP</t>
  </si>
  <si>
    <t>Affordable Housing</t>
  </si>
  <si>
    <t>Housing Trust Fund</t>
  </si>
  <si>
    <t xml:space="preserve">Housing Rev. &amp; Repayment </t>
  </si>
  <si>
    <t>CDA Seamless</t>
  </si>
  <si>
    <t>Status:</t>
  </si>
  <si>
    <t>New Project</t>
  </si>
  <si>
    <t>Adjust/Deallocate</t>
  </si>
  <si>
    <t>Item#:</t>
  </si>
  <si>
    <t>Amount:</t>
  </si>
  <si>
    <t xml:space="preserve">This is not a BC Cap project.  The project is in the contract phase  </t>
  </si>
  <si>
    <t>Bond Comission Approval Date:</t>
  </si>
  <si>
    <t>THIS REQUEST CONFORMS WITH THE PROJECT FINANCING PLAN AND BUDGET</t>
  </si>
  <si>
    <t>PM:</t>
  </si>
  <si>
    <t>Director:</t>
  </si>
  <si>
    <t>(sign and date)</t>
  </si>
  <si>
    <t xml:space="preserve"> Commissioner Approval to Proceed (CAP) Form</t>
  </si>
  <si>
    <t xml:space="preserve">The undersigned affirms through this submission that, to the best of his/her knowledge, all requirements that would pertain to this request either under the Connecticut General Statutes or through regulations or State policy have been complied with.   </t>
  </si>
  <si>
    <t>Fund-Agency-SID No.:</t>
  </si>
  <si>
    <t xml:space="preserve"> Project No.:</t>
  </si>
  <si>
    <t>Use of previously allocated funds from project</t>
  </si>
  <si>
    <t>BC Agenda (date)-Previous Alloc.:</t>
  </si>
  <si>
    <t>Percent Private Funds Leveraged</t>
  </si>
  <si>
    <r>
      <t xml:space="preserve">Comm. Approval to Proceed </t>
    </r>
    <r>
      <rPr>
        <sz val="11"/>
        <color indexed="8"/>
        <rFont val="Calibri"/>
        <family val="2"/>
        <scheme val="minor"/>
      </rPr>
      <t>with BC Application-Date</t>
    </r>
  </si>
  <si>
    <t xml:space="preserve">CAP (Commissioner Approval to Proceed) Form </t>
  </si>
  <si>
    <t>If previously allocated, f. whether loan or grant</t>
  </si>
  <si>
    <r>
      <t xml:space="preserve">GRANT AMOUNT </t>
    </r>
    <r>
      <rPr>
        <i/>
        <sz val="9"/>
        <color rgb="FF0070C0"/>
        <rFont val="Calibri"/>
        <family val="2"/>
        <scheme val="minor"/>
      </rPr>
      <t>(If $0, please type in the zero)</t>
    </r>
  </si>
  <si>
    <r>
      <t xml:space="preserve">LOAN AMOUNT  </t>
    </r>
    <r>
      <rPr>
        <i/>
        <sz val="9"/>
        <color rgb="FF0070C0"/>
        <rFont val="Calibri"/>
        <family val="2"/>
        <scheme val="minor"/>
      </rPr>
      <t>(If $0, please type in the zero)</t>
    </r>
  </si>
  <si>
    <r>
      <t xml:space="preserve">TOTAL FUNDING REQUEST </t>
    </r>
    <r>
      <rPr>
        <i/>
        <sz val="9"/>
        <color rgb="FF0070C0"/>
        <rFont val="Calibri"/>
        <family val="2"/>
        <scheme val="minor"/>
      </rPr>
      <t>(Do not enter amount. Cell is controlled by formula)</t>
    </r>
  </si>
  <si>
    <t>Brownfield</t>
  </si>
  <si>
    <t>All questions in purple and blue color have to be completed for the No. Req.Form</t>
  </si>
  <si>
    <t>All questions in red and previous colors have to be completed for the Proj Req Form</t>
  </si>
  <si>
    <t>All questions in green and previous colors have to be completed for the TQ Form</t>
  </si>
  <si>
    <t xml:space="preserve">INTAKE SHEET     </t>
  </si>
  <si>
    <t>DECD Admin/Contingency</t>
  </si>
  <si>
    <t xml:space="preserve">Percent Private Funds Leveraged </t>
  </si>
  <si>
    <r>
      <t xml:space="preserve">TYPE OF ALLOCATION </t>
    </r>
    <r>
      <rPr>
        <b/>
        <i/>
        <sz val="11"/>
        <color rgb="FF0070C0"/>
        <rFont val="Arial"/>
        <family val="2"/>
      </rPr>
      <t>(New, Previous, Comb)</t>
    </r>
  </si>
  <si>
    <r>
      <t xml:space="preserve">OTHER PROJECT INCENTIVES </t>
    </r>
    <r>
      <rPr>
        <b/>
        <i/>
        <sz val="9"/>
        <color rgb="FF0070C0"/>
        <rFont val="Arial"/>
        <family val="2"/>
      </rPr>
      <t>(e.g., tax credits, etc.)</t>
    </r>
  </si>
  <si>
    <t>FUNDED BEFORE AND HISTORY (reputation)</t>
  </si>
  <si>
    <t xml:space="preserve">FUNDED BEFORE &amp; HISTORY (reputation) </t>
  </si>
  <si>
    <t>If previously allocated, a. amount available</t>
  </si>
  <si>
    <t>Building, Facilities, Grounds</t>
  </si>
  <si>
    <t>Infrastructure (sewer, roads, bridges, dams etc.)</t>
  </si>
  <si>
    <t>All questions in pink and previous color have to be completed for the Tracking Log (the cells will be filled as project progresses, post-BC as well)</t>
  </si>
  <si>
    <r>
      <t>Level of Plan Completion (</t>
    </r>
    <r>
      <rPr>
        <i/>
        <sz val="11"/>
        <color rgb="FFFF0000"/>
        <rFont val="Calibri"/>
        <family val="2"/>
        <scheme val="minor"/>
      </rPr>
      <t>see drop-down)</t>
    </r>
    <r>
      <rPr>
        <sz val="11"/>
        <color rgb="FFFF0000"/>
        <rFont val="Calibri"/>
        <family val="2"/>
        <scheme val="minor"/>
      </rPr>
      <t xml:space="preserve">?:    </t>
    </r>
  </si>
  <si>
    <r>
      <t xml:space="preserve">What is the status of the project </t>
    </r>
    <r>
      <rPr>
        <i/>
        <sz val="11"/>
        <color rgb="FFFF0000"/>
        <rFont val="Calibri"/>
        <family val="2"/>
        <scheme val="minor"/>
      </rPr>
      <t>(chose from drop-down options)</t>
    </r>
    <r>
      <rPr>
        <sz val="11"/>
        <color rgb="FFFF0000"/>
        <rFont val="Calibri"/>
        <family val="2"/>
        <scheme val="minor"/>
      </rPr>
      <t xml:space="preserve">? </t>
    </r>
  </si>
  <si>
    <r>
      <t>Status of Project Bids (</t>
    </r>
    <r>
      <rPr>
        <i/>
        <sz val="11"/>
        <color rgb="FFFF0000"/>
        <rFont val="Calibri"/>
        <family val="2"/>
        <scheme val="minor"/>
      </rPr>
      <t>see drop-down option</t>
    </r>
    <r>
      <rPr>
        <sz val="11"/>
        <color rgb="FFFF0000"/>
        <rFont val="Calibri"/>
        <family val="2"/>
        <scheme val="minor"/>
      </rPr>
      <t>):</t>
    </r>
  </si>
  <si>
    <t>Date bids received:</t>
  </si>
  <si>
    <t>Due Date for Bids:</t>
  </si>
  <si>
    <r>
      <t>Information regarding appraisals</t>
    </r>
    <r>
      <rPr>
        <i/>
        <sz val="11"/>
        <color rgb="FFFF0000"/>
        <rFont val="Calibri"/>
        <family val="2"/>
        <scheme val="minor"/>
      </rPr>
      <t xml:space="preserve"> (If land or building acquisition is involved):</t>
    </r>
  </si>
  <si>
    <t>(Note:  if drop-down option above is N/A, leave cells below blank)</t>
  </si>
  <si>
    <r>
      <t xml:space="preserve">agency.   </t>
    </r>
    <r>
      <rPr>
        <b/>
        <sz val="11"/>
        <color rgb="FFFF0000"/>
        <rFont val="Calibri"/>
        <family val="2"/>
        <scheme val="minor"/>
      </rPr>
      <t>(If no change, please leave blank.)</t>
    </r>
  </si>
  <si>
    <t>SBC Fast Facts</t>
  </si>
  <si>
    <t>All questions in brown and blue color have to be completed for the BC Fast Facts</t>
  </si>
  <si>
    <t xml:space="preserve"> SBC Fast Facts</t>
  </si>
  <si>
    <t xml:space="preserve"> -</t>
  </si>
  <si>
    <t xml:space="preserve">Note to PM (the below affirmation on Proj Req-4 will happen automatically):  </t>
  </si>
  <si>
    <t>* If column E above was used, indicate source of prior State funds, State Bond Commission meeting dates and amounts below. (Otherwise leave blank)</t>
  </si>
  <si>
    <t>ECD</t>
  </si>
  <si>
    <t>OPM</t>
  </si>
  <si>
    <t xml:space="preserve">ADDITIONAL PROJECT INFORMATION </t>
  </si>
  <si>
    <t>PM Phone #</t>
  </si>
  <si>
    <t>Contract Face Sheet</t>
  </si>
  <si>
    <t>DECD Contact:</t>
  </si>
  <si>
    <t>Title:</t>
  </si>
  <si>
    <t>Phone #:</t>
  </si>
  <si>
    <t>Division:</t>
  </si>
  <si>
    <t>Contact:</t>
  </si>
  <si>
    <t>State:</t>
  </si>
  <si>
    <t>Zip:</t>
  </si>
  <si>
    <t>Contract #:</t>
  </si>
  <si>
    <t>To:</t>
  </si>
  <si>
    <t>Program Name:</t>
  </si>
  <si>
    <t>New:</t>
  </si>
  <si>
    <t>Amendment:</t>
  </si>
  <si>
    <t>Revised Total</t>
  </si>
  <si>
    <t>Total</t>
  </si>
  <si>
    <t>Bond Commission/OPM Approval Date:</t>
  </si>
  <si>
    <t>Commissioner Approval Date:</t>
  </si>
  <si>
    <t>Attorney General Approval Date:</t>
  </si>
  <si>
    <t>FEIN/Soc. Sec. #</t>
  </si>
  <si>
    <t>Project Contract Number</t>
  </si>
  <si>
    <t>Type of Contract (New or Amendment)</t>
  </si>
  <si>
    <r>
      <t xml:space="preserve">(Contract Face Sheet) </t>
    </r>
    <r>
      <rPr>
        <i/>
        <sz val="11"/>
        <rFont val="Calibri"/>
        <family val="2"/>
        <scheme val="minor"/>
      </rPr>
      <t>Please fill the below information to complete the Contract Face Sheet</t>
    </r>
  </si>
  <si>
    <t xml:space="preserve">All questions in black and previous colors have to be completed for the Contract Face Sheet.  </t>
  </si>
  <si>
    <t>Project #:</t>
  </si>
  <si>
    <t>Projected Period Start date (from executed budget)</t>
  </si>
  <si>
    <t>Additional Notes or Info for OFA:</t>
  </si>
  <si>
    <t>Any additional notes for OFA</t>
  </si>
  <si>
    <t>BC Item#:</t>
  </si>
  <si>
    <t>If for-profit, name of Owner/CEO:</t>
  </si>
  <si>
    <t>Owner/CEO:</t>
  </si>
  <si>
    <t>Amendment</t>
  </si>
  <si>
    <t>Projected Period End date (from executed budget)</t>
  </si>
  <si>
    <t xml:space="preserve">Original/ New Amount </t>
  </si>
  <si>
    <t>Additional Amount</t>
  </si>
  <si>
    <t>Please provide grant/loan information for the contract or amended contract :</t>
  </si>
  <si>
    <t>Date:</t>
  </si>
  <si>
    <t>Budget Project Period From:</t>
  </si>
  <si>
    <r>
      <t xml:space="preserve">Type of Contract </t>
    </r>
    <r>
      <rPr>
        <sz val="11"/>
        <color theme="1"/>
        <rFont val="Calibri"/>
        <family val="2"/>
        <scheme val="minor"/>
      </rPr>
      <t xml:space="preserve"> </t>
    </r>
    <r>
      <rPr>
        <i/>
        <sz val="11"/>
        <color theme="1"/>
        <rFont val="Calibri"/>
        <family val="2"/>
        <scheme val="minor"/>
      </rPr>
      <t>(check if new or amendment, and fill info below)</t>
    </r>
    <r>
      <rPr>
        <sz val="11"/>
        <color theme="1"/>
        <rFont val="Calibri"/>
        <family val="2"/>
        <scheme val="minor"/>
      </rPr>
      <t>:</t>
    </r>
  </si>
  <si>
    <t>PROJECT INTAKE DATE (Date when project was first brought to DECD's attention)</t>
  </si>
  <si>
    <t>INITIAL RECIPIENT Street Address</t>
  </si>
  <si>
    <t xml:space="preserve">PROJECT LOCATION </t>
  </si>
  <si>
    <t>Cost/Total Jobs Created &amp; Retained</t>
  </si>
  <si>
    <t>Cost/Jobs Retained</t>
  </si>
  <si>
    <t>Cost/Jobs Created</t>
  </si>
  <si>
    <t>Address:</t>
  </si>
  <si>
    <t>City/Town:</t>
  </si>
  <si>
    <t>E-mail:</t>
  </si>
  <si>
    <t>Email</t>
  </si>
  <si>
    <t>All questions in blue have to be completed for the CAP Form.  CAP form is not needed for projects having a signed Letter of Intent (LOI).</t>
  </si>
  <si>
    <r>
      <t xml:space="preserve">If previously allocated, d. Funding Source </t>
    </r>
    <r>
      <rPr>
        <sz val="9"/>
        <color rgb="FFFF0000"/>
        <rFont val="Calibri"/>
        <family val="2"/>
        <scheme val="minor"/>
      </rPr>
      <t>(</t>
    </r>
    <r>
      <rPr>
        <i/>
        <sz val="9"/>
        <color rgb="FFFF0000"/>
        <rFont val="Calibri"/>
        <family val="2"/>
        <scheme val="minor"/>
      </rPr>
      <t>Note: Check availability of funds before requesting them.)</t>
    </r>
  </si>
  <si>
    <r>
      <t>PROJECT BENEFITS (</t>
    </r>
    <r>
      <rPr>
        <i/>
        <sz val="9"/>
        <color rgb="FF0070C0"/>
        <rFont val="Calibri"/>
        <family val="2"/>
        <scheme val="minor"/>
      </rPr>
      <t>Note: Benefits to community, city and/or state)</t>
    </r>
  </si>
  <si>
    <t>IF OTHER PROGRAM SOURCE, describe, otherwise leave blank:</t>
  </si>
  <si>
    <r>
      <t>(Rev. 12/2001)</t>
    </r>
    <r>
      <rPr>
        <b/>
        <sz val="12"/>
        <rFont val="Times New Roman"/>
        <family val="1"/>
      </rPr>
      <t xml:space="preserve"> .</t>
    </r>
  </si>
  <si>
    <r>
      <t xml:space="preserve">agency.   </t>
    </r>
    <r>
      <rPr>
        <b/>
        <sz val="12"/>
        <rFont val="Times New Roman"/>
        <family val="1"/>
      </rPr>
      <t>(If no change, please leave blank.)</t>
    </r>
  </si>
  <si>
    <t>Studies/Research/Development</t>
  </si>
  <si>
    <t>Machinery &amp; Equipment</t>
  </si>
  <si>
    <t>Information technology</t>
  </si>
  <si>
    <t>Renovation</t>
  </si>
  <si>
    <t>Salaries</t>
  </si>
  <si>
    <t>OBD</t>
  </si>
  <si>
    <r>
      <t>ADMIN (</t>
    </r>
    <r>
      <rPr>
        <i/>
        <sz val="9"/>
        <color rgb="FF0070C0"/>
        <rFont val="Calibri"/>
        <family val="2"/>
        <scheme val="minor"/>
      </rPr>
      <t>default is $0 except for some UA, EXP, and BF projects</t>
    </r>
    <r>
      <rPr>
        <sz val="11"/>
        <color rgb="FF0070C0"/>
        <rFont val="Calibri"/>
        <family val="2"/>
        <scheme val="minor"/>
      </rPr>
      <t>)</t>
    </r>
  </si>
  <si>
    <t>BF Manager</t>
  </si>
  <si>
    <t>Was this project initiated by DECD or assigned by OPM?</t>
  </si>
  <si>
    <t>Miscellaneous</t>
  </si>
  <si>
    <t>Film Industry Related</t>
  </si>
  <si>
    <r>
      <t xml:space="preserve">Upon completion, will any State agency provide operating costs for the project? </t>
    </r>
    <r>
      <rPr>
        <i/>
        <sz val="11"/>
        <color rgb="FFFF0000"/>
        <rFont val="Calibri"/>
        <family val="2"/>
        <scheme val="minor"/>
      </rPr>
      <t>(Choose from drop-down. If answer is no, leave all answer blocks from Rows 140 to 154 blank)</t>
    </r>
  </si>
  <si>
    <t>Allotment Form</t>
  </si>
  <si>
    <t>All questions in orange and previous color have to be completed for the Allotment Form</t>
  </si>
  <si>
    <t>Proj # (if any)</t>
  </si>
  <si>
    <t xml:space="preserve">3.  Public/Special Act(s):  </t>
  </si>
  <si>
    <t>Sections(s):</t>
  </si>
  <si>
    <t>Bond Fund No.(s):</t>
  </si>
  <si>
    <t xml:space="preserve">5.  Project/Facility Description (including present and anticipated use of Project/Facility): </t>
  </si>
  <si>
    <t>Item No(s):</t>
  </si>
  <si>
    <t>Approved Amount(s):</t>
  </si>
  <si>
    <t>4.  State Bond Commission: Meeting Date(s):</t>
  </si>
  <si>
    <t>PART I: LOANS</t>
  </si>
  <si>
    <t>Will any of the funds be disbursed as a loan?</t>
  </si>
  <si>
    <t>NO - Proceed to Part III</t>
  </si>
  <si>
    <t>YES</t>
  </si>
  <si>
    <t xml:space="preserve">1.  Loant amount: </t>
  </si>
  <si>
    <t xml:space="preserve">2. What are the terms of the loan, including interest rate, repayment dates, maturity, etc.? </t>
  </si>
  <si>
    <t>PART II: GRANTS</t>
  </si>
  <si>
    <t>Will any of the funds be disbursed as a grant?</t>
  </si>
  <si>
    <t xml:space="preserve">1. Grant amount: </t>
  </si>
  <si>
    <t>2. What is the grant recipient's name or the group of eligible recipients?</t>
  </si>
  <si>
    <t>NO</t>
  </si>
  <si>
    <t>If "NO" what is the ultimate recipient's name?</t>
  </si>
  <si>
    <r>
      <rPr>
        <b/>
        <sz val="11"/>
        <color theme="1"/>
        <rFont val="Times New Roman"/>
        <family val="1"/>
      </rPr>
      <t>3.</t>
    </r>
    <r>
      <rPr>
        <sz val="11"/>
        <color theme="1"/>
        <rFont val="Times New Roman"/>
        <family val="1"/>
      </rPr>
      <t xml:space="preserve"> Is this the ultimate recipient?        </t>
    </r>
  </si>
  <si>
    <r>
      <rPr>
        <b/>
        <sz val="11"/>
        <color theme="1"/>
        <rFont val="Times New Roman"/>
        <family val="1"/>
      </rPr>
      <t xml:space="preserve">4. </t>
    </r>
    <r>
      <rPr>
        <sz val="11"/>
        <color theme="1"/>
        <rFont val="Times New Roman"/>
        <family val="1"/>
      </rPr>
      <t xml:space="preserve">Does the State (or agency of the State) have the ability to </t>
    </r>
    <r>
      <rPr>
        <u/>
        <sz val="11"/>
        <color theme="1"/>
        <rFont val="Times New Roman"/>
        <family val="1"/>
      </rPr>
      <t>both</t>
    </r>
    <r>
      <rPr>
        <sz val="11"/>
        <color theme="1"/>
        <rFont val="Times New Roman"/>
        <family val="1"/>
      </rPr>
      <t xml:space="preserve"> approve of and remove without cause </t>
    </r>
  </si>
  <si>
    <t>Does the State (or agency of the State) have the ability to both approve of and remove without cause a controlling portion of the governing body of the recipient?</t>
  </si>
  <si>
    <t>Does the State (or agency of the State) have the ability to require the use of funds or assets of the recipient for any purpose of the State or agency of the State?</t>
  </si>
  <si>
    <t>Describe any direct or indirect repayment obligations other than those to enforce the terms (i.e. governmental purpose) of the grant.</t>
  </si>
  <si>
    <t>for any purpose of the State or agency of the State?</t>
  </si>
  <si>
    <t>PRINCIPAL DEFERRED?</t>
  </si>
  <si>
    <t xml:space="preserve">PRINCIPAL DEFERRED </t>
  </si>
  <si>
    <t>PRINCIPAL DEFERRED</t>
  </si>
  <si>
    <t>Other terms (is interest deferred, repayment terms, interest rate fixed or variable, etc.)</t>
  </si>
  <si>
    <t>Other terms:</t>
  </si>
  <si>
    <r>
      <rPr>
        <b/>
        <sz val="11"/>
        <color theme="1"/>
        <rFont val="Times New Roman"/>
        <family val="1"/>
      </rPr>
      <t>6.</t>
    </r>
    <r>
      <rPr>
        <sz val="11"/>
        <color theme="1"/>
        <rFont val="Times New Roman"/>
        <family val="1"/>
      </rPr>
      <t xml:space="preserve"> Describe any direct or indirect repayment obligations other than those to enforce the terms (i.e. governmental purpose) </t>
    </r>
  </si>
  <si>
    <t>of the grant.</t>
  </si>
  <si>
    <r>
      <t>a controlling portion of the governing body of the</t>
    </r>
    <r>
      <rPr>
        <sz val="11"/>
        <rFont val="Times New Roman"/>
        <family val="1"/>
      </rPr>
      <t xml:space="preserve"> ultimate</t>
    </r>
    <r>
      <rPr>
        <sz val="11"/>
        <color rgb="FF00B050"/>
        <rFont val="Times New Roman"/>
        <family val="1"/>
      </rPr>
      <t xml:space="preserve"> </t>
    </r>
    <r>
      <rPr>
        <sz val="11"/>
        <color theme="1"/>
        <rFont val="Times New Roman"/>
        <family val="1"/>
      </rPr>
      <t xml:space="preserve">recipient? </t>
    </r>
  </si>
  <si>
    <r>
      <rPr>
        <b/>
        <sz val="11"/>
        <color theme="1"/>
        <rFont val="Times New Roman"/>
        <family val="1"/>
      </rPr>
      <t xml:space="preserve">5. </t>
    </r>
    <r>
      <rPr>
        <sz val="11"/>
        <color theme="1"/>
        <rFont val="Times New Roman"/>
        <family val="1"/>
      </rPr>
      <t xml:space="preserve">Does the State (or an agency of the State) have the ability to require the use of funds or assets of the </t>
    </r>
    <r>
      <rPr>
        <sz val="11"/>
        <rFont val="Times New Roman"/>
        <family val="1"/>
      </rPr>
      <t>ultimate reci</t>
    </r>
    <r>
      <rPr>
        <sz val="11"/>
        <color theme="1"/>
        <rFont val="Times New Roman"/>
        <family val="1"/>
      </rPr>
      <t xml:space="preserve">pient </t>
    </r>
  </si>
  <si>
    <t>7. Is any portion used for working capital (i.e., agency fees, operating expenses, payment of interest on debt, etc.)</t>
  </si>
  <si>
    <t>If "YES," what amount?</t>
  </si>
  <si>
    <t xml:space="preserve"> Is any portion used for working capital (i.e., agency fees, operating expenses, payment of interest on debt, etc.)</t>
  </si>
  <si>
    <t xml:space="preserve">If answer is "YES" to above question, what amount? </t>
  </si>
  <si>
    <r>
      <rPr>
        <b/>
        <sz val="12"/>
        <color theme="1"/>
        <rFont val="Times New Roman"/>
        <family val="1"/>
      </rPr>
      <t>8.</t>
    </r>
    <r>
      <rPr>
        <sz val="12"/>
        <color theme="1"/>
        <rFont val="Times New Roman"/>
        <family val="1"/>
      </rPr>
      <t xml:space="preserve"> Is the State obtaining any special legal right in connection with the grant (e.g. equity interest or license or other</t>
    </r>
  </si>
  <si>
    <t xml:space="preserve"> use of resulting technology or product)?</t>
  </si>
  <si>
    <t>Is the State obtaining any special legal right in connection with the grant (e.g. equity interest or license or other use of resulting technology or product)?</t>
  </si>
  <si>
    <t>Owned</t>
  </si>
  <si>
    <t>Leased</t>
  </si>
  <si>
    <t>Managed or Operated</t>
  </si>
  <si>
    <t>Otherwise Used</t>
  </si>
  <si>
    <t>PART III: STATE PROJECTS</t>
  </si>
  <si>
    <t>Will any of the funds be used for a State project or facility?</t>
  </si>
  <si>
    <t>NO - Proceed to Part IV</t>
  </si>
  <si>
    <t xml:space="preserve">1. State Project amount: </t>
  </si>
  <si>
    <t xml:space="preserve">2. Is any portion of the project/facility presently or reasonably expected to be owned, leased, managed, </t>
  </si>
  <si>
    <t xml:space="preserve">operated or otherwise used by the federal government or </t>
  </si>
  <si>
    <t>a non-governmental entity (including a non-profit organization)?</t>
  </si>
  <si>
    <t>If "YES", please describe and check applicable box below -</t>
  </si>
  <si>
    <r>
      <rPr>
        <sz val="11"/>
        <color theme="1"/>
        <rFont val="Times New Roman"/>
        <family val="1"/>
      </rPr>
      <t xml:space="preserve">If </t>
    </r>
    <r>
      <rPr>
        <b/>
        <sz val="11"/>
        <color theme="1"/>
        <rFont val="Times New Roman"/>
        <family val="1"/>
      </rPr>
      <t>owned.</t>
    </r>
  </si>
  <si>
    <r>
      <rPr>
        <sz val="11"/>
        <color theme="1"/>
        <rFont val="Times New Roman"/>
        <family val="1"/>
      </rPr>
      <t xml:space="preserve">If </t>
    </r>
    <r>
      <rPr>
        <b/>
        <sz val="11"/>
        <color theme="1"/>
        <rFont val="Times New Roman"/>
        <family val="1"/>
      </rPr>
      <t xml:space="preserve">managed or operated </t>
    </r>
    <r>
      <rPr>
        <sz val="11"/>
        <color theme="1"/>
        <rFont val="Times New Roman"/>
        <family val="1"/>
      </rPr>
      <t xml:space="preserve">(excluding janitorial, maintenance, office equipment repair or other incidental </t>
    </r>
  </si>
  <si>
    <r>
      <rPr>
        <sz val="11"/>
        <color theme="1"/>
        <rFont val="Times New Roman"/>
        <family val="1"/>
      </rPr>
      <t xml:space="preserve">services), </t>
    </r>
    <r>
      <rPr>
        <i/>
        <u/>
        <sz val="11"/>
        <color theme="1"/>
        <rFont val="Times New Roman"/>
        <family val="1"/>
      </rPr>
      <t>attach copy of the contractor or agreement.</t>
    </r>
  </si>
  <si>
    <r>
      <t xml:space="preserve">If </t>
    </r>
    <r>
      <rPr>
        <b/>
        <sz val="11"/>
        <color theme="1"/>
        <rFont val="Times New Roman"/>
        <family val="1"/>
      </rPr>
      <t xml:space="preserve">otherwise used </t>
    </r>
    <r>
      <rPr>
        <sz val="11"/>
        <color theme="1"/>
        <rFont val="Times New Roman"/>
        <family val="1"/>
      </rPr>
      <t>(including any contracts or arrangements in which a non-governmental entity, in return</t>
    </r>
  </si>
  <si>
    <r>
      <rPr>
        <sz val="11"/>
        <color theme="1"/>
        <rFont val="Times New Roman"/>
        <family val="1"/>
      </rPr>
      <t xml:space="preserve">If </t>
    </r>
    <r>
      <rPr>
        <b/>
        <sz val="11"/>
        <color theme="1"/>
        <rFont val="Times New Roman"/>
        <family val="1"/>
      </rPr>
      <t xml:space="preserve">leased, </t>
    </r>
    <r>
      <rPr>
        <i/>
        <u/>
        <sz val="11"/>
        <color theme="1"/>
        <rFont val="Times New Roman"/>
        <family val="1"/>
      </rPr>
      <t>attach copy of the lease agreement.</t>
    </r>
  </si>
  <si>
    <r>
      <t xml:space="preserve">State or agency of the State), </t>
    </r>
    <r>
      <rPr>
        <i/>
        <u/>
        <sz val="11"/>
        <color theme="1"/>
        <rFont val="Times New Roman"/>
        <family val="1"/>
      </rPr>
      <t>attach copy of the contract or agreement.</t>
    </r>
  </si>
  <si>
    <t>STATE BUILDING PROJECT COST ESTIMATES</t>
  </si>
  <si>
    <t>Construction Costs</t>
  </si>
  <si>
    <t>for the rights to have its name or logo used in connection with the project/facility, will make payments to the</t>
  </si>
  <si>
    <t>Non-Construction Capital Costs</t>
  </si>
  <si>
    <t>Land, Easements, Development Rights</t>
  </si>
  <si>
    <t>Vehicles, Equipment, Machinery &amp; Furnishings</t>
  </si>
  <si>
    <t>Computer Equipment &amp; Software</t>
  </si>
  <si>
    <t>Environmental Costs</t>
  </si>
  <si>
    <t>Salaries &amp; Operating Expenses</t>
  </si>
  <si>
    <t>State Administrative Costs (i.e., DPW, DAS Fees)**</t>
  </si>
  <si>
    <t xml:space="preserve">Demolition or Site Improvements* </t>
  </si>
  <si>
    <t>* Part of first two line items</t>
  </si>
  <si>
    <t>** Includes other (non-state) administrative costs</t>
  </si>
  <si>
    <t>-</t>
  </si>
  <si>
    <t>PART IV: CERTIFICATION</t>
  </si>
  <si>
    <t>The information on this form will be relied upon by the State and its bond counsel to make a determination as to whether interest on the bonds issued by the State to finance the above are exempt from federal income taxes.</t>
  </si>
  <si>
    <t>Signature:</t>
  </si>
  <si>
    <t xml:space="preserve">Name: </t>
  </si>
  <si>
    <t>Telephone:</t>
  </si>
  <si>
    <t xml:space="preserve">Alternate Contact Information </t>
  </si>
  <si>
    <t>Alternate Contact Information (DECD Alternate for PM):  Name</t>
  </si>
  <si>
    <t>Alternate Contact Information (DECD Alternate for PM):  Title</t>
  </si>
  <si>
    <t>Alternate Contact Information (DECD Alternate for PM):  Telephone</t>
  </si>
  <si>
    <t>Alternate Contact Information (DECD Alternate for PM):  E-mail Address</t>
  </si>
  <si>
    <t>Name:</t>
  </si>
  <si>
    <t>*Date of Original Allocation by SBC:</t>
  </si>
  <si>
    <t>Grant and Loan</t>
  </si>
  <si>
    <t>Form of Organization</t>
  </si>
  <si>
    <t>Other non-profit organization</t>
  </si>
  <si>
    <t>Natural Person</t>
  </si>
  <si>
    <t>*If answer is "yes," to above question: What is the State Project amount (or in other words, amount of project funds that will be used to support the project on state-owned property?)</t>
  </si>
  <si>
    <t>*Is any portion of the project/facility presently or reasonably expected to be owned, leased, managed, operated or otherwise used by the federal government or a non-governmental entity (including a non-profit organization)?</t>
  </si>
  <si>
    <t>*If answer to above question is "yes," please describe the arrangement</t>
  </si>
  <si>
    <t>*List whether owned, leased, managed or operated, or otherwise used?</t>
  </si>
  <si>
    <r>
      <t xml:space="preserve">Will any of the funds be used for a State project or facility? </t>
    </r>
    <r>
      <rPr>
        <i/>
        <u/>
        <sz val="11"/>
        <color rgb="FF00B050"/>
        <rFont val="Calibri"/>
        <family val="2"/>
        <scheme val="minor"/>
      </rPr>
      <t xml:space="preserve">(Note to PM:  Most of DECD projects are not for a state project or facility.  *The next four questions i.e., PART III of Tax Questionnaire </t>
    </r>
    <r>
      <rPr>
        <b/>
        <i/>
        <u/>
        <sz val="11"/>
        <color rgb="FF00B050"/>
        <rFont val="Calibri"/>
        <family val="2"/>
        <scheme val="minor"/>
      </rPr>
      <t>do not</t>
    </r>
    <r>
      <rPr>
        <i/>
        <u/>
        <sz val="11"/>
        <color rgb="FF00B050"/>
        <rFont val="Calibri"/>
        <family val="2"/>
        <scheme val="minor"/>
      </rPr>
      <t xml:space="preserve"> have to be answered if answer is "</t>
    </r>
    <r>
      <rPr>
        <b/>
        <i/>
        <u/>
        <sz val="11"/>
        <color rgb="FF00B050"/>
        <rFont val="Calibri"/>
        <family val="2"/>
        <scheme val="minor"/>
      </rPr>
      <t>No</t>
    </r>
    <r>
      <rPr>
        <i/>
        <u/>
        <sz val="11"/>
        <color rgb="FF00B050"/>
        <rFont val="Calibri"/>
        <family val="2"/>
        <scheme val="minor"/>
      </rPr>
      <t>.")</t>
    </r>
  </si>
  <si>
    <t>Commissioner Approval Date (Assistance Agreement)</t>
  </si>
  <si>
    <t>Land Acquisition</t>
  </si>
  <si>
    <r>
      <rPr>
        <b/>
        <i/>
        <u/>
        <sz val="12"/>
        <rFont val="Calibri"/>
        <family val="2"/>
        <scheme val="minor"/>
      </rPr>
      <t>Instruction to PM</t>
    </r>
    <r>
      <rPr>
        <b/>
        <sz val="12"/>
        <rFont val="Calibri"/>
        <family val="2"/>
        <scheme val="minor"/>
      </rPr>
      <t xml:space="preserve">:  Read the Guidelines in the Finance 2003 folder. Input all information and data onto the first tab - the Intake Sheet.  </t>
    </r>
    <r>
      <rPr>
        <b/>
        <u/>
        <sz val="12"/>
        <rFont val="Calibri"/>
        <family val="2"/>
        <scheme val="minor"/>
      </rPr>
      <t>Do not enter</t>
    </r>
    <r>
      <rPr>
        <b/>
        <sz val="12"/>
        <rFont val="Calibri"/>
        <family val="2"/>
        <scheme val="minor"/>
      </rPr>
      <t xml:space="preserve"> any information in the remaining worksheets in the Workbook (CAP Form, Number Request Form, Proj. Req. - 1 to 4, Tax Ques. - 1 to 6, SBC Mtg .Notes (Fast Facts), BC Allotment. Form, Contract Face Sheet, or Tracking Log).  They will automatically populate.  See color code key on the right - to complete a particular form, the questions with the corresponding and previous color codes will need to be answered.  </t>
    </r>
    <r>
      <rPr>
        <b/>
        <u/>
        <sz val="12"/>
        <color rgb="FFFF0000"/>
        <rFont val="Calibri"/>
        <family val="2"/>
        <scheme val="minor"/>
      </rPr>
      <t>Also, where not indicated as such, do not leave any cells blank.  Instead, please either use a dash   -   or indicate N/A  (not applicable).</t>
    </r>
  </si>
  <si>
    <t>State Agency</t>
  </si>
  <si>
    <r>
      <t xml:space="preserve">The undersigned affirms that, to the best of his or her knowledge, all requirements that would pertain to this request either under the Connecticut General Statutes or through regulations or State policy have been complied with and that the information provided herein is true and complete.  </t>
    </r>
    <r>
      <rPr>
        <b/>
        <sz val="11"/>
        <color theme="1"/>
        <rFont val="Times New Roman"/>
        <family val="1"/>
      </rPr>
      <t>The undersigned further acknowledges and certifies that he or she will report to the Secretary of the Office of Policy and management and Assistant Treasurer for Debt Management - Office of the State Treasurer with any changes in the information contained herein, in writing via email to: ct-tax-questionnaire@ct.gov, within 30 days of becoming aware of such changes, and that bond counsel will assume the information provided herein shall continue to be true, complete and without change from the date hereof, if no report of any changes or new certification has been submitted.</t>
    </r>
    <r>
      <rPr>
        <sz val="11"/>
        <color theme="1"/>
        <rFont val="Times New Roman"/>
        <family val="1"/>
      </rPr>
      <t xml:space="preserve">    </t>
    </r>
  </si>
  <si>
    <t>MAA (Sec. 32-220)</t>
  </si>
  <si>
    <t>Engineering &amp; Architectural</t>
  </si>
  <si>
    <t>OBRD</t>
  </si>
  <si>
    <t>OCP</t>
  </si>
  <si>
    <t>CAT</t>
  </si>
  <si>
    <t>FUNDING SOURCE (for MAA: PA 90-270; for UA: PA 79-607; for all others, enter the appropriate source)</t>
  </si>
  <si>
    <t>PROJECT NAME  (keep it short)</t>
  </si>
  <si>
    <t>PROJECT ISSUES    (Type None if applicable)</t>
  </si>
  <si>
    <t>OTHER PROJECT INCENTIVES (e.g., tax credits, etc.)    Type None if applicable</t>
  </si>
  <si>
    <t>RELATION TO OTHER DECD PROJECTS             Type None if applicable</t>
  </si>
  <si>
    <t>OAHP</t>
  </si>
  <si>
    <t>Administer Program(s)</t>
  </si>
  <si>
    <t>LOAN TERM</t>
  </si>
  <si>
    <t xml:space="preserve">Date Fund/Agency/SID was assigned </t>
  </si>
  <si>
    <t xml:space="preserve">This is a BC Cap (up to $500,000) project.   </t>
  </si>
  <si>
    <t>FEIN/SS #:</t>
  </si>
  <si>
    <r>
      <t xml:space="preserve">Form of Organization </t>
    </r>
    <r>
      <rPr>
        <b/>
        <sz val="14"/>
        <color theme="1"/>
        <rFont val="Calibri"/>
        <family val="2"/>
        <scheme val="minor"/>
      </rPr>
      <t>:</t>
    </r>
  </si>
  <si>
    <r>
      <rPr>
        <sz val="11"/>
        <color rgb="FFFF0000"/>
        <rFont val="Calibri"/>
        <family val="2"/>
        <scheme val="minor"/>
      </rPr>
      <t xml:space="preserve">Part VI-Operating Costs Section in the Project Request Form: </t>
    </r>
    <r>
      <rPr>
        <i/>
        <sz val="11"/>
        <color rgb="FFFF0000"/>
        <rFont val="Calibri"/>
        <family val="2"/>
        <scheme val="minor"/>
      </rPr>
      <t>(</t>
    </r>
    <r>
      <rPr>
        <b/>
        <i/>
        <u/>
        <sz val="11"/>
        <color rgb="FFFF0000"/>
        <rFont val="Calibri"/>
        <family val="2"/>
        <scheme val="minor"/>
      </rPr>
      <t xml:space="preserve">Note to PM </t>
    </r>
    <r>
      <rPr>
        <i/>
        <sz val="11"/>
        <color rgb="FFFF0000"/>
        <rFont val="Calibri"/>
        <family val="2"/>
        <scheme val="minor"/>
      </rPr>
      <t>- Please leave this section (down to Row 156) blank if the answer is "No" to the 1st question to the right (since usually no state agency provides operating costs for DECD projects)</t>
    </r>
  </si>
  <si>
    <r>
      <t>ADDITIONAL PROJECT INFORMATION (</t>
    </r>
    <r>
      <rPr>
        <i/>
        <sz val="11"/>
        <color rgb="FFC00000"/>
        <rFont val="Calibri"/>
        <family val="2"/>
        <scheme val="minor"/>
      </rPr>
      <t>only required if not included in Agenda Narrative or in Rows 71 to 76  below and is important for the Commissioner to be aware of at the SBC mtg.)</t>
    </r>
    <r>
      <rPr>
        <sz val="11"/>
        <color rgb="FFC00000"/>
        <rFont val="Calibri"/>
        <family val="2"/>
        <scheme val="minor"/>
      </rPr>
      <t xml:space="preserve"> </t>
    </r>
  </si>
  <si>
    <t>Mansfield</t>
  </si>
  <si>
    <t>BILLING ADDRESS INFO FOR LOANS (applicable only to Loan Programs)</t>
  </si>
  <si>
    <t>Community</t>
  </si>
  <si>
    <t>Town Number</t>
  </si>
  <si>
    <t>Town</t>
  </si>
  <si>
    <t>County</t>
  </si>
  <si>
    <t>Abington</t>
  </si>
  <si>
    <t>Pomfret</t>
  </si>
  <si>
    <t xml:space="preserve">Windham County </t>
  </si>
  <si>
    <t>Addison</t>
  </si>
  <si>
    <t>Glastonbury</t>
  </si>
  <si>
    <t xml:space="preserve">Hartford County </t>
  </si>
  <si>
    <t>Allentown</t>
  </si>
  <si>
    <t>Plymouth</t>
  </si>
  <si>
    <t xml:space="preserve">Litchfield County </t>
  </si>
  <si>
    <t>Allingtown</t>
  </si>
  <si>
    <t>West Haven</t>
  </si>
  <si>
    <t xml:space="preserve">New Haven County </t>
  </si>
  <si>
    <t>Almyville</t>
  </si>
  <si>
    <t>Plainfield</t>
  </si>
  <si>
    <t>Amenia Union</t>
  </si>
  <si>
    <t>Sharon</t>
  </si>
  <si>
    <t>Amesville</t>
  </si>
  <si>
    <t>Salisbury</t>
  </si>
  <si>
    <t>Amston</t>
  </si>
  <si>
    <t>Hebron</t>
  </si>
  <si>
    <t xml:space="preserve">Tolland County </t>
  </si>
  <si>
    <t>Andover</t>
  </si>
  <si>
    <t>Ansonia</t>
  </si>
  <si>
    <t>Ashford</t>
  </si>
  <si>
    <t>Aspetuck</t>
  </si>
  <si>
    <t>Easton</t>
  </si>
  <si>
    <t xml:space="preserve">Fairfield County </t>
  </si>
  <si>
    <t xml:space="preserve">Attawaugan </t>
  </si>
  <si>
    <t>Killingly</t>
  </si>
  <si>
    <t>Atwoodville</t>
  </si>
  <si>
    <t>Augerville</t>
  </si>
  <si>
    <t>Hamden</t>
  </si>
  <si>
    <t>Avon</t>
  </si>
  <si>
    <t>Baileyville</t>
  </si>
  <si>
    <t>Middlefield</t>
  </si>
  <si>
    <t xml:space="preserve">Middlesex County </t>
  </si>
  <si>
    <t>Bakersville</t>
  </si>
  <si>
    <t>New Hartford</t>
  </si>
  <si>
    <t>Ball Pond</t>
  </si>
  <si>
    <t>New Fairfield</t>
  </si>
  <si>
    <t>Ballouville</t>
  </si>
  <si>
    <t>Baltic</t>
  </si>
  <si>
    <t>Sprague</t>
  </si>
  <si>
    <t xml:space="preserve">New London County </t>
  </si>
  <si>
    <t>Banksville</t>
  </si>
  <si>
    <t>Greenwich</t>
  </si>
  <si>
    <t>Bantam</t>
  </si>
  <si>
    <t>Litchfield</t>
  </si>
  <si>
    <t>Barkhamsted</t>
  </si>
  <si>
    <t>Bashan</t>
  </si>
  <si>
    <t>East Haddam</t>
  </si>
  <si>
    <t>Beacon Falls</t>
  </si>
  <si>
    <t>Belltown</t>
  </si>
  <si>
    <t>Stamford</t>
  </si>
  <si>
    <t>Berkshire</t>
  </si>
  <si>
    <t>Newtown</t>
  </si>
  <si>
    <t>Berlin</t>
  </si>
  <si>
    <t>Bethany</t>
  </si>
  <si>
    <t>Bethel</t>
  </si>
  <si>
    <t>Bethlehem</t>
  </si>
  <si>
    <t>Bill Hill</t>
  </si>
  <si>
    <t>Lyme</t>
  </si>
  <si>
    <t>Black Hall</t>
  </si>
  <si>
    <t>Old Lyme</t>
  </si>
  <si>
    <t>Black Point</t>
  </si>
  <si>
    <t>East Lyme</t>
  </si>
  <si>
    <t>Bloomfield</t>
  </si>
  <si>
    <t>Blue Hills</t>
  </si>
  <si>
    <t>Boardman Bridge</t>
  </si>
  <si>
    <t>New Milford</t>
  </si>
  <si>
    <t>Bolton</t>
  </si>
  <si>
    <t>Bolton Notch</t>
  </si>
  <si>
    <t>Botsford</t>
  </si>
  <si>
    <t>Bozrah</t>
  </si>
  <si>
    <t>Bradleyville</t>
  </si>
  <si>
    <t>Middlebury</t>
  </si>
  <si>
    <t>Branchville</t>
  </si>
  <si>
    <t>Redding</t>
  </si>
  <si>
    <t>Branford</t>
  </si>
  <si>
    <t>Bridgeport</t>
  </si>
  <si>
    <t>Bridgewater</t>
  </si>
  <si>
    <t>Bristol</t>
  </si>
  <si>
    <t>Broad Brook</t>
  </si>
  <si>
    <t>East Windsor</t>
  </si>
  <si>
    <t>Brookfield</t>
  </si>
  <si>
    <t>Brookfield Center</t>
  </si>
  <si>
    <t>Brooklyn</t>
  </si>
  <si>
    <t>Brooksvale</t>
  </si>
  <si>
    <t>Cheshire</t>
  </si>
  <si>
    <t>Buckingham</t>
  </si>
  <si>
    <t>Buckland</t>
  </si>
  <si>
    <t>Manchester</t>
  </si>
  <si>
    <t>Bulls Bridge</t>
  </si>
  <si>
    <t>Kent</t>
  </si>
  <si>
    <t>Burlington</t>
  </si>
  <si>
    <t>Burnett Corners</t>
  </si>
  <si>
    <t>Groton</t>
  </si>
  <si>
    <t>Burnside</t>
  </si>
  <si>
    <t>East Hartford</t>
  </si>
  <si>
    <t>Burrville</t>
  </si>
  <si>
    <t>Torrington</t>
  </si>
  <si>
    <t>Byram</t>
  </si>
  <si>
    <t>Campbell's Mills</t>
  </si>
  <si>
    <t>Voluntown</t>
  </si>
  <si>
    <t>Campville</t>
  </si>
  <si>
    <t>Harwinton</t>
  </si>
  <si>
    <t>Canaan</t>
  </si>
  <si>
    <t>Canaan Valley</t>
  </si>
  <si>
    <t>Candlewood Isle</t>
  </si>
  <si>
    <t>Candlewood Shores</t>
  </si>
  <si>
    <t>Cannondale</t>
  </si>
  <si>
    <t>Wilton</t>
  </si>
  <si>
    <t>Canterbury</t>
  </si>
  <si>
    <t>Canton</t>
  </si>
  <si>
    <t>Canton Center</t>
  </si>
  <si>
    <t>Center Groton</t>
  </si>
  <si>
    <t>Centerbrook</t>
  </si>
  <si>
    <t>Essex</t>
  </si>
  <si>
    <t>Centerhill</t>
  </si>
  <si>
    <t>Centerville</t>
  </si>
  <si>
    <t>Central Village</t>
  </si>
  <si>
    <t>Chaffeeville</t>
  </si>
  <si>
    <t>Chaplin</t>
  </si>
  <si>
    <t>Cherry Brook</t>
  </si>
  <si>
    <t>Chester</t>
  </si>
  <si>
    <t>Chesterfield</t>
  </si>
  <si>
    <t>Montville</t>
  </si>
  <si>
    <t>Chestnut Hill</t>
  </si>
  <si>
    <t>Columbia</t>
  </si>
  <si>
    <t>Clarks Corner</t>
  </si>
  <si>
    <t>Hampton</t>
  </si>
  <si>
    <t>Clarks Falls</t>
  </si>
  <si>
    <t>North Stonington</t>
  </si>
  <si>
    <t>Clinton</t>
  </si>
  <si>
    <t>Clintonville</t>
  </si>
  <si>
    <t>North Haven</t>
  </si>
  <si>
    <t>Cobalt</t>
  </si>
  <si>
    <t>East Hampton</t>
  </si>
  <si>
    <t>Colchester</t>
  </si>
  <si>
    <t>Colebrook</t>
  </si>
  <si>
    <t>Collinsville</t>
  </si>
  <si>
    <t>Comstock Bridge</t>
  </si>
  <si>
    <t>Cornfield Point</t>
  </si>
  <si>
    <t>Old Saybrook</t>
  </si>
  <si>
    <t>Cornwall</t>
  </si>
  <si>
    <t>Cornwall Bridge</t>
  </si>
  <si>
    <t>Cornwall Center</t>
  </si>
  <si>
    <t>Cornwall Hollow</t>
  </si>
  <si>
    <t>Cos Cob</t>
  </si>
  <si>
    <t>Coventry</t>
  </si>
  <si>
    <t>Cranbury</t>
  </si>
  <si>
    <t>Norwalk</t>
  </si>
  <si>
    <t>Crescent Beach</t>
  </si>
  <si>
    <t>Cromwell</t>
  </si>
  <si>
    <t>Crystal Lake</t>
  </si>
  <si>
    <t>Ellington</t>
  </si>
  <si>
    <t>Stafford</t>
  </si>
  <si>
    <t>Danbury</t>
  </si>
  <si>
    <t>Danielson</t>
  </si>
  <si>
    <t>Darien</t>
  </si>
  <si>
    <t>Dayville</t>
  </si>
  <si>
    <t>Deep River</t>
  </si>
  <si>
    <t>Deerfield</t>
  </si>
  <si>
    <t>Windsor</t>
  </si>
  <si>
    <t>Derby</t>
  </si>
  <si>
    <t>Devon</t>
  </si>
  <si>
    <t>Milford</t>
  </si>
  <si>
    <t>Doaneville</t>
  </si>
  <si>
    <t>Griswold</t>
  </si>
  <si>
    <t>Dobsonville</t>
  </si>
  <si>
    <t>Vernon</t>
  </si>
  <si>
    <t>Dodgingtown</t>
  </si>
  <si>
    <t>Drakeville</t>
  </si>
  <si>
    <t>Durham</t>
  </si>
  <si>
    <t>Durham Center</t>
  </si>
  <si>
    <t>Eagleville</t>
  </si>
  <si>
    <t>East Berlin</t>
  </si>
  <si>
    <t>East Brooklyn</t>
  </si>
  <si>
    <t>East Canaan</t>
  </si>
  <si>
    <t>North Canaan</t>
  </si>
  <si>
    <t>East Cornwall</t>
  </si>
  <si>
    <t>East Glastonbury</t>
  </si>
  <si>
    <t>East Granby</t>
  </si>
  <si>
    <t>East Hartland</t>
  </si>
  <si>
    <t>Hartland</t>
  </si>
  <si>
    <t>East Haven</t>
  </si>
  <si>
    <t>East Norwalk</t>
  </si>
  <si>
    <t>East Plymouth</t>
  </si>
  <si>
    <t>East Putnam</t>
  </si>
  <si>
    <t>Putnam</t>
  </si>
  <si>
    <t>East River</t>
  </si>
  <si>
    <t>Madison</t>
  </si>
  <si>
    <t>East Thompson</t>
  </si>
  <si>
    <t>Thompson</t>
  </si>
  <si>
    <t>East Village</t>
  </si>
  <si>
    <t>Monroe</t>
  </si>
  <si>
    <t>East Wallingford</t>
  </si>
  <si>
    <t>Wallingford</t>
  </si>
  <si>
    <t>East Willington</t>
  </si>
  <si>
    <t>Willington</t>
  </si>
  <si>
    <t>East Windsor Hill</t>
  </si>
  <si>
    <t>South Windsor</t>
  </si>
  <si>
    <t>East Woodstock</t>
  </si>
  <si>
    <t>Woodstock</t>
  </si>
  <si>
    <t>Eastford</t>
  </si>
  <si>
    <t>Edgewood</t>
  </si>
  <si>
    <t>Ekonk</t>
  </si>
  <si>
    <t>Sterling</t>
  </si>
  <si>
    <t>Elliott</t>
  </si>
  <si>
    <t>Ellithorpe</t>
  </si>
  <si>
    <t>Ellsworth</t>
  </si>
  <si>
    <t>Elmville</t>
  </si>
  <si>
    <t>Elmwood</t>
  </si>
  <si>
    <t>West Hartford</t>
  </si>
  <si>
    <t>Enfield</t>
  </si>
  <si>
    <t>Exeter</t>
  </si>
  <si>
    <t>Lebanon</t>
  </si>
  <si>
    <t>Fabyan</t>
  </si>
  <si>
    <t>Fair Haven</t>
  </si>
  <si>
    <t>New Haven</t>
  </si>
  <si>
    <t>Fairfield</t>
  </si>
  <si>
    <t>Falls Village</t>
  </si>
  <si>
    <t>Farmington</t>
  </si>
  <si>
    <t>Fenwick</t>
  </si>
  <si>
    <t>Fitchville</t>
  </si>
  <si>
    <t>Flanders</t>
  </si>
  <si>
    <t>Flanders Village</t>
  </si>
  <si>
    <t>Forestville</t>
  </si>
  <si>
    <t>Fort Hill</t>
  </si>
  <si>
    <t>Foxon</t>
  </si>
  <si>
    <t>Franklin</t>
  </si>
  <si>
    <t>Gales Ferry</t>
  </si>
  <si>
    <t>Ledyard</t>
  </si>
  <si>
    <t>Gardner Lake</t>
  </si>
  <si>
    <t>Gaylordsville</t>
  </si>
  <si>
    <t>Georgetown</t>
  </si>
  <si>
    <t>Georgetwon</t>
  </si>
  <si>
    <t>Weston</t>
  </si>
  <si>
    <t>Germantown</t>
  </si>
  <si>
    <t>Gildersleeve</t>
  </si>
  <si>
    <t>Portland</t>
  </si>
  <si>
    <t>Gilead</t>
  </si>
  <si>
    <t>Gilman</t>
  </si>
  <si>
    <t>Glasgo</t>
  </si>
  <si>
    <t>Glenbrook</t>
  </si>
  <si>
    <t>Glenville</t>
  </si>
  <si>
    <t>Goodyear</t>
  </si>
  <si>
    <t>Goshen</t>
  </si>
  <si>
    <t>Goshen Hill</t>
  </si>
  <si>
    <t>Granby</t>
  </si>
  <si>
    <t>Graniteville</t>
  </si>
  <si>
    <t>Waterford</t>
  </si>
  <si>
    <t>Grasemere Station</t>
  </si>
  <si>
    <t>Grassy Plain</t>
  </si>
  <si>
    <t>Greenfield</t>
  </si>
  <si>
    <t>Greenfield Hill</t>
  </si>
  <si>
    <t>Greens Farms</t>
  </si>
  <si>
    <t>Westport</t>
  </si>
  <si>
    <t>Greenville</t>
  </si>
  <si>
    <t>Norwich</t>
  </si>
  <si>
    <t>Greystone</t>
  </si>
  <si>
    <t>Griswoldville</t>
  </si>
  <si>
    <t>Wethersfield</t>
  </si>
  <si>
    <t>Grosvenor Dale</t>
  </si>
  <si>
    <t>Groton Heights</t>
  </si>
  <si>
    <t>Groton Long Point</t>
  </si>
  <si>
    <t>Grove Beach</t>
  </si>
  <si>
    <t>Westbrook</t>
  </si>
  <si>
    <t>Guilford</t>
  </si>
  <si>
    <t>Gurleyville</t>
  </si>
  <si>
    <t>Haddam</t>
  </si>
  <si>
    <t>Haddam Neck</t>
  </si>
  <si>
    <t>Hadlyme</t>
  </si>
  <si>
    <t>Hallville</t>
  </si>
  <si>
    <t>Hamburg</t>
  </si>
  <si>
    <t>Hammonasset Pt.</t>
  </si>
  <si>
    <t>Hancock</t>
  </si>
  <si>
    <t>Hanks Hill</t>
  </si>
  <si>
    <t>Hanover</t>
  </si>
  <si>
    <t>Harrisville</t>
  </si>
  <si>
    <t>Hartford</t>
  </si>
  <si>
    <t>Hattertown</t>
  </si>
  <si>
    <t>Hawleyville</t>
  </si>
  <si>
    <t>Hayden's</t>
  </si>
  <si>
    <t>Hazardville</t>
  </si>
  <si>
    <t>Higganum</t>
  </si>
  <si>
    <t>High Ridge</t>
  </si>
  <si>
    <t>Highland</t>
  </si>
  <si>
    <t>Middletown</t>
  </si>
  <si>
    <t>Highland Park</t>
  </si>
  <si>
    <t>Highwood</t>
  </si>
  <si>
    <t>Hillstown</t>
  </si>
  <si>
    <t>Hockanum</t>
  </si>
  <si>
    <t>Hop River</t>
  </si>
  <si>
    <t>Hopeville</t>
  </si>
  <si>
    <t>Waterbury</t>
  </si>
  <si>
    <t>Hopewell</t>
  </si>
  <si>
    <t>Hoskins</t>
  </si>
  <si>
    <t>Simsbury</t>
  </si>
  <si>
    <t>Hotchkissville</t>
  </si>
  <si>
    <t>Woodbury</t>
  </si>
  <si>
    <t>Howard Valley</t>
  </si>
  <si>
    <t>Huntington</t>
  </si>
  <si>
    <t>Shelton</t>
  </si>
  <si>
    <t>Huntsville</t>
  </si>
  <si>
    <t>Hydeville</t>
  </si>
  <si>
    <t>Indian Neck</t>
  </si>
  <si>
    <t>Ivoryton</t>
  </si>
  <si>
    <t>Jewett City</t>
  </si>
  <si>
    <t>Jordan Village</t>
  </si>
  <si>
    <t>Joyceville</t>
  </si>
  <si>
    <t>Judd's Bridge</t>
  </si>
  <si>
    <t>Roxbury</t>
  </si>
  <si>
    <t>Kensington</t>
  </si>
  <si>
    <t>Kent Furnace</t>
  </si>
  <si>
    <t>Kenyonville</t>
  </si>
  <si>
    <t>Killingly Center</t>
  </si>
  <si>
    <t>Killingworth</t>
  </si>
  <si>
    <t>Kittemaug</t>
  </si>
  <si>
    <t>Knollcrest</t>
  </si>
  <si>
    <t>Knollwood</t>
  </si>
  <si>
    <t>Lakeside</t>
  </si>
  <si>
    <t>Morris</t>
  </si>
  <si>
    <t>Lakeville</t>
  </si>
  <si>
    <t>Laurel Glen</t>
  </si>
  <si>
    <t>Laurel Hill</t>
  </si>
  <si>
    <t>Laysville</t>
  </si>
  <si>
    <t>Leesville</t>
  </si>
  <si>
    <t>Leete's Island</t>
  </si>
  <si>
    <t>Leonard Bridge</t>
  </si>
  <si>
    <t>Liberty Hill</t>
  </si>
  <si>
    <t>Lime Rock</t>
  </si>
  <si>
    <t>Lisbon</t>
  </si>
  <si>
    <t>Little Haddam</t>
  </si>
  <si>
    <t>Long Hill</t>
  </si>
  <si>
    <t>Trumbull</t>
  </si>
  <si>
    <t>Long Neck</t>
  </si>
  <si>
    <t>Long Ridge</t>
  </si>
  <si>
    <t>Long Society</t>
  </si>
  <si>
    <t>Preston</t>
  </si>
  <si>
    <t>Lords Point</t>
  </si>
  <si>
    <t>Stonington</t>
  </si>
  <si>
    <t>Lordship</t>
  </si>
  <si>
    <t>Stratford</t>
  </si>
  <si>
    <t>Lower City</t>
  </si>
  <si>
    <t>Lower Merryall</t>
  </si>
  <si>
    <t>Lyons Plains</t>
  </si>
  <si>
    <t>Macedonia</t>
  </si>
  <si>
    <t>Manchester Green</t>
  </si>
  <si>
    <t>Mansfield Center</t>
  </si>
  <si>
    <t>Mansfield Depot</t>
  </si>
  <si>
    <t xml:space="preserve">Mansfield Four Corners. </t>
  </si>
  <si>
    <t>Mansfield Hollow</t>
  </si>
  <si>
    <t>Marble Dale</t>
  </si>
  <si>
    <t>Washington</t>
  </si>
  <si>
    <t>Marion</t>
  </si>
  <si>
    <t>Southington</t>
  </si>
  <si>
    <t>Marlborough</t>
  </si>
  <si>
    <t>Mashapaug</t>
  </si>
  <si>
    <t>Union</t>
  </si>
  <si>
    <t>Massapeag</t>
  </si>
  <si>
    <t>Mechanicsville</t>
  </si>
  <si>
    <t>Melrose</t>
  </si>
  <si>
    <t>Meriden</t>
  </si>
  <si>
    <t>Merrow</t>
  </si>
  <si>
    <t>Merwinsville</t>
  </si>
  <si>
    <t>Mianus</t>
  </si>
  <si>
    <t>Middle Haddam</t>
  </si>
  <si>
    <t>Middlefield Center</t>
  </si>
  <si>
    <t>Mill Plain</t>
  </si>
  <si>
    <t>Milldale</t>
  </si>
  <si>
    <t>Millington</t>
  </si>
  <si>
    <t>Millstone</t>
  </si>
  <si>
    <t>Millville</t>
  </si>
  <si>
    <t>Naugatuck</t>
  </si>
  <si>
    <t>Milton</t>
  </si>
  <si>
    <t>Minortown</t>
  </si>
  <si>
    <t>Mixville</t>
  </si>
  <si>
    <t>Mohegan</t>
  </si>
  <si>
    <t>Momauguin</t>
  </si>
  <si>
    <t>Montowese</t>
  </si>
  <si>
    <t>Moodus</t>
  </si>
  <si>
    <t>Moose Meadow</t>
  </si>
  <si>
    <t>Moosup</t>
  </si>
  <si>
    <t>Morningside</t>
  </si>
  <si>
    <t>Morningside Park</t>
  </si>
  <si>
    <t>Mount Carmel</t>
  </si>
  <si>
    <t>Mount Hope</t>
  </si>
  <si>
    <t>Mystic</t>
  </si>
  <si>
    <t>N. Grosvenor Dale</t>
  </si>
  <si>
    <t>N. Thompsonville</t>
  </si>
  <si>
    <t>Nepaug</t>
  </si>
  <si>
    <t>New Britain</t>
  </si>
  <si>
    <t>New Canaan</t>
  </si>
  <si>
    <t>New London</t>
  </si>
  <si>
    <t>New Preston</t>
  </si>
  <si>
    <t>Newent</t>
  </si>
  <si>
    <t>Newfield</t>
  </si>
  <si>
    <t>Newington</t>
  </si>
  <si>
    <t>Niantic</t>
  </si>
  <si>
    <t>Nichols</t>
  </si>
  <si>
    <t>Nineveh Falls</t>
  </si>
  <si>
    <t>Noank</t>
  </si>
  <si>
    <t>Norfolk</t>
  </si>
  <si>
    <t>Noroton</t>
  </si>
  <si>
    <t>Noroton Heights</t>
  </si>
  <si>
    <t>North Ashford</t>
  </si>
  <si>
    <t>North Bloomfield</t>
  </si>
  <si>
    <t>North Branford</t>
  </si>
  <si>
    <t>North Canton</t>
  </si>
  <si>
    <t>North Colebrook</t>
  </si>
  <si>
    <t>North Cromwell</t>
  </si>
  <si>
    <t>North Franklin</t>
  </si>
  <si>
    <t>North Granby</t>
  </si>
  <si>
    <t>North Guilford</t>
  </si>
  <si>
    <t>North Kent</t>
  </si>
  <si>
    <t>North Lyme</t>
  </si>
  <si>
    <t>North Madison</t>
  </si>
  <si>
    <t>North Norfolk</t>
  </si>
  <si>
    <t>North Plain</t>
  </si>
  <si>
    <t>North Somers</t>
  </si>
  <si>
    <t>Somers</t>
  </si>
  <si>
    <t>North Stamford</t>
  </si>
  <si>
    <t>North Sterling</t>
  </si>
  <si>
    <t>North Wilton</t>
  </si>
  <si>
    <t>North Windham</t>
  </si>
  <si>
    <t>Windham</t>
  </si>
  <si>
    <t>North Woodbury</t>
  </si>
  <si>
    <t>North Woodstock</t>
  </si>
  <si>
    <t>Northfield</t>
  </si>
  <si>
    <t>Northford</t>
  </si>
  <si>
    <t>Northville</t>
  </si>
  <si>
    <t>Norwichtown</t>
  </si>
  <si>
    <t>Nut Plains</t>
  </si>
  <si>
    <t>Oakdale</t>
  </si>
  <si>
    <t>Oakville</t>
  </si>
  <si>
    <t>Watertown</t>
  </si>
  <si>
    <t>Occum</t>
  </si>
  <si>
    <t>Ocean Beach</t>
  </si>
  <si>
    <t>Old Greenwich</t>
  </si>
  <si>
    <t xml:space="preserve">Old Lyme </t>
  </si>
  <si>
    <t>Old Mystic</t>
  </si>
  <si>
    <t>Oneco</t>
  </si>
  <si>
    <t>Orange</t>
  </si>
  <si>
    <t>Orcuttsville</t>
  </si>
  <si>
    <t>Ore Hill</t>
  </si>
  <si>
    <t>Oronoke</t>
  </si>
  <si>
    <t>Oronoque</t>
  </si>
  <si>
    <t>Oxford</t>
  </si>
  <si>
    <t>Pachaug</t>
  </si>
  <si>
    <t>Packerville</t>
  </si>
  <si>
    <t>Palmertown</t>
  </si>
  <si>
    <t>Park Lane</t>
  </si>
  <si>
    <t>Pawcatuck</t>
  </si>
  <si>
    <t>Pequabuck</t>
  </si>
  <si>
    <t>Perkins Corner</t>
  </si>
  <si>
    <t>Phoenixville</t>
  </si>
  <si>
    <t>Pine Meadow</t>
  </si>
  <si>
    <t>Pine Orchard</t>
  </si>
  <si>
    <t>Pines Bridge</t>
  </si>
  <si>
    <t>Plainville</t>
  </si>
  <si>
    <t>Plantsville</t>
  </si>
  <si>
    <t>Pleasant Valley</t>
  </si>
  <si>
    <t>Pleasure Beach</t>
  </si>
  <si>
    <t>Pomfret Center</t>
  </si>
  <si>
    <t>Pomfret Landing</t>
  </si>
  <si>
    <t>Pomperaug</t>
  </si>
  <si>
    <t>Pond Meadow</t>
  </si>
  <si>
    <t>Ponset</t>
  </si>
  <si>
    <t>Poquetanuck</t>
  </si>
  <si>
    <t>Poquonock</t>
  </si>
  <si>
    <t>Poquonock Bridge</t>
  </si>
  <si>
    <t>Preston City</t>
  </si>
  <si>
    <t>Prospect</t>
  </si>
  <si>
    <t>Putnam Heights</t>
  </si>
  <si>
    <t>Quaddick</t>
  </si>
  <si>
    <t>Quaker Farms</t>
  </si>
  <si>
    <t>Quaker Hill</t>
  </si>
  <si>
    <t>Quarryville</t>
  </si>
  <si>
    <t>Quinebaug</t>
  </si>
  <si>
    <t>Quinnipiac</t>
  </si>
  <si>
    <t>Rainbow</t>
  </si>
  <si>
    <t>Redding Ridge</t>
  </si>
  <si>
    <t>Reeds Gap</t>
  </si>
  <si>
    <t>Reynolds Bridge</t>
  </si>
  <si>
    <t>Thomaston</t>
  </si>
  <si>
    <t>Ridgebury</t>
  </si>
  <si>
    <t>Ridgefield</t>
  </si>
  <si>
    <t>River Bank</t>
  </si>
  <si>
    <t>Rivercliff</t>
  </si>
  <si>
    <t>Riverside</t>
  </si>
  <si>
    <t>Riverton</t>
  </si>
  <si>
    <t>Robertsville</t>
  </si>
  <si>
    <t>Rockfall</t>
  </si>
  <si>
    <t>Rockland</t>
  </si>
  <si>
    <t>Rockville</t>
  </si>
  <si>
    <t>Rocky Glen</t>
  </si>
  <si>
    <t>Rocky Hill</t>
  </si>
  <si>
    <t>Rogers</t>
  </si>
  <si>
    <t>Romford</t>
  </si>
  <si>
    <t>Roton Point</t>
  </si>
  <si>
    <t>Round Hill</t>
  </si>
  <si>
    <t>Rowayton</t>
  </si>
  <si>
    <t>Roxbury Falls</t>
  </si>
  <si>
    <t>Roxbury Station</t>
  </si>
  <si>
    <t>Sachem Head</t>
  </si>
  <si>
    <t>Sadds Mills</t>
  </si>
  <si>
    <t>Salem</t>
  </si>
  <si>
    <t>Salem Four Corners.</t>
  </si>
  <si>
    <t>Sandy Hook</t>
  </si>
  <si>
    <t>Saugatuck</t>
  </si>
  <si>
    <t>Savin Rock</t>
  </si>
  <si>
    <t>Saybrook Manor</t>
  </si>
  <si>
    <t>Saybrook Point</t>
  </si>
  <si>
    <t>Scantic</t>
  </si>
  <si>
    <t>Scitico</t>
  </si>
  <si>
    <t>Scotland</t>
  </si>
  <si>
    <t>Seymour</t>
  </si>
  <si>
    <t>Shailerville</t>
  </si>
  <si>
    <t>Sherman</t>
  </si>
  <si>
    <t>Short Beach</t>
  </si>
  <si>
    <t>Silvermine</t>
  </si>
  <si>
    <t>Sodom</t>
  </si>
  <si>
    <t>Somersville</t>
  </si>
  <si>
    <t>Sound Beach</t>
  </si>
  <si>
    <t>Sound View</t>
  </si>
  <si>
    <t>South Britain</t>
  </si>
  <si>
    <t>Southbury</t>
  </si>
  <si>
    <t>South Canaan</t>
  </si>
  <si>
    <t>South Chaplin</t>
  </si>
  <si>
    <t>South Glastonbury</t>
  </si>
  <si>
    <t>South Kent</t>
  </si>
  <si>
    <t>South Killingly</t>
  </si>
  <si>
    <t>South Lyme</t>
  </si>
  <si>
    <t>South Meriden</t>
  </si>
  <si>
    <t>South Norfolk</t>
  </si>
  <si>
    <t>South Norwalk</t>
  </si>
  <si>
    <t>South Willington</t>
  </si>
  <si>
    <t>South Wilton</t>
  </si>
  <si>
    <t>South Windham</t>
  </si>
  <si>
    <t>South Woodstock</t>
  </si>
  <si>
    <t>Southford</t>
  </si>
  <si>
    <t>Southport</t>
  </si>
  <si>
    <t>Spring Glen</t>
  </si>
  <si>
    <t>Spring Hill</t>
  </si>
  <si>
    <t>Springdale</t>
  </si>
  <si>
    <t>Stafford Springs</t>
  </si>
  <si>
    <t>Staffordville</t>
  </si>
  <si>
    <t>Stanwich</t>
  </si>
  <si>
    <t>Stepney</t>
  </si>
  <si>
    <t>Sterling Hill</t>
  </si>
  <si>
    <t>Stevenson</t>
  </si>
  <si>
    <t>Still River</t>
  </si>
  <si>
    <t>Stony Creek</t>
  </si>
  <si>
    <t>Storrs</t>
  </si>
  <si>
    <t>Straitsville</t>
  </si>
  <si>
    <t>Suffield</t>
  </si>
  <si>
    <t>Taconic</t>
  </si>
  <si>
    <t>Taftville</t>
  </si>
  <si>
    <t>Talcottville</t>
  </si>
  <si>
    <t>Tariffville</t>
  </si>
  <si>
    <t>Terryville</t>
  </si>
  <si>
    <t>Thamesville</t>
  </si>
  <si>
    <t>Thompsonville</t>
  </si>
  <si>
    <t>Titicus</t>
  </si>
  <si>
    <t>Tokeneke</t>
  </si>
  <si>
    <t>Tolland</t>
  </si>
  <si>
    <t>Tolles</t>
  </si>
  <si>
    <t>Topstone</t>
  </si>
  <si>
    <t>Torringford</t>
  </si>
  <si>
    <t>Totoket</t>
  </si>
  <si>
    <t>Towantic</t>
  </si>
  <si>
    <t>Tracy</t>
  </si>
  <si>
    <t>Turn of River</t>
  </si>
  <si>
    <t>Twin Lakes</t>
  </si>
  <si>
    <t>Tyler City</t>
  </si>
  <si>
    <t>Tylerville</t>
  </si>
  <si>
    <t>Uncasville</t>
  </si>
  <si>
    <t>Union City</t>
  </si>
  <si>
    <t>Unionville</t>
  </si>
  <si>
    <t>Upper Merryall</t>
  </si>
  <si>
    <t>Upper Stepney</t>
  </si>
  <si>
    <t>Vernon Center</t>
  </si>
  <si>
    <t>Versailles</t>
  </si>
  <si>
    <t>Village Hill</t>
  </si>
  <si>
    <t>Walnut Beach</t>
  </si>
  <si>
    <t>Wapping</t>
  </si>
  <si>
    <t>Warehouse Point</t>
  </si>
  <si>
    <t>Warren</t>
  </si>
  <si>
    <t>Warrenville</t>
  </si>
  <si>
    <t xml:space="preserve">Washington Depot </t>
  </si>
  <si>
    <t>Waterville</t>
  </si>
  <si>
    <t>Wauregan</t>
  </si>
  <si>
    <t>Weatogue</t>
  </si>
  <si>
    <t>Wellsville</t>
  </si>
  <si>
    <t>Wequetequock</t>
  </si>
  <si>
    <t>West Ashford</t>
  </si>
  <si>
    <t>West Avon</t>
  </si>
  <si>
    <t>West Cornwall</t>
  </si>
  <si>
    <t>West Goshen</t>
  </si>
  <si>
    <t>West Granby</t>
  </si>
  <si>
    <t>West Hartland</t>
  </si>
  <si>
    <t>West Mystic</t>
  </si>
  <si>
    <t>West Norfolk</t>
  </si>
  <si>
    <t>West Norwalk</t>
  </si>
  <si>
    <t>West Redding</t>
  </si>
  <si>
    <t>West Simsbury</t>
  </si>
  <si>
    <t>West Stafford</t>
  </si>
  <si>
    <t>West Suffield</t>
  </si>
  <si>
    <t>West Thompson</t>
  </si>
  <si>
    <t>West Torrington</t>
  </si>
  <si>
    <t>West Willington</t>
  </si>
  <si>
    <t>West Woodstock</t>
  </si>
  <si>
    <t>Westchester</t>
  </si>
  <si>
    <t>Westfield</t>
  </si>
  <si>
    <t>Westford</t>
  </si>
  <si>
    <t>Westminster</t>
  </si>
  <si>
    <t>Westville</t>
  </si>
  <si>
    <t>Whigville</t>
  </si>
  <si>
    <t>White Oaks</t>
  </si>
  <si>
    <t>Whitneyville</t>
  </si>
  <si>
    <t>Wildermere Beach</t>
  </si>
  <si>
    <t>Willimantic</t>
  </si>
  <si>
    <t>Wilson</t>
  </si>
  <si>
    <t>Wilson's Point</t>
  </si>
  <si>
    <t>Wilsonville</t>
  </si>
  <si>
    <t>Winchester</t>
  </si>
  <si>
    <t>Winchester Center</t>
  </si>
  <si>
    <t>Windemere Village</t>
  </si>
  <si>
    <t>Windsor Locks</t>
  </si>
  <si>
    <t>Windsorville</t>
  </si>
  <si>
    <t>Winnipauk</t>
  </si>
  <si>
    <t>Winsted</t>
  </si>
  <si>
    <t>Winthrop</t>
  </si>
  <si>
    <t>Wolcott</t>
  </si>
  <si>
    <t>Woodbridge</t>
  </si>
  <si>
    <t>Woodmont</t>
  </si>
  <si>
    <t>Woodstock Valley</t>
  </si>
  <si>
    <t>Woodville</t>
  </si>
  <si>
    <t>Wrightville</t>
  </si>
  <si>
    <t>Yalesville</t>
  </si>
  <si>
    <t>Yantic</t>
  </si>
  <si>
    <t>Zoar Bridge</t>
  </si>
  <si>
    <t>Street Address (Billing Office)</t>
  </si>
  <si>
    <t>Contact Person (Billing Purposes)</t>
  </si>
  <si>
    <t>Town#</t>
  </si>
  <si>
    <t>001</t>
  </si>
  <si>
    <t xml:space="preserve">Andover </t>
  </si>
  <si>
    <t>002</t>
  </si>
  <si>
    <t xml:space="preserve">Ansonia </t>
  </si>
  <si>
    <t>003</t>
  </si>
  <si>
    <t xml:space="preserve">Ashford </t>
  </si>
  <si>
    <t>004</t>
  </si>
  <si>
    <t xml:space="preserve">Avon </t>
  </si>
  <si>
    <t>005</t>
  </si>
  <si>
    <t xml:space="preserve">Barkhamsted </t>
  </si>
  <si>
    <t>006</t>
  </si>
  <si>
    <t xml:space="preserve">Beacon Falls </t>
  </si>
  <si>
    <t>007</t>
  </si>
  <si>
    <t xml:space="preserve">Berlin </t>
  </si>
  <si>
    <t>008</t>
  </si>
  <si>
    <t xml:space="preserve">Bethany </t>
  </si>
  <si>
    <t>009</t>
  </si>
  <si>
    <t xml:space="preserve">Bethel </t>
  </si>
  <si>
    <t>010</t>
  </si>
  <si>
    <t xml:space="preserve">Bethlehem </t>
  </si>
  <si>
    <t>011</t>
  </si>
  <si>
    <t xml:space="preserve">Bloomfield </t>
  </si>
  <si>
    <t>012</t>
  </si>
  <si>
    <t xml:space="preserve">Bolton </t>
  </si>
  <si>
    <t>013</t>
  </si>
  <si>
    <t xml:space="preserve">Bozrah </t>
  </si>
  <si>
    <t>014</t>
  </si>
  <si>
    <t xml:space="preserve">Branford </t>
  </si>
  <si>
    <t>015</t>
  </si>
  <si>
    <t xml:space="preserve">Bridgeport </t>
  </si>
  <si>
    <t>016</t>
  </si>
  <si>
    <t xml:space="preserve">Bridgewater </t>
  </si>
  <si>
    <t>017</t>
  </si>
  <si>
    <t xml:space="preserve">Bristol </t>
  </si>
  <si>
    <t>018</t>
  </si>
  <si>
    <t xml:space="preserve">Brookfield </t>
  </si>
  <si>
    <t>019</t>
  </si>
  <si>
    <t xml:space="preserve">Brooklyn </t>
  </si>
  <si>
    <t>020</t>
  </si>
  <si>
    <t xml:space="preserve">Burlington </t>
  </si>
  <si>
    <t>021</t>
  </si>
  <si>
    <t xml:space="preserve">Canaan </t>
  </si>
  <si>
    <t>022</t>
  </si>
  <si>
    <t xml:space="preserve">Canterbury </t>
  </si>
  <si>
    <t>023</t>
  </si>
  <si>
    <t xml:space="preserve">Canton </t>
  </si>
  <si>
    <t>024</t>
  </si>
  <si>
    <t xml:space="preserve">Chaplin </t>
  </si>
  <si>
    <t>025</t>
  </si>
  <si>
    <t xml:space="preserve">Cheshire </t>
  </si>
  <si>
    <t>026</t>
  </si>
  <si>
    <t xml:space="preserve">Chester </t>
  </si>
  <si>
    <t>027</t>
  </si>
  <si>
    <t xml:space="preserve">Clinton </t>
  </si>
  <si>
    <t>028</t>
  </si>
  <si>
    <t xml:space="preserve">Colchester </t>
  </si>
  <si>
    <t>029</t>
  </si>
  <si>
    <t xml:space="preserve">Colebrook </t>
  </si>
  <si>
    <t>030</t>
  </si>
  <si>
    <t xml:space="preserve">Columbia </t>
  </si>
  <si>
    <t>031</t>
  </si>
  <si>
    <t xml:space="preserve">Cornwall </t>
  </si>
  <si>
    <t>032</t>
  </si>
  <si>
    <t xml:space="preserve">Coventry </t>
  </si>
  <si>
    <t>033</t>
  </si>
  <si>
    <t xml:space="preserve">Cromwell </t>
  </si>
  <si>
    <t>034</t>
  </si>
  <si>
    <t xml:space="preserve">Danbury </t>
  </si>
  <si>
    <t>035</t>
  </si>
  <si>
    <t xml:space="preserve">Darien </t>
  </si>
  <si>
    <t>036</t>
  </si>
  <si>
    <t xml:space="preserve">Deep River </t>
  </si>
  <si>
    <t>037</t>
  </si>
  <si>
    <t xml:space="preserve">Derby </t>
  </si>
  <si>
    <t>038</t>
  </si>
  <si>
    <t xml:space="preserve">Durham </t>
  </si>
  <si>
    <t>039</t>
  </si>
  <si>
    <t xml:space="preserve">East Granby </t>
  </si>
  <si>
    <t>040</t>
  </si>
  <si>
    <t xml:space="preserve">East Haddam </t>
  </si>
  <si>
    <t>041</t>
  </si>
  <si>
    <t xml:space="preserve">East Hampton </t>
  </si>
  <si>
    <t>042</t>
  </si>
  <si>
    <t xml:space="preserve">East Hartford </t>
  </si>
  <si>
    <t>043</t>
  </si>
  <si>
    <t xml:space="preserve">East Haven </t>
  </si>
  <si>
    <t>044</t>
  </si>
  <si>
    <t xml:space="preserve">East Lyme </t>
  </si>
  <si>
    <t>045</t>
  </si>
  <si>
    <t xml:space="preserve">East Windsor </t>
  </si>
  <si>
    <t>046</t>
  </si>
  <si>
    <t xml:space="preserve">Eastford </t>
  </si>
  <si>
    <t>047</t>
  </si>
  <si>
    <t xml:space="preserve">Easton </t>
  </si>
  <si>
    <t>048</t>
  </si>
  <si>
    <t xml:space="preserve">Ellington </t>
  </si>
  <si>
    <t>049</t>
  </si>
  <si>
    <t xml:space="preserve">Enfield </t>
  </si>
  <si>
    <t>050</t>
  </si>
  <si>
    <t xml:space="preserve">Essex </t>
  </si>
  <si>
    <t>051</t>
  </si>
  <si>
    <t xml:space="preserve">Fairfield </t>
  </si>
  <si>
    <t>052</t>
  </si>
  <si>
    <t xml:space="preserve">Farmington </t>
  </si>
  <si>
    <t>053</t>
  </si>
  <si>
    <t xml:space="preserve">Franklin </t>
  </si>
  <si>
    <t>054</t>
  </si>
  <si>
    <t xml:space="preserve">Glastonbury </t>
  </si>
  <si>
    <t>055</t>
  </si>
  <si>
    <t xml:space="preserve">Goshen </t>
  </si>
  <si>
    <t>056</t>
  </si>
  <si>
    <t xml:space="preserve">Granby </t>
  </si>
  <si>
    <t>057</t>
  </si>
  <si>
    <t xml:space="preserve">Greenwich </t>
  </si>
  <si>
    <t>058</t>
  </si>
  <si>
    <t xml:space="preserve">Griswold </t>
  </si>
  <si>
    <t>059</t>
  </si>
  <si>
    <t xml:space="preserve">Groton </t>
  </si>
  <si>
    <t>060</t>
  </si>
  <si>
    <t xml:space="preserve">Guilford </t>
  </si>
  <si>
    <t>061</t>
  </si>
  <si>
    <t xml:space="preserve">Haddam </t>
  </si>
  <si>
    <t>062</t>
  </si>
  <si>
    <t xml:space="preserve">Hamden </t>
  </si>
  <si>
    <t>063</t>
  </si>
  <si>
    <t xml:space="preserve">Hampton </t>
  </si>
  <si>
    <t>064</t>
  </si>
  <si>
    <t xml:space="preserve">Hartford </t>
  </si>
  <si>
    <t>065</t>
  </si>
  <si>
    <t xml:space="preserve">Hartland </t>
  </si>
  <si>
    <t>066</t>
  </si>
  <si>
    <t xml:space="preserve">Harwinton </t>
  </si>
  <si>
    <t>067</t>
  </si>
  <si>
    <t xml:space="preserve">Hebron </t>
  </si>
  <si>
    <t>068</t>
  </si>
  <si>
    <t xml:space="preserve">Kent </t>
  </si>
  <si>
    <t>069</t>
  </si>
  <si>
    <t xml:space="preserve">Killingly </t>
  </si>
  <si>
    <t>070</t>
  </si>
  <si>
    <t xml:space="preserve">Killingworth </t>
  </si>
  <si>
    <t>071</t>
  </si>
  <si>
    <t xml:space="preserve">Lebanon </t>
  </si>
  <si>
    <t>072</t>
  </si>
  <si>
    <t xml:space="preserve">Ledyard </t>
  </si>
  <si>
    <t>073</t>
  </si>
  <si>
    <t xml:space="preserve">Lisbon </t>
  </si>
  <si>
    <t>074</t>
  </si>
  <si>
    <t xml:space="preserve">Litchfield </t>
  </si>
  <si>
    <t>075</t>
  </si>
  <si>
    <t xml:space="preserve">Lyme </t>
  </si>
  <si>
    <t>076</t>
  </si>
  <si>
    <t xml:space="preserve">Madison </t>
  </si>
  <si>
    <t>077</t>
  </si>
  <si>
    <t xml:space="preserve">Manchester </t>
  </si>
  <si>
    <t>078</t>
  </si>
  <si>
    <t xml:space="preserve">Mansfield </t>
  </si>
  <si>
    <t>079</t>
  </si>
  <si>
    <t xml:space="preserve">Marlborough </t>
  </si>
  <si>
    <t>080</t>
  </si>
  <si>
    <t xml:space="preserve">Meriden </t>
  </si>
  <si>
    <t>081</t>
  </si>
  <si>
    <t xml:space="preserve">Middlebury </t>
  </si>
  <si>
    <t>082</t>
  </si>
  <si>
    <t xml:space="preserve">Middlefield </t>
  </si>
  <si>
    <t>083</t>
  </si>
  <si>
    <t xml:space="preserve">Middletown  </t>
  </si>
  <si>
    <t>084</t>
  </si>
  <si>
    <t xml:space="preserve">Milford </t>
  </si>
  <si>
    <t>085</t>
  </si>
  <si>
    <t xml:space="preserve">Monroe </t>
  </si>
  <si>
    <t>086</t>
  </si>
  <si>
    <t xml:space="preserve">Montville </t>
  </si>
  <si>
    <t>087</t>
  </si>
  <si>
    <t xml:space="preserve">Morris </t>
  </si>
  <si>
    <t>088</t>
  </si>
  <si>
    <t xml:space="preserve">Naugatuck  </t>
  </si>
  <si>
    <t>089</t>
  </si>
  <si>
    <t xml:space="preserve">New Britain </t>
  </si>
  <si>
    <t>090</t>
  </si>
  <si>
    <t xml:space="preserve">New Canaan </t>
  </si>
  <si>
    <t>091</t>
  </si>
  <si>
    <t xml:space="preserve">New Fairfield </t>
  </si>
  <si>
    <t>092</t>
  </si>
  <si>
    <t xml:space="preserve">New Hartford </t>
  </si>
  <si>
    <t>093</t>
  </si>
  <si>
    <t xml:space="preserve">New Haven </t>
  </si>
  <si>
    <t>094</t>
  </si>
  <si>
    <t xml:space="preserve">New London </t>
  </si>
  <si>
    <t>095</t>
  </si>
  <si>
    <t xml:space="preserve">New Milford </t>
  </si>
  <si>
    <t>096</t>
  </si>
  <si>
    <t xml:space="preserve">Newington </t>
  </si>
  <si>
    <t>097</t>
  </si>
  <si>
    <t xml:space="preserve">Newtown </t>
  </si>
  <si>
    <t>098</t>
  </si>
  <si>
    <t xml:space="preserve">Norfolk </t>
  </si>
  <si>
    <t>099</t>
  </si>
  <si>
    <t xml:space="preserve">North Branford </t>
  </si>
  <si>
    <t>100</t>
  </si>
  <si>
    <t xml:space="preserve">North Canaan </t>
  </si>
  <si>
    <t>101</t>
  </si>
  <si>
    <t xml:space="preserve">North Haven </t>
  </si>
  <si>
    <t>102</t>
  </si>
  <si>
    <t xml:space="preserve">North Stonington </t>
  </si>
  <si>
    <t>103</t>
  </si>
  <si>
    <t xml:space="preserve">Norwalk </t>
  </si>
  <si>
    <t>104</t>
  </si>
  <si>
    <t xml:space="preserve">Norwich </t>
  </si>
  <si>
    <t>105</t>
  </si>
  <si>
    <t>106</t>
  </si>
  <si>
    <t xml:space="preserve">Old Saybrook </t>
  </si>
  <si>
    <t>107</t>
  </si>
  <si>
    <t xml:space="preserve">Orange </t>
  </si>
  <si>
    <t>108</t>
  </si>
  <si>
    <t xml:space="preserve">Oxford </t>
  </si>
  <si>
    <t>109</t>
  </si>
  <si>
    <t xml:space="preserve">Plainfield </t>
  </si>
  <si>
    <t>110</t>
  </si>
  <si>
    <t xml:space="preserve">Plainville </t>
  </si>
  <si>
    <t>111</t>
  </si>
  <si>
    <t xml:space="preserve">Plymouth </t>
  </si>
  <si>
    <t>112</t>
  </si>
  <si>
    <t xml:space="preserve">Pomfret </t>
  </si>
  <si>
    <t>113</t>
  </si>
  <si>
    <t xml:space="preserve">Portland </t>
  </si>
  <si>
    <t>114</t>
  </si>
  <si>
    <t xml:space="preserve">Preston </t>
  </si>
  <si>
    <t>115</t>
  </si>
  <si>
    <t xml:space="preserve">Prospect </t>
  </si>
  <si>
    <t>116</t>
  </si>
  <si>
    <t xml:space="preserve">Putnam </t>
  </si>
  <si>
    <t>117</t>
  </si>
  <si>
    <t xml:space="preserve">Redding </t>
  </si>
  <si>
    <t>118</t>
  </si>
  <si>
    <t xml:space="preserve">Ridgefield </t>
  </si>
  <si>
    <t>119</t>
  </si>
  <si>
    <t xml:space="preserve">Rocky Hill </t>
  </si>
  <si>
    <t>120</t>
  </si>
  <si>
    <t xml:space="preserve">Roxbury </t>
  </si>
  <si>
    <t>121</t>
  </si>
  <si>
    <t xml:space="preserve">Salem </t>
  </si>
  <si>
    <t>122</t>
  </si>
  <si>
    <t xml:space="preserve">Salisbury </t>
  </si>
  <si>
    <t>123</t>
  </si>
  <si>
    <t xml:space="preserve">Scotland </t>
  </si>
  <si>
    <t>124</t>
  </si>
  <si>
    <t xml:space="preserve">Seymour </t>
  </si>
  <si>
    <t>125</t>
  </si>
  <si>
    <t xml:space="preserve">Sharon </t>
  </si>
  <si>
    <t>126</t>
  </si>
  <si>
    <t xml:space="preserve">Shelton </t>
  </si>
  <si>
    <t>127</t>
  </si>
  <si>
    <t xml:space="preserve">Sherman </t>
  </si>
  <si>
    <t>128</t>
  </si>
  <si>
    <t xml:space="preserve">Simsbury </t>
  </si>
  <si>
    <t>129</t>
  </si>
  <si>
    <t xml:space="preserve">Somers </t>
  </si>
  <si>
    <t>130</t>
  </si>
  <si>
    <t xml:space="preserve">South Windsor </t>
  </si>
  <si>
    <t>131</t>
  </si>
  <si>
    <t xml:space="preserve">Southbury </t>
  </si>
  <si>
    <t>132</t>
  </si>
  <si>
    <t xml:space="preserve">Southington </t>
  </si>
  <si>
    <t>133</t>
  </si>
  <si>
    <t xml:space="preserve">Sprague </t>
  </si>
  <si>
    <t>134</t>
  </si>
  <si>
    <t xml:space="preserve">Stafford </t>
  </si>
  <si>
    <t>135</t>
  </si>
  <si>
    <t xml:space="preserve">Stamford </t>
  </si>
  <si>
    <t>136</t>
  </si>
  <si>
    <t xml:space="preserve">Sterling </t>
  </si>
  <si>
    <t>137</t>
  </si>
  <si>
    <t xml:space="preserve">Stonington </t>
  </si>
  <si>
    <t>138</t>
  </si>
  <si>
    <t xml:space="preserve">Stratford </t>
  </si>
  <si>
    <t>139</t>
  </si>
  <si>
    <t xml:space="preserve">Suffield </t>
  </si>
  <si>
    <t>140</t>
  </si>
  <si>
    <t xml:space="preserve">Thomaston </t>
  </si>
  <si>
    <t>141</t>
  </si>
  <si>
    <t xml:space="preserve">Thompson </t>
  </si>
  <si>
    <t>142</t>
  </si>
  <si>
    <t xml:space="preserve">Tolland </t>
  </si>
  <si>
    <t>143</t>
  </si>
  <si>
    <t xml:space="preserve">Torrington </t>
  </si>
  <si>
    <t>144</t>
  </si>
  <si>
    <t xml:space="preserve">Trumbull </t>
  </si>
  <si>
    <t>145</t>
  </si>
  <si>
    <t xml:space="preserve">Union </t>
  </si>
  <si>
    <t>146</t>
  </si>
  <si>
    <t xml:space="preserve">Vernon </t>
  </si>
  <si>
    <t>147</t>
  </si>
  <si>
    <t xml:space="preserve">Voluntown </t>
  </si>
  <si>
    <t>148</t>
  </si>
  <si>
    <t xml:space="preserve">Wallingford </t>
  </si>
  <si>
    <t>149</t>
  </si>
  <si>
    <t xml:space="preserve">Warren </t>
  </si>
  <si>
    <t>150</t>
  </si>
  <si>
    <t xml:space="preserve">Washington </t>
  </si>
  <si>
    <t>151</t>
  </si>
  <si>
    <t>152</t>
  </si>
  <si>
    <t xml:space="preserve">Waterford </t>
  </si>
  <si>
    <t>153</t>
  </si>
  <si>
    <t xml:space="preserve">Watertown </t>
  </si>
  <si>
    <t>154</t>
  </si>
  <si>
    <t xml:space="preserve">West Hartford </t>
  </si>
  <si>
    <t>155</t>
  </si>
  <si>
    <t>156</t>
  </si>
  <si>
    <t xml:space="preserve">Westbrook </t>
  </si>
  <si>
    <t>157</t>
  </si>
  <si>
    <t xml:space="preserve">Weston </t>
  </si>
  <si>
    <t>158</t>
  </si>
  <si>
    <t xml:space="preserve">Westport </t>
  </si>
  <si>
    <t>159</t>
  </si>
  <si>
    <t xml:space="preserve">Wethersfield </t>
  </si>
  <si>
    <t>160</t>
  </si>
  <si>
    <t xml:space="preserve">Willington </t>
  </si>
  <si>
    <t>161</t>
  </si>
  <si>
    <t xml:space="preserve">Wilton </t>
  </si>
  <si>
    <t>162</t>
  </si>
  <si>
    <t xml:space="preserve">Winchester </t>
  </si>
  <si>
    <t>163</t>
  </si>
  <si>
    <t xml:space="preserve">Windham </t>
  </si>
  <si>
    <t>164</t>
  </si>
  <si>
    <t xml:space="preserve">Windsor </t>
  </si>
  <si>
    <t>165</t>
  </si>
  <si>
    <t xml:space="preserve">Windsor Locks </t>
  </si>
  <si>
    <t>166</t>
  </si>
  <si>
    <t xml:space="preserve">Wolcott </t>
  </si>
  <si>
    <t>167</t>
  </si>
  <si>
    <t xml:space="preserve">Woodbridge </t>
  </si>
  <si>
    <t>168</t>
  </si>
  <si>
    <t xml:space="preserve">Woodbury </t>
  </si>
  <si>
    <t>169</t>
  </si>
  <si>
    <t xml:space="preserve">Woodstock </t>
  </si>
  <si>
    <r>
      <rPr>
        <b/>
        <sz val="11"/>
        <rFont val="Calibri"/>
        <family val="2"/>
        <scheme val="minor"/>
      </rPr>
      <t>BILLING INFO FOR LOANS FOR CONTRACT FACE SHEET</t>
    </r>
    <r>
      <rPr>
        <sz val="11"/>
        <rFont val="Calibri"/>
        <family val="2"/>
        <scheme val="minor"/>
      </rPr>
      <t xml:space="preserve">  (</t>
    </r>
    <r>
      <rPr>
        <b/>
        <sz val="11"/>
        <color theme="1"/>
        <rFont val="Calibri"/>
        <family val="2"/>
        <scheme val="minor"/>
      </rPr>
      <t xml:space="preserve">Note to PM:  </t>
    </r>
    <r>
      <rPr>
        <b/>
        <i/>
        <sz val="11"/>
        <color theme="1"/>
        <rFont val="Calibri"/>
        <family val="2"/>
        <scheme val="minor"/>
      </rPr>
      <t>This info ( Rows 24 to 30) is only required for loan programs  -  e.g., MAA or Brownfield</t>
    </r>
    <r>
      <rPr>
        <i/>
        <sz val="11"/>
        <color theme="1"/>
        <rFont val="Calibri"/>
        <family val="2"/>
        <scheme val="minor"/>
      </rPr>
      <t>)</t>
    </r>
  </si>
  <si>
    <t>Contact Person (for Project)</t>
  </si>
  <si>
    <r>
      <rPr>
        <b/>
        <sz val="14"/>
        <color theme="1"/>
        <rFont val="Calibri"/>
        <family val="2"/>
        <scheme val="minor"/>
      </rPr>
      <t>LOAN TYPE</t>
    </r>
    <r>
      <rPr>
        <sz val="14"/>
        <color theme="1"/>
        <rFont val="Calibri"/>
        <family val="2"/>
        <scheme val="minor"/>
      </rPr>
      <t xml:space="preserve"> (Only for Small Business Express Program)</t>
    </r>
  </si>
  <si>
    <t>Department of Economic and Community Development</t>
  </si>
  <si>
    <r>
      <t xml:space="preserve">CITY/TOWN/MUNICIPALITY </t>
    </r>
    <r>
      <rPr>
        <b/>
        <sz val="11"/>
        <color theme="1"/>
        <rFont val="Calibri"/>
        <family val="2"/>
        <scheme val="minor"/>
      </rPr>
      <t xml:space="preserve">Note to PM: Use </t>
    </r>
    <r>
      <rPr>
        <b/>
        <i/>
        <sz val="11"/>
        <color theme="1"/>
        <rFont val="Calibri"/>
        <family val="2"/>
        <scheme val="minor"/>
      </rPr>
      <t>the official municipality name from the "169 Towns" tab in this Workbook (not  the name of community -  see tab "Comm-Town").</t>
    </r>
  </si>
  <si>
    <r>
      <t xml:space="preserve">CITY/TOWN/MUNICIPALITY </t>
    </r>
    <r>
      <rPr>
        <b/>
        <sz val="11"/>
        <color rgb="FF0070C0"/>
        <rFont val="Calibri"/>
        <family val="2"/>
        <scheme val="minor"/>
      </rPr>
      <t xml:space="preserve">Note to PM: Use </t>
    </r>
    <r>
      <rPr>
        <b/>
        <i/>
        <sz val="11"/>
        <color rgb="FF0070C0"/>
        <rFont val="Calibri"/>
        <family val="2"/>
        <scheme val="minor"/>
      </rPr>
      <t>the official municipality name from the "169 Towns" tab in this Workbook (not  the name of community -  see tab "Comm-Town").</t>
    </r>
  </si>
  <si>
    <t xml:space="preserve">PROPOSED SBC DATE </t>
  </si>
  <si>
    <t xml:space="preserve">Jobs created, by when </t>
  </si>
  <si>
    <t>AGENCY #</t>
  </si>
  <si>
    <r>
      <t>SBC Meeting Date (</t>
    </r>
    <r>
      <rPr>
        <i/>
        <sz val="11"/>
        <color rgb="FF7030A0"/>
        <rFont val="Calibri"/>
        <family val="2"/>
        <scheme val="minor"/>
      </rPr>
      <t xml:space="preserve">Initial Submission to SBC) </t>
    </r>
  </si>
  <si>
    <r>
      <t xml:space="preserve">PROJECT DESCRIPTION (applicant description (only non-municipalities) - when founded, what it does, industry type, # of employees etc.; </t>
    </r>
    <r>
      <rPr>
        <i/>
        <sz val="11"/>
        <color rgb="FF7030A0"/>
        <rFont val="Calibri"/>
        <family val="2"/>
        <scheme val="minor"/>
      </rPr>
      <t>seeks funding for xxx; State funds will be used for XXX; total project cost; other funding provided;  loan terms and conditions, jobs retained and created, etc.) 
TIP: To have separate paragraphs within the cell -  Use ALT-ENTER in the cell to start a new para) 
NOTE:</t>
    </r>
    <r>
      <rPr>
        <i/>
        <sz val="9"/>
        <color rgb="FF7030A0"/>
        <rFont val="Calibri"/>
        <family val="2"/>
        <scheme val="minor"/>
      </rPr>
      <t xml:space="preserve"> (Extend line 56 if needed, so that the whole proj. desc. is visible). </t>
    </r>
    <r>
      <rPr>
        <i/>
        <sz val="11"/>
        <color rgb="FF7030A0"/>
        <rFont val="Calibri"/>
        <family val="2"/>
        <scheme val="minor"/>
      </rPr>
      <t xml:space="preserve">  </t>
    </r>
  </si>
  <si>
    <r>
      <t xml:space="preserve">AGENDA NARRATIVE  </t>
    </r>
    <r>
      <rPr>
        <i/>
        <sz val="11"/>
        <color rgb="FFC00000"/>
        <rFont val="Calibri"/>
        <family val="2"/>
        <scheme val="minor"/>
      </rPr>
      <t>(</t>
    </r>
    <r>
      <rPr>
        <i/>
        <sz val="9"/>
        <color rgb="FFC00000"/>
        <rFont val="Calibri"/>
        <family val="2"/>
        <scheme val="minor"/>
      </rPr>
      <t>please feel free to stretch the row so that the whole narrative is visible - applicable to all rows</t>
    </r>
    <r>
      <rPr>
        <i/>
        <sz val="11"/>
        <color rgb="FFC00000"/>
        <rFont val="Calibri"/>
        <family val="2"/>
        <scheme val="minor"/>
      </rPr>
      <t xml:space="preserve">). </t>
    </r>
    <r>
      <rPr>
        <sz val="11"/>
        <color rgb="FFC00000"/>
        <rFont val="Calibri"/>
        <family val="2"/>
        <scheme val="minor"/>
      </rPr>
      <t xml:space="preserve"> </t>
    </r>
    <r>
      <rPr>
        <b/>
        <u/>
        <sz val="11"/>
        <color rgb="FFC00000"/>
        <rFont val="Calibri"/>
        <family val="2"/>
        <scheme val="minor"/>
      </rPr>
      <t>Fill in after the Agenda is released</t>
    </r>
    <r>
      <rPr>
        <b/>
        <i/>
        <u/>
        <sz val="11"/>
        <color rgb="FFC00000"/>
        <rFont val="Calibri"/>
        <family val="2"/>
        <scheme val="minor"/>
      </rPr>
      <t>.</t>
    </r>
  </si>
  <si>
    <t>CLIENT FUNDED BEFORE AND HISTORY (reputation)        Type Yes or No; if Yes, provide some detail.</t>
  </si>
  <si>
    <t>Revised 09/16/16</t>
  </si>
  <si>
    <t>Broad Use of State funds (choose from drop-down menu)</t>
  </si>
  <si>
    <r>
      <t>PROJECT LOCATION (</t>
    </r>
    <r>
      <rPr>
        <i/>
        <sz val="11"/>
        <color rgb="FF0070C0"/>
        <rFont val="Calibri"/>
        <family val="2"/>
        <scheme val="minor"/>
      </rPr>
      <t>Note to PM:  If project has a specific street address, type it in completely.  Otherwise, type in the relevant geographic boundary - Municipality, Region or State-wide.)</t>
    </r>
  </si>
  <si>
    <r>
      <t xml:space="preserve">APPLICANT/RECIPIENT (legal) NAME (Initial Recipient) </t>
    </r>
    <r>
      <rPr>
        <i/>
        <sz val="11"/>
        <color rgb="FF0070C0"/>
        <rFont val="Calibri"/>
        <family val="2"/>
        <scheme val="minor"/>
      </rPr>
      <t xml:space="preserve">Note to PM:  If initial recipient is DECD (e.g., block allocations for MAA or small business express) type CT DECD, not  Dept. of …. Etc.) </t>
    </r>
  </si>
  <si>
    <r>
      <t xml:space="preserve">FINAL/ULTIMATE RECIPIENT NAME (Note to PM: </t>
    </r>
    <r>
      <rPr>
        <b/>
        <i/>
        <sz val="11"/>
        <color rgb="FF7030A0"/>
        <rFont val="Calibri"/>
        <family val="2"/>
        <scheme val="minor"/>
      </rPr>
      <t>if none, type the word "None"</t>
    </r>
    <r>
      <rPr>
        <sz val="11"/>
        <color rgb="FF7030A0"/>
        <rFont val="Calibri"/>
        <family val="2"/>
        <scheme val="minor"/>
      </rPr>
      <t>)</t>
    </r>
  </si>
  <si>
    <r>
      <t xml:space="preserve">Other: </t>
    </r>
    <r>
      <rPr>
        <sz val="10.5"/>
        <color rgb="FF0070C0"/>
        <rFont val="Calibri"/>
        <family val="2"/>
        <scheme val="minor"/>
      </rPr>
      <t xml:space="preserve"> </t>
    </r>
    <r>
      <rPr>
        <b/>
        <i/>
        <sz val="10"/>
        <color rgb="FF0070C0"/>
        <rFont val="Calibri"/>
        <family val="2"/>
        <scheme val="minor"/>
      </rPr>
      <t>List; then tab over to PR, pg. 3 and enter same info on Other.</t>
    </r>
  </si>
  <si>
    <r>
      <t xml:space="preserve">Other:  </t>
    </r>
    <r>
      <rPr>
        <b/>
        <i/>
        <sz val="10"/>
        <color rgb="FF0070C0"/>
        <rFont val="Calibri"/>
        <family val="2"/>
        <scheme val="minor"/>
      </rPr>
      <t>List; then tab over to PR, pg. 3 and enter same info on Other.</t>
    </r>
  </si>
  <si>
    <r>
      <t>Fund-Agency-SID</t>
    </r>
    <r>
      <rPr>
        <i/>
        <sz val="11"/>
        <color rgb="FF7030A0"/>
        <rFont val="Calibri"/>
        <family val="2"/>
        <scheme val="minor"/>
      </rPr>
      <t xml:space="preserve">  </t>
    </r>
    <r>
      <rPr>
        <i/>
        <sz val="10"/>
        <color rgb="FF7030A0"/>
        <rFont val="Calibri"/>
        <family val="2"/>
        <scheme val="minor"/>
      </rPr>
      <t>(Cell#B192-46000-Cell#B194)</t>
    </r>
  </si>
  <si>
    <r>
      <t>FUND # (</t>
    </r>
    <r>
      <rPr>
        <i/>
        <sz val="11"/>
        <color rgb="FF7030A0"/>
        <rFont val="Calibri"/>
        <family val="2"/>
        <scheme val="minor"/>
      </rPr>
      <t>MAA: 12034;  UA: 13019;  STEAP, Brownfield and Special Act: 12052 )</t>
    </r>
  </si>
  <si>
    <r>
      <t>SID # (</t>
    </r>
    <r>
      <rPr>
        <i/>
        <sz val="11"/>
        <color rgb="FF7030A0"/>
        <rFont val="Calibri"/>
        <family val="2"/>
        <scheme val="minor"/>
      </rPr>
      <t>MAA: 40221;  UA: 41240;  UA Admin.: 41214; STEAP: 42411; Brownfield: 43043; Special Act: get from BF Mgr. or OPM Agenda sheet top right.</t>
    </r>
    <r>
      <rPr>
        <sz val="11"/>
        <color rgb="FF7030A0"/>
        <rFont val="Calibri"/>
        <family val="2"/>
        <scheme val="minor"/>
      </rPr>
      <t>)</t>
    </r>
  </si>
  <si>
    <t>PROJECT DESCRIPTION</t>
  </si>
  <si>
    <t>FORM UPDATED ON 04/17/18</t>
  </si>
  <si>
    <t>CT</t>
  </si>
  <si>
    <t>None</t>
  </si>
  <si>
    <t>NN</t>
  </si>
  <si>
    <t>Environmental/Feasibility/Investigation</t>
  </si>
  <si>
    <r>
      <rPr>
        <i/>
        <u/>
        <sz val="11"/>
        <rFont val="Calibri"/>
        <family val="2"/>
        <scheme val="minor"/>
      </rPr>
      <t>Original /</t>
    </r>
    <r>
      <rPr>
        <i/>
        <sz val="11"/>
        <color theme="1"/>
        <rFont val="Calibri"/>
        <family val="2"/>
        <scheme val="minor"/>
      </rPr>
      <t xml:space="preserve"> New Amount </t>
    </r>
  </si>
  <si>
    <t xml:space="preserve">Cannabis Low Interest Loan Fund </t>
  </si>
  <si>
    <t xml:space="preserve">State Wide </t>
  </si>
  <si>
    <t>DECD/Social Equity Council</t>
  </si>
  <si>
    <t>450 Columbus Blvd</t>
  </si>
  <si>
    <t>06103</t>
  </si>
  <si>
    <t xml:space="preserve">Ginne-Rae Clay </t>
  </si>
  <si>
    <t>Executive Director(Interim)</t>
  </si>
  <si>
    <t>860-543-3481</t>
  </si>
  <si>
    <t>ginne-rae.clay@ct.gov</t>
  </si>
  <si>
    <t>PA 21-1</t>
  </si>
  <si>
    <t>will vary</t>
  </si>
  <si>
    <t>principal only for the first 12 months</t>
  </si>
  <si>
    <t>PA 21-1 Sec (§ 134) Authorizes up to $50 million in state general obligation bonds for DECD and the Social Equity Council to use for specified financial assistance and workforce training programs in the following specified areas:   
1. low-interest loans to social equity applicants, municipalities, or nonprofits to rehabilitate, renovate, or develop unused or underused real property for use as a cannabis establishment; 
2. capital to social equity applicants seeking to start or maintain a cannabis establishment;
3. development funds or ongoing expenses for the cannabis business accelerator program; and
4. development funds or ongoing expenses for the workforce training programs developed by the Social Equity Council  
This first $10 Million request will be used to for low-interest loans to social equity applicants seeking to start or maintain a cannabis establishment</t>
  </si>
  <si>
    <t xml:space="preserve">The benefits that will result from having access to capital will be the growth and sustainability of cannabis businesses owned and operated by those that have been disproportionately impacted by the cannabis prohibition era.  </t>
  </si>
  <si>
    <t xml:space="preserve">The DECD/SEC has been charged with creating access to capital for cannabis related business ventures.  Having these funds made available, ASAP, is critical to allowing the adult use cannabis market to open and thrive in CT.  Funds will be provided to social equity applicants that have been approved for licensure in the regulated cannabis industry.  Because federal funding is not available, these State sponsored funds are critical. </t>
  </si>
  <si>
    <t>Timing</t>
  </si>
  <si>
    <t xml:space="preserve">None </t>
  </si>
  <si>
    <t xml:space="preserve">Approval of this request for $10 million to fulfill the requirements of PA 21-1, Sec 134, that creates access to capital for cannabis industry start up businesses. These businesses will not have access to the traditional means of funding due to the nature of the industry and the fact that federally insured monies are not available to this industry at this time. </t>
  </si>
  <si>
    <t>$10,000,000</t>
  </si>
  <si>
    <t>Andrea Comer</t>
  </si>
  <si>
    <t xml:space="preserve">Deputy Commissioner, DCP </t>
  </si>
  <si>
    <t>860-878-5390</t>
  </si>
  <si>
    <t xml:space="preserve">andrea.comer@ct.gov  </t>
  </si>
  <si>
    <t>46000</t>
  </si>
  <si>
    <t>Is this a BC Cap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</si>
</sst>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164" formatCode="m/d/yy;@"/>
    <numFmt numFmtId="165" formatCode="&quot;$&quot;#,##0"/>
    <numFmt numFmtId="166" formatCode="m/d;@"/>
    <numFmt numFmtId="167" formatCode="_(&quot;$&quot;* #,##0_);_(&quot;$&quot;* \(#,##0\);_(&quot;$&quot;* &quot;-&quot;??_);_(@_)"/>
    <numFmt numFmtId="168" formatCode="mm/dd/yy;@"/>
    <numFmt numFmtId="169" formatCode="&quot;$&quot;#,##0.00"/>
    <numFmt numFmtId="170" formatCode="&quot;$&quot;#,##0.00;[Red]&quot;$&quot;#,##0.00"/>
    <numFmt numFmtId="171" formatCode="_([$$-409]* #,##0.00_);_([$$-409]* \(#,##0.00\);_([$$-409]* &quot;-&quot;??_);_(@_)"/>
    <numFmt numFmtId="172" formatCode="_([$$-409]* #,##0_);_([$$-409]* \(#,##0\);_([$$-409]* &quot;-&quot;_);_(@_)"/>
    <numFmt numFmtId="173" formatCode="_([$$-409]* #,##0_);_([$$-409]* \(#,##0\);_([$$-409]* &quot;-&quot;??_);_(@_)"/>
  </numFmts>
  <fonts count="131"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1"/>
      <color theme="1"/>
      <name val="Arial"/>
      <family val="2"/>
    </font>
    <font>
      <b/>
      <sz val="11"/>
      <color theme="1"/>
      <name val="Arial"/>
      <family val="2"/>
    </font>
    <font>
      <b/>
      <sz val="12"/>
      <color theme="1"/>
      <name val="Arial"/>
      <family val="2"/>
    </font>
    <font>
      <sz val="11"/>
      <color rgb="FF00B050"/>
      <name val="Arial"/>
      <family val="2"/>
    </font>
    <font>
      <b/>
      <sz val="11"/>
      <color rgb="FF00B050"/>
      <name val="Arial"/>
      <family val="2"/>
    </font>
    <font>
      <sz val="10"/>
      <color rgb="FF00B050"/>
      <name val="Arial"/>
      <family val="2"/>
    </font>
    <font>
      <i/>
      <sz val="10"/>
      <color rgb="FF00B050"/>
      <name val="Arial"/>
      <family val="2"/>
    </font>
    <font>
      <sz val="11"/>
      <color rgb="FF00B050"/>
      <name val="Calibri"/>
      <family val="2"/>
      <scheme val="minor"/>
    </font>
    <font>
      <i/>
      <sz val="11"/>
      <color theme="1"/>
      <name val="Arial"/>
      <family val="2"/>
    </font>
    <font>
      <sz val="11"/>
      <color theme="1"/>
      <name val="Calibri"/>
      <family val="2"/>
      <scheme val="minor"/>
    </font>
    <font>
      <i/>
      <sz val="11"/>
      <color rgb="FFFF0000"/>
      <name val="Arial"/>
      <family val="2"/>
    </font>
    <font>
      <b/>
      <i/>
      <sz val="11"/>
      <color rgb="FFFF0000"/>
      <name val="Arial"/>
      <family val="2"/>
    </font>
    <font>
      <b/>
      <i/>
      <sz val="11"/>
      <name val="Arial"/>
      <family val="2"/>
    </font>
    <font>
      <b/>
      <sz val="11"/>
      <color rgb="FF0070C0"/>
      <name val="Arial"/>
      <family val="2"/>
    </font>
    <font>
      <sz val="11"/>
      <name val="Arial"/>
      <family val="2"/>
    </font>
    <font>
      <sz val="11"/>
      <name val="Times New Roman"/>
      <family val="1"/>
    </font>
    <font>
      <b/>
      <u/>
      <sz val="12"/>
      <name val="Times New Roman"/>
      <family val="1"/>
    </font>
    <font>
      <sz val="11"/>
      <color indexed="8"/>
      <name val="Calibri"/>
      <family val="2"/>
      <scheme val="minor"/>
    </font>
    <font>
      <b/>
      <sz val="18"/>
      <name val="Arial"/>
      <family val="2"/>
    </font>
    <font>
      <i/>
      <sz val="12"/>
      <color rgb="FFFF0000"/>
      <name val="Arial"/>
      <family val="2"/>
    </font>
    <font>
      <b/>
      <i/>
      <sz val="12"/>
      <color rgb="FFFF0000"/>
      <name val="Arial"/>
      <family val="2"/>
    </font>
    <font>
      <b/>
      <sz val="14"/>
      <color theme="1"/>
      <name val="Calibri"/>
      <family val="2"/>
      <scheme val="minor"/>
    </font>
    <font>
      <b/>
      <sz val="14"/>
      <color rgb="FF7030A0"/>
      <name val="Calibri"/>
      <family val="2"/>
      <scheme val="minor"/>
    </font>
    <font>
      <b/>
      <sz val="11"/>
      <color rgb="FF7030A0"/>
      <name val="Calibri"/>
      <family val="2"/>
      <scheme val="minor"/>
    </font>
    <font>
      <sz val="11"/>
      <color rgb="FFFF0000"/>
      <name val="Times New Roman"/>
      <family val="1"/>
    </font>
    <font>
      <sz val="11"/>
      <color rgb="FF0070C0"/>
      <name val="Times New Roman"/>
      <family val="1"/>
    </font>
    <font>
      <sz val="11"/>
      <color rgb="FF0070C0"/>
      <name val="Calibri"/>
      <family val="2"/>
      <scheme val="minor"/>
    </font>
    <font>
      <sz val="11"/>
      <color rgb="FFFF0000"/>
      <name val="Calibri"/>
      <family val="2"/>
      <scheme val="minor"/>
    </font>
    <font>
      <i/>
      <sz val="11"/>
      <color rgb="FFFF0000"/>
      <name val="Times New Roman"/>
      <family val="1"/>
    </font>
    <font>
      <i/>
      <sz val="11"/>
      <color rgb="FFFF0000"/>
      <name val="Calibri"/>
      <family val="2"/>
      <scheme val="minor"/>
    </font>
    <font>
      <sz val="11"/>
      <color theme="0"/>
      <name val="Calibri"/>
      <family val="2"/>
      <scheme val="minor"/>
    </font>
    <font>
      <b/>
      <sz val="18"/>
      <color theme="0"/>
      <name val="Calibri"/>
      <family val="2"/>
      <scheme val="minor"/>
    </font>
    <font>
      <sz val="11"/>
      <color rgb="FF00B050"/>
      <name val="Times New Roman"/>
      <family val="1"/>
    </font>
    <font>
      <b/>
      <sz val="10"/>
      <color theme="1"/>
      <name val="Arial"/>
      <family val="2"/>
    </font>
    <font>
      <b/>
      <sz val="11"/>
      <color rgb="FFC00000"/>
      <name val="Arial"/>
      <family val="2"/>
    </font>
    <font>
      <i/>
      <sz val="11"/>
      <color rgb="FF0070C0"/>
      <name val="Calibri"/>
      <family val="2"/>
      <scheme val="minor"/>
    </font>
    <font>
      <sz val="11"/>
      <color rgb="FF7030A0"/>
      <name val="Calibri"/>
      <family val="2"/>
      <scheme val="minor"/>
    </font>
    <font>
      <sz val="11"/>
      <color rgb="FFC00000"/>
      <name val="Calibri"/>
      <family val="2"/>
      <scheme val="minor"/>
    </font>
    <font>
      <b/>
      <u/>
      <sz val="12"/>
      <color rgb="FFFF0000"/>
      <name val="Calibri"/>
      <family val="2"/>
      <scheme val="minor"/>
    </font>
    <font>
      <u/>
      <sz val="11"/>
      <color theme="10"/>
      <name val="Calibri"/>
      <family val="2"/>
    </font>
    <font>
      <sz val="11"/>
      <color rgb="FFEC27F1"/>
      <name val="Calibri"/>
      <family val="2"/>
      <scheme val="minor"/>
    </font>
    <font>
      <sz val="11"/>
      <color rgb="FF7030A0"/>
      <name val="Times New Roman"/>
      <family val="1"/>
    </font>
    <font>
      <sz val="11"/>
      <color rgb="FFEC27F1"/>
      <name val="Times New Roman"/>
      <family val="1"/>
    </font>
    <font>
      <sz val="11"/>
      <color rgb="FFC00000"/>
      <name val="Times New Roman"/>
      <family val="1"/>
    </font>
    <font>
      <b/>
      <sz val="16"/>
      <color theme="1"/>
      <name val="Calibri"/>
      <family val="2"/>
      <scheme val="minor"/>
    </font>
    <font>
      <sz val="12"/>
      <color theme="1"/>
      <name val="Arial"/>
      <family val="2"/>
    </font>
    <font>
      <u/>
      <sz val="10"/>
      <color theme="1"/>
      <name val="Arial"/>
      <family val="2"/>
    </font>
    <font>
      <sz val="11"/>
      <color rgb="FFF86F08"/>
      <name val="Calibri"/>
      <family val="2"/>
      <scheme val="minor"/>
    </font>
    <font>
      <b/>
      <sz val="10"/>
      <color rgb="FF0070C0"/>
      <name val="Arial"/>
      <family val="2"/>
    </font>
    <font>
      <b/>
      <sz val="11"/>
      <name val="Arial"/>
      <family val="2"/>
    </font>
    <font>
      <b/>
      <sz val="11"/>
      <color rgb="FFFF0000"/>
      <name val="Calibri"/>
      <family val="2"/>
      <scheme val="minor"/>
    </font>
    <font>
      <b/>
      <sz val="12"/>
      <name val="Calibri"/>
      <family val="2"/>
      <scheme val="minor"/>
    </font>
    <font>
      <b/>
      <u/>
      <sz val="12"/>
      <name val="Calibri"/>
      <family val="2"/>
      <scheme val="minor"/>
    </font>
    <font>
      <i/>
      <sz val="9"/>
      <color rgb="FF0070C0"/>
      <name val="Calibri"/>
      <family val="2"/>
      <scheme val="minor"/>
    </font>
    <font>
      <b/>
      <i/>
      <sz val="9"/>
      <color rgb="FF0070C0"/>
      <name val="Arial"/>
      <family val="2"/>
    </font>
    <font>
      <b/>
      <i/>
      <sz val="11"/>
      <color rgb="FF0070C0"/>
      <name val="Arial"/>
      <family val="2"/>
    </font>
    <font>
      <b/>
      <sz val="10"/>
      <color rgb="FFC00000"/>
      <name val="Arial"/>
      <family val="2"/>
    </font>
    <font>
      <i/>
      <sz val="11"/>
      <color rgb="FF7030A0"/>
      <name val="Calibri"/>
      <family val="2"/>
      <scheme val="minor"/>
    </font>
    <font>
      <b/>
      <i/>
      <u/>
      <sz val="11"/>
      <color rgb="FFFF0000"/>
      <name val="Calibri"/>
      <family val="2"/>
      <scheme val="minor"/>
    </font>
    <font>
      <u/>
      <sz val="11"/>
      <color rgb="FFFF0000"/>
      <name val="Calibri"/>
      <family val="2"/>
      <scheme val="minor"/>
    </font>
    <font>
      <b/>
      <i/>
      <u/>
      <sz val="12"/>
      <name val="Calibri"/>
      <family val="2"/>
      <scheme val="minor"/>
    </font>
    <font>
      <b/>
      <sz val="11"/>
      <color rgb="FF0070C0"/>
      <name val="Calibri"/>
      <family val="2"/>
      <scheme val="minor"/>
    </font>
    <font>
      <b/>
      <u/>
      <sz val="11"/>
      <color rgb="FF0070C0"/>
      <name val="Calibri"/>
      <family val="2"/>
      <scheme val="minor"/>
    </font>
    <font>
      <sz val="11"/>
      <name val="Calibri"/>
      <family val="2"/>
      <scheme val="minor"/>
    </font>
    <font>
      <i/>
      <sz val="11"/>
      <color rgb="FFC00000"/>
      <name val="Calibri"/>
      <family val="2"/>
      <scheme val="minor"/>
    </font>
    <font>
      <sz val="12"/>
      <color theme="1"/>
      <name val="Calibri"/>
      <family val="2"/>
      <scheme val="minor"/>
    </font>
    <font>
      <sz val="14"/>
      <color theme="1"/>
      <name val="Calibri"/>
      <family val="2"/>
      <scheme val="minor"/>
    </font>
    <font>
      <i/>
      <sz val="16"/>
      <color theme="1"/>
      <name val="Calibri"/>
      <family val="2"/>
      <scheme val="minor"/>
    </font>
    <font>
      <b/>
      <sz val="11"/>
      <name val="Calibri"/>
      <family val="2"/>
      <scheme val="minor"/>
    </font>
    <font>
      <i/>
      <sz val="11"/>
      <name val="Calibri"/>
      <family val="2"/>
      <scheme val="minor"/>
    </font>
    <font>
      <i/>
      <sz val="14"/>
      <color theme="1"/>
      <name val="Calibri"/>
      <family val="2"/>
      <scheme val="minor"/>
    </font>
    <font>
      <sz val="14"/>
      <color theme="1"/>
      <name val="Wingdings 2"/>
      <family val="1"/>
      <charset val="2"/>
    </font>
    <font>
      <i/>
      <sz val="11"/>
      <color theme="1"/>
      <name val="Calibri"/>
      <family val="2"/>
      <scheme val="minor"/>
    </font>
    <font>
      <b/>
      <sz val="11"/>
      <color theme="1"/>
      <name val="Calibri"/>
      <family val="2"/>
      <scheme val="minor"/>
    </font>
    <font>
      <i/>
      <sz val="9"/>
      <color theme="1"/>
      <name val="Calibri"/>
      <family val="2"/>
      <scheme val="minor"/>
    </font>
    <font>
      <b/>
      <sz val="13"/>
      <color theme="1"/>
      <name val="Calibri"/>
      <family val="2"/>
      <scheme val="minor"/>
    </font>
    <font>
      <b/>
      <i/>
      <sz val="20"/>
      <color theme="1"/>
      <name val="Calibri"/>
      <family val="2"/>
      <scheme val="minor"/>
    </font>
    <font>
      <b/>
      <sz val="12"/>
      <color rgb="FF0070C0"/>
      <name val="Arial"/>
      <family val="2"/>
    </font>
    <font>
      <b/>
      <sz val="12"/>
      <name val="Arial"/>
      <family val="2"/>
    </font>
    <font>
      <b/>
      <sz val="14"/>
      <color theme="1"/>
      <name val="Arial"/>
      <family val="2"/>
    </font>
    <font>
      <b/>
      <sz val="13"/>
      <color theme="1"/>
      <name val="Arial"/>
      <family val="2"/>
    </font>
    <font>
      <i/>
      <sz val="9"/>
      <color rgb="FFFF0000"/>
      <name val="Calibri"/>
      <family val="2"/>
      <scheme val="minor"/>
    </font>
    <font>
      <sz val="9"/>
      <color rgb="FFFF0000"/>
      <name val="Calibri"/>
      <family val="2"/>
      <scheme val="minor"/>
    </font>
    <font>
      <sz val="11"/>
      <color rgb="FFF86F08"/>
      <name val="Times New Roman"/>
      <family val="1"/>
    </font>
    <font>
      <sz val="14"/>
      <name val="Times New Roman"/>
      <family val="1"/>
    </font>
    <font>
      <sz val="12"/>
      <name val="Times New Roman"/>
      <family val="1"/>
    </font>
    <font>
      <sz val="12"/>
      <color indexed="8"/>
      <name val="Arial"/>
      <family val="2"/>
    </font>
    <font>
      <sz val="12"/>
      <color theme="1"/>
      <name val="Times New Roman"/>
      <family val="1"/>
    </font>
    <font>
      <b/>
      <sz val="12"/>
      <name val="Times New Roman"/>
      <family val="1"/>
    </font>
    <font>
      <u/>
      <sz val="12"/>
      <name val="Times New Roman"/>
      <family val="1"/>
    </font>
    <font>
      <b/>
      <sz val="12"/>
      <color theme="1"/>
      <name val="Times New Roman"/>
      <family val="1"/>
    </font>
    <font>
      <sz val="9"/>
      <color indexed="81"/>
      <name val="Tahoma"/>
      <family val="2"/>
    </font>
    <font>
      <b/>
      <sz val="9"/>
      <color indexed="32"/>
      <name val="Tahoma"/>
      <family val="2"/>
    </font>
    <font>
      <i/>
      <sz val="9"/>
      <color rgb="FFC00000"/>
      <name val="Calibri"/>
      <family val="2"/>
      <scheme val="minor"/>
    </font>
    <font>
      <i/>
      <sz val="9"/>
      <color rgb="FF7030A0"/>
      <name val="Calibri"/>
      <family val="2"/>
      <scheme val="minor"/>
    </font>
    <font>
      <sz val="14"/>
      <color theme="1"/>
      <name val="Arial"/>
      <family val="2"/>
    </font>
    <font>
      <u/>
      <sz val="12"/>
      <color theme="1"/>
      <name val="Arial"/>
      <family val="2"/>
    </font>
    <font>
      <sz val="11"/>
      <color theme="1"/>
      <name val="Times New Roman"/>
      <family val="1"/>
    </font>
    <font>
      <b/>
      <sz val="11"/>
      <color theme="1"/>
      <name val="Times New Roman"/>
      <family val="1"/>
    </font>
    <font>
      <u/>
      <sz val="11"/>
      <color theme="1"/>
      <name val="Times New Roman"/>
      <family val="1"/>
    </font>
    <font>
      <b/>
      <u/>
      <sz val="11"/>
      <color theme="1"/>
      <name val="Times New Roman"/>
      <family val="1"/>
    </font>
    <font>
      <sz val="11"/>
      <color theme="1"/>
      <name val="Wingdings 2"/>
      <family val="1"/>
      <charset val="2"/>
    </font>
    <font>
      <i/>
      <sz val="11"/>
      <color theme="1"/>
      <name val="Times New Roman"/>
      <family val="1"/>
    </font>
    <font>
      <sz val="12"/>
      <color theme="1"/>
      <name val="Wingdings 2"/>
      <family val="1"/>
      <charset val="2"/>
    </font>
    <font>
      <b/>
      <i/>
      <sz val="11"/>
      <color rgb="FF7030A0"/>
      <name val="Calibri"/>
      <family val="2"/>
      <scheme val="minor"/>
    </font>
    <font>
      <i/>
      <u/>
      <sz val="11"/>
      <color rgb="FF00B050"/>
      <name val="Calibri"/>
      <family val="2"/>
      <scheme val="minor"/>
    </font>
    <font>
      <b/>
      <sz val="9"/>
      <color indexed="81"/>
      <name val="Tahoma"/>
      <family val="2"/>
    </font>
    <font>
      <b/>
      <u/>
      <sz val="9"/>
      <color indexed="81"/>
      <name val="Tahoma"/>
      <family val="2"/>
    </font>
    <font>
      <i/>
      <u/>
      <sz val="11"/>
      <color theme="1"/>
      <name val="Times New Roman"/>
      <family val="1"/>
    </font>
    <font>
      <b/>
      <sz val="11"/>
      <color theme="1"/>
      <name val="Wingdings 2"/>
      <family val="1"/>
      <charset val="2"/>
    </font>
    <font>
      <b/>
      <i/>
      <u/>
      <sz val="11"/>
      <color rgb="FF00B050"/>
      <name val="Calibri"/>
      <family val="2"/>
      <scheme val="minor"/>
    </font>
    <font>
      <sz val="16"/>
      <color theme="1"/>
      <name val="Calibri"/>
      <family val="2"/>
      <scheme val="minor"/>
    </font>
    <font>
      <b/>
      <i/>
      <sz val="11"/>
      <color rgb="FF0070C0"/>
      <name val="Calibri"/>
      <family val="2"/>
      <scheme val="minor"/>
    </font>
    <font>
      <b/>
      <i/>
      <sz val="11"/>
      <color theme="1"/>
      <name val="Calibri"/>
      <family val="2"/>
      <scheme val="minor"/>
    </font>
    <font>
      <sz val="11"/>
      <color theme="0"/>
      <name val="Times New Roman"/>
      <family val="1"/>
    </font>
    <font>
      <b/>
      <u/>
      <sz val="11"/>
      <color rgb="FFC00000"/>
      <name val="Calibri"/>
      <family val="2"/>
      <scheme val="minor"/>
    </font>
    <font>
      <b/>
      <i/>
      <u/>
      <sz val="11"/>
      <color rgb="FFC00000"/>
      <name val="Calibri"/>
      <family val="2"/>
      <scheme val="minor"/>
    </font>
    <font>
      <sz val="10.5"/>
      <color rgb="FF0070C0"/>
      <name val="Calibri"/>
      <family val="2"/>
      <scheme val="minor"/>
    </font>
    <font>
      <sz val="8"/>
      <color rgb="FF000000"/>
      <name val="Tahoma"/>
      <family val="2"/>
    </font>
    <font>
      <b/>
      <i/>
      <sz val="10"/>
      <color rgb="FF0070C0"/>
      <name val="Calibri"/>
      <family val="2"/>
      <scheme val="minor"/>
    </font>
    <font>
      <sz val="10"/>
      <color rgb="FF0070C0"/>
      <name val="Calibri"/>
      <family val="2"/>
      <scheme val="minor"/>
    </font>
    <font>
      <i/>
      <sz val="10"/>
      <color rgb="FF7030A0"/>
      <name val="Calibri"/>
      <family val="2"/>
      <scheme val="minor"/>
    </font>
    <font>
      <i/>
      <u/>
      <sz val="11"/>
      <name val="Calibri"/>
      <family val="2"/>
      <scheme val="minor"/>
    </font>
    <font>
      <sz val="18"/>
      <color rgb="FF0070C0"/>
      <name val="Brush Script MT"/>
      <family val="4"/>
    </font>
    <font>
      <b/>
      <i/>
      <sz val="12"/>
      <color rgb="FF002060"/>
      <name val="Calibri"/>
      <family val="2"/>
      <scheme val="minor"/>
    </font>
    <font>
      <sz val="10"/>
      <color theme="1"/>
      <name val="Gautami"/>
      <family val="2"/>
    </font>
  </fonts>
  <fills count="2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4" tint="0.79998168889431442"/>
        <bgColor indexed="64"/>
      </patternFill>
    </fill>
    <fill>
      <patternFill patternType="solid">
        <fgColor indexed="9"/>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0070C0"/>
        <bgColor indexed="64"/>
      </patternFill>
    </fill>
    <fill>
      <patternFill patternType="solid">
        <fgColor rgb="FF7030A0"/>
        <bgColor indexed="64"/>
      </patternFill>
    </fill>
    <fill>
      <patternFill patternType="solid">
        <fgColor rgb="FFFF0000"/>
        <bgColor indexed="64"/>
      </patternFill>
    </fill>
    <fill>
      <patternFill patternType="solid">
        <fgColor rgb="FF00B050"/>
        <bgColor indexed="64"/>
      </patternFill>
    </fill>
    <fill>
      <patternFill patternType="solid">
        <fgColor rgb="FFEC27F1"/>
        <bgColor indexed="64"/>
      </patternFill>
    </fill>
    <fill>
      <patternFill patternType="solid">
        <fgColor theme="5" tint="0.79998168889431442"/>
        <bgColor indexed="64"/>
      </patternFill>
    </fill>
    <fill>
      <patternFill patternType="solid">
        <fgColor rgb="FFC00000"/>
        <bgColor indexed="64"/>
      </patternFill>
    </fill>
    <fill>
      <patternFill patternType="solid">
        <fgColor rgb="FFFFC000"/>
        <bgColor indexed="64"/>
      </patternFill>
    </fill>
    <fill>
      <patternFill patternType="solid">
        <fgColor rgb="FFFFCCFF"/>
        <bgColor indexed="64"/>
      </patternFill>
    </fill>
    <fill>
      <patternFill patternType="solid">
        <fgColor rgb="FF00B0F0"/>
        <bgColor indexed="64"/>
      </patternFill>
    </fill>
    <fill>
      <patternFill patternType="solid">
        <fgColor theme="9" tint="0.59999389629810485"/>
        <bgColor indexed="64"/>
      </patternFill>
    </fill>
    <fill>
      <patternFill patternType="solid">
        <fgColor rgb="FFFFCC99"/>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rgb="FFFFFF00"/>
        <bgColor indexed="64"/>
      </patternFill>
    </fill>
  </fills>
  <borders count="99">
    <border>
      <left/>
      <right/>
      <top/>
      <bottom/>
      <diagonal/>
    </border>
    <border>
      <left style="thick">
        <color auto="1"/>
      </left>
      <right/>
      <top/>
      <bottom/>
      <diagonal/>
    </border>
    <border>
      <left style="thin">
        <color indexed="64"/>
      </left>
      <right/>
      <top/>
      <bottom/>
      <diagonal/>
    </border>
    <border>
      <left/>
      <right/>
      <top/>
      <bottom style="double">
        <color indexed="64"/>
      </bottom>
      <diagonal/>
    </border>
    <border>
      <left style="thin">
        <color indexed="64"/>
      </left>
      <right/>
      <top/>
      <bottom style="double">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right/>
      <top style="thick">
        <color indexed="64"/>
      </top>
      <bottom/>
      <diagonal/>
    </border>
    <border>
      <left/>
      <right style="thick">
        <color indexed="64"/>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ck">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top style="thin">
        <color indexed="9"/>
      </top>
      <bottom style="thin">
        <color indexed="64"/>
      </bottom>
      <diagonal/>
    </border>
    <border>
      <left/>
      <right style="thin">
        <color indexed="9"/>
      </right>
      <top style="thin">
        <color indexed="9"/>
      </top>
      <bottom style="thin">
        <color indexed="64"/>
      </bottom>
      <diagonal/>
    </border>
    <border>
      <left/>
      <right/>
      <top style="thin">
        <color indexed="9"/>
      </top>
      <bottom style="thin">
        <color indexed="64"/>
      </bottom>
      <diagonal/>
    </border>
    <border>
      <left style="thin">
        <color indexed="9"/>
      </left>
      <right style="thin">
        <color indexed="9"/>
      </right>
      <top/>
      <bottom/>
      <diagonal/>
    </border>
    <border>
      <left style="thin">
        <color indexed="9"/>
      </left>
      <right/>
      <top style="thin">
        <color indexed="9"/>
      </top>
      <bottom style="thin">
        <color indexed="9"/>
      </bottom>
      <diagonal/>
    </border>
    <border>
      <left style="thin">
        <color indexed="9"/>
      </left>
      <right/>
      <top/>
      <bottom/>
      <diagonal/>
    </border>
    <border>
      <left/>
      <right style="thin">
        <color indexed="9"/>
      </right>
      <top/>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9"/>
      </left>
      <right/>
      <top style="thin">
        <color indexed="64"/>
      </top>
      <bottom style="thin">
        <color indexed="9"/>
      </bottom>
      <diagonal/>
    </border>
    <border>
      <left/>
      <right/>
      <top style="thin">
        <color indexed="64"/>
      </top>
      <bottom style="thin">
        <color indexed="9"/>
      </bottom>
      <diagonal/>
    </border>
    <border>
      <left/>
      <right style="thin">
        <color indexed="9"/>
      </right>
      <top style="thin">
        <color indexed="64"/>
      </top>
      <bottom style="thin">
        <color indexed="9"/>
      </bottom>
      <diagonal/>
    </border>
    <border>
      <left/>
      <right/>
      <top style="thin">
        <color indexed="9"/>
      </top>
      <bottom style="thin">
        <color indexed="9"/>
      </bottom>
      <diagonal/>
    </border>
    <border>
      <left/>
      <right style="thin">
        <color indexed="64"/>
      </right>
      <top/>
      <bottom/>
      <diagonal/>
    </border>
    <border>
      <left/>
      <right style="thin">
        <color indexed="9"/>
      </right>
      <top style="thin">
        <color indexed="9"/>
      </top>
      <bottom/>
      <diagonal/>
    </border>
    <border>
      <left/>
      <right/>
      <top style="thin">
        <color indexed="9"/>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9"/>
      </bottom>
      <diagonal/>
    </border>
    <border>
      <left style="thin">
        <color indexed="8"/>
      </left>
      <right/>
      <top style="thin">
        <color indexed="8"/>
      </top>
      <bottom style="thin">
        <color indexed="9"/>
      </bottom>
      <diagonal/>
    </border>
    <border>
      <left style="thin">
        <color indexed="64"/>
      </left>
      <right/>
      <top style="thin">
        <color indexed="64"/>
      </top>
      <bottom style="thin">
        <color indexed="9"/>
      </bottom>
      <diagonal/>
    </border>
    <border>
      <left/>
      <right style="thin">
        <color indexed="64"/>
      </right>
      <top style="thin">
        <color indexed="64"/>
      </top>
      <bottom style="thin">
        <color indexed="9"/>
      </bottom>
      <diagonal/>
    </border>
    <border>
      <left style="thin">
        <color indexed="8"/>
      </left>
      <right style="thin">
        <color indexed="8"/>
      </right>
      <top/>
      <bottom/>
      <diagonal/>
    </border>
    <border>
      <left style="thin">
        <color indexed="8"/>
      </left>
      <right style="thin">
        <color indexed="8"/>
      </right>
      <top style="thin">
        <color indexed="9"/>
      </top>
      <bottom style="thin">
        <color indexed="9"/>
      </bottom>
      <diagonal/>
    </border>
    <border>
      <left style="thin">
        <color indexed="8"/>
      </left>
      <right/>
      <top style="thin">
        <color indexed="9"/>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8"/>
      </left>
      <right style="thin">
        <color indexed="8"/>
      </right>
      <top/>
      <bottom style="thin">
        <color indexed="8"/>
      </bottom>
      <diagonal/>
    </border>
    <border>
      <left style="thin">
        <color indexed="8"/>
      </left>
      <right style="thin">
        <color indexed="8"/>
      </right>
      <top style="thin">
        <color indexed="9"/>
      </top>
      <bottom style="thin">
        <color indexed="8"/>
      </bottom>
      <diagonal/>
    </border>
    <border>
      <left style="thin">
        <color indexed="8"/>
      </left>
      <right/>
      <top style="thin">
        <color indexed="9"/>
      </top>
      <bottom style="thin">
        <color indexed="8"/>
      </bottom>
      <diagonal/>
    </border>
    <border>
      <left style="thin">
        <color indexed="8"/>
      </left>
      <right/>
      <top style="thin">
        <color indexed="8"/>
      </top>
      <bottom style="thin">
        <color indexed="8"/>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thin">
        <color indexed="9"/>
      </left>
      <right/>
      <top/>
      <bottom style="thin">
        <color indexed="64"/>
      </bottom>
      <diagonal/>
    </border>
    <border>
      <left/>
      <right style="thin">
        <color indexed="9"/>
      </right>
      <top style="thin">
        <color indexed="64"/>
      </top>
      <bottom style="thin">
        <color indexed="64"/>
      </bottom>
      <diagonal/>
    </border>
    <border>
      <left/>
      <right/>
      <top style="double">
        <color indexed="64"/>
      </top>
      <bottom/>
      <diagonal/>
    </border>
    <border>
      <left/>
      <right style="thin">
        <color indexed="64"/>
      </right>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double">
        <color indexed="64"/>
      </top>
      <bottom/>
      <diagonal/>
    </border>
    <border>
      <left style="thin">
        <color indexed="8"/>
      </left>
      <right style="thin">
        <color indexed="8"/>
      </right>
      <top style="thin">
        <color indexed="22"/>
      </top>
      <bottom style="thin">
        <color indexed="64"/>
      </bottom>
      <diagonal/>
    </border>
    <border>
      <left style="thin">
        <color indexed="9"/>
      </left>
      <right/>
      <top style="thin">
        <color indexed="9"/>
      </top>
      <bottom/>
      <diagonal/>
    </border>
    <border>
      <left/>
      <right style="thin">
        <color indexed="8"/>
      </right>
      <top style="thin">
        <color indexed="8"/>
      </top>
      <bottom style="thin">
        <color indexed="8"/>
      </bottom>
      <diagonal/>
    </border>
    <border>
      <left style="thin">
        <color indexed="64"/>
      </left>
      <right/>
      <top style="thin">
        <color indexed="9"/>
      </top>
      <bottom style="thin">
        <color indexed="8"/>
      </bottom>
      <diagonal/>
    </border>
    <border>
      <left/>
      <right style="thin">
        <color indexed="64"/>
      </right>
      <top style="thin">
        <color indexed="9"/>
      </top>
      <bottom style="thin">
        <color indexed="8"/>
      </bottom>
      <diagonal/>
    </border>
    <border>
      <left/>
      <right/>
      <top/>
      <bottom style="thin">
        <color theme="9" tint="-0.249977111117893"/>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6">
    <xf numFmtId="0" fontId="0" fillId="0" borderId="0"/>
    <xf numFmtId="0" fontId="14" fillId="0" borderId="0"/>
    <xf numFmtId="9" fontId="14" fillId="0" borderId="0" applyFont="0" applyFill="0" applyBorder="0" applyAlignment="0" applyProtection="0"/>
    <xf numFmtId="44" fontId="14" fillId="0" borderId="0" applyFont="0" applyFill="0" applyBorder="0" applyAlignment="0" applyProtection="0"/>
    <xf numFmtId="0" fontId="44" fillId="0" borderId="0" applyNumberFormat="0" applyFill="0" applyBorder="0" applyAlignment="0" applyProtection="0">
      <alignment vertical="top"/>
      <protection locked="0"/>
    </xf>
    <xf numFmtId="0" fontId="1" fillId="0" borderId="0"/>
  </cellStyleXfs>
  <cellXfs count="782">
    <xf numFmtId="0" fontId="0" fillId="0" borderId="0" xfId="0"/>
    <xf numFmtId="0" fontId="5" fillId="0" borderId="0" xfId="0" applyFont="1" applyAlignment="1">
      <alignment horizontal="left"/>
    </xf>
    <xf numFmtId="49" fontId="12" fillId="0" borderId="0" xfId="0" applyNumberFormat="1" applyFont="1" applyAlignment="1">
      <alignment horizontal="left" vertical="top" wrapText="1"/>
    </xf>
    <xf numFmtId="49" fontId="5" fillId="0" borderId="1" xfId="0" applyNumberFormat="1" applyFont="1" applyBorder="1" applyAlignment="1">
      <alignment horizontal="left" vertical="top" wrapText="1"/>
    </xf>
    <xf numFmtId="49" fontId="5" fillId="0" borderId="0" xfId="0" applyNumberFormat="1" applyFont="1" applyBorder="1" applyAlignment="1">
      <alignment horizontal="left" vertical="top" wrapText="1"/>
    </xf>
    <xf numFmtId="49" fontId="12" fillId="0" borderId="0" xfId="0" applyNumberFormat="1" applyFont="1" applyBorder="1" applyAlignment="1">
      <alignment horizontal="left" vertical="top" wrapText="1"/>
    </xf>
    <xf numFmtId="0" fontId="5" fillId="0" borderId="2" xfId="0" applyNumberFormat="1" applyFont="1" applyBorder="1" applyAlignment="1">
      <alignment vertical="top" wrapText="1"/>
    </xf>
    <xf numFmtId="49" fontId="5" fillId="0" borderId="2" xfId="0" applyNumberFormat="1" applyFont="1" applyBorder="1" applyAlignment="1">
      <alignment vertical="top" wrapText="1"/>
    </xf>
    <xf numFmtId="0" fontId="20" fillId="0" borderId="33" xfId="0" applyFont="1" applyBorder="1"/>
    <xf numFmtId="0" fontId="21" fillId="0" borderId="33" xfId="0" quotePrefix="1" applyFont="1" applyBorder="1" applyAlignment="1">
      <alignment horizontal="left"/>
    </xf>
    <xf numFmtId="0" fontId="14" fillId="0" borderId="7" xfId="1" applyFont="1" applyBorder="1" applyAlignment="1">
      <alignment wrapText="1"/>
    </xf>
    <xf numFmtId="164" fontId="22" fillId="0" borderId="7" xfId="1" applyNumberFormat="1" applyFont="1" applyBorder="1" applyAlignment="1">
      <alignment wrapText="1"/>
    </xf>
    <xf numFmtId="0" fontId="22" fillId="0" borderId="7" xfId="1" applyFont="1" applyBorder="1" applyAlignment="1">
      <alignment wrapText="1"/>
    </xf>
    <xf numFmtId="0" fontId="0" fillId="0" borderId="7" xfId="1" applyFont="1" applyBorder="1" applyAlignment="1">
      <alignment wrapText="1"/>
    </xf>
    <xf numFmtId="166" fontId="0" fillId="0" borderId="7" xfId="1" applyNumberFormat="1" applyFont="1" applyBorder="1" applyAlignment="1">
      <alignment wrapText="1"/>
    </xf>
    <xf numFmtId="0" fontId="18" fillId="0" borderId="7" xfId="0" applyNumberFormat="1" applyFont="1" applyBorder="1" applyAlignment="1">
      <alignment horizontal="left" vertical="center" wrapText="1"/>
    </xf>
    <xf numFmtId="0" fontId="18" fillId="0" borderId="7" xfId="0" applyNumberFormat="1" applyFont="1" applyBorder="1" applyAlignment="1">
      <alignment horizontal="center" vertical="center" wrapText="1"/>
    </xf>
    <xf numFmtId="0" fontId="18" fillId="0" borderId="16" xfId="0" applyNumberFormat="1" applyFont="1" applyBorder="1" applyAlignment="1">
      <alignment horizontal="center" vertical="center" wrapText="1"/>
    </xf>
    <xf numFmtId="0" fontId="18" fillId="0" borderId="0" xfId="0" applyNumberFormat="1" applyFont="1" applyBorder="1" applyAlignment="1">
      <alignment horizontal="left" vertical="center" wrapText="1"/>
    </xf>
    <xf numFmtId="0" fontId="8" fillId="0" borderId="16" xfId="0" applyNumberFormat="1" applyFont="1" applyBorder="1" applyAlignment="1">
      <alignment horizontal="left" vertical="center" wrapText="1"/>
    </xf>
    <xf numFmtId="0" fontId="8" fillId="0" borderId="16" xfId="0" applyNumberFormat="1" applyFont="1" applyBorder="1" applyAlignment="1">
      <alignment horizontal="left" vertical="top" wrapText="1"/>
    </xf>
    <xf numFmtId="0" fontId="8" fillId="0" borderId="0" xfId="0" applyNumberFormat="1" applyFont="1" applyAlignment="1">
      <alignment horizontal="left" vertical="top" wrapText="1"/>
    </xf>
    <xf numFmtId="0" fontId="13" fillId="0" borderId="2" xfId="0" applyNumberFormat="1" applyFont="1" applyBorder="1" applyAlignment="1">
      <alignment vertical="top" wrapText="1"/>
    </xf>
    <xf numFmtId="0" fontId="10" fillId="0" borderId="0" xfId="0" applyNumberFormat="1" applyFont="1" applyAlignment="1">
      <alignment horizontal="left" vertical="center" wrapText="1"/>
    </xf>
    <xf numFmtId="0" fontId="8" fillId="0" borderId="0" xfId="0" applyNumberFormat="1" applyFont="1" applyAlignment="1">
      <alignment horizontal="left" vertical="center" wrapText="1"/>
    </xf>
    <xf numFmtId="0" fontId="15" fillId="0" borderId="2" xfId="0" applyNumberFormat="1" applyFont="1" applyBorder="1" applyAlignment="1">
      <alignment vertical="top" wrapText="1"/>
    </xf>
    <xf numFmtId="0" fontId="16" fillId="0" borderId="2" xfId="0" applyNumberFormat="1" applyFont="1" applyBorder="1" applyAlignment="1">
      <alignment wrapText="1"/>
    </xf>
    <xf numFmtId="0" fontId="6" fillId="0" borderId="2" xfId="0" applyNumberFormat="1" applyFont="1" applyBorder="1" applyAlignment="1">
      <alignment horizontal="left" vertical="top" wrapText="1"/>
    </xf>
    <xf numFmtId="0" fontId="5" fillId="0" borderId="2" xfId="0" applyNumberFormat="1" applyFont="1" applyBorder="1" applyAlignment="1">
      <alignment wrapText="1"/>
    </xf>
    <xf numFmtId="0" fontId="6" fillId="0" borderId="2" xfId="0" applyNumberFormat="1" applyFont="1" applyBorder="1" applyAlignment="1">
      <alignment wrapText="1"/>
    </xf>
    <xf numFmtId="0" fontId="5" fillId="0" borderId="2" xfId="0" applyNumberFormat="1" applyFont="1" applyBorder="1" applyAlignment="1">
      <alignment horizontal="left" wrapText="1"/>
    </xf>
    <xf numFmtId="0" fontId="5" fillId="0" borderId="4" xfId="0" applyNumberFormat="1" applyFont="1" applyBorder="1" applyAlignment="1">
      <alignment wrapText="1"/>
    </xf>
    <xf numFmtId="0" fontId="15" fillId="0" borderId="0" xfId="0" applyNumberFormat="1" applyFont="1" applyBorder="1" applyAlignment="1">
      <alignment wrapText="1"/>
    </xf>
    <xf numFmtId="0" fontId="5" fillId="0" borderId="0" xfId="0" applyNumberFormat="1" applyFont="1" applyBorder="1" applyAlignment="1">
      <alignment wrapText="1"/>
    </xf>
    <xf numFmtId="0" fontId="15" fillId="0" borderId="6" xfId="0" applyNumberFormat="1" applyFont="1" applyBorder="1" applyAlignment="1">
      <alignment horizontal="left" vertical="top" wrapText="1"/>
    </xf>
    <xf numFmtId="0" fontId="5" fillId="0" borderId="0" xfId="0" applyNumberFormat="1" applyFont="1" applyBorder="1" applyAlignment="1">
      <alignment horizontal="left" vertical="top" wrapText="1"/>
    </xf>
    <xf numFmtId="0" fontId="5" fillId="0" borderId="1" xfId="0" applyNumberFormat="1" applyFont="1" applyBorder="1" applyAlignment="1">
      <alignment horizontal="left" vertical="top" wrapText="1"/>
    </xf>
    <xf numFmtId="0" fontId="5" fillId="0" borderId="0" xfId="0" applyNumberFormat="1" applyFont="1" applyAlignment="1">
      <alignment horizontal="left" wrapText="1"/>
    </xf>
    <xf numFmtId="0" fontId="9" fillId="0" borderId="0" xfId="0" applyNumberFormat="1" applyFont="1" applyAlignment="1">
      <alignment wrapText="1"/>
    </xf>
    <xf numFmtId="0" fontId="8" fillId="0" borderId="0" xfId="0" applyNumberFormat="1" applyFont="1" applyAlignment="1">
      <alignment wrapText="1"/>
    </xf>
    <xf numFmtId="0" fontId="6" fillId="0" borderId="0" xfId="0" applyNumberFormat="1" applyFont="1" applyAlignment="1">
      <alignment wrapText="1"/>
    </xf>
    <xf numFmtId="0" fontId="8" fillId="0" borderId="0" xfId="0" applyNumberFormat="1" applyFont="1" applyAlignment="1">
      <alignment horizontal="right" wrapText="1"/>
    </xf>
    <xf numFmtId="0" fontId="11" fillId="0" borderId="0" xfId="0" applyNumberFormat="1" applyFont="1" applyAlignment="1">
      <alignment wrapText="1"/>
    </xf>
    <xf numFmtId="0" fontId="10" fillId="0" borderId="0" xfId="0" applyNumberFormat="1" applyFont="1" applyAlignment="1">
      <alignment horizontal="left" wrapText="1"/>
    </xf>
    <xf numFmtId="0" fontId="16" fillId="0" borderId="0" xfId="0" applyNumberFormat="1" applyFont="1" applyAlignment="1">
      <alignment wrapText="1"/>
    </xf>
    <xf numFmtId="0" fontId="8" fillId="0" borderId="3" xfId="0" applyNumberFormat="1" applyFont="1" applyBorder="1" applyAlignment="1">
      <alignment wrapText="1"/>
    </xf>
    <xf numFmtId="0" fontId="15" fillId="0" borderId="0" xfId="0" applyNumberFormat="1" applyFont="1" applyBorder="1" applyAlignment="1">
      <alignment horizontal="right" wrapText="1"/>
    </xf>
    <xf numFmtId="0" fontId="23" fillId="0" borderId="0" xfId="0" applyNumberFormat="1" applyFont="1" applyBorder="1" applyAlignment="1">
      <alignment vertical="center" wrapText="1"/>
    </xf>
    <xf numFmtId="0" fontId="5" fillId="0" borderId="0" xfId="0" applyNumberFormat="1" applyFont="1" applyAlignment="1">
      <alignment wrapText="1"/>
    </xf>
    <xf numFmtId="0" fontId="8" fillId="0" borderId="6" xfId="0" applyNumberFormat="1" applyFont="1" applyBorder="1" applyAlignment="1">
      <alignment horizontal="left" vertical="top" wrapText="1"/>
    </xf>
    <xf numFmtId="0" fontId="24" fillId="0" borderId="7" xfId="1" applyNumberFormat="1" applyFont="1" applyBorder="1" applyAlignment="1">
      <alignment wrapText="1"/>
    </xf>
    <xf numFmtId="0" fontId="25" fillId="0" borderId="7" xfId="1" applyNumberFormat="1" applyFont="1" applyBorder="1" applyAlignment="1">
      <alignment wrapText="1"/>
    </xf>
    <xf numFmtId="0" fontId="15" fillId="0" borderId="0" xfId="0" applyNumberFormat="1" applyFont="1" applyBorder="1" applyAlignment="1">
      <alignment horizontal="left" vertical="top" wrapText="1"/>
    </xf>
    <xf numFmtId="0" fontId="8" fillId="0" borderId="0" xfId="0" applyNumberFormat="1" applyFont="1" applyBorder="1" applyAlignment="1">
      <alignment horizontal="left" vertical="top" wrapText="1"/>
    </xf>
    <xf numFmtId="5" fontId="5" fillId="0" borderId="27" xfId="0" applyNumberFormat="1" applyFont="1" applyBorder="1" applyAlignment="1">
      <alignment wrapText="1"/>
    </xf>
    <xf numFmtId="5" fontId="5" fillId="0" borderId="31" xfId="0" applyNumberFormat="1" applyFont="1" applyBorder="1" applyAlignment="1">
      <alignment wrapText="1"/>
    </xf>
    <xf numFmtId="5" fontId="5" fillId="0" borderId="32" xfId="0" applyNumberFormat="1" applyFont="1" applyBorder="1" applyAlignment="1">
      <alignment wrapText="1"/>
    </xf>
    <xf numFmtId="6" fontId="5" fillId="0" borderId="27" xfId="0" applyNumberFormat="1" applyFont="1" applyBorder="1" applyAlignment="1">
      <alignment wrapText="1"/>
    </xf>
    <xf numFmtId="6" fontId="5" fillId="0" borderId="31" xfId="0" applyNumberFormat="1" applyFont="1" applyBorder="1" applyAlignment="1">
      <alignment wrapText="1"/>
    </xf>
    <xf numFmtId="6" fontId="5" fillId="0" borderId="32" xfId="0" applyNumberFormat="1" applyFont="1" applyBorder="1" applyAlignment="1">
      <alignment wrapText="1"/>
    </xf>
    <xf numFmtId="49" fontId="0" fillId="0" borderId="0" xfId="0" applyNumberFormat="1" applyAlignment="1">
      <alignment horizontal="right"/>
    </xf>
    <xf numFmtId="0" fontId="0" fillId="0" borderId="0" xfId="0" applyNumberFormat="1" applyAlignment="1">
      <alignment horizontal="right"/>
    </xf>
    <xf numFmtId="0" fontId="0" fillId="0" borderId="0" xfId="0" applyNumberFormat="1" applyAlignment="1">
      <alignment horizontal="right" vertical="top" wrapText="1"/>
    </xf>
    <xf numFmtId="0" fontId="23" fillId="0" borderId="0" xfId="0" applyNumberFormat="1" applyFont="1" applyBorder="1" applyAlignment="1">
      <alignment horizontal="center" vertical="center" wrapText="1"/>
    </xf>
    <xf numFmtId="0" fontId="5" fillId="0" borderId="8" xfId="0" applyNumberFormat="1" applyFont="1" applyBorder="1" applyAlignment="1">
      <alignment horizontal="left" vertical="top" wrapText="1"/>
    </xf>
    <xf numFmtId="0" fontId="5" fillId="4" borderId="25" xfId="0" applyNumberFormat="1" applyFont="1" applyFill="1" applyBorder="1" applyAlignment="1">
      <alignment wrapText="1"/>
    </xf>
    <xf numFmtId="0" fontId="17" fillId="4" borderId="12" xfId="0" applyNumberFormat="1" applyFont="1" applyFill="1" applyBorder="1" applyAlignment="1">
      <alignment horizontal="left" vertical="top" wrapText="1"/>
    </xf>
    <xf numFmtId="0" fontId="17" fillId="4" borderId="8" xfId="0" applyNumberFormat="1" applyFont="1" applyFill="1" applyBorder="1" applyAlignment="1">
      <alignment horizontal="left" vertical="top" wrapText="1"/>
    </xf>
    <xf numFmtId="0" fontId="17" fillId="4" borderId="8" xfId="0" applyNumberFormat="1" applyFont="1" applyFill="1" applyBorder="1" applyAlignment="1">
      <alignment vertical="top" wrapText="1"/>
    </xf>
    <xf numFmtId="0" fontId="17" fillId="4" borderId="8" xfId="0" applyNumberFormat="1" applyFont="1" applyFill="1" applyBorder="1" applyAlignment="1">
      <alignment horizontal="right" vertical="top" wrapText="1"/>
    </xf>
    <xf numFmtId="0" fontId="19" fillId="4" borderId="13" xfId="0" applyNumberFormat="1" applyFont="1" applyFill="1" applyBorder="1" applyAlignment="1">
      <alignment wrapText="1"/>
    </xf>
    <xf numFmtId="0" fontId="18" fillId="4" borderId="24" xfId="0" applyNumberFormat="1" applyFont="1" applyFill="1" applyBorder="1" applyAlignment="1">
      <alignment horizontal="center" vertical="center" wrapText="1"/>
    </xf>
    <xf numFmtId="167" fontId="0" fillId="0" borderId="0" xfId="3" applyNumberFormat="1" applyFont="1" applyAlignment="1">
      <alignment horizontal="right"/>
    </xf>
    <xf numFmtId="0" fontId="0" fillId="0" borderId="3" xfId="0" applyBorder="1"/>
    <xf numFmtId="6" fontId="0" fillId="0" borderId="0" xfId="0" applyNumberFormat="1" applyAlignment="1">
      <alignment horizontal="right"/>
    </xf>
    <xf numFmtId="0" fontId="28" fillId="0" borderId="4" xfId="0" applyFont="1" applyBorder="1"/>
    <xf numFmtId="0" fontId="28" fillId="0" borderId="3" xfId="0" applyFont="1" applyBorder="1"/>
    <xf numFmtId="0" fontId="28" fillId="0" borderId="2" xfId="0" applyFont="1" applyBorder="1"/>
    <xf numFmtId="0" fontId="28" fillId="0" borderId="0" xfId="0" applyFont="1" applyBorder="1"/>
    <xf numFmtId="0" fontId="28" fillId="0" borderId="81" xfId="0" applyFont="1" applyBorder="1"/>
    <xf numFmtId="0" fontId="28" fillId="0" borderId="5" xfId="0" applyFont="1" applyBorder="1"/>
    <xf numFmtId="0" fontId="28" fillId="0" borderId="2" xfId="0" applyFont="1" applyFill="1" applyBorder="1" applyAlignment="1">
      <alignment wrapText="1"/>
    </xf>
    <xf numFmtId="0" fontId="28" fillId="0" borderId="2" xfId="0" applyFont="1" applyFill="1" applyBorder="1" applyAlignment="1">
      <alignment vertical="top"/>
    </xf>
    <xf numFmtId="0" fontId="28" fillId="0" borderId="2" xfId="0" applyFont="1" applyFill="1" applyBorder="1"/>
    <xf numFmtId="0" fontId="28" fillId="0" borderId="4" xfId="0" applyFont="1" applyFill="1" applyBorder="1"/>
    <xf numFmtId="0" fontId="0" fillId="6" borderId="23" xfId="0" applyFill="1" applyBorder="1"/>
    <xf numFmtId="0" fontId="0" fillId="6" borderId="29" xfId="0" applyFill="1" applyBorder="1"/>
    <xf numFmtId="49" fontId="0" fillId="0" borderId="0" xfId="0" applyNumberFormat="1" applyBorder="1"/>
    <xf numFmtId="49" fontId="0" fillId="0" borderId="56" xfId="0" applyNumberFormat="1" applyBorder="1"/>
    <xf numFmtId="49" fontId="0" fillId="0" borderId="5" xfId="0" applyNumberFormat="1" applyBorder="1"/>
    <xf numFmtId="49" fontId="0" fillId="0" borderId="82" xfId="0" applyNumberFormat="1" applyBorder="1"/>
    <xf numFmtId="0" fontId="0" fillId="0" borderId="3" xfId="0" applyBorder="1" applyAlignment="1">
      <alignment horizontal="left"/>
    </xf>
    <xf numFmtId="0" fontId="28" fillId="0" borderId="79" xfId="0" applyFont="1" applyBorder="1" applyAlignment="1"/>
    <xf numFmtId="0" fontId="28" fillId="0" borderId="3" xfId="0" applyFont="1" applyFill="1" applyBorder="1"/>
    <xf numFmtId="49" fontId="0" fillId="0" borderId="79" xfId="0" applyNumberFormat="1" applyBorder="1" applyAlignment="1"/>
    <xf numFmtId="49" fontId="0" fillId="0" borderId="80" xfId="0" applyNumberFormat="1" applyBorder="1"/>
    <xf numFmtId="6" fontId="0" fillId="0" borderId="0" xfId="3" applyNumberFormat="1" applyFont="1" applyBorder="1" applyAlignment="1">
      <alignment horizontal="left" vertical="top"/>
    </xf>
    <xf numFmtId="0" fontId="31" fillId="0" borderId="0" xfId="0" applyFont="1"/>
    <xf numFmtId="0" fontId="32" fillId="0" borderId="0" xfId="0" applyFont="1"/>
    <xf numFmtId="9" fontId="32" fillId="0" borderId="0" xfId="0" applyNumberFormat="1" applyFont="1"/>
    <xf numFmtId="0" fontId="35" fillId="10" borderId="0" xfId="0" applyFont="1" applyFill="1"/>
    <xf numFmtId="0" fontId="35" fillId="11" borderId="0" xfId="0" applyFont="1" applyFill="1"/>
    <xf numFmtId="0" fontId="35" fillId="12" borderId="0" xfId="0" applyFont="1" applyFill="1"/>
    <xf numFmtId="0" fontId="35" fillId="13" borderId="0" xfId="0" applyFont="1" applyFill="1"/>
    <xf numFmtId="0" fontId="12" fillId="0" borderId="0" xfId="0" applyFont="1"/>
    <xf numFmtId="0" fontId="39" fillId="0" borderId="7" xfId="0" applyNumberFormat="1" applyFont="1" applyBorder="1" applyAlignment="1">
      <alignment horizontal="left" vertical="center" wrapText="1"/>
    </xf>
    <xf numFmtId="0" fontId="39" fillId="0" borderId="7" xfId="0" applyNumberFormat="1" applyFont="1" applyBorder="1" applyAlignment="1">
      <alignment horizontal="center" vertical="center" wrapText="1"/>
    </xf>
    <xf numFmtId="0" fontId="39" fillId="0" borderId="16" xfId="0" applyNumberFormat="1" applyFont="1" applyBorder="1" applyAlignment="1">
      <alignment horizontal="center" vertical="center" wrapText="1"/>
    </xf>
    <xf numFmtId="0" fontId="39" fillId="14" borderId="24" xfId="0" applyNumberFormat="1" applyFont="1" applyFill="1" applyBorder="1" applyAlignment="1">
      <alignment horizontal="center" vertical="center" wrapText="1"/>
    </xf>
    <xf numFmtId="0" fontId="5" fillId="14" borderId="25" xfId="0" applyNumberFormat="1" applyFont="1" applyFill="1" applyBorder="1" applyAlignment="1">
      <alignment wrapText="1"/>
    </xf>
    <xf numFmtId="0" fontId="0" fillId="16" borderId="0" xfId="0" applyFill="1" applyAlignment="1">
      <alignment wrapText="1"/>
    </xf>
    <xf numFmtId="49" fontId="31" fillId="0" borderId="0" xfId="0" applyNumberFormat="1" applyFont="1" applyAlignment="1">
      <alignment horizontal="left" vertical="center" wrapText="1"/>
    </xf>
    <xf numFmtId="49" fontId="12" fillId="0" borderId="0" xfId="0" applyNumberFormat="1" applyFont="1" applyAlignment="1">
      <alignment horizontal="left" vertical="center" wrapText="1"/>
    </xf>
    <xf numFmtId="49" fontId="41" fillId="0" borderId="0" xfId="0" applyNumberFormat="1" applyFont="1" applyAlignment="1">
      <alignment horizontal="left" vertical="center" wrapText="1"/>
    </xf>
    <xf numFmtId="49" fontId="31" fillId="0" borderId="0" xfId="0" applyNumberFormat="1" applyFont="1" applyAlignment="1">
      <alignment horizontal="left" vertical="top" wrapText="1"/>
    </xf>
    <xf numFmtId="49" fontId="32" fillId="0" borderId="0" xfId="0" applyNumberFormat="1" applyFont="1" applyAlignment="1">
      <alignment horizontal="left" vertical="center" wrapText="1"/>
    </xf>
    <xf numFmtId="49" fontId="42" fillId="0" borderId="0" xfId="0" applyNumberFormat="1" applyFont="1" applyAlignment="1">
      <alignment horizontal="left" vertical="top" wrapText="1"/>
    </xf>
    <xf numFmtId="0" fontId="32" fillId="0" borderId="33" xfId="0" applyFont="1" applyBorder="1"/>
    <xf numFmtId="0" fontId="32" fillId="0" borderId="42" xfId="0" applyFont="1" applyBorder="1"/>
    <xf numFmtId="0" fontId="12" fillId="0" borderId="0" xfId="0" applyFont="1" applyBorder="1" applyAlignment="1">
      <alignment wrapText="1"/>
    </xf>
    <xf numFmtId="0" fontId="12" fillId="0" borderId="0" xfId="0" applyFont="1" applyBorder="1" applyAlignment="1">
      <alignment vertical="top" wrapText="1"/>
    </xf>
    <xf numFmtId="0" fontId="29" fillId="0" borderId="0" xfId="0" applyFont="1"/>
    <xf numFmtId="0" fontId="33" fillId="0" borderId="0" xfId="0" applyFont="1"/>
    <xf numFmtId="0" fontId="29" fillId="8" borderId="0" xfId="0" applyFont="1" applyFill="1"/>
    <xf numFmtId="0" fontId="29" fillId="0" borderId="0" xfId="0" applyFont="1" applyAlignment="1">
      <alignment horizontal="left" vertical="top"/>
    </xf>
    <xf numFmtId="0" fontId="29" fillId="0" borderId="0" xfId="0" applyFont="1" applyAlignment="1">
      <alignment horizontal="left"/>
    </xf>
    <xf numFmtId="0" fontId="29" fillId="8" borderId="0" xfId="0" applyFont="1" applyFill="1" applyAlignment="1">
      <alignment horizontal="left" vertical="top"/>
    </xf>
    <xf numFmtId="0" fontId="34" fillId="0" borderId="0" xfId="0" applyFont="1"/>
    <xf numFmtId="49" fontId="45" fillId="0" borderId="0" xfId="0" applyNumberFormat="1" applyFont="1" applyAlignment="1">
      <alignment horizontal="left" vertical="center" wrapText="1"/>
    </xf>
    <xf numFmtId="49" fontId="42" fillId="0" borderId="0" xfId="0" applyNumberFormat="1" applyFont="1" applyAlignment="1">
      <alignment horizontal="left" vertical="center" wrapText="1"/>
    </xf>
    <xf numFmtId="49" fontId="30" fillId="4" borderId="0" xfId="0" applyNumberFormat="1" applyFont="1" applyFill="1" applyBorder="1" applyAlignment="1">
      <alignment horizontal="left" vertical="top" wrapText="1"/>
    </xf>
    <xf numFmtId="49" fontId="30" fillId="4" borderId="2" xfId="0" applyNumberFormat="1" applyFont="1" applyFill="1" applyBorder="1" applyAlignment="1">
      <alignment horizontal="left" vertical="center" wrapText="1"/>
    </xf>
    <xf numFmtId="49" fontId="46" fillId="6" borderId="0" xfId="0" applyNumberFormat="1" applyFont="1" applyFill="1" applyBorder="1" applyAlignment="1">
      <alignment horizontal="left" vertical="center" wrapText="1"/>
    </xf>
    <xf numFmtId="49" fontId="29" fillId="8" borderId="0" xfId="0" applyNumberFormat="1" applyFont="1" applyFill="1" applyBorder="1" applyAlignment="1">
      <alignment horizontal="left" vertical="top" wrapText="1"/>
    </xf>
    <xf numFmtId="6" fontId="30" fillId="4" borderId="2" xfId="0" applyNumberFormat="1" applyFont="1" applyFill="1" applyBorder="1" applyAlignment="1">
      <alignment horizontal="left" vertical="center" wrapText="1"/>
    </xf>
    <xf numFmtId="0" fontId="30" fillId="4" borderId="2" xfId="0" applyNumberFormat="1" applyFont="1" applyFill="1" applyBorder="1" applyAlignment="1">
      <alignment vertical="top" wrapText="1"/>
    </xf>
    <xf numFmtId="49" fontId="30" fillId="4" borderId="2" xfId="0" applyNumberFormat="1" applyFont="1" applyFill="1" applyBorder="1" applyAlignment="1">
      <alignment vertical="top" wrapText="1"/>
    </xf>
    <xf numFmtId="0" fontId="46" fillId="6" borderId="2" xfId="0" applyNumberFormat="1" applyFont="1" applyFill="1" applyBorder="1" applyAlignment="1">
      <alignment vertical="top" wrapText="1"/>
    </xf>
    <xf numFmtId="0" fontId="30" fillId="4" borderId="2" xfId="0" applyNumberFormat="1" applyFont="1" applyFill="1" applyBorder="1" applyAlignment="1">
      <alignment horizontal="left" vertical="center" wrapText="1"/>
    </xf>
    <xf numFmtId="49" fontId="47" fillId="17" borderId="0" xfId="0" applyNumberFormat="1" applyFont="1" applyFill="1" applyBorder="1" applyAlignment="1">
      <alignment horizontal="left" vertical="top" wrapText="1"/>
    </xf>
    <xf numFmtId="49" fontId="48" fillId="14" borderId="0" xfId="0" applyNumberFormat="1" applyFont="1" applyFill="1" applyBorder="1" applyAlignment="1">
      <alignment horizontal="left" vertical="top" wrapText="1"/>
    </xf>
    <xf numFmtId="0" fontId="49" fillId="0" borderId="0" xfId="0" applyNumberFormat="1" applyFont="1" applyAlignment="1">
      <alignment horizontal="center" vertical="center"/>
    </xf>
    <xf numFmtId="168" fontId="47" fillId="17" borderId="0" xfId="0" applyNumberFormat="1" applyFont="1" applyFill="1" applyBorder="1" applyAlignment="1">
      <alignment horizontal="left" vertical="top" wrapText="1"/>
    </xf>
    <xf numFmtId="168" fontId="0" fillId="0" borderId="0" xfId="0" applyNumberFormat="1" applyAlignment="1">
      <alignment horizontal="right"/>
    </xf>
    <xf numFmtId="168" fontId="30" fillId="4" borderId="2" xfId="0" applyNumberFormat="1" applyFont="1" applyFill="1" applyBorder="1" applyAlignment="1">
      <alignment horizontal="left" vertical="center" wrapText="1"/>
    </xf>
    <xf numFmtId="0" fontId="4" fillId="0" borderId="0" xfId="0" applyFont="1"/>
    <xf numFmtId="0" fontId="50" fillId="0" borderId="0" xfId="0" applyFont="1"/>
    <xf numFmtId="0" fontId="7" fillId="0" borderId="0" xfId="0" applyFont="1"/>
    <xf numFmtId="0" fontId="38" fillId="0" borderId="0" xfId="0" applyFont="1"/>
    <xf numFmtId="0" fontId="50" fillId="0" borderId="20" xfId="0" applyFont="1" applyBorder="1"/>
    <xf numFmtId="0" fontId="38" fillId="0" borderId="0" xfId="0" applyFont="1" applyAlignment="1">
      <alignment horizontal="right"/>
    </xf>
    <xf numFmtId="0" fontId="38" fillId="0" borderId="0" xfId="0" applyFont="1" applyAlignment="1">
      <alignment horizontal="left" wrapText="1"/>
    </xf>
    <xf numFmtId="0" fontId="38" fillId="0" borderId="0" xfId="0" applyFont="1" applyAlignment="1">
      <alignment horizontal="left"/>
    </xf>
    <xf numFmtId="49" fontId="50" fillId="0" borderId="0" xfId="0" applyNumberFormat="1" applyFont="1"/>
    <xf numFmtId="6" fontId="4" fillId="0" borderId="0" xfId="3" applyNumberFormat="1" applyFont="1"/>
    <xf numFmtId="0" fontId="7" fillId="0" borderId="20" xfId="0" applyFont="1" applyBorder="1" applyAlignment="1">
      <alignment horizontal="center"/>
    </xf>
    <xf numFmtId="0" fontId="7" fillId="0" borderId="17" xfId="0" applyFont="1" applyBorder="1" applyAlignment="1">
      <alignment horizontal="center"/>
    </xf>
    <xf numFmtId="0" fontId="7" fillId="0" borderId="20" xfId="0" applyFont="1" applyBorder="1" applyAlignment="1">
      <alignment horizontal="center" vertical="center"/>
    </xf>
    <xf numFmtId="0" fontId="7" fillId="0" borderId="17" xfId="0" applyFont="1" applyBorder="1" applyAlignment="1">
      <alignment horizontal="center" vertical="center"/>
    </xf>
    <xf numFmtId="49" fontId="3" fillId="0" borderId="0" xfId="0" applyNumberFormat="1" applyFont="1"/>
    <xf numFmtId="0" fontId="50" fillId="0" borderId="0" xfId="0" applyFont="1" applyBorder="1"/>
    <xf numFmtId="49" fontId="3" fillId="0" borderId="20" xfId="0" applyNumberFormat="1" applyFont="1" applyBorder="1"/>
    <xf numFmtId="0" fontId="38" fillId="0" borderId="20" xfId="0" applyFont="1" applyBorder="1" applyAlignment="1">
      <alignment horizontal="center"/>
    </xf>
    <xf numFmtId="6" fontId="4" fillId="0" borderId="0" xfId="3" applyNumberFormat="1" applyFont="1" applyAlignment="1">
      <alignment horizontal="left"/>
    </xf>
    <xf numFmtId="49" fontId="3" fillId="0" borderId="0" xfId="0" applyNumberFormat="1" applyFont="1" applyBorder="1"/>
    <xf numFmtId="168" fontId="3" fillId="0" borderId="20" xfId="0" applyNumberFormat="1" applyFont="1" applyBorder="1"/>
    <xf numFmtId="49" fontId="51" fillId="0" borderId="0" xfId="0" applyNumberFormat="1" applyFont="1"/>
    <xf numFmtId="168" fontId="48" fillId="14" borderId="0" xfId="0" applyNumberFormat="1" applyFont="1" applyFill="1" applyBorder="1" applyAlignment="1">
      <alignment horizontal="left" vertical="top" wrapText="1"/>
    </xf>
    <xf numFmtId="0" fontId="34" fillId="0" borderId="0" xfId="0" applyFont="1" applyAlignment="1">
      <alignment wrapText="1"/>
    </xf>
    <xf numFmtId="49" fontId="47" fillId="17" borderId="0" xfId="0" applyNumberFormat="1" applyFont="1" applyFill="1" applyBorder="1" applyAlignment="1">
      <alignment horizontal="left" vertical="center" wrapText="1"/>
    </xf>
    <xf numFmtId="49" fontId="46" fillId="6" borderId="0" xfId="0" applyNumberFormat="1" applyFont="1" applyFill="1" applyBorder="1" applyAlignment="1">
      <alignment horizontal="left" vertical="top" wrapText="1"/>
    </xf>
    <xf numFmtId="168" fontId="29" fillId="8" borderId="2" xfId="0" applyNumberFormat="1" applyFont="1" applyFill="1" applyBorder="1" applyAlignment="1">
      <alignment horizontal="left" vertical="top" wrapText="1"/>
    </xf>
    <xf numFmtId="0" fontId="7" fillId="0" borderId="0" xfId="0" applyFont="1" applyFill="1"/>
    <xf numFmtId="0" fontId="7" fillId="0" borderId="0" xfId="0" applyFont="1" applyFill="1" applyAlignment="1">
      <alignment horizontal="right"/>
    </xf>
    <xf numFmtId="0" fontId="54" fillId="0" borderId="0" xfId="0" applyNumberFormat="1" applyFont="1" applyBorder="1" applyAlignment="1">
      <alignment horizontal="center" vertical="center" wrapText="1"/>
    </xf>
    <xf numFmtId="0" fontId="54" fillId="0" borderId="0" xfId="0" applyNumberFormat="1" applyFont="1" applyBorder="1" applyAlignment="1">
      <alignment vertical="center" wrapText="1"/>
    </xf>
    <xf numFmtId="0" fontId="35" fillId="18" borderId="0" xfId="0" applyFont="1" applyFill="1" applyAlignment="1">
      <alignment wrapText="1"/>
    </xf>
    <xf numFmtId="0" fontId="55" fillId="0" borderId="0" xfId="0" applyFont="1"/>
    <xf numFmtId="49" fontId="52" fillId="20" borderId="0" xfId="0" applyNumberFormat="1" applyFont="1" applyFill="1" applyBorder="1" applyAlignment="1">
      <alignment horizontal="left" vertical="top" wrapText="1"/>
    </xf>
    <xf numFmtId="6" fontId="30" fillId="11" borderId="2" xfId="0" applyNumberFormat="1" applyFont="1" applyFill="1" applyBorder="1" applyAlignment="1" applyProtection="1">
      <alignment horizontal="left" vertical="center" wrapText="1"/>
      <protection locked="0"/>
    </xf>
    <xf numFmtId="10" fontId="30" fillId="4" borderId="2" xfId="2" applyNumberFormat="1" applyFont="1" applyFill="1" applyBorder="1" applyAlignment="1">
      <alignment horizontal="left" vertical="center" wrapText="1"/>
    </xf>
    <xf numFmtId="0" fontId="35" fillId="15" borderId="0" xfId="0" applyFont="1" applyFill="1" applyAlignment="1">
      <alignment vertical="top"/>
    </xf>
    <xf numFmtId="0" fontId="53" fillId="0" borderId="26" xfId="0" applyNumberFormat="1" applyFont="1" applyBorder="1" applyAlignment="1">
      <alignment horizontal="right" vertical="center" wrapText="1"/>
    </xf>
    <xf numFmtId="0" fontId="18" fillId="0" borderId="28" xfId="0" applyNumberFormat="1" applyFont="1" applyBorder="1" applyAlignment="1">
      <alignment horizontal="right" vertical="center" wrapText="1"/>
    </xf>
    <xf numFmtId="0" fontId="48" fillId="14" borderId="2" xfId="0" applyNumberFormat="1" applyFont="1" applyFill="1" applyBorder="1" applyAlignment="1">
      <alignment vertical="top" wrapText="1"/>
    </xf>
    <xf numFmtId="0" fontId="61" fillId="0" borderId="26" xfId="0" applyNumberFormat="1" applyFont="1" applyBorder="1" applyAlignment="1">
      <alignment horizontal="right" vertical="center" wrapText="1"/>
    </xf>
    <xf numFmtId="0" fontId="39" fillId="0" borderId="28" xfId="0" applyNumberFormat="1" applyFont="1" applyBorder="1" applyAlignment="1">
      <alignment horizontal="right" vertical="center" wrapText="1"/>
    </xf>
    <xf numFmtId="0" fontId="38" fillId="0" borderId="0" xfId="0" applyFont="1" applyFill="1"/>
    <xf numFmtId="49" fontId="45" fillId="0" borderId="0" xfId="0" applyNumberFormat="1" applyFont="1" applyFill="1" applyAlignment="1">
      <alignment horizontal="left" vertical="center" wrapText="1"/>
    </xf>
    <xf numFmtId="168" fontId="29" fillId="8" borderId="0" xfId="0" applyNumberFormat="1" applyFont="1" applyFill="1"/>
    <xf numFmtId="168" fontId="0" fillId="0" borderId="0" xfId="0" applyNumberFormat="1" applyFill="1" applyAlignment="1">
      <alignment horizontal="right"/>
    </xf>
    <xf numFmtId="0" fontId="0" fillId="0" borderId="7" xfId="1" applyFont="1" applyFill="1" applyBorder="1" applyAlignment="1">
      <alignment wrapText="1"/>
    </xf>
    <xf numFmtId="0" fontId="32" fillId="0" borderId="0" xfId="0" applyFont="1" applyAlignment="1">
      <alignment wrapText="1"/>
    </xf>
    <xf numFmtId="0" fontId="29" fillId="8" borderId="91" xfId="0" applyFont="1" applyFill="1" applyBorder="1"/>
    <xf numFmtId="0" fontId="55" fillId="0" borderId="0" xfId="0" applyFont="1" applyAlignment="1">
      <alignment wrapText="1"/>
    </xf>
    <xf numFmtId="0" fontId="64" fillId="0" borderId="0" xfId="0" applyFont="1"/>
    <xf numFmtId="0" fontId="32" fillId="0" borderId="7" xfId="0" applyFont="1" applyBorder="1"/>
    <xf numFmtId="0" fontId="32" fillId="8" borderId="7" xfId="0" applyFont="1" applyFill="1" applyBorder="1"/>
    <xf numFmtId="0" fontId="0" fillId="0" borderId="0" xfId="0" applyFont="1"/>
    <xf numFmtId="0" fontId="0" fillId="0" borderId="0" xfId="0" applyFont="1" applyBorder="1"/>
    <xf numFmtId="0" fontId="31" fillId="0" borderId="33" xfId="0" applyFont="1" applyBorder="1"/>
    <xf numFmtId="0" fontId="66" fillId="0" borderId="33" xfId="0" applyFont="1" applyBorder="1" applyAlignment="1">
      <alignment horizontal="centerContinuous"/>
    </xf>
    <xf numFmtId="0" fontId="66" fillId="0" borderId="33" xfId="0" quotePrefix="1" applyFont="1" applyBorder="1" applyAlignment="1">
      <alignment horizontal="center"/>
    </xf>
    <xf numFmtId="0" fontId="66" fillId="0" borderId="33" xfId="0" applyFont="1" applyBorder="1" applyAlignment="1">
      <alignment horizontal="center"/>
    </xf>
    <xf numFmtId="0" fontId="67" fillId="0" borderId="33" xfId="0" applyFont="1" applyBorder="1" applyAlignment="1">
      <alignment horizontal="center"/>
    </xf>
    <xf numFmtId="0" fontId="67" fillId="0" borderId="34" xfId="0" quotePrefix="1" applyFont="1" applyBorder="1" applyAlignment="1">
      <alignment horizontal="left"/>
    </xf>
    <xf numFmtId="0" fontId="31" fillId="0" borderId="35" xfId="0" applyFont="1" applyBorder="1"/>
    <xf numFmtId="6" fontId="31" fillId="4" borderId="7" xfId="0" applyNumberFormat="1" applyFont="1" applyFill="1" applyBorder="1"/>
    <xf numFmtId="0" fontId="31" fillId="0" borderId="0" xfId="0" quotePrefix="1" applyFont="1" applyAlignment="1">
      <alignment horizontal="left"/>
    </xf>
    <xf numFmtId="0" fontId="31" fillId="0" borderId="0" xfId="0" applyFont="1" applyAlignment="1">
      <alignment horizontal="left"/>
    </xf>
    <xf numFmtId="0" fontId="66" fillId="0" borderId="0" xfId="0" quotePrefix="1" applyFont="1" applyAlignment="1">
      <alignment horizontal="left"/>
    </xf>
    <xf numFmtId="0" fontId="31" fillId="0" borderId="36" xfId="0" applyFont="1" applyBorder="1"/>
    <xf numFmtId="0" fontId="31" fillId="0" borderId="37" xfId="0" applyFont="1" applyBorder="1"/>
    <xf numFmtId="0" fontId="67" fillId="0" borderId="0" xfId="0" quotePrefix="1" applyFont="1" applyAlignment="1">
      <alignment horizontal="left"/>
    </xf>
    <xf numFmtId="0" fontId="31" fillId="0" borderId="34" xfId="0" applyFont="1" applyBorder="1"/>
    <xf numFmtId="0" fontId="66" fillId="0" borderId="0" xfId="0" applyFont="1"/>
    <xf numFmtId="0" fontId="32" fillId="0" borderId="57" xfId="0" applyFont="1" applyBorder="1"/>
    <xf numFmtId="0" fontId="32" fillId="0" borderId="34" xfId="0" applyFont="1" applyBorder="1"/>
    <xf numFmtId="0" fontId="32" fillId="5" borderId="0" xfId="0" applyFont="1" applyFill="1" applyBorder="1"/>
    <xf numFmtId="0" fontId="55" fillId="5" borderId="0" xfId="0" applyFont="1" applyFill="1" applyBorder="1" applyAlignment="1">
      <alignment vertical="center"/>
    </xf>
    <xf numFmtId="0" fontId="32" fillId="0" borderId="87" xfId="0" applyFont="1" applyBorder="1"/>
    <xf numFmtId="0" fontId="64" fillId="0" borderId="33" xfId="0" applyFont="1" applyBorder="1" applyAlignment="1">
      <alignment horizontal="center"/>
    </xf>
    <xf numFmtId="0" fontId="64" fillId="0" borderId="77" xfId="0" applyFont="1" applyBorder="1" applyAlignment="1"/>
    <xf numFmtId="0" fontId="64" fillId="0" borderId="38" xfId="0" applyFont="1" applyBorder="1" applyAlignment="1"/>
    <xf numFmtId="0" fontId="64" fillId="0" borderId="0" xfId="0" applyFont="1" applyBorder="1" applyAlignment="1"/>
    <xf numFmtId="0" fontId="64" fillId="0" borderId="0" xfId="0" applyFont="1" applyBorder="1"/>
    <xf numFmtId="0" fontId="32" fillId="8" borderId="7" xfId="0" applyNumberFormat="1" applyFont="1" applyFill="1" applyBorder="1" applyAlignment="1">
      <alignment horizontal="center"/>
    </xf>
    <xf numFmtId="168" fontId="32" fillId="8" borderId="16" xfId="0" applyNumberFormat="1" applyFont="1" applyFill="1" applyBorder="1" applyAlignment="1"/>
    <xf numFmtId="168" fontId="32" fillId="0" borderId="0" xfId="0" applyNumberFormat="1" applyFont="1" applyBorder="1" applyAlignment="1"/>
    <xf numFmtId="170" fontId="32" fillId="0" borderId="0" xfId="0" applyNumberFormat="1" applyFont="1" applyBorder="1" applyAlignment="1"/>
    <xf numFmtId="0" fontId="32" fillId="0" borderId="0" xfId="0" applyFont="1" applyBorder="1"/>
    <xf numFmtId="49" fontId="0" fillId="0" borderId="2" xfId="0" applyNumberFormat="1" applyFont="1" applyBorder="1" applyAlignment="1">
      <alignment vertical="top" wrapText="1"/>
    </xf>
    <xf numFmtId="0" fontId="57" fillId="0" borderId="33" xfId="0" quotePrefix="1" applyFont="1" applyBorder="1" applyAlignment="1">
      <alignment horizontal="left"/>
    </xf>
    <xf numFmtId="0" fontId="68" fillId="0" borderId="33" xfId="0" applyFont="1" applyBorder="1"/>
    <xf numFmtId="0" fontId="67" fillId="0" borderId="33" xfId="0" quotePrefix="1" applyFont="1" applyBorder="1" applyAlignment="1">
      <alignment horizontal="left"/>
    </xf>
    <xf numFmtId="0" fontId="31" fillId="0" borderId="0" xfId="0" applyFont="1" applyFill="1"/>
    <xf numFmtId="5" fontId="31" fillId="4" borderId="0" xfId="0" applyNumberFormat="1" applyFont="1" applyFill="1"/>
    <xf numFmtId="165" fontId="66" fillId="0" borderId="0" xfId="0" applyNumberFormat="1" applyFont="1"/>
    <xf numFmtId="0" fontId="32" fillId="8" borderId="0" xfId="0" applyFont="1" applyFill="1"/>
    <xf numFmtId="169" fontId="32" fillId="8" borderId="0" xfId="0" applyNumberFormat="1" applyFont="1" applyFill="1"/>
    <xf numFmtId="10" fontId="29" fillId="8" borderId="0" xfId="0" applyNumberFormat="1" applyFont="1" applyFill="1"/>
    <xf numFmtId="5" fontId="30" fillId="4" borderId="2" xfId="3" applyNumberFormat="1" applyFont="1" applyFill="1" applyBorder="1" applyAlignment="1">
      <alignment horizontal="left" vertical="center" wrapText="1"/>
    </xf>
    <xf numFmtId="42" fontId="3" fillId="0" borderId="20" xfId="3" applyNumberFormat="1" applyFont="1" applyBorder="1"/>
    <xf numFmtId="42" fontId="0" fillId="0" borderId="0" xfId="3" applyNumberFormat="1" applyFont="1" applyAlignment="1">
      <alignment horizontal="right"/>
    </xf>
    <xf numFmtId="6" fontId="66" fillId="11" borderId="7" xfId="0" applyNumberFormat="1" applyFont="1" applyFill="1" applyBorder="1"/>
    <xf numFmtId="165" fontId="66" fillId="11" borderId="0" xfId="0" applyNumberFormat="1" applyFont="1" applyFill="1"/>
    <xf numFmtId="44" fontId="68" fillId="11" borderId="7" xfId="3" applyFont="1" applyFill="1" applyBorder="1"/>
    <xf numFmtId="0" fontId="34" fillId="0" borderId="36" xfId="0" quotePrefix="1" applyFont="1" applyBorder="1" applyAlignment="1">
      <alignment horizontal="left"/>
    </xf>
    <xf numFmtId="5" fontId="31" fillId="11" borderId="0" xfId="0" applyNumberFormat="1" applyFont="1" applyFill="1"/>
    <xf numFmtId="0" fontId="70" fillId="0" borderId="0" xfId="0" applyFont="1"/>
    <xf numFmtId="0" fontId="0" fillId="0" borderId="0" xfId="0" applyBorder="1"/>
    <xf numFmtId="49" fontId="68" fillId="0" borderId="0" xfId="0" applyNumberFormat="1" applyFont="1" applyBorder="1" applyAlignment="1">
      <alignment horizontal="left" vertical="top" wrapText="1"/>
    </xf>
    <xf numFmtId="49" fontId="73" fillId="0" borderId="0" xfId="0" applyNumberFormat="1" applyFont="1" applyBorder="1" applyAlignment="1">
      <alignment horizontal="left" vertical="top" wrapText="1"/>
    </xf>
    <xf numFmtId="0" fontId="35" fillId="22" borderId="0" xfId="0" applyFont="1" applyFill="1" applyAlignment="1">
      <alignment wrapText="1"/>
    </xf>
    <xf numFmtId="49" fontId="19" fillId="0" borderId="0" xfId="0" applyNumberFormat="1" applyFont="1" applyBorder="1" applyAlignment="1">
      <alignment horizontal="left" vertical="top" wrapText="1"/>
    </xf>
    <xf numFmtId="49" fontId="68" fillId="0" borderId="0" xfId="0" applyNumberFormat="1" applyFont="1" applyFill="1" applyBorder="1" applyAlignment="1">
      <alignment horizontal="left" vertical="top" wrapText="1"/>
    </xf>
    <xf numFmtId="0" fontId="0" fillId="0" borderId="0" xfId="0" applyFont="1" applyFill="1" applyBorder="1" applyAlignment="1"/>
    <xf numFmtId="0" fontId="77" fillId="0" borderId="0" xfId="0" applyFont="1" applyFill="1" applyBorder="1" applyAlignment="1">
      <alignment horizontal="center" vertical="center" wrapText="1"/>
    </xf>
    <xf numFmtId="0" fontId="77" fillId="0" borderId="0" xfId="0" applyFont="1" applyFill="1" applyBorder="1" applyAlignment="1">
      <alignment vertical="center" wrapText="1"/>
    </xf>
    <xf numFmtId="171" fontId="0" fillId="0" borderId="0" xfId="0" applyNumberFormat="1" applyFont="1" applyFill="1" applyBorder="1" applyAlignment="1">
      <alignment vertical="top" wrapText="1"/>
    </xf>
    <xf numFmtId="49" fontId="68" fillId="0" borderId="0" xfId="0" applyNumberFormat="1" applyFont="1" applyBorder="1" applyAlignment="1">
      <alignment horizontal="left" vertical="top" wrapText="1"/>
    </xf>
    <xf numFmtId="49" fontId="20" fillId="21" borderId="0" xfId="0" applyNumberFormat="1" applyFont="1" applyFill="1" applyBorder="1" applyAlignment="1">
      <alignment horizontal="left" vertical="top" wrapText="1"/>
    </xf>
    <xf numFmtId="49" fontId="20" fillId="0" borderId="0" xfId="0" applyNumberFormat="1" applyFont="1" applyFill="1" applyBorder="1" applyAlignment="1">
      <alignment horizontal="left" vertical="top" wrapText="1"/>
    </xf>
    <xf numFmtId="168" fontId="20" fillId="21" borderId="0" xfId="0" applyNumberFormat="1" applyFont="1" applyFill="1" applyBorder="1" applyAlignment="1">
      <alignment horizontal="left" vertical="top" wrapText="1"/>
    </xf>
    <xf numFmtId="0" fontId="26" fillId="21" borderId="7" xfId="0" applyFont="1" applyFill="1" applyBorder="1"/>
    <xf numFmtId="0" fontId="71" fillId="0" borderId="7" xfId="0" applyFont="1" applyBorder="1"/>
    <xf numFmtId="49" fontId="71" fillId="0" borderId="7" xfId="0" applyNumberFormat="1" applyFont="1" applyBorder="1"/>
    <xf numFmtId="0" fontId="26" fillId="21" borderId="7" xfId="0" applyFont="1" applyFill="1" applyBorder="1" applyAlignment="1">
      <alignment wrapText="1"/>
    </xf>
    <xf numFmtId="0" fontId="26" fillId="0" borderId="7" xfId="0" applyFont="1" applyFill="1" applyBorder="1" applyAlignment="1"/>
    <xf numFmtId="0" fontId="76" fillId="0" borderId="7" xfId="0" applyFont="1" applyBorder="1"/>
    <xf numFmtId="172" fontId="14" fillId="0" borderId="7" xfId="3" applyNumberFormat="1" applyFont="1" applyBorder="1" applyAlignment="1">
      <alignment vertical="top" wrapText="1"/>
    </xf>
    <xf numFmtId="172" fontId="14" fillId="0" borderId="7" xfId="0" applyNumberFormat="1" applyFont="1" applyBorder="1" applyAlignment="1">
      <alignment vertical="top" wrapText="1"/>
    </xf>
    <xf numFmtId="168" fontId="71" fillId="0" borderId="7" xfId="0" applyNumberFormat="1" applyFont="1" applyFill="1" applyBorder="1" applyAlignment="1"/>
    <xf numFmtId="168" fontId="71" fillId="0" borderId="7" xfId="0" applyNumberFormat="1" applyFont="1" applyFill="1" applyBorder="1" applyAlignment="1">
      <alignment horizontal="right"/>
    </xf>
    <xf numFmtId="168" fontId="71" fillId="0" borderId="7" xfId="0" applyNumberFormat="1" applyFont="1" applyBorder="1" applyAlignment="1">
      <alignment horizontal="left"/>
    </xf>
    <xf numFmtId="0" fontId="79" fillId="0" borderId="0" xfId="0" applyFont="1"/>
    <xf numFmtId="0" fontId="80" fillId="21" borderId="7" xfId="0" applyFont="1" applyFill="1" applyBorder="1"/>
    <xf numFmtId="168" fontId="46" fillId="6" borderId="0" xfId="0" applyNumberFormat="1" applyFont="1" applyFill="1" applyBorder="1" applyAlignment="1">
      <alignment horizontal="left" vertical="top" wrapText="1"/>
    </xf>
    <xf numFmtId="49" fontId="2" fillId="0" borderId="0" xfId="0" applyNumberFormat="1" applyFont="1" applyBorder="1" applyAlignment="1">
      <alignment horizontal="left" wrapText="1"/>
    </xf>
    <xf numFmtId="0" fontId="38" fillId="0" borderId="0" xfId="0" applyFont="1" applyAlignment="1">
      <alignment horizontal="right" wrapText="1"/>
    </xf>
    <xf numFmtId="49" fontId="6" fillId="0" borderId="7" xfId="0" applyNumberFormat="1" applyFont="1" applyBorder="1" applyAlignment="1">
      <alignment horizontal="center" vertical="center" wrapText="1"/>
    </xf>
    <xf numFmtId="0" fontId="82" fillId="0" borderId="0" xfId="0" applyNumberFormat="1" applyFont="1" applyBorder="1" applyAlignment="1">
      <alignment horizontal="right" vertical="center" wrapText="1"/>
    </xf>
    <xf numFmtId="0" fontId="39" fillId="0" borderId="0" xfId="0" applyNumberFormat="1" applyFont="1" applyBorder="1" applyAlignment="1">
      <alignment horizontal="center" vertical="center" wrapText="1"/>
    </xf>
    <xf numFmtId="168" fontId="7" fillId="0" borderId="0" xfId="0" applyNumberFormat="1" applyFont="1" applyBorder="1" applyAlignment="1">
      <alignment horizontal="center" vertical="center" wrapText="1"/>
    </xf>
    <xf numFmtId="49" fontId="7" fillId="0" borderId="0" xfId="0" applyNumberFormat="1" applyFont="1" applyBorder="1" applyAlignment="1">
      <alignment horizontal="center" vertical="center" wrapText="1"/>
    </xf>
    <xf numFmtId="49" fontId="7" fillId="0" borderId="0" xfId="0" applyNumberFormat="1" applyFont="1" applyAlignment="1">
      <alignment horizontal="center" vertical="center" wrapText="1"/>
    </xf>
    <xf numFmtId="6" fontId="7" fillId="0" borderId="7" xfId="0"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168" fontId="83" fillId="0" borderId="18" xfId="0" applyNumberFormat="1" applyFont="1" applyBorder="1" applyAlignment="1">
      <alignment horizontal="center" vertical="center" wrapText="1"/>
    </xf>
    <xf numFmtId="1" fontId="7" fillId="0" borderId="7" xfId="0" applyNumberFormat="1" applyFont="1" applyBorder="1" applyAlignment="1">
      <alignment horizontal="center" vertical="center" wrapText="1"/>
    </xf>
    <xf numFmtId="165" fontId="7" fillId="0" borderId="7" xfId="0" applyNumberFormat="1" applyFont="1" applyBorder="1" applyAlignment="1">
      <alignment horizontal="center" vertical="center" wrapText="1"/>
    </xf>
    <xf numFmtId="10" fontId="7" fillId="0" borderId="7" xfId="2" applyNumberFormat="1" applyFont="1" applyBorder="1" applyAlignment="1">
      <alignment horizontal="center" vertical="center" wrapText="1"/>
    </xf>
    <xf numFmtId="49" fontId="7" fillId="0" borderId="7" xfId="0" applyNumberFormat="1" applyFont="1" applyBorder="1" applyAlignment="1" applyProtection="1">
      <alignment horizontal="center" vertical="center" wrapText="1"/>
      <protection locked="0"/>
    </xf>
    <xf numFmtId="5" fontId="7" fillId="0" borderId="7" xfId="3" applyNumberFormat="1" applyFont="1" applyBorder="1" applyAlignment="1">
      <alignment horizontal="center" vertical="center" wrapText="1"/>
    </xf>
    <xf numFmtId="9" fontId="84" fillId="0" borderId="0" xfId="2" applyFont="1" applyBorder="1" applyAlignment="1">
      <alignment horizontal="center" wrapText="1"/>
    </xf>
    <xf numFmtId="10" fontId="7" fillId="0" borderId="7" xfId="0" applyNumberFormat="1" applyFont="1" applyBorder="1" applyAlignment="1">
      <alignment horizontal="center" vertical="center" wrapText="1"/>
    </xf>
    <xf numFmtId="0" fontId="7" fillId="0" borderId="7" xfId="0" applyNumberFormat="1" applyFont="1" applyBorder="1" applyAlignment="1">
      <alignment horizontal="center" vertical="center" wrapText="1"/>
    </xf>
    <xf numFmtId="9" fontId="7" fillId="0" borderId="0" xfId="2" applyFont="1" applyBorder="1" applyAlignment="1">
      <alignment horizontal="center" wrapText="1"/>
    </xf>
    <xf numFmtId="0" fontId="7" fillId="0" borderId="0" xfId="0" applyNumberFormat="1" applyFont="1" applyBorder="1" applyAlignment="1">
      <alignment horizontal="center" vertical="center" wrapText="1"/>
    </xf>
    <xf numFmtId="49" fontId="68" fillId="0" borderId="0" xfId="0" applyNumberFormat="1" applyFont="1" applyAlignment="1">
      <alignment horizontal="left" vertical="center" wrapText="1"/>
    </xf>
    <xf numFmtId="0" fontId="29" fillId="0" borderId="0" xfId="0" applyFont="1" applyFill="1" applyAlignment="1">
      <alignment horizontal="left"/>
    </xf>
    <xf numFmtId="0" fontId="29" fillId="0" borderId="0" xfId="0" applyFont="1" applyFill="1" applyAlignment="1">
      <alignment horizontal="left" vertical="top"/>
    </xf>
    <xf numFmtId="0" fontId="41" fillId="0" borderId="0" xfId="0" applyNumberFormat="1" applyFont="1" applyAlignment="1">
      <alignment horizontal="left" vertical="top" wrapText="1"/>
    </xf>
    <xf numFmtId="165" fontId="32" fillId="8" borderId="7" xfId="0" applyNumberFormat="1" applyFont="1" applyFill="1" applyBorder="1" applyAlignment="1"/>
    <xf numFmtId="3" fontId="32" fillId="8" borderId="7" xfId="0" applyNumberFormat="1" applyFont="1" applyFill="1" applyBorder="1" applyAlignment="1"/>
    <xf numFmtId="49" fontId="68" fillId="0" borderId="0" xfId="0" applyNumberFormat="1" applyFont="1" applyBorder="1" applyAlignment="1">
      <alignment horizontal="left" vertical="top" wrapText="1"/>
    </xf>
    <xf numFmtId="49" fontId="52" fillId="0" borderId="0" xfId="0" applyNumberFormat="1" applyFont="1" applyAlignment="1">
      <alignment horizontal="left" vertical="center" wrapText="1"/>
    </xf>
    <xf numFmtId="49" fontId="88" fillId="20" borderId="0" xfId="0" applyNumberFormat="1" applyFont="1" applyFill="1" applyBorder="1" applyAlignment="1">
      <alignment horizontal="left" vertical="top" wrapText="1"/>
    </xf>
    <xf numFmtId="0" fontId="21" fillId="0" borderId="33" xfId="0" applyFont="1" applyBorder="1"/>
    <xf numFmtId="0" fontId="90" fillId="0" borderId="33" xfId="0" applyFont="1" applyBorder="1"/>
    <xf numFmtId="0" fontId="90" fillId="5" borderId="34" xfId="0" quotePrefix="1" applyFont="1" applyFill="1" applyBorder="1" applyAlignment="1">
      <alignment horizontal="left"/>
    </xf>
    <xf numFmtId="0" fontId="90" fillId="0" borderId="34" xfId="0" applyFont="1" applyBorder="1"/>
    <xf numFmtId="0" fontId="90" fillId="5" borderId="0" xfId="0" applyFont="1" applyFill="1" applyBorder="1"/>
    <xf numFmtId="0" fontId="91" fillId="0" borderId="0" xfId="0" applyFont="1" applyAlignment="1">
      <alignment horizontal="left"/>
    </xf>
    <xf numFmtId="0" fontId="70" fillId="5" borderId="0" xfId="0" applyFont="1" applyFill="1"/>
    <xf numFmtId="0" fontId="91" fillId="5" borderId="0" xfId="0" applyFont="1" applyFill="1"/>
    <xf numFmtId="0" fontId="90" fillId="0" borderId="42" xfId="0" applyFont="1" applyBorder="1"/>
    <xf numFmtId="168" fontId="90" fillId="0" borderId="0" xfId="0" applyNumberFormat="1" applyFont="1" applyBorder="1" applyAlignment="1">
      <alignment horizontal="center"/>
    </xf>
    <xf numFmtId="0" fontId="90" fillId="0" borderId="42" xfId="0" applyFont="1" applyBorder="1" applyAlignment="1">
      <alignment horizontal="right"/>
    </xf>
    <xf numFmtId="168" fontId="90" fillId="0" borderId="33" xfId="0" applyNumberFormat="1" applyFont="1" applyBorder="1"/>
    <xf numFmtId="0" fontId="90" fillId="0" borderId="37" xfId="0" applyFont="1" applyBorder="1"/>
    <xf numFmtId="0" fontId="90" fillId="0" borderId="33" xfId="0" applyFont="1" applyBorder="1" applyAlignment="1">
      <alignment horizontal="left"/>
    </xf>
    <xf numFmtId="0" fontId="90" fillId="5" borderId="42" xfId="0" quotePrefix="1" applyFont="1" applyFill="1" applyBorder="1" applyAlignment="1">
      <alignment horizontal="left"/>
    </xf>
    <xf numFmtId="0" fontId="90" fillId="0" borderId="36" xfId="0" applyFont="1" applyBorder="1"/>
    <xf numFmtId="0" fontId="90" fillId="0" borderId="0" xfId="0" applyNumberFormat="1" applyFont="1" applyBorder="1" applyAlignment="1">
      <alignment vertical="top"/>
    </xf>
    <xf numFmtId="0" fontId="90" fillId="0" borderId="33" xfId="0" quotePrefix="1" applyFont="1" applyBorder="1" applyAlignment="1">
      <alignment horizontal="left"/>
    </xf>
    <xf numFmtId="0" fontId="92" fillId="0" borderId="0" xfId="0" applyFont="1"/>
    <xf numFmtId="0" fontId="90" fillId="0" borderId="42" xfId="0" applyFont="1" applyFill="1" applyBorder="1"/>
    <xf numFmtId="0" fontId="90" fillId="0" borderId="42" xfId="0" applyFont="1" applyFill="1" applyBorder="1" applyAlignment="1">
      <alignment horizontal="left"/>
    </xf>
    <xf numFmtId="0" fontId="90" fillId="0" borderId="0" xfId="0" applyFont="1" applyFill="1" applyBorder="1"/>
    <xf numFmtId="6" fontId="70" fillId="5" borderId="20" xfId="3" applyNumberFormat="1" applyFont="1" applyFill="1" applyBorder="1" applyAlignment="1">
      <alignment horizontal="left"/>
    </xf>
    <xf numFmtId="0" fontId="92" fillId="5" borderId="0" xfId="0" applyFont="1" applyFill="1"/>
    <xf numFmtId="14" fontId="70" fillId="0" borderId="20" xfId="0" applyNumberFormat="1" applyFont="1" applyBorder="1" applyAlignment="1">
      <alignment horizontal="left"/>
    </xf>
    <xf numFmtId="44" fontId="70" fillId="5" borderId="20" xfId="3" applyFont="1" applyFill="1" applyBorder="1" applyAlignment="1">
      <alignment horizontal="left"/>
    </xf>
    <xf numFmtId="169" fontId="70" fillId="5" borderId="0" xfId="0" applyNumberFormat="1" applyFont="1" applyFill="1" applyBorder="1" applyAlignment="1">
      <alignment horizontal="left"/>
    </xf>
    <xf numFmtId="0" fontId="70" fillId="5" borderId="0" xfId="0" applyFont="1" applyFill="1" applyBorder="1"/>
    <xf numFmtId="49" fontId="5" fillId="0" borderId="7" xfId="0" applyNumberFormat="1" applyFont="1" applyBorder="1" applyAlignment="1">
      <alignment horizontal="center" vertical="top" wrapText="1"/>
    </xf>
    <xf numFmtId="5" fontId="6" fillId="0" borderId="32" xfId="0" applyNumberFormat="1" applyFont="1" applyBorder="1" applyAlignment="1">
      <alignment wrapText="1"/>
    </xf>
    <xf numFmtId="6" fontId="6" fillId="0" borderId="32" xfId="0" applyNumberFormat="1" applyFont="1" applyBorder="1" applyAlignment="1">
      <alignment wrapText="1"/>
    </xf>
    <xf numFmtId="0" fontId="90" fillId="0" borderId="33" xfId="0" applyFont="1" applyBorder="1" applyAlignment="1">
      <alignment horizontal="centerContinuous"/>
    </xf>
    <xf numFmtId="0" fontId="90" fillId="0" borderId="0" xfId="0" applyFont="1" applyBorder="1" applyAlignment="1">
      <alignment horizontal="right"/>
    </xf>
    <xf numFmtId="1" fontId="90" fillId="0" borderId="38" xfId="0" applyNumberFormat="1" applyFont="1" applyFill="1" applyBorder="1" applyAlignment="1"/>
    <xf numFmtId="0" fontId="90" fillId="0" borderId="0" xfId="0" applyFont="1" applyBorder="1"/>
    <xf numFmtId="0" fontId="90" fillId="0" borderId="0" xfId="0" applyFont="1"/>
    <xf numFmtId="0" fontId="21" fillId="0" borderId="33" xfId="0" applyFont="1" applyBorder="1" applyAlignment="1">
      <alignment horizontal="centerContinuous"/>
    </xf>
    <xf numFmtId="0" fontId="90" fillId="0" borderId="37" xfId="0" applyFont="1" applyBorder="1" applyAlignment="1">
      <alignment horizontal="centerContinuous"/>
    </xf>
    <xf numFmtId="0" fontId="90" fillId="5" borderId="41" xfId="0" applyFont="1" applyFill="1" applyBorder="1"/>
    <xf numFmtId="0" fontId="90" fillId="5" borderId="0" xfId="0" applyFont="1" applyFill="1"/>
    <xf numFmtId="0" fontId="90" fillId="0" borderId="42" xfId="0" quotePrefix="1" applyFont="1" applyBorder="1" applyAlignment="1">
      <alignment horizontal="left"/>
    </xf>
    <xf numFmtId="165" fontId="90" fillId="5" borderId="40" xfId="0" applyNumberFormat="1" applyFont="1" applyFill="1" applyBorder="1" applyAlignment="1"/>
    <xf numFmtId="0" fontId="90" fillId="0" borderId="33" xfId="0" quotePrefix="1" applyFont="1" applyBorder="1" applyAlignment="1">
      <alignment horizontal="right" vertical="top"/>
    </xf>
    <xf numFmtId="0" fontId="90" fillId="0" borderId="47" xfId="0" applyNumberFormat="1" applyFont="1" applyFill="1" applyBorder="1" applyAlignment="1">
      <alignment horizontal="center"/>
    </xf>
    <xf numFmtId="0" fontId="90" fillId="0" borderId="33" xfId="0" quotePrefix="1" applyFont="1" applyBorder="1" applyAlignment="1">
      <alignment horizontal="right"/>
    </xf>
    <xf numFmtId="0" fontId="90" fillId="0" borderId="0" xfId="0" applyFont="1" applyBorder="1" applyAlignment="1"/>
    <xf numFmtId="10" fontId="90" fillId="0" borderId="0" xfId="0" applyNumberFormat="1" applyFont="1" applyBorder="1" applyAlignment="1">
      <alignment horizontal="right"/>
    </xf>
    <xf numFmtId="6" fontId="90" fillId="0" borderId="33" xfId="0" applyNumberFormat="1" applyFont="1" applyBorder="1" applyAlignment="1">
      <alignment horizontal="right" vertical="top"/>
    </xf>
    <xf numFmtId="6" fontId="90" fillId="0" borderId="33" xfId="0" applyNumberFormat="1" applyFont="1" applyBorder="1" applyAlignment="1">
      <alignment vertical="top"/>
    </xf>
    <xf numFmtId="49" fontId="90" fillId="0" borderId="0" xfId="0" applyNumberFormat="1" applyFont="1" applyBorder="1" applyAlignment="1">
      <alignment horizontal="right" vertical="top" wrapText="1"/>
    </xf>
    <xf numFmtId="0" fontId="90" fillId="5" borderId="34" xfId="0" applyFont="1" applyFill="1" applyBorder="1"/>
    <xf numFmtId="0" fontId="90" fillId="5" borderId="0" xfId="0" applyFont="1" applyFill="1" applyBorder="1" applyAlignment="1">
      <alignment horizontal="left"/>
    </xf>
    <xf numFmtId="49" fontId="90" fillId="5" borderId="20" xfId="0" applyNumberFormat="1" applyFont="1" applyFill="1" applyBorder="1" applyAlignment="1">
      <alignment horizontal="left"/>
    </xf>
    <xf numFmtId="0" fontId="90" fillId="5" borderId="20" xfId="0" applyFont="1" applyFill="1" applyBorder="1"/>
    <xf numFmtId="0" fontId="90" fillId="0" borderId="33" xfId="0" applyFont="1" applyBorder="1" applyAlignment="1"/>
    <xf numFmtId="0" fontId="90" fillId="3" borderId="45" xfId="0" quotePrefix="1" applyFont="1" applyFill="1" applyBorder="1" applyAlignment="1">
      <alignment horizontal="left"/>
    </xf>
    <xf numFmtId="0" fontId="90" fillId="3" borderId="45" xfId="0" applyFont="1" applyFill="1" applyBorder="1"/>
    <xf numFmtId="0" fontId="90" fillId="3" borderId="46" xfId="0" applyFont="1" applyFill="1" applyBorder="1" applyAlignment="1">
      <alignment horizontal="left"/>
    </xf>
    <xf numFmtId="0" fontId="90" fillId="3" borderId="46" xfId="0" applyFont="1" applyFill="1" applyBorder="1" applyAlignment="1">
      <alignment horizontal="center"/>
    </xf>
    <xf numFmtId="0" fontId="90" fillId="3" borderId="46" xfId="0" quotePrefix="1" applyFont="1" applyFill="1" applyBorder="1" applyAlignment="1">
      <alignment horizontal="center"/>
    </xf>
    <xf numFmtId="42" fontId="90" fillId="0" borderId="47" xfId="3" applyNumberFormat="1" applyFont="1" applyFill="1" applyBorder="1" applyAlignment="1">
      <alignment horizontal="left"/>
    </xf>
    <xf numFmtId="49" fontId="90" fillId="0" borderId="47" xfId="0" applyNumberFormat="1" applyFont="1" applyFill="1" applyBorder="1" applyAlignment="1">
      <alignment horizontal="center" wrapText="1"/>
    </xf>
    <xf numFmtId="49" fontId="90" fillId="0" borderId="47" xfId="0" applyNumberFormat="1" applyFont="1" applyBorder="1" applyAlignment="1">
      <alignment horizontal="center"/>
    </xf>
    <xf numFmtId="0" fontId="90" fillId="0" borderId="47" xfId="0" applyNumberFormat="1" applyFont="1" applyBorder="1" applyAlignment="1">
      <alignment horizontal="center"/>
    </xf>
    <xf numFmtId="0" fontId="90" fillId="0" borderId="47" xfId="0" applyNumberFormat="1" applyFont="1" applyFill="1" applyBorder="1" applyAlignment="1">
      <alignment horizontal="center" wrapText="1"/>
    </xf>
    <xf numFmtId="0" fontId="90" fillId="0" borderId="41" xfId="0" applyFont="1" applyBorder="1"/>
    <xf numFmtId="0" fontId="90" fillId="3" borderId="46" xfId="0" quotePrefix="1" applyFont="1" applyFill="1" applyBorder="1" applyAlignment="1">
      <alignment horizontal="left"/>
    </xf>
    <xf numFmtId="0" fontId="90" fillId="3" borderId="86" xfId="0" applyFont="1" applyFill="1" applyBorder="1" applyAlignment="1">
      <alignment horizontal="center"/>
    </xf>
    <xf numFmtId="49" fontId="90" fillId="0" borderId="69" xfId="0" applyNumberFormat="1" applyFont="1" applyBorder="1" applyAlignment="1">
      <alignment horizontal="center"/>
    </xf>
    <xf numFmtId="42" fontId="90" fillId="0" borderId="47" xfId="3" applyNumberFormat="1" applyFont="1" applyBorder="1" applyAlignment="1">
      <alignment horizontal="left"/>
    </xf>
    <xf numFmtId="7" fontId="90" fillId="0" borderId="47" xfId="0" applyNumberFormat="1" applyFont="1" applyBorder="1" applyAlignment="1">
      <alignment horizontal="center"/>
    </xf>
    <xf numFmtId="42" fontId="93" fillId="3" borderId="47" xfId="0" applyNumberFormat="1" applyFont="1" applyFill="1" applyBorder="1" applyAlignment="1">
      <alignment horizontal="left"/>
    </xf>
    <xf numFmtId="14" fontId="90" fillId="0" borderId="52" xfId="0" applyNumberFormat="1" applyFont="1" applyBorder="1" applyAlignment="1"/>
    <xf numFmtId="14" fontId="90" fillId="0" borderId="53" xfId="0" applyNumberFormat="1" applyFont="1" applyBorder="1" applyAlignment="1"/>
    <xf numFmtId="49" fontId="90" fillId="0" borderId="54" xfId="0" applyNumberFormat="1" applyFont="1" applyBorder="1" applyAlignment="1"/>
    <xf numFmtId="49" fontId="90" fillId="0" borderId="0" xfId="0" applyNumberFormat="1" applyFont="1" applyBorder="1"/>
    <xf numFmtId="0" fontId="90" fillId="0" borderId="0" xfId="0" quotePrefix="1" applyFont="1" applyBorder="1" applyAlignment="1">
      <alignment horizontal="left"/>
    </xf>
    <xf numFmtId="0" fontId="93" fillId="0" borderId="33" xfId="0" applyFont="1" applyBorder="1" applyAlignment="1">
      <alignment horizontal="centerContinuous"/>
    </xf>
    <xf numFmtId="0" fontId="93" fillId="0" borderId="33" xfId="0" quotePrefix="1" applyFont="1" applyBorder="1" applyAlignment="1">
      <alignment horizontal="center"/>
    </xf>
    <xf numFmtId="0" fontId="93" fillId="0" borderId="33" xfId="0" applyFont="1" applyBorder="1" applyAlignment="1">
      <alignment horizontal="center"/>
    </xf>
    <xf numFmtId="0" fontId="21" fillId="0" borderId="33" xfId="0" applyFont="1" applyBorder="1" applyAlignment="1">
      <alignment horizontal="center"/>
    </xf>
    <xf numFmtId="0" fontId="21" fillId="0" borderId="34" xfId="0" quotePrefix="1" applyFont="1" applyBorder="1" applyAlignment="1">
      <alignment horizontal="left"/>
    </xf>
    <xf numFmtId="0" fontId="90" fillId="0" borderId="35" xfId="0" applyFont="1" applyBorder="1"/>
    <xf numFmtId="6" fontId="90" fillId="0" borderId="7" xfId="0" applyNumberFormat="1" applyFont="1" applyFill="1" applyBorder="1"/>
    <xf numFmtId="6" fontId="93" fillId="3" borderId="7" xfId="0" applyNumberFormat="1" applyFont="1" applyFill="1" applyBorder="1"/>
    <xf numFmtId="0" fontId="90" fillId="0" borderId="0" xfId="0" quotePrefix="1" applyFont="1" applyAlignment="1">
      <alignment horizontal="left"/>
    </xf>
    <xf numFmtId="0" fontId="90" fillId="0" borderId="0" xfId="0" applyFont="1" applyAlignment="1">
      <alignment horizontal="left"/>
    </xf>
    <xf numFmtId="0" fontId="93" fillId="0" borderId="0" xfId="0" quotePrefix="1" applyFont="1" applyAlignment="1">
      <alignment horizontal="left"/>
    </xf>
    <xf numFmtId="0" fontId="21" fillId="0" borderId="0" xfId="0" quotePrefix="1" applyFont="1" applyAlignment="1">
      <alignment horizontal="left"/>
    </xf>
    <xf numFmtId="0" fontId="93" fillId="0" borderId="0" xfId="0" applyFont="1"/>
    <xf numFmtId="0" fontId="90" fillId="0" borderId="51" xfId="0" applyFont="1" applyBorder="1"/>
    <xf numFmtId="0" fontId="90" fillId="0" borderId="49" xfId="0" applyFont="1" applyBorder="1"/>
    <xf numFmtId="0" fontId="90" fillId="0" borderId="36" xfId="0" quotePrefix="1" applyFont="1" applyBorder="1" applyAlignment="1">
      <alignment horizontal="left"/>
    </xf>
    <xf numFmtId="0" fontId="90" fillId="0" borderId="57" xfId="0" applyFont="1" applyBorder="1"/>
    <xf numFmtId="0" fontId="94" fillId="0" borderId="33" xfId="0" applyFont="1" applyBorder="1" applyAlignment="1">
      <alignment horizontal="center"/>
    </xf>
    <xf numFmtId="0" fontId="94" fillId="0" borderId="58" xfId="0" applyFont="1" applyBorder="1"/>
    <xf numFmtId="0" fontId="94" fillId="0" borderId="0" xfId="0" applyFont="1"/>
    <xf numFmtId="0" fontId="90" fillId="0" borderId="7" xfId="0" applyNumberFormat="1" applyFont="1" applyBorder="1" applyAlignment="1">
      <alignment horizontal="center"/>
    </xf>
    <xf numFmtId="0" fontId="21" fillId="0" borderId="33" xfId="0" applyFont="1" applyBorder="1" applyAlignment="1">
      <alignment horizontal="left"/>
    </xf>
    <xf numFmtId="5" fontId="90" fillId="0" borderId="0" xfId="0" applyNumberFormat="1" applyFont="1"/>
    <xf numFmtId="8" fontId="90" fillId="0" borderId="33" xfId="0" applyNumberFormat="1" applyFont="1" applyBorder="1" applyAlignment="1">
      <alignment horizontal="right"/>
    </xf>
    <xf numFmtId="165" fontId="93" fillId="0" borderId="0" xfId="0" applyNumberFormat="1" applyFont="1"/>
    <xf numFmtId="0" fontId="90" fillId="0" borderId="42" xfId="0" applyFont="1" applyBorder="1" applyAlignment="1">
      <alignment horizontal="center"/>
    </xf>
    <xf numFmtId="0" fontId="90" fillId="0" borderId="7" xfId="0" applyFont="1" applyBorder="1"/>
    <xf numFmtId="0" fontId="90" fillId="0" borderId="55" xfId="0" applyFont="1" applyBorder="1" applyAlignment="1">
      <alignment horizontal="center"/>
    </xf>
    <xf numFmtId="0" fontId="90" fillId="0" borderId="55" xfId="0" applyFont="1" applyBorder="1"/>
    <xf numFmtId="0" fontId="94" fillId="0" borderId="33" xfId="0" quotePrefix="1" applyFont="1" applyBorder="1" applyAlignment="1">
      <alignment horizontal="left"/>
    </xf>
    <xf numFmtId="0" fontId="90" fillId="0" borderId="60" xfId="0" applyFont="1" applyBorder="1"/>
    <xf numFmtId="0" fontId="90" fillId="0" borderId="61" xfId="0" applyFont="1" applyBorder="1"/>
    <xf numFmtId="0" fontId="90" fillId="0" borderId="65" xfId="0" applyFont="1" applyBorder="1"/>
    <xf numFmtId="0" fontId="90" fillId="0" borderId="66" xfId="0" applyFont="1" applyBorder="1"/>
    <xf numFmtId="0" fontId="90" fillId="0" borderId="70" xfId="0" applyFont="1" applyBorder="1"/>
    <xf numFmtId="0" fontId="90" fillId="0" borderId="71" xfId="0" applyFont="1" applyBorder="1"/>
    <xf numFmtId="0" fontId="90" fillId="0" borderId="47" xfId="0" quotePrefix="1" applyFont="1" applyBorder="1" applyAlignment="1">
      <alignment horizontal="left"/>
    </xf>
    <xf numFmtId="0" fontId="90" fillId="0" borderId="47" xfId="0" applyFont="1" applyBorder="1" applyAlignment="1">
      <alignment horizontal="center"/>
    </xf>
    <xf numFmtId="0" fontId="90" fillId="0" borderId="72" xfId="0" applyFont="1" applyBorder="1" applyAlignment="1">
      <alignment horizontal="center"/>
    </xf>
    <xf numFmtId="0" fontId="90" fillId="0" borderId="47" xfId="0" applyFont="1" applyBorder="1"/>
    <xf numFmtId="169" fontId="90" fillId="0" borderId="47" xfId="0" applyNumberFormat="1" applyFont="1" applyBorder="1" applyAlignment="1">
      <alignment horizontal="center"/>
    </xf>
    <xf numFmtId="6" fontId="93" fillId="3" borderId="47" xfId="0" applyNumberFormat="1" applyFont="1" applyFill="1" applyBorder="1" applyAlignment="1">
      <alignment horizontal="center"/>
    </xf>
    <xf numFmtId="6" fontId="93" fillId="3" borderId="72" xfId="0" applyNumberFormat="1" applyFont="1" applyFill="1" applyBorder="1" applyAlignment="1">
      <alignment horizontal="center"/>
    </xf>
    <xf numFmtId="0" fontId="90" fillId="0" borderId="33" xfId="0" applyFont="1" applyFill="1" applyBorder="1" applyAlignment="1">
      <alignment horizontal="left"/>
    </xf>
    <xf numFmtId="0" fontId="90" fillId="5" borderId="34" xfId="0" quotePrefix="1" applyFont="1" applyFill="1" applyBorder="1" applyAlignment="1">
      <alignment horizontal="right"/>
    </xf>
    <xf numFmtId="49" fontId="90" fillId="5" borderId="77" xfId="0" quotePrefix="1" applyNumberFormat="1" applyFont="1" applyFill="1" applyBorder="1" applyAlignment="1">
      <alignment horizontal="center"/>
    </xf>
    <xf numFmtId="0" fontId="90" fillId="5" borderId="20" xfId="0" quotePrefix="1" applyFont="1" applyFill="1" applyBorder="1" applyAlignment="1">
      <alignment horizontal="center"/>
    </xf>
    <xf numFmtId="0" fontId="90" fillId="5" borderId="0" xfId="0" applyFont="1" applyFill="1" applyBorder="1" applyAlignment="1">
      <alignment horizontal="right"/>
    </xf>
    <xf numFmtId="49" fontId="90" fillId="0" borderId="78" xfId="0" applyNumberFormat="1" applyFont="1" applyBorder="1"/>
    <xf numFmtId="0" fontId="90" fillId="0" borderId="33" xfId="0" applyFont="1" applyBorder="1" applyAlignment="1">
      <alignment horizontal="right"/>
    </xf>
    <xf numFmtId="49" fontId="50" fillId="0" borderId="20" xfId="0" applyNumberFormat="1" applyFont="1" applyBorder="1"/>
    <xf numFmtId="168" fontId="101" fillId="0" borderId="0" xfId="0" applyNumberFormat="1" applyFont="1" applyAlignment="1">
      <alignment horizontal="left" wrapText="1"/>
    </xf>
    <xf numFmtId="49" fontId="50" fillId="0" borderId="20" xfId="0" applyNumberFormat="1" applyFont="1" applyBorder="1" applyAlignment="1">
      <alignment horizontal="left" wrapText="1"/>
    </xf>
    <xf numFmtId="173" fontId="0" fillId="21" borderId="0" xfId="3" applyNumberFormat="1" applyFont="1" applyFill="1" applyBorder="1" applyAlignment="1">
      <alignment vertical="top" wrapText="1"/>
    </xf>
    <xf numFmtId="173" fontId="0" fillId="21" borderId="0" xfId="0" applyNumberFormat="1" applyFont="1" applyFill="1" applyBorder="1" applyAlignment="1">
      <alignment vertical="top" wrapText="1"/>
    </xf>
    <xf numFmtId="168" fontId="0" fillId="0" borderId="80" xfId="0" applyNumberFormat="1" applyFont="1" applyBorder="1" applyAlignment="1">
      <alignment horizontal="center"/>
    </xf>
    <xf numFmtId="49" fontId="0" fillId="0" borderId="3" xfId="0" applyNumberFormat="1" applyBorder="1" applyAlignment="1">
      <alignment horizontal="center"/>
    </xf>
    <xf numFmtId="0" fontId="102" fillId="0" borderId="0" xfId="0" applyFont="1"/>
    <xf numFmtId="0" fontId="104" fillId="0" borderId="0" xfId="0" applyFont="1"/>
    <xf numFmtId="0" fontId="105" fillId="0" borderId="0" xfId="0" applyFont="1" applyAlignment="1">
      <alignment horizontal="center"/>
    </xf>
    <xf numFmtId="0" fontId="103" fillId="0" borderId="0" xfId="0" applyFont="1" applyAlignment="1">
      <alignment horizontal="center"/>
    </xf>
    <xf numFmtId="0" fontId="103" fillId="0" borderId="0" xfId="0" applyFont="1" applyAlignment="1">
      <alignment horizontal="left"/>
    </xf>
    <xf numFmtId="0" fontId="102" fillId="0" borderId="0" xfId="0" applyFont="1" applyAlignment="1">
      <alignment horizontal="left"/>
    </xf>
    <xf numFmtId="49" fontId="103" fillId="0" borderId="0" xfId="0" applyNumberFormat="1" applyFont="1" applyAlignment="1"/>
    <xf numFmtId="49" fontId="102" fillId="0" borderId="0" xfId="0" applyNumberFormat="1" applyFont="1" applyAlignment="1">
      <alignment horizontal="left"/>
    </xf>
    <xf numFmtId="0" fontId="106" fillId="21" borderId="0" xfId="0" applyFont="1" applyFill="1" applyAlignment="1">
      <alignment horizontal="center"/>
    </xf>
    <xf numFmtId="0" fontId="107" fillId="0" borderId="0" xfId="0" applyFont="1"/>
    <xf numFmtId="0" fontId="103" fillId="0" borderId="0" xfId="0" applyFont="1" applyAlignment="1">
      <alignment horizontal="right"/>
    </xf>
    <xf numFmtId="5" fontId="31" fillId="2" borderId="0" xfId="0" applyNumberFormat="1" applyFont="1" applyFill="1"/>
    <xf numFmtId="0" fontId="106" fillId="21" borderId="0" xfId="0" applyFont="1" applyFill="1"/>
    <xf numFmtId="0" fontId="103" fillId="0" borderId="0" xfId="0" applyFont="1"/>
    <xf numFmtId="0" fontId="108" fillId="21" borderId="0" xfId="0" applyFont="1" applyFill="1" applyAlignment="1">
      <alignment horizontal="center"/>
    </xf>
    <xf numFmtId="0" fontId="103" fillId="0" borderId="0" xfId="0" applyFont="1"/>
    <xf numFmtId="0" fontId="102" fillId="0" borderId="0" xfId="0" applyFont="1" applyFill="1" applyAlignment="1">
      <alignment horizontal="right"/>
    </xf>
    <xf numFmtId="0" fontId="37" fillId="7" borderId="0" xfId="0" applyFont="1" applyFill="1"/>
    <xf numFmtId="169" fontId="29" fillId="7" borderId="0" xfId="0" applyNumberFormat="1" applyFont="1" applyFill="1"/>
    <xf numFmtId="169" fontId="37" fillId="7" borderId="0" xfId="0" applyNumberFormat="1" applyFont="1" applyFill="1"/>
    <xf numFmtId="0" fontId="103" fillId="0" borderId="0" xfId="0" applyFont="1"/>
    <xf numFmtId="0" fontId="37" fillId="7" borderId="0" xfId="0" applyNumberFormat="1" applyFont="1" applyFill="1"/>
    <xf numFmtId="0" fontId="114" fillId="21" borderId="0" xfId="0" applyFont="1" applyFill="1" applyAlignment="1">
      <alignment horizontal="center"/>
    </xf>
    <xf numFmtId="0" fontId="105" fillId="0" borderId="0" xfId="0" applyFont="1"/>
    <xf numFmtId="169" fontId="102" fillId="0" borderId="0" xfId="0" applyNumberFormat="1" applyFont="1" applyFill="1"/>
    <xf numFmtId="0" fontId="114" fillId="2" borderId="0" xfId="0" applyFont="1" applyFill="1" applyAlignment="1">
      <alignment horizontal="center"/>
    </xf>
    <xf numFmtId="0" fontId="114" fillId="0" borderId="0" xfId="0" applyFont="1" applyFill="1" applyAlignment="1">
      <alignment horizontal="center"/>
    </xf>
    <xf numFmtId="0" fontId="92" fillId="0" borderId="0" xfId="0" applyFont="1" applyAlignment="1">
      <alignment vertical="center"/>
    </xf>
    <xf numFmtId="0" fontId="102" fillId="0" borderId="0" xfId="0" applyNumberFormat="1" applyFont="1" applyAlignment="1">
      <alignment horizontal="left" vertical="top" wrapText="1"/>
    </xf>
    <xf numFmtId="0" fontId="103" fillId="0" borderId="0" xfId="0" applyFont="1" applyBorder="1"/>
    <xf numFmtId="0" fontId="102" fillId="21" borderId="0" xfId="0" applyFont="1" applyFill="1" applyAlignment="1">
      <alignment horizontal="center"/>
    </xf>
    <xf numFmtId="0" fontId="102" fillId="21" borderId="0" xfId="0" applyFont="1" applyFill="1"/>
    <xf numFmtId="49" fontId="102" fillId="21" borderId="0" xfId="0" applyNumberFormat="1" applyFont="1" applyFill="1" applyAlignment="1"/>
    <xf numFmtId="49" fontId="102" fillId="21" borderId="0" xfId="0" applyNumberFormat="1" applyFont="1" applyFill="1"/>
    <xf numFmtId="6" fontId="102" fillId="21" borderId="0" xfId="0" applyNumberFormat="1" applyFont="1" applyFill="1"/>
    <xf numFmtId="10" fontId="102" fillId="21" borderId="0" xfId="0" applyNumberFormat="1" applyFont="1" applyFill="1" applyAlignment="1">
      <alignment horizontal="center"/>
    </xf>
    <xf numFmtId="0" fontId="44" fillId="21" borderId="0" xfId="4" applyNumberFormat="1" applyFill="1" applyBorder="1" applyAlignment="1" applyProtection="1">
      <alignment horizontal="left" vertical="center" wrapText="1"/>
    </xf>
    <xf numFmtId="173" fontId="0" fillId="0" borderId="0" xfId="0" applyNumberFormat="1" applyFont="1" applyFill="1" applyBorder="1" applyAlignment="1">
      <alignment vertical="top" wrapText="1"/>
    </xf>
    <xf numFmtId="49" fontId="68" fillId="0" borderId="0" xfId="0" applyNumberFormat="1" applyFont="1" applyBorder="1" applyAlignment="1">
      <alignment horizontal="left" vertical="top" wrapText="1"/>
    </xf>
    <xf numFmtId="165" fontId="37" fillId="7" borderId="0" xfId="0" applyNumberFormat="1" applyFont="1" applyFill="1"/>
    <xf numFmtId="0" fontId="31" fillId="0" borderId="0" xfId="0" applyNumberFormat="1" applyFont="1" applyAlignment="1">
      <alignment horizontal="left" vertical="center" wrapText="1"/>
    </xf>
    <xf numFmtId="0" fontId="26" fillId="0" borderId="7" xfId="0" applyFont="1" applyFill="1" applyBorder="1"/>
    <xf numFmtId="49" fontId="0" fillId="0" borderId="0" xfId="0" applyNumberFormat="1" applyFont="1" applyAlignment="1">
      <alignment horizontal="left" vertical="center" wrapText="1"/>
    </xf>
    <xf numFmtId="49" fontId="0" fillId="0" borderId="0" xfId="0" applyNumberFormat="1" applyAlignment="1">
      <alignment horizontal="left" vertical="center" wrapText="1"/>
    </xf>
    <xf numFmtId="49" fontId="71" fillId="0" borderId="17" xfId="0" applyNumberFormat="1" applyFont="1" applyBorder="1" applyAlignment="1">
      <alignment horizontal="left"/>
    </xf>
    <xf numFmtId="49" fontId="71" fillId="0" borderId="18" xfId="0" applyNumberFormat="1" applyFont="1" applyBorder="1" applyAlignment="1">
      <alignment horizontal="left"/>
    </xf>
    <xf numFmtId="49" fontId="102" fillId="21" borderId="0" xfId="0" applyNumberFormat="1" applyFont="1" applyFill="1" applyBorder="1" applyAlignment="1">
      <alignment horizontal="left" vertical="center" wrapText="1"/>
    </xf>
    <xf numFmtId="0" fontId="78" fillId="24" borderId="24" xfId="0" applyFont="1" applyFill="1" applyBorder="1" applyAlignment="1">
      <alignment horizontal="center"/>
    </xf>
    <xf numFmtId="0" fontId="78" fillId="24" borderId="93" xfId="0" applyFont="1" applyFill="1" applyBorder="1" applyAlignment="1">
      <alignment horizontal="center"/>
    </xf>
    <xf numFmtId="0" fontId="78" fillId="24" borderId="25" xfId="0" applyFont="1" applyFill="1" applyBorder="1" applyAlignment="1">
      <alignment horizontal="center"/>
    </xf>
    <xf numFmtId="0" fontId="0" fillId="0" borderId="26" xfId="0" applyBorder="1"/>
    <xf numFmtId="0" fontId="0" fillId="0" borderId="7" xfId="0" applyBorder="1"/>
    <xf numFmtId="0" fontId="0" fillId="0" borderId="27" xfId="0" applyBorder="1"/>
    <xf numFmtId="0" fontId="0" fillId="0" borderId="28" xfId="0" applyBorder="1"/>
    <xf numFmtId="0" fontId="0" fillId="0" borderId="94" xfId="0" applyBorder="1"/>
    <xf numFmtId="0" fontId="0" fillId="0" borderId="95" xfId="0" applyBorder="1"/>
    <xf numFmtId="49" fontId="78" fillId="24" borderId="7" xfId="0" applyNumberFormat="1" applyFont="1" applyFill="1" applyBorder="1" applyAlignment="1">
      <alignment horizontal="center"/>
    </xf>
    <xf numFmtId="0" fontId="78" fillId="24" borderId="7" xfId="0" applyFont="1" applyFill="1" applyBorder="1" applyAlignment="1">
      <alignment horizontal="center"/>
    </xf>
    <xf numFmtId="49" fontId="0" fillId="0" borderId="7" xfId="0" applyNumberFormat="1" applyBorder="1"/>
    <xf numFmtId="49" fontId="0" fillId="0" borderId="0" xfId="0" applyNumberFormat="1"/>
    <xf numFmtId="0" fontId="76" fillId="0" borderId="92" xfId="0" applyFont="1" applyBorder="1"/>
    <xf numFmtId="0" fontId="26" fillId="0" borderId="92" xfId="0" applyFont="1" applyBorder="1"/>
    <xf numFmtId="0" fontId="75" fillId="21" borderId="93" xfId="0" applyFont="1" applyFill="1" applyBorder="1" applyAlignment="1">
      <alignment horizontal="center" vertical="center" wrapText="1"/>
    </xf>
    <xf numFmtId="0" fontId="75" fillId="21" borderId="25" xfId="0" applyFont="1" applyFill="1" applyBorder="1" applyAlignment="1">
      <alignment horizontal="center" vertical="center" wrapText="1"/>
    </xf>
    <xf numFmtId="172" fontId="14" fillId="0" borderId="27" xfId="0" applyNumberFormat="1" applyFont="1" applyBorder="1" applyAlignment="1">
      <alignment vertical="top" wrapText="1"/>
    </xf>
    <xf numFmtId="172" fontId="78" fillId="0" borderId="94" xfId="0" applyNumberFormat="1" applyFont="1" applyBorder="1" applyAlignment="1">
      <alignment vertical="top" wrapText="1"/>
    </xf>
    <xf numFmtId="172" fontId="78" fillId="0" borderId="95" xfId="0" applyNumberFormat="1" applyFont="1" applyBorder="1" applyAlignment="1">
      <alignment vertical="top" wrapText="1"/>
    </xf>
    <xf numFmtId="0" fontId="0" fillId="0" borderId="0" xfId="0" applyNumberFormat="1" applyAlignment="1">
      <alignment horizontal="left" vertical="center" wrapText="1"/>
    </xf>
    <xf numFmtId="49" fontId="119" fillId="2" borderId="0" xfId="0" applyNumberFormat="1" applyFont="1" applyFill="1" applyBorder="1" applyAlignment="1">
      <alignment horizontal="left" vertical="center" wrapText="1"/>
    </xf>
    <xf numFmtId="0" fontId="125" fillId="0" borderId="0" xfId="0" applyFont="1" applyAlignment="1">
      <alignment horizontal="left"/>
    </xf>
    <xf numFmtId="0" fontId="44" fillId="8" borderId="0" xfId="4" applyNumberFormat="1" applyFill="1" applyBorder="1" applyAlignment="1" applyProtection="1">
      <alignment horizontal="left" vertical="top" wrapText="1"/>
    </xf>
    <xf numFmtId="0" fontId="0" fillId="0" borderId="0" xfId="0" applyAlignment="1">
      <alignment vertical="center" wrapText="1"/>
    </xf>
    <xf numFmtId="49" fontId="30" fillId="4" borderId="2" xfId="0" applyNumberFormat="1" applyFont="1" applyFill="1" applyBorder="1" applyAlignment="1">
      <alignment vertical="center" wrapText="1"/>
    </xf>
    <xf numFmtId="3" fontId="32" fillId="8" borderId="7" xfId="0" applyNumberFormat="1" applyFont="1" applyFill="1" applyBorder="1" applyAlignment="1">
      <alignment horizontal="right"/>
    </xf>
    <xf numFmtId="0" fontId="129" fillId="0" borderId="0" xfId="0" applyFont="1"/>
    <xf numFmtId="0" fontId="130" fillId="0" borderId="0" xfId="0" applyFont="1"/>
    <xf numFmtId="0" fontId="44" fillId="0" borderId="0" xfId="4" applyAlignment="1" applyProtection="1"/>
    <xf numFmtId="49" fontId="52" fillId="0" borderId="0" xfId="0" applyNumberFormat="1" applyFont="1" applyAlignment="1">
      <alignment horizontal="left" vertical="top" wrapText="1"/>
    </xf>
    <xf numFmtId="49" fontId="74" fillId="0" borderId="0" xfId="0" applyNumberFormat="1" applyFont="1" applyBorder="1" applyAlignment="1">
      <alignment horizontal="left" vertical="top" wrapText="1"/>
    </xf>
    <xf numFmtId="49" fontId="68" fillId="0" borderId="0" xfId="0" applyNumberFormat="1" applyFont="1" applyBorder="1" applyAlignment="1">
      <alignment horizontal="left" vertical="top" wrapText="1"/>
    </xf>
    <xf numFmtId="49" fontId="36" fillId="9" borderId="0" xfId="0" applyNumberFormat="1" applyFont="1" applyFill="1" applyBorder="1" applyAlignment="1">
      <alignment horizontal="center" vertical="center" wrapText="1"/>
    </xf>
    <xf numFmtId="0" fontId="56" fillId="0" borderId="3" xfId="0" applyNumberFormat="1" applyFont="1" applyFill="1" applyBorder="1" applyAlignment="1">
      <alignment horizontal="left" vertical="top" wrapText="1"/>
    </xf>
    <xf numFmtId="0" fontId="31" fillId="4" borderId="0" xfId="0" applyFont="1" applyFill="1" applyAlignment="1">
      <alignment horizontal="left" vertical="top" wrapText="1"/>
    </xf>
    <xf numFmtId="0" fontId="42" fillId="14" borderId="0" xfId="0" applyFont="1" applyFill="1" applyAlignment="1">
      <alignment horizontal="left" vertical="top" wrapText="1"/>
    </xf>
    <xf numFmtId="0" fontId="41" fillId="6" borderId="0" xfId="0" applyFont="1" applyFill="1" applyAlignment="1">
      <alignment horizontal="left" vertical="top"/>
    </xf>
    <xf numFmtId="0" fontId="32" fillId="8" borderId="0" xfId="0" applyFont="1" applyFill="1" applyAlignment="1">
      <alignment horizontal="left" vertical="top"/>
    </xf>
    <xf numFmtId="0" fontId="12" fillId="7" borderId="0" xfId="0" applyFont="1" applyFill="1" applyAlignment="1">
      <alignment horizontal="left" vertical="top"/>
    </xf>
    <xf numFmtId="0" fontId="52" fillId="19" borderId="0" xfId="0" applyFont="1" applyFill="1" applyAlignment="1">
      <alignment horizontal="left" vertical="top" wrapText="1"/>
    </xf>
    <xf numFmtId="0" fontId="0" fillId="0" borderId="0" xfId="0" applyAlignment="1">
      <alignment horizontal="left" wrapText="1"/>
    </xf>
    <xf numFmtId="0" fontId="45" fillId="17" borderId="0" xfId="0" applyFont="1" applyFill="1" applyAlignment="1">
      <alignment horizontal="left" vertical="top" wrapText="1"/>
    </xf>
    <xf numFmtId="0" fontId="18" fillId="4" borderId="30" xfId="0" applyNumberFormat="1" applyFont="1" applyFill="1" applyBorder="1" applyAlignment="1">
      <alignment horizontal="center" vertical="center" wrapText="1"/>
    </xf>
    <xf numFmtId="0" fontId="7" fillId="2" borderId="16" xfId="0" applyNumberFormat="1" applyFont="1" applyFill="1" applyBorder="1" applyAlignment="1">
      <alignment horizontal="left" vertical="center" wrapText="1"/>
    </xf>
    <xf numFmtId="0" fontId="7" fillId="2" borderId="18" xfId="0" applyNumberFormat="1" applyFont="1" applyFill="1" applyBorder="1" applyAlignment="1">
      <alignment horizontal="left" vertical="center" wrapText="1"/>
    </xf>
    <xf numFmtId="0" fontId="7" fillId="0" borderId="16" xfId="0" applyNumberFormat="1" applyFont="1" applyBorder="1" applyAlignment="1">
      <alignment horizontal="left" vertical="center" wrapText="1"/>
    </xf>
    <xf numFmtId="0" fontId="7" fillId="0" borderId="18" xfId="0" applyNumberFormat="1" applyFont="1" applyBorder="1" applyAlignment="1">
      <alignment horizontal="left" vertical="center" wrapText="1"/>
    </xf>
    <xf numFmtId="0" fontId="7" fillId="0" borderId="17" xfId="0" applyNumberFormat="1" applyFont="1" applyBorder="1" applyAlignment="1">
      <alignment horizontal="left" vertical="center" wrapText="1"/>
    </xf>
    <xf numFmtId="49" fontId="85" fillId="0" borderId="19" xfId="0" applyNumberFormat="1" applyFont="1" applyBorder="1" applyAlignment="1">
      <alignment horizontal="left" vertical="center" wrapText="1"/>
    </xf>
    <xf numFmtId="0" fontId="85" fillId="0" borderId="20" xfId="0" applyNumberFormat="1" applyFont="1" applyBorder="1" applyAlignment="1">
      <alignment horizontal="left" vertical="center" wrapText="1"/>
    </xf>
    <xf numFmtId="0" fontId="85" fillId="0" borderId="17" xfId="0" applyNumberFormat="1" applyFont="1" applyBorder="1" applyAlignment="1">
      <alignment horizontal="left" vertical="center" wrapText="1"/>
    </xf>
    <xf numFmtId="0" fontId="85" fillId="0" borderId="21" xfId="0" applyNumberFormat="1" applyFont="1" applyBorder="1" applyAlignment="1">
      <alignment horizontal="left" vertical="center" wrapText="1"/>
    </xf>
    <xf numFmtId="49" fontId="85" fillId="0" borderId="16" xfId="0" applyNumberFormat="1" applyFont="1" applyBorder="1" applyAlignment="1">
      <alignment horizontal="left" vertical="center" wrapText="1"/>
    </xf>
    <xf numFmtId="0" fontId="85" fillId="0" borderId="18" xfId="0" applyNumberFormat="1" applyFont="1" applyBorder="1" applyAlignment="1">
      <alignment horizontal="left" vertical="center" wrapText="1"/>
    </xf>
    <xf numFmtId="0" fontId="17" fillId="4" borderId="11" xfId="0" applyNumberFormat="1" applyFont="1" applyFill="1" applyBorder="1" applyAlignment="1">
      <alignment horizontal="left" vertical="top" wrapText="1"/>
    </xf>
    <xf numFmtId="0" fontId="0" fillId="4" borderId="9" xfId="0" applyFont="1" applyFill="1" applyBorder="1"/>
    <xf numFmtId="0" fontId="0" fillId="4" borderId="10" xfId="0" applyFont="1" applyFill="1" applyBorder="1"/>
    <xf numFmtId="0" fontId="85" fillId="0" borderId="7" xfId="0" applyNumberFormat="1" applyFont="1" applyBorder="1" applyAlignment="1">
      <alignment horizontal="left" vertical="center" wrapText="1"/>
    </xf>
    <xf numFmtId="49" fontId="7" fillId="0" borderId="14" xfId="0" applyNumberFormat="1" applyFont="1" applyBorder="1" applyAlignment="1">
      <alignment horizontal="center" vertical="center" wrapText="1"/>
    </xf>
    <xf numFmtId="0" fontId="7" fillId="0" borderId="22" xfId="0" applyNumberFormat="1" applyFont="1" applyBorder="1" applyAlignment="1">
      <alignment horizontal="center" vertical="center" wrapText="1"/>
    </xf>
    <xf numFmtId="0" fontId="7" fillId="0" borderId="15" xfId="0" applyNumberFormat="1" applyFont="1" applyBorder="1" applyAlignment="1">
      <alignment horizontal="center" vertical="center" wrapText="1"/>
    </xf>
    <xf numFmtId="0" fontId="23" fillId="0" borderId="0" xfId="0" applyNumberFormat="1" applyFont="1" applyBorder="1" applyAlignment="1">
      <alignment horizontal="center" vertical="center" wrapText="1"/>
    </xf>
    <xf numFmtId="49" fontId="7" fillId="0" borderId="16"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8" xfId="0" applyNumberFormat="1" applyFont="1" applyBorder="1" applyAlignment="1">
      <alignment horizontal="center" vertical="center" wrapText="1"/>
    </xf>
    <xf numFmtId="168" fontId="0" fillId="0" borderId="3" xfId="0" applyNumberFormat="1" applyBorder="1" applyAlignment="1">
      <alignment horizontal="left"/>
    </xf>
    <xf numFmtId="49" fontId="0" fillId="0" borderId="3" xfId="0" applyNumberFormat="1" applyFont="1" applyBorder="1" applyAlignment="1">
      <alignment horizontal="left"/>
    </xf>
    <xf numFmtId="0" fontId="0" fillId="0" borderId="80" xfId="0" applyFont="1" applyBorder="1" applyAlignment="1">
      <alignment horizontal="left"/>
    </xf>
    <xf numFmtId="49" fontId="26" fillId="0" borderId="83" xfId="0" applyNumberFormat="1" applyFont="1" applyBorder="1" applyAlignment="1">
      <alignment horizontal="center" vertical="center"/>
    </xf>
    <xf numFmtId="0" fontId="26" fillId="0" borderId="83" xfId="0" applyFont="1" applyBorder="1" applyAlignment="1">
      <alignment horizontal="center" vertical="center"/>
    </xf>
    <xf numFmtId="0" fontId="26" fillId="0" borderId="84" xfId="0" applyFont="1" applyBorder="1" applyAlignment="1">
      <alignment horizontal="center" vertical="center"/>
    </xf>
    <xf numFmtId="0" fontId="27" fillId="6" borderId="6" xfId="0" applyFont="1" applyFill="1" applyBorder="1" applyAlignment="1">
      <alignment horizontal="center" vertical="center"/>
    </xf>
    <xf numFmtId="0" fontId="0" fillId="0" borderId="0" xfId="0" applyBorder="1" applyAlignment="1">
      <alignment horizontal="left" vertical="top" wrapText="1"/>
    </xf>
    <xf numFmtId="0" fontId="0" fillId="0" borderId="56" xfId="0" applyBorder="1" applyAlignment="1">
      <alignment horizontal="left" vertical="top" wrapText="1"/>
    </xf>
    <xf numFmtId="49" fontId="0" fillId="0" borderId="0" xfId="0" applyNumberFormat="1" applyBorder="1" applyAlignment="1">
      <alignment horizontal="left"/>
    </xf>
    <xf numFmtId="0" fontId="0" fillId="0" borderId="0" xfId="0" applyBorder="1" applyAlignment="1">
      <alignment horizontal="left"/>
    </xf>
    <xf numFmtId="0" fontId="0" fillId="0" borderId="56" xfId="0" applyBorder="1" applyAlignment="1">
      <alignment horizontal="left"/>
    </xf>
    <xf numFmtId="49" fontId="0" fillId="0" borderId="79" xfId="0" applyNumberFormat="1" applyBorder="1" applyAlignment="1">
      <alignment horizontal="left"/>
    </xf>
    <xf numFmtId="0" fontId="0" fillId="0" borderId="79" xfId="0" applyBorder="1" applyAlignment="1">
      <alignment horizontal="left"/>
    </xf>
    <xf numFmtId="0" fontId="0" fillId="0" borderId="85" xfId="0" applyBorder="1" applyAlignment="1">
      <alignment horizontal="left"/>
    </xf>
    <xf numFmtId="49" fontId="0" fillId="0" borderId="83" xfId="0" applyNumberFormat="1" applyBorder="1" applyAlignment="1">
      <alignment horizontal="left"/>
    </xf>
    <xf numFmtId="0" fontId="0" fillId="0" borderId="83" xfId="0" applyBorder="1" applyAlignment="1">
      <alignment horizontal="left"/>
    </xf>
    <xf numFmtId="0" fontId="0" fillId="0" borderId="84" xfId="0" applyBorder="1" applyAlignment="1">
      <alignment horizontal="left"/>
    </xf>
    <xf numFmtId="49" fontId="0" fillId="0" borderId="56" xfId="0" applyNumberFormat="1" applyBorder="1" applyAlignment="1">
      <alignment horizontal="left"/>
    </xf>
    <xf numFmtId="49" fontId="0" fillId="0" borderId="0" xfId="0" applyNumberFormat="1" applyBorder="1" applyAlignment="1">
      <alignment horizontal="left" wrapText="1"/>
    </xf>
    <xf numFmtId="0" fontId="0" fillId="0" borderId="0" xfId="0" applyNumberFormat="1" applyBorder="1" applyAlignment="1">
      <alignment horizontal="left" wrapText="1"/>
    </xf>
    <xf numFmtId="0" fontId="0" fillId="0" borderId="56" xfId="0" applyNumberFormat="1" applyBorder="1" applyAlignment="1">
      <alignment horizontal="left" wrapText="1"/>
    </xf>
    <xf numFmtId="0" fontId="90" fillId="0" borderId="42" xfId="0" applyFont="1" applyBorder="1" applyAlignment="1">
      <alignment horizontal="left"/>
    </xf>
    <xf numFmtId="0" fontId="90" fillId="0" borderId="36" xfId="0" applyFont="1" applyBorder="1" applyAlignment="1">
      <alignment horizontal="left"/>
    </xf>
    <xf numFmtId="49" fontId="90" fillId="0" borderId="42" xfId="0" applyNumberFormat="1" applyFont="1" applyBorder="1" applyAlignment="1">
      <alignment horizontal="left"/>
    </xf>
    <xf numFmtId="0" fontId="90" fillId="0" borderId="55" xfId="0" applyNumberFormat="1" applyFont="1" applyBorder="1" applyAlignment="1">
      <alignment horizontal="left"/>
    </xf>
    <xf numFmtId="0" fontId="90" fillId="0" borderId="36" xfId="0" applyNumberFormat="1" applyFont="1" applyBorder="1" applyAlignment="1">
      <alignment horizontal="left"/>
    </xf>
    <xf numFmtId="0" fontId="90" fillId="0" borderId="47" xfId="0" quotePrefix="1" applyFont="1" applyBorder="1" applyAlignment="1">
      <alignment horizontal="left"/>
    </xf>
    <xf numFmtId="0" fontId="90" fillId="0" borderId="48" xfId="0" applyFont="1" applyBorder="1" applyAlignment="1">
      <alignment horizontal="left"/>
    </xf>
    <xf numFmtId="0" fontId="90" fillId="0" borderId="49" xfId="0" applyFont="1" applyBorder="1" applyAlignment="1">
      <alignment horizontal="left"/>
    </xf>
    <xf numFmtId="0" fontId="90" fillId="0" borderId="50" xfId="0" applyFont="1" applyBorder="1" applyAlignment="1">
      <alignment horizontal="left"/>
    </xf>
    <xf numFmtId="0" fontId="90" fillId="0" borderId="51" xfId="0" applyFont="1" applyBorder="1" applyAlignment="1">
      <alignment horizontal="left"/>
    </xf>
    <xf numFmtId="0" fontId="90" fillId="0" borderId="47" xfId="0" applyFont="1" applyBorder="1" applyAlignment="1">
      <alignment horizontal="left"/>
    </xf>
    <xf numFmtId="0" fontId="90" fillId="5" borderId="0" xfId="0" applyFont="1" applyFill="1" applyBorder="1" applyAlignment="1">
      <alignment horizontal="left"/>
    </xf>
    <xf numFmtId="49" fontId="90" fillId="0" borderId="20" xfId="0" applyNumberFormat="1" applyFont="1" applyFill="1" applyBorder="1" applyAlignment="1">
      <alignment horizontal="left"/>
    </xf>
    <xf numFmtId="0" fontId="90" fillId="0" borderId="20" xfId="0" applyFont="1" applyFill="1" applyBorder="1" applyAlignment="1">
      <alignment horizontal="left"/>
    </xf>
    <xf numFmtId="0" fontId="90" fillId="5" borderId="38" xfId="0" applyFont="1" applyFill="1" applyBorder="1" applyAlignment="1">
      <alignment horizontal="left"/>
    </xf>
    <xf numFmtId="0" fontId="90" fillId="5" borderId="40" xfId="0" applyFont="1" applyFill="1" applyBorder="1" applyAlignment="1">
      <alignment horizontal="left"/>
    </xf>
    <xf numFmtId="168" fontId="90" fillId="5" borderId="40" xfId="0" applyNumberFormat="1" applyFont="1" applyFill="1" applyBorder="1" applyAlignment="1">
      <alignment horizontal="left"/>
    </xf>
    <xf numFmtId="0" fontId="90" fillId="0" borderId="0" xfId="0" applyFont="1" applyBorder="1" applyAlignment="1">
      <alignment horizontal="right"/>
    </xf>
    <xf numFmtId="0" fontId="90" fillId="5" borderId="43" xfId="0" applyFont="1" applyFill="1" applyBorder="1" applyAlignment="1">
      <alignment horizontal="right" vertical="top"/>
    </xf>
    <xf numFmtId="0" fontId="90" fillId="5" borderId="0" xfId="0" applyFont="1" applyFill="1" applyBorder="1" applyAlignment="1">
      <alignment horizontal="right" vertical="top"/>
    </xf>
    <xf numFmtId="49" fontId="90" fillId="0" borderId="38" xfId="0" applyNumberFormat="1" applyFont="1" applyBorder="1" applyAlignment="1">
      <alignment horizontal="left"/>
    </xf>
    <xf numFmtId="0" fontId="90" fillId="0" borderId="40" xfId="0" applyFont="1" applyBorder="1" applyAlignment="1">
      <alignment horizontal="left"/>
    </xf>
    <xf numFmtId="49" fontId="90" fillId="5" borderId="20" xfId="0" applyNumberFormat="1" applyFont="1" applyFill="1" applyBorder="1" applyAlignment="1">
      <alignment horizontal="left"/>
    </xf>
    <xf numFmtId="0" fontId="90" fillId="5" borderId="20" xfId="0" applyFont="1" applyFill="1" applyBorder="1" applyAlignment="1">
      <alignment horizontal="left"/>
    </xf>
    <xf numFmtId="0" fontId="90" fillId="0" borderId="58" xfId="0" applyNumberFormat="1" applyFont="1" applyBorder="1" applyAlignment="1">
      <alignment horizontal="left" vertical="top" wrapText="1"/>
    </xf>
    <xf numFmtId="0" fontId="90" fillId="0" borderId="0" xfId="0" applyNumberFormat="1" applyFont="1" applyBorder="1" applyAlignment="1">
      <alignment horizontal="left" vertical="top" wrapText="1"/>
    </xf>
    <xf numFmtId="0" fontId="70" fillId="5" borderId="20" xfId="0" applyFont="1" applyFill="1" applyBorder="1" applyAlignment="1">
      <alignment horizontal="left"/>
    </xf>
    <xf numFmtId="0" fontId="70" fillId="5" borderId="0" xfId="0" applyFont="1" applyFill="1" applyBorder="1" applyAlignment="1">
      <alignment horizontal="left"/>
    </xf>
    <xf numFmtId="0" fontId="70" fillId="5" borderId="0" xfId="0" applyNumberFormat="1" applyFont="1" applyFill="1" applyAlignment="1">
      <alignment horizontal="left"/>
    </xf>
    <xf numFmtId="0" fontId="70" fillId="5" borderId="0" xfId="0" applyFont="1" applyFill="1" applyAlignment="1">
      <alignment horizontal="center"/>
    </xf>
    <xf numFmtId="0" fontId="90" fillId="0" borderId="42" xfId="0" quotePrefix="1" applyFont="1" applyBorder="1" applyAlignment="1">
      <alignment horizontal="left" wrapText="1"/>
    </xf>
    <xf numFmtId="0" fontId="90" fillId="0" borderId="55" xfId="0" quotePrefix="1" applyFont="1" applyBorder="1" applyAlignment="1">
      <alignment horizontal="left" wrapText="1"/>
    </xf>
    <xf numFmtId="0" fontId="90" fillId="0" borderId="36" xfId="0" quotePrefix="1" applyFont="1" applyBorder="1" applyAlignment="1">
      <alignment horizontal="left" wrapText="1"/>
    </xf>
    <xf numFmtId="0" fontId="89" fillId="0" borderId="23" xfId="0" applyFont="1" applyBorder="1" applyAlignment="1">
      <alignment horizontal="left" vertical="top" wrapText="1" indent="1"/>
    </xf>
    <xf numFmtId="0" fontId="89" fillId="0" borderId="6" xfId="0" applyFont="1" applyBorder="1" applyAlignment="1">
      <alignment horizontal="left" indent="1"/>
    </xf>
    <xf numFmtId="0" fontId="89" fillId="0" borderId="29" xfId="0" applyFont="1" applyBorder="1" applyAlignment="1">
      <alignment horizontal="left" indent="1"/>
    </xf>
    <xf numFmtId="0" fontId="89" fillId="0" borderId="2" xfId="0" applyFont="1" applyBorder="1" applyAlignment="1">
      <alignment horizontal="left" indent="1"/>
    </xf>
    <xf numFmtId="0" fontId="89" fillId="0" borderId="0" xfId="0" applyFont="1" applyAlignment="1">
      <alignment horizontal="left" indent="1"/>
    </xf>
    <xf numFmtId="0" fontId="89" fillId="0" borderId="56" xfId="0" applyFont="1" applyBorder="1" applyAlignment="1">
      <alignment horizontal="left" indent="1"/>
    </xf>
    <xf numFmtId="0" fontId="89" fillId="0" borderId="19" xfId="0" applyFont="1" applyBorder="1" applyAlignment="1">
      <alignment horizontal="left" indent="1"/>
    </xf>
    <xf numFmtId="0" fontId="89" fillId="0" borderId="20" xfId="0" applyFont="1" applyBorder="1" applyAlignment="1">
      <alignment horizontal="left" indent="1"/>
    </xf>
    <xf numFmtId="0" fontId="89" fillId="0" borderId="21" xfId="0" applyFont="1" applyBorder="1" applyAlignment="1">
      <alignment horizontal="left" indent="1"/>
    </xf>
    <xf numFmtId="0" fontId="70" fillId="0" borderId="36" xfId="0" applyFont="1" applyBorder="1" applyAlignment="1">
      <alignment horizontal="left"/>
    </xf>
    <xf numFmtId="0" fontId="90" fillId="0" borderId="55" xfId="0" applyFont="1" applyBorder="1" applyAlignment="1">
      <alignment horizontal="left"/>
    </xf>
    <xf numFmtId="9" fontId="90" fillId="0" borderId="42" xfId="0" applyNumberFormat="1" applyFont="1" applyBorder="1" applyAlignment="1">
      <alignment horizontal="left"/>
    </xf>
    <xf numFmtId="9" fontId="90" fillId="0" borderId="55" xfId="0" applyNumberFormat="1" applyFont="1" applyBorder="1" applyAlignment="1">
      <alignment horizontal="left"/>
    </xf>
    <xf numFmtId="9" fontId="90" fillId="0" borderId="36" xfId="0" applyNumberFormat="1" applyFont="1" applyBorder="1" applyAlignment="1">
      <alignment horizontal="left"/>
    </xf>
    <xf numFmtId="0" fontId="92" fillId="0" borderId="43" xfId="0" applyFont="1" applyBorder="1" applyAlignment="1">
      <alignment horizontal="left"/>
    </xf>
    <xf numFmtId="0" fontId="92" fillId="0" borderId="0" xfId="0" applyFont="1" applyAlignment="1">
      <alignment horizontal="left"/>
    </xf>
    <xf numFmtId="0" fontId="92" fillId="0" borderId="44" xfId="0" applyFont="1" applyBorder="1" applyAlignment="1">
      <alignment horizontal="left"/>
    </xf>
    <xf numFmtId="0" fontId="90" fillId="0" borderId="16" xfId="0" applyFont="1" applyBorder="1" applyAlignment="1">
      <alignment horizontal="center"/>
    </xf>
    <xf numFmtId="0" fontId="90" fillId="0" borderId="18" xfId="0" applyFont="1" applyBorder="1" applyAlignment="1">
      <alignment horizontal="center"/>
    </xf>
    <xf numFmtId="0" fontId="90" fillId="0" borderId="17" xfId="0" applyFont="1" applyBorder="1" applyAlignment="1">
      <alignment horizontal="center"/>
    </xf>
    <xf numFmtId="0" fontId="93" fillId="5" borderId="0" xfId="0" applyFont="1" applyFill="1" applyBorder="1" applyAlignment="1">
      <alignment horizontal="center" vertical="center"/>
    </xf>
    <xf numFmtId="0" fontId="94" fillId="0" borderId="0" xfId="0" applyFont="1" applyBorder="1" applyAlignment="1">
      <alignment horizontal="center"/>
    </xf>
    <xf numFmtId="0" fontId="94" fillId="0" borderId="38" xfId="0" applyFont="1" applyBorder="1" applyAlignment="1">
      <alignment horizontal="center"/>
    </xf>
    <xf numFmtId="0" fontId="94" fillId="0" borderId="39" xfId="0" applyFont="1" applyBorder="1" applyAlignment="1">
      <alignment horizontal="center"/>
    </xf>
    <xf numFmtId="168" fontId="90" fillId="0" borderId="16" xfId="0" applyNumberFormat="1" applyFont="1" applyBorder="1" applyAlignment="1">
      <alignment horizontal="center"/>
    </xf>
    <xf numFmtId="168" fontId="90" fillId="0" borderId="17" xfId="0" applyNumberFormat="1" applyFont="1" applyBorder="1" applyAlignment="1">
      <alignment horizontal="center"/>
    </xf>
    <xf numFmtId="168" fontId="90" fillId="0" borderId="18" xfId="0" applyNumberFormat="1" applyFont="1" applyBorder="1" applyAlignment="1">
      <alignment horizontal="center"/>
    </xf>
    <xf numFmtId="169" fontId="90" fillId="0" borderId="16" xfId="0" applyNumberFormat="1" applyFont="1" applyBorder="1" applyAlignment="1">
      <alignment horizontal="center"/>
    </xf>
    <xf numFmtId="169" fontId="90" fillId="0" borderId="18" xfId="0" applyNumberFormat="1" applyFont="1" applyBorder="1" applyAlignment="1">
      <alignment horizontal="center"/>
    </xf>
    <xf numFmtId="49" fontId="90" fillId="0" borderId="38" xfId="0" applyNumberFormat="1" applyFont="1" applyBorder="1" applyAlignment="1">
      <alignment horizontal="center"/>
    </xf>
    <xf numFmtId="0" fontId="90" fillId="0" borderId="40" xfId="0" applyFont="1" applyBorder="1" applyAlignment="1">
      <alignment horizontal="center"/>
    </xf>
    <xf numFmtId="0" fontId="90" fillId="0" borderId="39" xfId="0" applyFont="1" applyBorder="1" applyAlignment="1">
      <alignment horizontal="center"/>
    </xf>
    <xf numFmtId="0" fontId="90" fillId="0" borderId="73" xfId="0" applyFont="1" applyBorder="1" applyAlignment="1">
      <alignment horizontal="center"/>
    </xf>
    <xf numFmtId="0" fontId="90" fillId="0" borderId="74" xfId="0" applyFont="1" applyBorder="1" applyAlignment="1">
      <alignment horizontal="center"/>
    </xf>
    <xf numFmtId="169" fontId="90" fillId="0" borderId="72" xfId="0" applyNumberFormat="1" applyFont="1" applyBorder="1" applyAlignment="1">
      <alignment horizontal="left"/>
    </xf>
    <xf numFmtId="169" fontId="90" fillId="0" borderId="88" xfId="0" applyNumberFormat="1" applyFont="1" applyBorder="1" applyAlignment="1">
      <alignment horizontal="left"/>
    </xf>
    <xf numFmtId="6" fontId="93" fillId="3" borderId="75" xfId="0" applyNumberFormat="1" applyFont="1" applyFill="1" applyBorder="1" applyAlignment="1">
      <alignment horizontal="center"/>
    </xf>
    <xf numFmtId="6" fontId="93" fillId="3" borderId="76" xfId="0" applyNumberFormat="1" applyFont="1" applyFill="1" applyBorder="1" applyAlignment="1">
      <alignment horizontal="center"/>
    </xf>
    <xf numFmtId="0" fontId="90" fillId="5" borderId="0" xfId="0" quotePrefix="1" applyFont="1" applyFill="1" applyBorder="1" applyAlignment="1">
      <alignment horizontal="center"/>
    </xf>
    <xf numFmtId="0" fontId="90" fillId="0" borderId="42" xfId="0" quotePrefix="1" applyFont="1" applyBorder="1" applyAlignment="1">
      <alignment horizontal="center"/>
    </xf>
    <xf numFmtId="0" fontId="90" fillId="0" borderId="55" xfId="0" quotePrefix="1" applyFont="1" applyBorder="1" applyAlignment="1">
      <alignment horizontal="center"/>
    </xf>
    <xf numFmtId="0" fontId="90" fillId="0" borderId="58" xfId="0" quotePrefix="1" applyFont="1" applyBorder="1" applyAlignment="1">
      <alignment horizontal="center"/>
    </xf>
    <xf numFmtId="0" fontId="90" fillId="0" borderId="38" xfId="0" applyFont="1" applyBorder="1" applyAlignment="1">
      <alignment horizontal="center"/>
    </xf>
    <xf numFmtId="0" fontId="90" fillId="0" borderId="0" xfId="0" applyFont="1" applyBorder="1" applyAlignment="1">
      <alignment horizontal="center"/>
    </xf>
    <xf numFmtId="0" fontId="90" fillId="0" borderId="58" xfId="0" applyFont="1" applyBorder="1" applyAlignment="1">
      <alignment horizontal="center"/>
    </xf>
    <xf numFmtId="0" fontId="90" fillId="0" borderId="57" xfId="0" applyFont="1" applyBorder="1" applyAlignment="1">
      <alignment horizontal="center"/>
    </xf>
    <xf numFmtId="44" fontId="90" fillId="0" borderId="0" xfId="3" applyFont="1" applyBorder="1" applyAlignment="1">
      <alignment horizontal="left"/>
    </xf>
    <xf numFmtId="0" fontId="90" fillId="0" borderId="59" xfId="0" applyFont="1" applyBorder="1" applyAlignment="1">
      <alignment horizontal="center"/>
    </xf>
    <xf numFmtId="0" fontId="90" fillId="0" borderId="64" xfId="0" applyFont="1" applyBorder="1" applyAlignment="1">
      <alignment horizontal="center"/>
    </xf>
    <xf numFmtId="0" fontId="90" fillId="0" borderId="69" xfId="0" applyFont="1" applyBorder="1" applyAlignment="1">
      <alignment horizontal="center"/>
    </xf>
    <xf numFmtId="0" fontId="90" fillId="0" borderId="62" xfId="0" applyFont="1" applyBorder="1" applyAlignment="1">
      <alignment horizontal="left"/>
    </xf>
    <xf numFmtId="0" fontId="90" fillId="0" borderId="63" xfId="0" applyFont="1" applyBorder="1" applyAlignment="1">
      <alignment horizontal="left"/>
    </xf>
    <xf numFmtId="0" fontId="90" fillId="0" borderId="67" xfId="0" applyFont="1" applyBorder="1" applyAlignment="1">
      <alignment horizontal="left"/>
    </xf>
    <xf numFmtId="0" fontId="90" fillId="0" borderId="68" xfId="0" applyFont="1" applyBorder="1" applyAlignment="1">
      <alignment horizontal="left"/>
    </xf>
    <xf numFmtId="0" fontId="90" fillId="0" borderId="89" xfId="0" applyFont="1" applyBorder="1" applyAlignment="1">
      <alignment horizontal="left"/>
    </xf>
    <xf numFmtId="0" fontId="90" fillId="0" borderId="90" xfId="0" applyFont="1" applyBorder="1" applyAlignment="1">
      <alignment horizontal="left"/>
    </xf>
    <xf numFmtId="0" fontId="103" fillId="0" borderId="0" xfId="0" applyFont="1"/>
    <xf numFmtId="0" fontId="103" fillId="23" borderId="16" xfId="0" applyFont="1" applyFill="1" applyBorder="1" applyAlignment="1">
      <alignment horizontal="left" vertical="center"/>
    </xf>
    <xf numFmtId="0" fontId="102" fillId="23" borderId="17" xfId="0" applyFont="1" applyFill="1" applyBorder="1" applyAlignment="1">
      <alignment horizontal="left" vertical="center"/>
    </xf>
    <xf numFmtId="0" fontId="102" fillId="23" borderId="18" xfId="0" applyFont="1" applyFill="1" applyBorder="1" applyAlignment="1">
      <alignment horizontal="left" vertical="center"/>
    </xf>
    <xf numFmtId="0" fontId="102" fillId="21" borderId="0" xfId="0" applyFont="1" applyFill="1" applyAlignment="1"/>
    <xf numFmtId="49" fontId="102" fillId="21" borderId="0" xfId="0" applyNumberFormat="1" applyFont="1" applyFill="1" applyAlignment="1">
      <alignment horizontal="left"/>
    </xf>
    <xf numFmtId="0" fontId="102" fillId="21" borderId="0" xfId="0" applyFont="1" applyFill="1" applyAlignment="1">
      <alignment horizontal="left"/>
    </xf>
    <xf numFmtId="169" fontId="92" fillId="21" borderId="0" xfId="0" applyNumberFormat="1" applyFont="1" applyFill="1" applyAlignment="1">
      <alignment horizontal="center"/>
    </xf>
    <xf numFmtId="42" fontId="102" fillId="21" borderId="0" xfId="3" applyNumberFormat="1" applyFont="1" applyFill="1" applyAlignment="1">
      <alignment horizontal="center"/>
    </xf>
    <xf numFmtId="49" fontId="102" fillId="21" borderId="0" xfId="0" applyNumberFormat="1" applyFont="1" applyFill="1" applyAlignment="1">
      <alignment horizontal="center"/>
    </xf>
    <xf numFmtId="0" fontId="102" fillId="21" borderId="0" xfId="0" applyFont="1" applyFill="1" applyAlignment="1">
      <alignment horizontal="center"/>
    </xf>
    <xf numFmtId="0" fontId="102" fillId="21" borderId="0" xfId="0" applyNumberFormat="1" applyFont="1" applyFill="1" applyAlignment="1">
      <alignment horizontal="left"/>
    </xf>
    <xf numFmtId="0" fontId="102" fillId="21" borderId="0" xfId="0" applyFont="1" applyFill="1" applyBorder="1" applyAlignment="1">
      <alignment horizontal="center"/>
    </xf>
    <xf numFmtId="0" fontId="102" fillId="0" borderId="0" xfId="0" applyFont="1" applyAlignment="1">
      <alignment horizontal="left" vertical="top" wrapText="1"/>
    </xf>
    <xf numFmtId="168" fontId="102" fillId="21" borderId="0" xfId="0" applyNumberFormat="1" applyFont="1" applyFill="1" applyAlignment="1">
      <alignment horizontal="center"/>
    </xf>
    <xf numFmtId="165" fontId="102" fillId="21" borderId="0" xfId="0" applyNumberFormat="1" applyFont="1" applyFill="1"/>
    <xf numFmtId="165" fontId="102" fillId="21" borderId="0" xfId="0" applyNumberFormat="1" applyFont="1" applyFill="1" applyAlignment="1">
      <alignment horizontal="right"/>
    </xf>
    <xf numFmtId="0" fontId="102" fillId="21" borderId="0" xfId="0" applyFont="1" applyFill="1"/>
    <xf numFmtId="0" fontId="102" fillId="0" borderId="0" xfId="0" applyFont="1" applyFill="1" applyAlignment="1">
      <alignment horizontal="center"/>
    </xf>
    <xf numFmtId="0" fontId="103" fillId="0" borderId="0" xfId="0" applyNumberFormat="1" applyFont="1" applyAlignment="1">
      <alignment horizontal="left" vertical="top" wrapText="1"/>
    </xf>
    <xf numFmtId="0" fontId="103" fillId="23" borderId="16" xfId="0" applyFont="1" applyFill="1" applyBorder="1" applyAlignment="1">
      <alignment vertical="center"/>
    </xf>
    <xf numFmtId="0" fontId="103" fillId="23" borderId="17" xfId="0" applyFont="1" applyFill="1" applyBorder="1" applyAlignment="1">
      <alignment vertical="center"/>
    </xf>
    <xf numFmtId="0" fontId="128" fillId="0" borderId="7" xfId="0" applyFont="1" applyBorder="1" applyAlignment="1">
      <alignment horizontal="left"/>
    </xf>
    <xf numFmtId="0" fontId="102" fillId="0" borderId="7" xfId="0" applyFont="1" applyBorder="1" applyAlignment="1">
      <alignment horizontal="left"/>
    </xf>
    <xf numFmtId="49" fontId="102" fillId="0" borderId="16" xfId="0" applyNumberFormat="1" applyFont="1" applyBorder="1" applyAlignment="1">
      <alignment horizontal="left"/>
    </xf>
    <xf numFmtId="0" fontId="102" fillId="0" borderId="17" xfId="0" applyFont="1" applyBorder="1" applyAlignment="1">
      <alignment horizontal="left"/>
    </xf>
    <xf numFmtId="0" fontId="102" fillId="0" borderId="18" xfId="0" applyFont="1" applyBorder="1" applyAlignment="1">
      <alignment horizontal="left"/>
    </xf>
    <xf numFmtId="0" fontId="102" fillId="0" borderId="16" xfId="0" applyFont="1" applyBorder="1" applyAlignment="1">
      <alignment horizontal="left"/>
    </xf>
    <xf numFmtId="0" fontId="102" fillId="0" borderId="16" xfId="0" applyNumberFormat="1" applyFont="1" applyBorder="1" applyAlignment="1">
      <alignment horizontal="left"/>
    </xf>
    <xf numFmtId="0" fontId="102" fillId="0" borderId="17" xfId="0" applyNumberFormat="1" applyFont="1" applyBorder="1" applyAlignment="1">
      <alignment horizontal="left"/>
    </xf>
    <xf numFmtId="0" fontId="102" fillId="0" borderId="18" xfId="0" applyNumberFormat="1" applyFont="1" applyBorder="1" applyAlignment="1">
      <alignment horizontal="left"/>
    </xf>
    <xf numFmtId="14" fontId="102" fillId="0" borderId="16" xfId="0" applyNumberFormat="1" applyFont="1" applyBorder="1" applyAlignment="1">
      <alignment horizontal="left"/>
    </xf>
    <xf numFmtId="49" fontId="6" fillId="0" borderId="16" xfId="0" applyNumberFormat="1" applyFont="1" applyBorder="1" applyAlignment="1">
      <alignment horizontal="left" vertical="center" wrapText="1"/>
    </xf>
    <xf numFmtId="0" fontId="6" fillId="0" borderId="17" xfId="0" applyNumberFormat="1" applyFont="1" applyBorder="1" applyAlignment="1">
      <alignment horizontal="left" vertical="center" wrapText="1"/>
    </xf>
    <xf numFmtId="0" fontId="6" fillId="0" borderId="18" xfId="0" applyNumberFormat="1" applyFont="1" applyBorder="1" applyAlignment="1">
      <alignment horizontal="left" vertical="center" wrapText="1"/>
    </xf>
    <xf numFmtId="0" fontId="85" fillId="0" borderId="16" xfId="0" applyNumberFormat="1" applyFont="1" applyBorder="1" applyAlignment="1">
      <alignment horizontal="left" vertical="center" wrapText="1"/>
    </xf>
    <xf numFmtId="0" fontId="39" fillId="14" borderId="30" xfId="0" applyNumberFormat="1" applyFont="1" applyFill="1" applyBorder="1" applyAlignment="1">
      <alignment horizontal="center" vertical="center" wrapText="1"/>
    </xf>
    <xf numFmtId="0" fontId="6" fillId="0" borderId="16" xfId="0" applyNumberFormat="1" applyFont="1" applyBorder="1" applyAlignment="1">
      <alignment horizontal="left" vertical="top" wrapText="1"/>
    </xf>
    <xf numFmtId="0" fontId="6" fillId="0" borderId="17" xfId="0" applyNumberFormat="1" applyFont="1" applyBorder="1" applyAlignment="1">
      <alignment horizontal="left" vertical="top" wrapText="1"/>
    </xf>
    <xf numFmtId="0" fontId="6" fillId="0" borderId="18" xfId="0" applyNumberFormat="1" applyFont="1" applyBorder="1" applyAlignment="1">
      <alignment horizontal="left" vertical="top" wrapText="1"/>
    </xf>
    <xf numFmtId="0" fontId="100" fillId="0" borderId="0" xfId="0" applyFont="1" applyAlignment="1">
      <alignment horizontal="left" vertical="top" wrapText="1"/>
    </xf>
    <xf numFmtId="0" fontId="38" fillId="0" borderId="0" xfId="0" applyFont="1" applyAlignment="1">
      <alignment horizontal="left" wrapText="1"/>
    </xf>
    <xf numFmtId="0" fontId="7" fillId="0" borderId="0" xfId="0" applyFont="1" applyAlignment="1">
      <alignment horizontal="center" vertical="center"/>
    </xf>
    <xf numFmtId="49" fontId="50" fillId="0" borderId="6" xfId="0" applyNumberFormat="1" applyFont="1" applyBorder="1" applyAlignment="1">
      <alignment horizontal="left"/>
    </xf>
    <xf numFmtId="0" fontId="70" fillId="0" borderId="16" xfId="0" applyFont="1" applyBorder="1" applyAlignment="1">
      <alignment horizontal="center"/>
    </xf>
    <xf numFmtId="0" fontId="70" fillId="0" borderId="17" xfId="0" applyFont="1" applyBorder="1" applyAlignment="1">
      <alignment horizontal="center"/>
    </xf>
    <xf numFmtId="0" fontId="70" fillId="0" borderId="18" xfId="0" applyFont="1" applyBorder="1" applyAlignment="1">
      <alignment horizontal="center"/>
    </xf>
    <xf numFmtId="0" fontId="71" fillId="0" borderId="16" xfId="0" applyFont="1" applyBorder="1" applyAlignment="1">
      <alignment horizontal="center"/>
    </xf>
    <xf numFmtId="0" fontId="71" fillId="0" borderId="17" xfId="0" applyFont="1" applyBorder="1" applyAlignment="1">
      <alignment horizontal="center"/>
    </xf>
    <xf numFmtId="0" fontId="71" fillId="0" borderId="18" xfId="0" applyFont="1" applyBorder="1" applyAlignment="1">
      <alignment horizontal="center"/>
    </xf>
    <xf numFmtId="0" fontId="26" fillId="21" borderId="7" xfId="0" applyFont="1" applyFill="1" applyBorder="1" applyAlignment="1">
      <alignment horizontal="left"/>
    </xf>
    <xf numFmtId="0" fontId="26" fillId="21" borderId="16" xfId="0" applyFont="1" applyFill="1" applyBorder="1" applyAlignment="1">
      <alignment horizontal="left" wrapText="1"/>
    </xf>
    <xf numFmtId="0" fontId="26" fillId="21" borderId="6" xfId="0" applyFont="1" applyFill="1" applyBorder="1" applyAlignment="1">
      <alignment horizontal="left" wrapText="1"/>
    </xf>
    <xf numFmtId="0" fontId="26" fillId="21" borderId="29" xfId="0" applyFont="1" applyFill="1" applyBorder="1" applyAlignment="1">
      <alignment horizontal="left" wrapText="1"/>
    </xf>
    <xf numFmtId="0" fontId="71" fillId="0" borderId="16" xfId="0" applyNumberFormat="1" applyFont="1" applyBorder="1" applyAlignment="1">
      <alignment horizontal="left" vertical="top" wrapText="1"/>
    </xf>
    <xf numFmtId="0" fontId="71" fillId="0" borderId="17" xfId="0" applyNumberFormat="1" applyFont="1" applyBorder="1" applyAlignment="1">
      <alignment horizontal="left" vertical="top" wrapText="1"/>
    </xf>
    <xf numFmtId="0" fontId="71" fillId="0" borderId="18" xfId="0" applyNumberFormat="1" applyFont="1" applyBorder="1" applyAlignment="1">
      <alignment horizontal="left" vertical="top" wrapText="1"/>
    </xf>
    <xf numFmtId="0" fontId="26" fillId="21" borderId="28" xfId="0" applyFont="1" applyFill="1" applyBorder="1" applyAlignment="1">
      <alignment horizontal="left" vertical="center" wrapText="1"/>
    </xf>
    <xf numFmtId="0" fontId="26" fillId="21" borderId="94" xfId="0" applyFont="1" applyFill="1" applyBorder="1" applyAlignment="1">
      <alignment horizontal="left" vertical="center" wrapText="1"/>
    </xf>
    <xf numFmtId="0" fontId="71" fillId="21" borderId="24" xfId="0" applyFont="1" applyFill="1" applyBorder="1" applyAlignment="1">
      <alignment horizontal="left"/>
    </xf>
    <xf numFmtId="0" fontId="71" fillId="21" borderId="93" xfId="0" applyFont="1" applyFill="1" applyBorder="1" applyAlignment="1">
      <alignment horizontal="left"/>
    </xf>
    <xf numFmtId="0" fontId="71" fillId="0" borderId="20" xfId="0" applyFont="1" applyBorder="1" applyAlignment="1">
      <alignment horizontal="center"/>
    </xf>
    <xf numFmtId="0" fontId="71" fillId="0" borderId="23" xfId="0" applyFont="1" applyBorder="1" applyAlignment="1">
      <alignment horizontal="center"/>
    </xf>
    <xf numFmtId="0" fontId="71" fillId="0" borderId="2" xfId="0" applyFont="1" applyBorder="1" applyAlignment="1">
      <alignment horizontal="center"/>
    </xf>
    <xf numFmtId="0" fontId="71" fillId="0" borderId="19" xfId="0" applyFont="1" applyBorder="1" applyAlignment="1">
      <alignment horizontal="center"/>
    </xf>
    <xf numFmtId="0" fontId="116" fillId="0" borderId="96" xfId="5" applyFont="1" applyBorder="1" applyAlignment="1">
      <alignment horizontal="center"/>
    </xf>
    <xf numFmtId="0" fontId="116" fillId="0" borderId="18" xfId="5" applyFont="1" applyBorder="1" applyAlignment="1">
      <alignment horizontal="center"/>
    </xf>
    <xf numFmtId="0" fontId="116" fillId="0" borderId="17" xfId="5" applyFont="1" applyBorder="1" applyAlignment="1">
      <alignment horizontal="center"/>
    </xf>
    <xf numFmtId="0" fontId="0" fillId="0" borderId="18" xfId="0" applyBorder="1" applyAlignment="1">
      <alignment horizontal="center"/>
    </xf>
    <xf numFmtId="0" fontId="49" fillId="21" borderId="7" xfId="0" applyFont="1" applyFill="1" applyBorder="1" applyAlignment="1">
      <alignment horizontal="center"/>
    </xf>
    <xf numFmtId="0" fontId="81" fillId="0" borderId="7" xfId="0" applyFont="1" applyBorder="1" applyAlignment="1">
      <alignment horizontal="center" vertical="top"/>
    </xf>
    <xf numFmtId="0" fontId="75" fillId="21" borderId="26" xfId="0" applyFont="1" applyFill="1" applyBorder="1" applyAlignment="1">
      <alignment horizontal="left" vertical="center" wrapText="1"/>
    </xf>
    <xf numFmtId="0" fontId="75" fillId="21" borderId="7" xfId="0" applyFont="1" applyFill="1" applyBorder="1" applyAlignment="1">
      <alignment horizontal="left" vertical="center" wrapText="1"/>
    </xf>
    <xf numFmtId="49" fontId="71" fillId="0" borderId="16" xfId="0" applyNumberFormat="1" applyFont="1" applyFill="1" applyBorder="1" applyAlignment="1">
      <alignment horizontal="left" wrapText="1"/>
    </xf>
    <xf numFmtId="0" fontId="71" fillId="0" borderId="17" xfId="0" applyNumberFormat="1" applyFont="1" applyFill="1" applyBorder="1" applyAlignment="1">
      <alignment horizontal="left" wrapText="1"/>
    </xf>
    <xf numFmtId="0" fontId="71" fillId="0" borderId="18" xfId="0" applyNumberFormat="1" applyFont="1" applyFill="1" applyBorder="1" applyAlignment="1">
      <alignment horizontal="left" wrapText="1"/>
    </xf>
    <xf numFmtId="49" fontId="71" fillId="0" borderId="16" xfId="0" applyNumberFormat="1" applyFont="1" applyBorder="1" applyAlignment="1">
      <alignment horizontal="left"/>
    </xf>
    <xf numFmtId="0" fontId="71" fillId="0" borderId="17" xfId="0" applyNumberFormat="1" applyFont="1" applyBorder="1" applyAlignment="1">
      <alignment horizontal="left"/>
    </xf>
    <xf numFmtId="0" fontId="71" fillId="0" borderId="18" xfId="0" applyNumberFormat="1" applyFont="1" applyBorder="1" applyAlignment="1">
      <alignment horizontal="left"/>
    </xf>
    <xf numFmtId="49" fontId="26" fillId="21" borderId="16" xfId="0" applyNumberFormat="1" applyFont="1" applyFill="1" applyBorder="1" applyAlignment="1">
      <alignment horizontal="center"/>
    </xf>
    <xf numFmtId="49" fontId="71" fillId="21" borderId="17" xfId="0" applyNumberFormat="1" applyFont="1" applyFill="1" applyBorder="1" applyAlignment="1">
      <alignment horizontal="center"/>
    </xf>
    <xf numFmtId="49" fontId="71" fillId="21" borderId="18" xfId="0" applyNumberFormat="1" applyFont="1" applyFill="1" applyBorder="1" applyAlignment="1">
      <alignment horizontal="center"/>
    </xf>
    <xf numFmtId="49" fontId="71" fillId="0" borderId="16" xfId="0" applyNumberFormat="1" applyFont="1" applyBorder="1" applyAlignment="1">
      <alignment horizontal="center"/>
    </xf>
    <xf numFmtId="0" fontId="71" fillId="0" borderId="17" xfId="0" applyNumberFormat="1" applyFont="1" applyBorder="1" applyAlignment="1">
      <alignment horizontal="center"/>
    </xf>
    <xf numFmtId="49" fontId="71" fillId="0" borderId="16" xfId="0" applyNumberFormat="1" applyFont="1" applyFill="1" applyBorder="1" applyAlignment="1">
      <alignment horizontal="center" wrapText="1"/>
    </xf>
    <xf numFmtId="0" fontId="71" fillId="0" borderId="17" xfId="0" applyNumberFormat="1" applyFont="1" applyFill="1" applyBorder="1" applyAlignment="1">
      <alignment horizontal="center" wrapText="1"/>
    </xf>
    <xf numFmtId="0" fontId="71" fillId="0" borderId="18" xfId="0" applyNumberFormat="1" applyFont="1" applyFill="1" applyBorder="1" applyAlignment="1">
      <alignment horizontal="center" wrapText="1"/>
    </xf>
    <xf numFmtId="49" fontId="71" fillId="0" borderId="16" xfId="0" applyNumberFormat="1" applyFont="1" applyBorder="1" applyAlignment="1">
      <alignment horizontal="center" wrapText="1"/>
    </xf>
    <xf numFmtId="0" fontId="71" fillId="0" borderId="17" xfId="0" applyNumberFormat="1" applyFont="1" applyBorder="1" applyAlignment="1">
      <alignment horizontal="center" wrapText="1"/>
    </xf>
    <xf numFmtId="0" fontId="71" fillId="0" borderId="18" xfId="0" applyNumberFormat="1" applyFont="1" applyBorder="1" applyAlignment="1">
      <alignment horizontal="center"/>
    </xf>
    <xf numFmtId="0" fontId="71" fillId="0" borderId="16" xfId="0" applyNumberFormat="1" applyFont="1" applyBorder="1" applyAlignment="1">
      <alignment horizontal="center"/>
    </xf>
    <xf numFmtId="0" fontId="71" fillId="21" borderId="97" xfId="0" applyFont="1" applyFill="1" applyBorder="1" applyAlignment="1">
      <alignment horizontal="center" vertical="center" wrapText="1"/>
    </xf>
    <xf numFmtId="0" fontId="71" fillId="21" borderId="29" xfId="0" applyFont="1" applyFill="1" applyBorder="1" applyAlignment="1">
      <alignment horizontal="center" vertical="center" wrapText="1"/>
    </xf>
    <xf numFmtId="0" fontId="71" fillId="21" borderId="98" xfId="0" applyFont="1" applyFill="1" applyBorder="1" applyAlignment="1">
      <alignment horizontal="center" vertical="center" wrapText="1"/>
    </xf>
    <xf numFmtId="0" fontId="71" fillId="21" borderId="21" xfId="0" applyFont="1" applyFill="1" applyBorder="1" applyAlignment="1">
      <alignment horizontal="center" vertical="center" wrapText="1"/>
    </xf>
    <xf numFmtId="0" fontId="72" fillId="0" borderId="16" xfId="0" applyFont="1" applyBorder="1" applyAlignment="1">
      <alignment horizontal="center" vertical="top"/>
    </xf>
    <xf numFmtId="0" fontId="72" fillId="0" borderId="17" xfId="0" applyFont="1" applyBorder="1" applyAlignment="1">
      <alignment horizontal="center" vertical="top"/>
    </xf>
    <xf numFmtId="0" fontId="72" fillId="0" borderId="18" xfId="0" applyFont="1" applyBorder="1" applyAlignment="1">
      <alignment horizontal="center" vertical="top"/>
    </xf>
    <xf numFmtId="0" fontId="71" fillId="0" borderId="17" xfId="0" applyFont="1" applyBorder="1" applyAlignment="1">
      <alignment horizontal="left"/>
    </xf>
    <xf numFmtId="0" fontId="71" fillId="0" borderId="18" xfId="0" applyFont="1" applyBorder="1" applyAlignment="1">
      <alignment horizontal="left"/>
    </xf>
    <xf numFmtId="49" fontId="71" fillId="0" borderId="7" xfId="0" applyNumberFormat="1" applyFont="1" applyBorder="1" applyAlignment="1">
      <alignment horizontal="left"/>
    </xf>
    <xf numFmtId="0" fontId="71" fillId="0" borderId="7" xfId="0" applyNumberFormat="1" applyFont="1" applyBorder="1" applyAlignment="1">
      <alignment horizontal="left"/>
    </xf>
    <xf numFmtId="168" fontId="71" fillId="0" borderId="7" xfId="0" applyNumberFormat="1" applyFont="1" applyBorder="1" applyAlignment="1">
      <alignment horizontal="left" vertical="top"/>
    </xf>
    <xf numFmtId="49" fontId="71" fillId="0" borderId="16" xfId="0" applyNumberFormat="1" applyFont="1" applyBorder="1" applyAlignment="1">
      <alignment horizontal="left" wrapText="1"/>
    </xf>
    <xf numFmtId="0" fontId="71" fillId="0" borderId="18" xfId="0" applyFont="1" applyBorder="1" applyAlignment="1">
      <alignment horizontal="left" wrapText="1"/>
    </xf>
    <xf numFmtId="0" fontId="71" fillId="0" borderId="17" xfId="0" applyFont="1" applyBorder="1" applyAlignment="1">
      <alignment horizontal="left" wrapText="1"/>
    </xf>
    <xf numFmtId="0" fontId="26" fillId="0" borderId="92" xfId="0" applyFont="1" applyFill="1" applyBorder="1" applyAlignment="1">
      <alignment horizontal="left"/>
    </xf>
    <xf numFmtId="0" fontId="26" fillId="0" borderId="7" xfId="0" applyFont="1" applyFill="1" applyBorder="1" applyAlignment="1">
      <alignment horizontal="left"/>
    </xf>
    <xf numFmtId="0" fontId="71" fillId="0" borderId="7" xfId="0" applyFont="1" applyBorder="1" applyAlignment="1">
      <alignment horizontal="left"/>
    </xf>
    <xf numFmtId="0" fontId="71" fillId="0" borderId="17" xfId="0" applyNumberFormat="1" applyFont="1" applyBorder="1" applyAlignment="1">
      <alignment horizontal="left" wrapText="1"/>
    </xf>
    <xf numFmtId="0" fontId="71" fillId="0" borderId="18" xfId="0" applyNumberFormat="1" applyFont="1" applyBorder="1" applyAlignment="1">
      <alignment horizontal="left" wrapText="1"/>
    </xf>
    <xf numFmtId="49" fontId="71" fillId="0" borderId="16" xfId="0" applyNumberFormat="1" applyFont="1" applyFill="1" applyBorder="1" applyAlignment="1">
      <alignment horizontal="left" vertical="center" wrapText="1"/>
    </xf>
    <xf numFmtId="0" fontId="71" fillId="0" borderId="17" xfId="0" applyFont="1" applyFill="1" applyBorder="1" applyAlignment="1">
      <alignment horizontal="left" vertical="center" wrapText="1"/>
    </xf>
    <xf numFmtId="0" fontId="71" fillId="0" borderId="18" xfId="0" applyFont="1" applyFill="1" applyBorder="1" applyAlignment="1">
      <alignment horizontal="left" vertical="center" wrapText="1"/>
    </xf>
    <xf numFmtId="0" fontId="71" fillId="0" borderId="18" xfId="0" applyNumberFormat="1" applyFont="1" applyFill="1" applyBorder="1" applyAlignment="1">
      <alignment horizontal="left" vertical="center" wrapText="1"/>
    </xf>
    <xf numFmtId="0" fontId="26" fillId="21" borderId="7" xfId="0" applyFont="1" applyFill="1" applyBorder="1" applyAlignment="1">
      <alignment horizontal="left" wrapText="1"/>
    </xf>
  </cellXfs>
  <cellStyles count="6">
    <cellStyle name="Currency" xfId="3" builtinId="4"/>
    <cellStyle name="Hyperlink" xfId="4" builtinId="8"/>
    <cellStyle name="Normal" xfId="0" builtinId="0"/>
    <cellStyle name="Normal 10" xfId="1" xr:uid="{00000000-0005-0000-0000-000003000000}"/>
    <cellStyle name="Normal 5" xfId="5" xr:uid="{00000000-0005-0000-0000-000004000000}"/>
    <cellStyle name="Percent" xfId="2" builtinId="5"/>
  </cellStyles>
  <dxfs count="0"/>
  <tableStyles count="0" defaultTableStyle="TableStyleMedium9" defaultPivotStyle="PivotStyleLight16"/>
  <colors>
    <mruColors>
      <color rgb="FF990000"/>
      <color rgb="FFFFCC99"/>
      <color rgb="FFEC27F1"/>
      <color rgb="FFF86F08"/>
      <color rgb="FFFFCCFF"/>
      <color rgb="FFF78609"/>
      <color rgb="FFFF7C80"/>
      <color rgb="FFFF5050"/>
      <color rgb="FFA30D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332541</xdr:colOff>
      <xdr:row>6</xdr:row>
      <xdr:rowOff>2286000</xdr:rowOff>
    </xdr:from>
    <xdr:to>
      <xdr:col>1</xdr:col>
      <xdr:colOff>1247774</xdr:colOff>
      <xdr:row>8</xdr:row>
      <xdr:rowOff>165269</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1837491" y="4171950"/>
          <a:ext cx="915233" cy="4795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38100</xdr:colOff>
          <xdr:row>27</xdr:row>
          <xdr:rowOff>38100</xdr:rowOff>
        </xdr:from>
        <xdr:to>
          <xdr:col>7</xdr:col>
          <xdr:colOff>381000</xdr:colOff>
          <xdr:row>27</xdr:row>
          <xdr:rowOff>259080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C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Revolving Loan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26</xdr:row>
          <xdr:rowOff>68580</xdr:rowOff>
        </xdr:from>
        <xdr:to>
          <xdr:col>7</xdr:col>
          <xdr:colOff>830580</xdr:colOff>
          <xdr:row>26</xdr:row>
          <xdr:rowOff>297180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C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Job Creation Loan</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ndrea.comer@ct.gov" TargetMode="External"/><Relationship Id="rId2" Type="http://schemas.openxmlformats.org/officeDocument/2006/relationships/hyperlink" Target="mailto:ginne-rae.clay@ct.gov" TargetMode="External"/><Relationship Id="rId1" Type="http://schemas.openxmlformats.org/officeDocument/2006/relationships/hyperlink" Target="mailto:ginne-rae.clay@ct.gov"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78"/>
  <sheetViews>
    <sheetView topLeftCell="A213" zoomScale="85" zoomScaleNormal="85" workbookViewId="0">
      <selection activeCell="B215" sqref="B215"/>
    </sheetView>
  </sheetViews>
  <sheetFormatPr defaultRowHeight="14.4" x14ac:dyDescent="0.3"/>
  <cols>
    <col min="1" max="1" width="40.44140625" style="2" customWidth="1"/>
    <col min="2" max="2" width="58.88671875" style="3" customWidth="1"/>
    <col min="3" max="3" width="17.44140625" customWidth="1"/>
    <col min="4" max="4" width="15.5546875" customWidth="1"/>
    <col min="5" max="5" width="17.5546875" customWidth="1"/>
    <col min="6" max="6" width="16.44140625" customWidth="1"/>
    <col min="7" max="8" width="13.6640625" customWidth="1"/>
    <col min="9" max="16" width="9.33203125" hidden="1" customWidth="1"/>
    <col min="17" max="20" width="9.33203125" customWidth="1"/>
  </cols>
  <sheetData>
    <row r="1" spans="1:8" ht="30.75" customHeight="1" x14ac:dyDescent="0.3">
      <c r="A1" s="522" t="s">
        <v>360</v>
      </c>
      <c r="B1" s="522"/>
      <c r="C1" s="177" t="s">
        <v>1587</v>
      </c>
    </row>
    <row r="2" spans="1:8" ht="129.75" customHeight="1" thickBot="1" x14ac:dyDescent="0.35">
      <c r="A2" s="523" t="s">
        <v>554</v>
      </c>
      <c r="B2" s="523"/>
      <c r="C2" s="176" t="s">
        <v>351</v>
      </c>
      <c r="D2" s="524" t="s">
        <v>437</v>
      </c>
      <c r="E2" s="524"/>
      <c r="F2" s="524"/>
      <c r="G2" s="524"/>
      <c r="H2" s="524"/>
    </row>
    <row r="3" spans="1:8" ht="20.25" customHeight="1" thickTop="1" x14ac:dyDescent="0.3">
      <c r="A3" s="113" t="s">
        <v>267</v>
      </c>
      <c r="B3" s="132"/>
      <c r="C3" s="100" t="s">
        <v>302</v>
      </c>
      <c r="D3" s="526" t="s">
        <v>357</v>
      </c>
      <c r="E3" s="526"/>
      <c r="F3" s="526"/>
      <c r="G3" s="526"/>
      <c r="H3" s="526"/>
    </row>
    <row r="4" spans="1:8" ht="28.5" customHeight="1" x14ac:dyDescent="0.3">
      <c r="A4" s="111" t="s">
        <v>563</v>
      </c>
      <c r="B4" s="131" t="s">
        <v>1593</v>
      </c>
      <c r="C4" s="101" t="s">
        <v>303</v>
      </c>
      <c r="D4" s="527" t="s">
        <v>358</v>
      </c>
      <c r="E4" s="527"/>
      <c r="F4" s="527"/>
      <c r="G4" s="527"/>
      <c r="H4" s="527"/>
    </row>
    <row r="5" spans="1:8" ht="78.599999999999994" customHeight="1" x14ac:dyDescent="0.3">
      <c r="A5" s="111" t="s">
        <v>1578</v>
      </c>
      <c r="B5" s="131" t="s">
        <v>1594</v>
      </c>
      <c r="C5" s="102" t="s">
        <v>304</v>
      </c>
      <c r="D5" s="528" t="s">
        <v>359</v>
      </c>
      <c r="E5" s="528"/>
      <c r="F5" s="528"/>
      <c r="G5" s="528"/>
      <c r="H5" s="528"/>
    </row>
    <row r="6" spans="1:8" ht="83.25" customHeight="1" x14ac:dyDescent="0.3">
      <c r="A6" s="111" t="s">
        <v>1579</v>
      </c>
      <c r="B6" s="131" t="s">
        <v>1595</v>
      </c>
      <c r="C6" s="181" t="s">
        <v>379</v>
      </c>
      <c r="D6" s="525" t="s">
        <v>380</v>
      </c>
      <c r="E6" s="525"/>
      <c r="F6" s="525"/>
      <c r="G6" s="525"/>
      <c r="H6" s="525"/>
    </row>
    <row r="7" spans="1:8" ht="37.5" customHeight="1" x14ac:dyDescent="0.3">
      <c r="A7" s="113" t="s">
        <v>428</v>
      </c>
      <c r="B7" s="132" t="s">
        <v>1596</v>
      </c>
      <c r="C7" s="110" t="s">
        <v>455</v>
      </c>
      <c r="D7" s="529" t="s">
        <v>456</v>
      </c>
      <c r="E7" s="529"/>
      <c r="F7" s="529"/>
      <c r="G7" s="529"/>
      <c r="H7" s="529"/>
    </row>
    <row r="8" spans="1:8" ht="69.75" customHeight="1" x14ac:dyDescent="0.3">
      <c r="A8" s="482" t="s">
        <v>1568</v>
      </c>
      <c r="B8" s="132" t="s">
        <v>1355</v>
      </c>
      <c r="C8" s="253" t="s">
        <v>389</v>
      </c>
      <c r="D8" s="530" t="s">
        <v>411</v>
      </c>
      <c r="E8" s="530"/>
      <c r="F8" s="530"/>
      <c r="G8" s="530"/>
      <c r="H8" s="530"/>
    </row>
    <row r="9" spans="1:8" ht="27.75" customHeight="1" x14ac:dyDescent="0.3">
      <c r="A9" s="113" t="s">
        <v>238</v>
      </c>
      <c r="B9" s="132" t="s">
        <v>1588</v>
      </c>
      <c r="C9" s="103" t="s">
        <v>305</v>
      </c>
      <c r="D9" s="531" t="s">
        <v>370</v>
      </c>
      <c r="E9" s="531"/>
      <c r="F9" s="531"/>
      <c r="G9" s="531"/>
      <c r="H9" s="531"/>
    </row>
    <row r="10" spans="1:8" x14ac:dyDescent="0.3">
      <c r="A10" s="113" t="s">
        <v>239</v>
      </c>
      <c r="B10" s="132" t="s">
        <v>1597</v>
      </c>
    </row>
    <row r="11" spans="1:8" x14ac:dyDescent="0.3">
      <c r="A11" s="113" t="s">
        <v>1564</v>
      </c>
      <c r="B11" s="132" t="s">
        <v>1598</v>
      </c>
    </row>
    <row r="12" spans="1:8" x14ac:dyDescent="0.3">
      <c r="A12" s="113" t="s">
        <v>241</v>
      </c>
      <c r="B12" s="132" t="s">
        <v>1599</v>
      </c>
    </row>
    <row r="13" spans="1:8" x14ac:dyDescent="0.3">
      <c r="A13" s="113" t="s">
        <v>242</v>
      </c>
      <c r="B13" s="132" t="s">
        <v>1600</v>
      </c>
    </row>
    <row r="14" spans="1:8" x14ac:dyDescent="0.3">
      <c r="A14" s="299" t="s">
        <v>436</v>
      </c>
      <c r="B14" s="478" t="s">
        <v>1601</v>
      </c>
    </row>
    <row r="15" spans="1:8" ht="28.8" x14ac:dyDescent="0.3">
      <c r="A15" s="113" t="s">
        <v>1580</v>
      </c>
      <c r="B15" s="132" t="s">
        <v>1589</v>
      </c>
    </row>
    <row r="16" spans="1:8" x14ac:dyDescent="0.3">
      <c r="A16" s="113" t="s">
        <v>236</v>
      </c>
      <c r="B16" s="132"/>
    </row>
    <row r="17" spans="1:2" x14ac:dyDescent="0.3">
      <c r="A17" s="113" t="s">
        <v>237</v>
      </c>
      <c r="B17" s="132"/>
    </row>
    <row r="18" spans="1:2" x14ac:dyDescent="0.3">
      <c r="A18" s="113" t="s">
        <v>238</v>
      </c>
      <c r="B18" s="132"/>
    </row>
    <row r="19" spans="1:2" x14ac:dyDescent="0.3">
      <c r="A19" s="113" t="s">
        <v>239</v>
      </c>
      <c r="B19" s="132"/>
    </row>
    <row r="20" spans="1:2" x14ac:dyDescent="0.3">
      <c r="A20" s="113" t="s">
        <v>263</v>
      </c>
      <c r="B20" s="132"/>
    </row>
    <row r="21" spans="1:2" x14ac:dyDescent="0.3">
      <c r="A21" s="113" t="s">
        <v>241</v>
      </c>
      <c r="B21" s="132"/>
    </row>
    <row r="22" spans="1:2" x14ac:dyDescent="0.3">
      <c r="A22" s="113" t="s">
        <v>242</v>
      </c>
      <c r="B22" s="132"/>
    </row>
    <row r="23" spans="1:2" ht="65.25" customHeight="1" x14ac:dyDescent="0.3">
      <c r="A23" s="299" t="s">
        <v>1563</v>
      </c>
      <c r="B23" s="510" t="s">
        <v>1590</v>
      </c>
    </row>
    <row r="24" spans="1:2" x14ac:dyDescent="0.3">
      <c r="A24" s="485" t="s">
        <v>1225</v>
      </c>
      <c r="B24" s="488"/>
    </row>
    <row r="25" spans="1:2" ht="57.6" x14ac:dyDescent="0.3">
      <c r="A25" s="509" t="s">
        <v>1567</v>
      </c>
      <c r="B25" s="488"/>
    </row>
    <row r="26" spans="1:2" x14ac:dyDescent="0.3">
      <c r="A26" s="484" t="s">
        <v>238</v>
      </c>
      <c r="B26" s="488"/>
    </row>
    <row r="27" spans="1:2" x14ac:dyDescent="0.3">
      <c r="A27" s="484" t="s">
        <v>239</v>
      </c>
      <c r="B27" s="488"/>
    </row>
    <row r="28" spans="1:2" x14ac:dyDescent="0.3">
      <c r="A28" s="485" t="s">
        <v>1226</v>
      </c>
      <c r="B28" s="488"/>
    </row>
    <row r="29" spans="1:2" x14ac:dyDescent="0.3">
      <c r="A29" s="484" t="s">
        <v>242</v>
      </c>
      <c r="B29" s="488"/>
    </row>
    <row r="30" spans="1:2" x14ac:dyDescent="0.3">
      <c r="A30" s="484" t="s">
        <v>436</v>
      </c>
      <c r="B30" s="478"/>
    </row>
    <row r="31" spans="1:2" x14ac:dyDescent="0.3">
      <c r="A31" s="111" t="s">
        <v>52</v>
      </c>
      <c r="B31" s="130" t="s">
        <v>1598</v>
      </c>
    </row>
    <row r="32" spans="1:2" x14ac:dyDescent="0.3">
      <c r="A32" s="115" t="s">
        <v>309</v>
      </c>
      <c r="B32" s="133" t="s">
        <v>1599</v>
      </c>
    </row>
    <row r="33" spans="1:13" ht="15.6" x14ac:dyDescent="0.3">
      <c r="A33" s="115" t="s">
        <v>310</v>
      </c>
      <c r="B33" s="516" t="s">
        <v>1600</v>
      </c>
    </row>
    <row r="34" spans="1:13" x14ac:dyDescent="0.3">
      <c r="A34" s="115" t="s">
        <v>317</v>
      </c>
      <c r="B34" s="512" t="s">
        <v>1601</v>
      </c>
    </row>
    <row r="35" spans="1:13" x14ac:dyDescent="0.3">
      <c r="A35" s="111" t="s">
        <v>53</v>
      </c>
      <c r="B35" s="130" t="s">
        <v>448</v>
      </c>
      <c r="K35" t="s">
        <v>448</v>
      </c>
      <c r="L35" t="s">
        <v>557</v>
      </c>
    </row>
    <row r="36" spans="1:13" ht="30" customHeight="1" x14ac:dyDescent="0.3">
      <c r="A36" s="111" t="s">
        <v>22</v>
      </c>
      <c r="B36" s="130" t="s">
        <v>256</v>
      </c>
      <c r="K36" t="s">
        <v>559</v>
      </c>
      <c r="L36" t="s">
        <v>251</v>
      </c>
    </row>
    <row r="37" spans="1:13" ht="30" customHeight="1" x14ac:dyDescent="0.3">
      <c r="A37" s="306" t="s">
        <v>440</v>
      </c>
      <c r="B37" s="307"/>
      <c r="K37" t="s">
        <v>560</v>
      </c>
      <c r="L37" t="s">
        <v>325</v>
      </c>
    </row>
    <row r="38" spans="1:13" ht="52.5" customHeight="1" x14ac:dyDescent="0.3">
      <c r="A38" s="113" t="s">
        <v>562</v>
      </c>
      <c r="B38" s="170" t="s">
        <v>1602</v>
      </c>
      <c r="K38" t="s">
        <v>561</v>
      </c>
      <c r="L38" t="s">
        <v>252</v>
      </c>
    </row>
    <row r="39" spans="1:13" ht="28.5" customHeight="1" x14ac:dyDescent="0.3">
      <c r="A39" s="111" t="s">
        <v>1569</v>
      </c>
      <c r="B39" s="144">
        <v>44645</v>
      </c>
      <c r="K39" t="s">
        <v>567</v>
      </c>
      <c r="L39" t="s">
        <v>356</v>
      </c>
    </row>
    <row r="40" spans="1:13" ht="18.75" customHeight="1" x14ac:dyDescent="0.3">
      <c r="A40" s="111" t="s">
        <v>51</v>
      </c>
      <c r="B40" s="144">
        <v>44743</v>
      </c>
      <c r="L40" t="s">
        <v>256</v>
      </c>
    </row>
    <row r="41" spans="1:13" ht="38.25" customHeight="1" x14ac:dyDescent="0.3">
      <c r="A41" s="111" t="s">
        <v>355</v>
      </c>
      <c r="B41" s="179">
        <f>B42+B43+B44</f>
        <v>10000000</v>
      </c>
      <c r="L41" t="s">
        <v>253</v>
      </c>
    </row>
    <row r="42" spans="1:13" ht="18.75" customHeight="1" x14ac:dyDescent="0.3">
      <c r="A42" s="111" t="s">
        <v>353</v>
      </c>
      <c r="B42" s="134">
        <v>0</v>
      </c>
      <c r="L42" t="s">
        <v>41</v>
      </c>
    </row>
    <row r="43" spans="1:13" ht="18.75" customHeight="1" x14ac:dyDescent="0.3">
      <c r="A43" s="111" t="s">
        <v>354</v>
      </c>
      <c r="B43" s="134">
        <v>10000000</v>
      </c>
      <c r="L43" t="s">
        <v>254</v>
      </c>
    </row>
    <row r="44" spans="1:13" ht="30" customHeight="1" x14ac:dyDescent="0.3">
      <c r="A44" s="111" t="s">
        <v>449</v>
      </c>
      <c r="B44" s="134">
        <v>0</v>
      </c>
      <c r="L44" t="s">
        <v>255</v>
      </c>
    </row>
    <row r="45" spans="1:13" s="1" customFormat="1" ht="18.75" customHeight="1" x14ac:dyDescent="0.3">
      <c r="A45" s="111" t="s">
        <v>59</v>
      </c>
      <c r="B45" s="180" t="s">
        <v>1603</v>
      </c>
      <c r="L45" t="s">
        <v>257</v>
      </c>
    </row>
    <row r="46" spans="1:13" s="1" customFormat="1" ht="18.75" customHeight="1" x14ac:dyDescent="0.3">
      <c r="A46" s="111" t="s">
        <v>569</v>
      </c>
      <c r="B46" s="131" t="s">
        <v>1603</v>
      </c>
      <c r="L46" t="s">
        <v>258</v>
      </c>
    </row>
    <row r="47" spans="1:13" s="1" customFormat="1" ht="18.75" customHeight="1" x14ac:dyDescent="0.25">
      <c r="A47" s="111" t="s">
        <v>483</v>
      </c>
      <c r="B47" s="131" t="s">
        <v>468</v>
      </c>
      <c r="M47" s="1" t="s">
        <v>208</v>
      </c>
    </row>
    <row r="48" spans="1:13" s="1" customFormat="1" ht="56.25" customHeight="1" x14ac:dyDescent="0.25">
      <c r="A48" s="111" t="s">
        <v>486</v>
      </c>
      <c r="B48" s="138" t="s">
        <v>1604</v>
      </c>
      <c r="M48" s="1" t="s">
        <v>209</v>
      </c>
    </row>
    <row r="49" spans="1:9" s="1" customFormat="1" ht="18.75" customHeight="1" x14ac:dyDescent="0.25">
      <c r="A49" s="111" t="s">
        <v>60</v>
      </c>
      <c r="B49" s="135"/>
    </row>
    <row r="50" spans="1:9" s="1" customFormat="1" ht="18.75" customHeight="1" x14ac:dyDescent="0.25">
      <c r="A50" s="111" t="s">
        <v>61</v>
      </c>
      <c r="B50" s="135"/>
    </row>
    <row r="51" spans="1:9" s="1" customFormat="1" ht="18.75" customHeight="1" x14ac:dyDescent="0.25">
      <c r="A51" s="111" t="s">
        <v>62</v>
      </c>
      <c r="B51" s="135"/>
    </row>
    <row r="52" spans="1:9" ht="18.75" customHeight="1" x14ac:dyDescent="0.3">
      <c r="A52" s="114" t="s">
        <v>1</v>
      </c>
      <c r="B52" s="136" t="s">
        <v>468</v>
      </c>
    </row>
    <row r="53" spans="1:9" ht="18.75" customHeight="1" x14ac:dyDescent="0.3">
      <c r="A53" s="114" t="s">
        <v>3</v>
      </c>
      <c r="B53" s="136" t="s">
        <v>268</v>
      </c>
    </row>
    <row r="54" spans="1:9" ht="18.75" customHeight="1" x14ac:dyDescent="0.3">
      <c r="A54" s="114" t="s">
        <v>54</v>
      </c>
      <c r="B54" s="136"/>
    </row>
    <row r="55" spans="1:9" ht="18.75" customHeight="1" x14ac:dyDescent="0.3">
      <c r="A55" s="114" t="s">
        <v>1570</v>
      </c>
      <c r="B55" s="136"/>
    </row>
    <row r="56" spans="1:9" ht="222.6" customHeight="1" x14ac:dyDescent="0.3">
      <c r="A56" s="302" t="s">
        <v>1573</v>
      </c>
      <c r="B56" s="137" t="s">
        <v>1605</v>
      </c>
    </row>
    <row r="57" spans="1:9" s="1" customFormat="1" ht="34.5" customHeight="1" x14ac:dyDescent="0.25">
      <c r="A57" s="111" t="s">
        <v>55</v>
      </c>
      <c r="B57" s="131" t="s">
        <v>307</v>
      </c>
      <c r="I57" s="1" t="s">
        <v>307</v>
      </c>
    </row>
    <row r="58" spans="1:9" s="1" customFormat="1" ht="34.5" customHeight="1" x14ac:dyDescent="0.25">
      <c r="A58" s="111" t="s">
        <v>367</v>
      </c>
      <c r="B58" s="241"/>
      <c r="I58" s="1" t="s">
        <v>308</v>
      </c>
    </row>
    <row r="59" spans="1:9" x14ac:dyDescent="0.3">
      <c r="A59" s="115" t="s">
        <v>57</v>
      </c>
      <c r="B59" s="171"/>
      <c r="I59" t="s">
        <v>56</v>
      </c>
    </row>
    <row r="60" spans="1:9" x14ac:dyDescent="0.3">
      <c r="A60" s="115" t="s">
        <v>58</v>
      </c>
      <c r="B60" s="133"/>
    </row>
    <row r="61" spans="1:9" ht="49.5" customHeight="1" x14ac:dyDescent="0.3">
      <c r="A61" s="115" t="s">
        <v>438</v>
      </c>
      <c r="B61" s="133"/>
    </row>
    <row r="62" spans="1:9" ht="28.8" x14ac:dyDescent="0.3">
      <c r="A62" s="115" t="s">
        <v>282</v>
      </c>
      <c r="B62" s="133"/>
    </row>
    <row r="63" spans="1:9" x14ac:dyDescent="0.3">
      <c r="A63" s="115" t="s">
        <v>352</v>
      </c>
      <c r="B63" s="133"/>
      <c r="I63" t="s">
        <v>48</v>
      </c>
    </row>
    <row r="64" spans="1:9" ht="28.8" x14ac:dyDescent="0.3">
      <c r="A64" s="115" t="s">
        <v>283</v>
      </c>
      <c r="B64" s="133"/>
      <c r="I64" t="s">
        <v>49</v>
      </c>
    </row>
    <row r="65" spans="1:9" x14ac:dyDescent="0.3">
      <c r="A65" s="115" t="s">
        <v>284</v>
      </c>
      <c r="B65" s="133"/>
      <c r="I65" t="s">
        <v>543</v>
      </c>
    </row>
    <row r="66" spans="1:9" x14ac:dyDescent="0.3">
      <c r="A66" s="115" t="s">
        <v>306</v>
      </c>
      <c r="B66" s="133"/>
    </row>
    <row r="67" spans="1:9" x14ac:dyDescent="0.3">
      <c r="A67" s="115" t="s">
        <v>279</v>
      </c>
      <c r="B67" s="133"/>
    </row>
    <row r="68" spans="1:9" x14ac:dyDescent="0.3">
      <c r="A68" s="115" t="s">
        <v>280</v>
      </c>
      <c r="B68" s="133"/>
    </row>
    <row r="69" spans="1:9" ht="137.25" customHeight="1" x14ac:dyDescent="0.3">
      <c r="A69" s="116" t="s">
        <v>1574</v>
      </c>
      <c r="B69" s="513"/>
    </row>
    <row r="70" spans="1:9" ht="78.75" customHeight="1" x14ac:dyDescent="0.3">
      <c r="A70" s="116" t="s">
        <v>575</v>
      </c>
      <c r="B70" s="184"/>
    </row>
    <row r="71" spans="1:9" ht="96.6" x14ac:dyDescent="0.3">
      <c r="A71" s="111" t="s">
        <v>63</v>
      </c>
      <c r="B71" s="136" t="s">
        <v>1607</v>
      </c>
    </row>
    <row r="72" spans="1:9" ht="72.599999999999994" customHeight="1" x14ac:dyDescent="0.3">
      <c r="A72" s="111" t="s">
        <v>439</v>
      </c>
      <c r="B72" s="136" t="s">
        <v>1606</v>
      </c>
    </row>
    <row r="73" spans="1:9" ht="23.1" customHeight="1" x14ac:dyDescent="0.3">
      <c r="A73" s="114" t="s">
        <v>564</v>
      </c>
      <c r="B73" s="136" t="s">
        <v>1608</v>
      </c>
    </row>
    <row r="74" spans="1:9" ht="40.5" customHeight="1" x14ac:dyDescent="0.3">
      <c r="A74" s="111" t="s">
        <v>565</v>
      </c>
      <c r="B74" s="136" t="s">
        <v>1589</v>
      </c>
    </row>
    <row r="75" spans="1:9" ht="57" customHeight="1" x14ac:dyDescent="0.3">
      <c r="A75" s="111" t="s">
        <v>566</v>
      </c>
      <c r="B75" s="136" t="s">
        <v>1609</v>
      </c>
    </row>
    <row r="76" spans="1:9" ht="75.599999999999994" customHeight="1" x14ac:dyDescent="0.3">
      <c r="A76" s="111" t="s">
        <v>1575</v>
      </c>
      <c r="B76" s="136" t="s">
        <v>209</v>
      </c>
    </row>
    <row r="77" spans="1:9" ht="82.8" x14ac:dyDescent="0.3">
      <c r="A77" s="111" t="s">
        <v>64</v>
      </c>
      <c r="B77" s="514" t="s">
        <v>1610</v>
      </c>
    </row>
    <row r="78" spans="1:9" ht="18.75" customHeight="1" x14ac:dyDescent="0.3">
      <c r="A78" s="111" t="s">
        <v>32</v>
      </c>
      <c r="B78" s="7" t="s">
        <v>1611</v>
      </c>
    </row>
    <row r="79" spans="1:9" ht="18.75" customHeight="1" x14ac:dyDescent="0.3">
      <c r="A79" s="112"/>
      <c r="B79" s="8"/>
      <c r="C79" s="8"/>
      <c r="D79" s="8"/>
      <c r="E79" s="8"/>
      <c r="F79" s="8"/>
      <c r="G79" s="8"/>
      <c r="H79" s="8"/>
    </row>
    <row r="80" spans="1:9" s="97" customFormat="1" ht="18.75" customHeight="1" x14ac:dyDescent="0.3">
      <c r="A80" s="111"/>
      <c r="B80" s="200"/>
      <c r="C80" s="201" t="s">
        <v>65</v>
      </c>
      <c r="D80" s="201"/>
      <c r="E80" s="202" t="s">
        <v>95</v>
      </c>
      <c r="F80" s="203" t="s">
        <v>66</v>
      </c>
      <c r="G80" s="203" t="s">
        <v>67</v>
      </c>
      <c r="H80" s="200"/>
    </row>
    <row r="81" spans="1:8" s="97" customFormat="1" ht="18.75" customHeight="1" x14ac:dyDescent="0.3">
      <c r="A81" s="111"/>
      <c r="B81" s="200"/>
      <c r="C81" s="204" t="s">
        <v>48</v>
      </c>
      <c r="D81" s="204" t="s">
        <v>49</v>
      </c>
      <c r="E81" s="204" t="s">
        <v>68</v>
      </c>
      <c r="F81" s="204" t="s">
        <v>68</v>
      </c>
      <c r="G81" s="204" t="s">
        <v>69</v>
      </c>
      <c r="H81" s="204" t="s">
        <v>70</v>
      </c>
    </row>
    <row r="82" spans="1:8" s="97" customFormat="1" ht="18.75" customHeight="1" x14ac:dyDescent="0.3">
      <c r="A82" s="111"/>
      <c r="B82" s="205" t="s">
        <v>71</v>
      </c>
      <c r="C82" s="206"/>
      <c r="D82" s="206"/>
      <c r="E82" s="206"/>
      <c r="F82" s="206"/>
      <c r="G82" s="206"/>
      <c r="H82" s="206"/>
    </row>
    <row r="83" spans="1:8" s="97" customFormat="1" ht="18.75" customHeight="1" x14ac:dyDescent="0.3">
      <c r="A83" s="111"/>
      <c r="B83" s="97" t="s">
        <v>72</v>
      </c>
      <c r="C83" s="207">
        <v>0</v>
      </c>
      <c r="D83" s="207">
        <v>0</v>
      </c>
      <c r="E83" s="207">
        <v>0</v>
      </c>
      <c r="F83" s="207">
        <v>0</v>
      </c>
      <c r="G83" s="207">
        <v>0</v>
      </c>
      <c r="H83" s="244">
        <f>SUM(C83:G83)</f>
        <v>0</v>
      </c>
    </row>
    <row r="84" spans="1:8" s="97" customFormat="1" ht="18.75" customHeight="1" x14ac:dyDescent="0.3">
      <c r="A84" s="111"/>
      <c r="B84" s="97" t="s">
        <v>73</v>
      </c>
      <c r="C84" s="207">
        <v>0</v>
      </c>
      <c r="D84" s="207">
        <v>0</v>
      </c>
      <c r="E84" s="207">
        <v>0</v>
      </c>
      <c r="F84" s="207">
        <v>0</v>
      </c>
      <c r="G84" s="207">
        <v>0</v>
      </c>
      <c r="H84" s="244">
        <f t="shared" ref="H84:H94" si="0">SUM(C84:G84)</f>
        <v>0</v>
      </c>
    </row>
    <row r="85" spans="1:8" s="97" customFormat="1" ht="18.75" customHeight="1" x14ac:dyDescent="0.3">
      <c r="A85" s="111"/>
      <c r="B85" s="208" t="s">
        <v>74</v>
      </c>
      <c r="C85" s="207">
        <v>0</v>
      </c>
      <c r="D85" s="207">
        <v>0</v>
      </c>
      <c r="E85" s="207">
        <v>0</v>
      </c>
      <c r="F85" s="207">
        <v>0</v>
      </c>
      <c r="G85" s="207">
        <v>0</v>
      </c>
      <c r="H85" s="244">
        <f t="shared" si="0"/>
        <v>0</v>
      </c>
    </row>
    <row r="86" spans="1:8" s="97" customFormat="1" ht="18.75" customHeight="1" x14ac:dyDescent="0.3">
      <c r="A86" s="111"/>
      <c r="B86" s="208" t="s">
        <v>37</v>
      </c>
      <c r="C86" s="207">
        <v>0</v>
      </c>
      <c r="D86" s="207">
        <v>0</v>
      </c>
      <c r="E86" s="207">
        <v>0</v>
      </c>
      <c r="F86" s="207">
        <v>0</v>
      </c>
      <c r="G86" s="207">
        <v>0</v>
      </c>
      <c r="H86" s="244">
        <f t="shared" si="0"/>
        <v>0</v>
      </c>
    </row>
    <row r="87" spans="1:8" s="97" customFormat="1" ht="18.75" customHeight="1" x14ac:dyDescent="0.3">
      <c r="A87" s="111"/>
      <c r="B87" s="97" t="s">
        <v>75</v>
      </c>
      <c r="C87" s="207">
        <v>0</v>
      </c>
      <c r="D87" s="207">
        <v>0</v>
      </c>
      <c r="E87" s="207">
        <v>0</v>
      </c>
      <c r="F87" s="207">
        <v>0</v>
      </c>
      <c r="G87" s="207">
        <v>0</v>
      </c>
      <c r="H87" s="244">
        <f t="shared" si="0"/>
        <v>0</v>
      </c>
    </row>
    <row r="88" spans="1:8" s="97" customFormat="1" ht="18.75" customHeight="1" x14ac:dyDescent="0.3">
      <c r="A88" s="111"/>
      <c r="B88" s="208" t="s">
        <v>76</v>
      </c>
      <c r="C88" s="207">
        <v>0</v>
      </c>
      <c r="D88" s="207">
        <v>0</v>
      </c>
      <c r="E88" s="207">
        <v>0</v>
      </c>
      <c r="F88" s="207">
        <v>0</v>
      </c>
      <c r="G88" s="207">
        <v>0</v>
      </c>
      <c r="H88" s="244">
        <f t="shared" si="0"/>
        <v>0</v>
      </c>
    </row>
    <row r="89" spans="1:8" s="97" customFormat="1" ht="18.75" customHeight="1" x14ac:dyDescent="0.3">
      <c r="A89" s="111"/>
      <c r="B89" s="209" t="s">
        <v>77</v>
      </c>
      <c r="C89" s="207">
        <v>0</v>
      </c>
      <c r="D89" s="207">
        <v>0</v>
      </c>
      <c r="E89" s="207">
        <v>0</v>
      </c>
      <c r="F89" s="207">
        <v>0</v>
      </c>
      <c r="G89" s="207">
        <v>0</v>
      </c>
      <c r="H89" s="244">
        <f t="shared" si="0"/>
        <v>0</v>
      </c>
    </row>
    <row r="90" spans="1:8" s="97" customFormat="1" ht="18.75" customHeight="1" x14ac:dyDescent="0.3">
      <c r="A90" s="111"/>
      <c r="B90" s="209" t="s">
        <v>38</v>
      </c>
      <c r="C90" s="207">
        <v>0</v>
      </c>
      <c r="D90" s="207">
        <v>0</v>
      </c>
      <c r="E90" s="207">
        <v>0</v>
      </c>
      <c r="F90" s="207">
        <v>0</v>
      </c>
      <c r="G90" s="207">
        <v>0</v>
      </c>
      <c r="H90" s="244">
        <f t="shared" si="0"/>
        <v>0</v>
      </c>
    </row>
    <row r="91" spans="1:8" s="97" customFormat="1" ht="18.75" customHeight="1" x14ac:dyDescent="0.3">
      <c r="A91" s="111"/>
      <c r="B91" s="97" t="s">
        <v>78</v>
      </c>
      <c r="C91" s="207">
        <v>0</v>
      </c>
      <c r="D91" s="207">
        <v>0</v>
      </c>
      <c r="E91" s="207">
        <v>0</v>
      </c>
      <c r="F91" s="207">
        <v>0</v>
      </c>
      <c r="G91" s="207">
        <v>0</v>
      </c>
      <c r="H91" s="244">
        <f t="shared" si="0"/>
        <v>0</v>
      </c>
    </row>
    <row r="92" spans="1:8" s="97" customFormat="1" ht="18.75" customHeight="1" x14ac:dyDescent="0.3">
      <c r="A92" s="111"/>
      <c r="B92" s="97" t="s">
        <v>1591</v>
      </c>
      <c r="C92" s="207">
        <v>0</v>
      </c>
      <c r="D92" s="207">
        <v>0</v>
      </c>
      <c r="E92" s="207">
        <v>0</v>
      </c>
      <c r="F92" s="207">
        <v>0</v>
      </c>
      <c r="G92" s="207">
        <v>0</v>
      </c>
      <c r="H92" s="244">
        <f t="shared" si="0"/>
        <v>0</v>
      </c>
    </row>
    <row r="93" spans="1:8" s="97" customFormat="1" ht="18.75" customHeight="1" x14ac:dyDescent="0.3">
      <c r="A93" s="111"/>
      <c r="B93" s="97" t="s">
        <v>80</v>
      </c>
      <c r="C93" s="207">
        <v>0</v>
      </c>
      <c r="D93" s="207">
        <v>0</v>
      </c>
      <c r="E93" s="207">
        <v>0</v>
      </c>
      <c r="F93" s="207">
        <v>0</v>
      </c>
      <c r="G93" s="207">
        <v>0</v>
      </c>
      <c r="H93" s="244">
        <f t="shared" si="0"/>
        <v>0</v>
      </c>
    </row>
    <row r="94" spans="1:8" s="97" customFormat="1" ht="18.75" customHeight="1" x14ac:dyDescent="0.3">
      <c r="A94" s="111"/>
      <c r="B94" s="97" t="s">
        <v>81</v>
      </c>
      <c r="C94" s="207">
        <v>0</v>
      </c>
      <c r="D94" s="207">
        <v>0</v>
      </c>
      <c r="E94" s="207">
        <v>0</v>
      </c>
      <c r="F94" s="207">
        <v>0</v>
      </c>
      <c r="G94" s="207">
        <v>0</v>
      </c>
      <c r="H94" s="244">
        <f t="shared" si="0"/>
        <v>0</v>
      </c>
    </row>
    <row r="95" spans="1:8" s="97" customFormat="1" ht="18.75" customHeight="1" x14ac:dyDescent="0.3">
      <c r="A95" s="111"/>
      <c r="B95" s="209" t="s">
        <v>1581</v>
      </c>
      <c r="C95" s="207">
        <v>0</v>
      </c>
      <c r="D95" s="207">
        <v>10000000</v>
      </c>
      <c r="E95" s="207">
        <v>0</v>
      </c>
      <c r="F95" s="207">
        <v>0</v>
      </c>
      <c r="G95" s="207">
        <v>0</v>
      </c>
      <c r="H95" s="244">
        <f>SUM(C95:G95)</f>
        <v>10000000</v>
      </c>
    </row>
    <row r="96" spans="1:8" s="97" customFormat="1" ht="18.75" customHeight="1" x14ac:dyDescent="0.3">
      <c r="A96" s="111"/>
      <c r="B96" s="210" t="s">
        <v>82</v>
      </c>
      <c r="C96" s="244">
        <f t="shared" ref="C96:H96" si="1">SUM(C83:C95)</f>
        <v>0</v>
      </c>
      <c r="D96" s="244">
        <f t="shared" si="1"/>
        <v>10000000</v>
      </c>
      <c r="E96" s="244">
        <f t="shared" si="1"/>
        <v>0</v>
      </c>
      <c r="F96" s="244">
        <f t="shared" si="1"/>
        <v>0</v>
      </c>
      <c r="G96" s="244">
        <f t="shared" si="1"/>
        <v>0</v>
      </c>
      <c r="H96" s="244">
        <f t="shared" si="1"/>
        <v>10000000</v>
      </c>
    </row>
    <row r="97" spans="1:17" s="97" customFormat="1" ht="18.75" customHeight="1" x14ac:dyDescent="0.3">
      <c r="A97" s="111"/>
      <c r="B97" s="211"/>
      <c r="C97" s="212"/>
      <c r="D97" s="212"/>
      <c r="E97" s="212"/>
      <c r="F97" s="212"/>
      <c r="G97" s="212"/>
      <c r="H97" s="212"/>
    </row>
    <row r="98" spans="1:17" s="97" customFormat="1" ht="18.75" customHeight="1" x14ac:dyDescent="0.3">
      <c r="A98" s="111"/>
      <c r="B98" s="213" t="s">
        <v>83</v>
      </c>
      <c r="C98" s="214"/>
      <c r="D98" s="214"/>
      <c r="E98" s="214"/>
      <c r="F98" s="214"/>
      <c r="G98" s="214"/>
      <c r="H98" s="214"/>
    </row>
    <row r="99" spans="1:17" s="97" customFormat="1" ht="18.75" customHeight="1" x14ac:dyDescent="0.3">
      <c r="A99" s="111"/>
      <c r="B99" s="97" t="s">
        <v>84</v>
      </c>
      <c r="C99" s="207">
        <v>0</v>
      </c>
      <c r="D99" s="207">
        <v>0</v>
      </c>
      <c r="E99" s="207">
        <v>0</v>
      </c>
      <c r="F99" s="207">
        <v>0</v>
      </c>
      <c r="G99" s="207">
        <v>0</v>
      </c>
      <c r="H99" s="244">
        <f>SUM(C99:G99)</f>
        <v>0</v>
      </c>
    </row>
    <row r="100" spans="1:17" s="97" customFormat="1" ht="18.75" customHeight="1" x14ac:dyDescent="0.3">
      <c r="A100" s="111"/>
      <c r="B100" s="97" t="s">
        <v>85</v>
      </c>
      <c r="C100" s="207">
        <v>0</v>
      </c>
      <c r="D100" s="207">
        <v>0</v>
      </c>
      <c r="E100" s="207">
        <v>0</v>
      </c>
      <c r="F100" s="207">
        <v>0</v>
      </c>
      <c r="G100" s="207">
        <v>0</v>
      </c>
      <c r="H100" s="244">
        <f t="shared" ref="H100:H108" si="2">SUM(C100:G100)</f>
        <v>0</v>
      </c>
    </row>
    <row r="101" spans="1:17" s="97" customFormat="1" ht="18.75" customHeight="1" x14ac:dyDescent="0.3">
      <c r="A101" s="111"/>
      <c r="B101" s="97" t="s">
        <v>86</v>
      </c>
      <c r="C101" s="207">
        <v>0</v>
      </c>
      <c r="D101" s="207">
        <v>0</v>
      </c>
      <c r="E101" s="207">
        <v>0</v>
      </c>
      <c r="F101" s="207">
        <v>0</v>
      </c>
      <c r="G101" s="207">
        <v>0</v>
      </c>
      <c r="H101" s="244">
        <f t="shared" si="2"/>
        <v>0</v>
      </c>
    </row>
    <row r="102" spans="1:17" s="97" customFormat="1" ht="18.75" customHeight="1" x14ac:dyDescent="0.3">
      <c r="A102" s="111"/>
      <c r="B102" s="97" t="s">
        <v>87</v>
      </c>
      <c r="C102" s="207">
        <v>0</v>
      </c>
      <c r="D102" s="207">
        <v>0</v>
      </c>
      <c r="E102" s="207">
        <v>0</v>
      </c>
      <c r="F102" s="207">
        <v>0</v>
      </c>
      <c r="G102" s="207">
        <v>0</v>
      </c>
      <c r="H102" s="244">
        <f t="shared" si="2"/>
        <v>0</v>
      </c>
    </row>
    <row r="103" spans="1:17" s="97" customFormat="1" ht="18.75" customHeight="1" x14ac:dyDescent="0.3">
      <c r="A103" s="111"/>
      <c r="B103" s="97" t="s">
        <v>88</v>
      </c>
      <c r="C103" s="207">
        <v>0</v>
      </c>
      <c r="D103" s="207">
        <v>0</v>
      </c>
      <c r="E103" s="207">
        <v>0</v>
      </c>
      <c r="F103" s="207">
        <v>0</v>
      </c>
      <c r="G103" s="207">
        <v>0</v>
      </c>
      <c r="H103" s="244">
        <f t="shared" si="2"/>
        <v>0</v>
      </c>
    </row>
    <row r="104" spans="1:17" s="97" customFormat="1" ht="18.75" customHeight="1" x14ac:dyDescent="0.3">
      <c r="A104" s="111"/>
      <c r="B104" s="97" t="s">
        <v>89</v>
      </c>
      <c r="C104" s="207">
        <v>0</v>
      </c>
      <c r="D104" s="207">
        <v>0</v>
      </c>
      <c r="E104" s="207">
        <v>0</v>
      </c>
      <c r="F104" s="207">
        <v>0</v>
      </c>
      <c r="G104" s="207">
        <v>0</v>
      </c>
      <c r="H104" s="244">
        <f t="shared" si="2"/>
        <v>0</v>
      </c>
    </row>
    <row r="105" spans="1:17" s="97" customFormat="1" ht="18.75" customHeight="1" x14ac:dyDescent="0.3">
      <c r="A105" s="111"/>
      <c r="B105" s="208" t="s">
        <v>90</v>
      </c>
      <c r="C105" s="207">
        <v>0</v>
      </c>
      <c r="D105" s="207">
        <v>0</v>
      </c>
      <c r="E105" s="207">
        <v>0</v>
      </c>
      <c r="F105" s="207">
        <v>0</v>
      </c>
      <c r="G105" s="207">
        <v>0</v>
      </c>
      <c r="H105" s="244">
        <f t="shared" si="2"/>
        <v>0</v>
      </c>
    </row>
    <row r="106" spans="1:17" s="97" customFormat="1" ht="18.75" customHeight="1" x14ac:dyDescent="0.3">
      <c r="A106" s="111"/>
      <c r="B106" s="208" t="s">
        <v>91</v>
      </c>
      <c r="C106" s="207">
        <v>0</v>
      </c>
      <c r="D106" s="207">
        <v>0</v>
      </c>
      <c r="E106" s="207">
        <v>0</v>
      </c>
      <c r="F106" s="207">
        <v>0</v>
      </c>
      <c r="G106" s="207">
        <v>0</v>
      </c>
      <c r="H106" s="244">
        <f t="shared" si="2"/>
        <v>0</v>
      </c>
    </row>
    <row r="107" spans="1:17" s="97" customFormat="1" ht="18.75" customHeight="1" x14ac:dyDescent="0.3">
      <c r="A107" s="111"/>
      <c r="B107" s="97" t="s">
        <v>92</v>
      </c>
      <c r="C107" s="207">
        <v>0</v>
      </c>
      <c r="D107" s="207">
        <v>0</v>
      </c>
      <c r="E107" s="207">
        <v>0</v>
      </c>
      <c r="F107" s="207">
        <v>0</v>
      </c>
      <c r="G107" s="207">
        <v>0</v>
      </c>
      <c r="H107" s="244">
        <f t="shared" si="2"/>
        <v>0</v>
      </c>
    </row>
    <row r="108" spans="1:17" s="97" customFormat="1" ht="18.75" customHeight="1" x14ac:dyDescent="0.3">
      <c r="A108" s="111"/>
      <c r="B108" s="511" t="s">
        <v>1582</v>
      </c>
      <c r="C108" s="207">
        <v>0</v>
      </c>
      <c r="D108" s="207">
        <v>0</v>
      </c>
      <c r="E108" s="207">
        <v>0</v>
      </c>
      <c r="F108" s="207">
        <v>0</v>
      </c>
      <c r="G108" s="207">
        <v>0</v>
      </c>
      <c r="H108" s="244">
        <f t="shared" si="2"/>
        <v>0</v>
      </c>
    </row>
    <row r="109" spans="1:17" s="97" customFormat="1" ht="18.75" customHeight="1" x14ac:dyDescent="0.3">
      <c r="A109" s="111"/>
      <c r="B109" s="210" t="s">
        <v>82</v>
      </c>
      <c r="C109" s="244">
        <v>0</v>
      </c>
      <c r="D109" s="244">
        <f t="shared" ref="D109:H109" si="3">SUM(D99:D108)</f>
        <v>0</v>
      </c>
      <c r="E109" s="244">
        <f t="shared" si="3"/>
        <v>0</v>
      </c>
      <c r="F109" s="244">
        <f t="shared" si="3"/>
        <v>0</v>
      </c>
      <c r="G109" s="244">
        <f t="shared" si="3"/>
        <v>0</v>
      </c>
      <c r="H109" s="244">
        <f t="shared" si="3"/>
        <v>0</v>
      </c>
    </row>
    <row r="110" spans="1:17" s="97" customFormat="1" ht="18.75" customHeight="1" x14ac:dyDescent="0.3">
      <c r="A110" s="111"/>
      <c r="B110" s="215" t="s">
        <v>94</v>
      </c>
      <c r="C110" s="244">
        <f t="shared" ref="C110:H110" si="4">SUM(C109,C96)</f>
        <v>0</v>
      </c>
      <c r="D110" s="244">
        <f t="shared" si="4"/>
        <v>10000000</v>
      </c>
      <c r="E110" s="244">
        <f t="shared" si="4"/>
        <v>0</v>
      </c>
      <c r="F110" s="244">
        <f t="shared" si="4"/>
        <v>0</v>
      </c>
      <c r="G110" s="244">
        <f t="shared" si="4"/>
        <v>0</v>
      </c>
      <c r="H110" s="244">
        <f t="shared" si="4"/>
        <v>10000000</v>
      </c>
    </row>
    <row r="111" spans="1:17" ht="18.75" customHeight="1" x14ac:dyDescent="0.3">
      <c r="A111" s="117"/>
      <c r="C111" s="117"/>
      <c r="D111" s="117"/>
      <c r="E111" s="117"/>
      <c r="F111" s="117"/>
      <c r="G111" s="117"/>
      <c r="H111" s="118"/>
      <c r="I111" s="198"/>
      <c r="J111" s="198"/>
      <c r="K111" s="198"/>
      <c r="L111" s="198"/>
      <c r="M111" s="198"/>
      <c r="N111" s="198"/>
      <c r="O111" s="198"/>
      <c r="P111" s="198"/>
      <c r="Q111" s="198"/>
    </row>
    <row r="112" spans="1:17" ht="18.75" customHeight="1" x14ac:dyDescent="0.3">
      <c r="A112" s="247" t="s">
        <v>384</v>
      </c>
      <c r="B112" s="216"/>
      <c r="C112" s="117"/>
      <c r="D112" s="117"/>
      <c r="E112" s="217"/>
      <c r="F112" s="117"/>
      <c r="G112" s="117"/>
      <c r="H112" s="118"/>
      <c r="I112" s="198"/>
      <c r="J112" s="198"/>
      <c r="K112" s="198"/>
      <c r="L112" s="198"/>
      <c r="M112" s="198"/>
      <c r="N112" s="198"/>
      <c r="O112" s="198"/>
      <c r="P112" s="198"/>
      <c r="Q112" s="198"/>
    </row>
    <row r="113" spans="1:17" ht="18.75" customHeight="1" x14ac:dyDescent="0.3">
      <c r="A113" s="117"/>
      <c r="B113" s="218"/>
      <c r="C113" s="219" t="s">
        <v>201</v>
      </c>
      <c r="D113" s="219"/>
      <c r="E113" s="219"/>
      <c r="F113" s="216"/>
      <c r="G113" s="217"/>
      <c r="H113" s="220"/>
      <c r="I113" s="198"/>
      <c r="J113" s="198"/>
      <c r="K113" s="198"/>
      <c r="L113" s="198"/>
      <c r="M113" s="198"/>
      <c r="N113" s="198"/>
      <c r="O113" s="198"/>
      <c r="P113" s="198"/>
      <c r="Q113" s="198"/>
    </row>
    <row r="114" spans="1:17" ht="18.75" customHeight="1" x14ac:dyDescent="0.3">
      <c r="A114" s="118"/>
      <c r="B114" s="221" t="s">
        <v>202</v>
      </c>
      <c r="C114" s="222" t="s">
        <v>203</v>
      </c>
      <c r="D114" s="223" t="s">
        <v>204</v>
      </c>
      <c r="E114" s="224"/>
      <c r="F114" s="199"/>
      <c r="G114" s="224"/>
      <c r="H114" s="225"/>
      <c r="I114" s="198"/>
      <c r="J114" s="198"/>
      <c r="K114" s="198"/>
      <c r="L114" s="198"/>
      <c r="M114" s="198"/>
      <c r="N114" s="198"/>
      <c r="O114" s="198"/>
      <c r="P114" s="198"/>
      <c r="Q114" s="198"/>
    </row>
    <row r="115" spans="1:17" ht="18.75" customHeight="1" x14ac:dyDescent="0.3">
      <c r="A115" s="118"/>
      <c r="B115" s="226"/>
      <c r="C115" s="227"/>
      <c r="D115" s="303"/>
      <c r="E115" s="228"/>
      <c r="F115" s="229"/>
      <c r="G115" s="229"/>
      <c r="H115" s="230"/>
      <c r="I115" s="198"/>
      <c r="J115" s="198"/>
      <c r="K115" s="198"/>
      <c r="L115" s="198"/>
      <c r="M115" s="198"/>
      <c r="N115" s="198"/>
      <c r="O115" s="198"/>
      <c r="P115" s="198"/>
      <c r="Q115" s="198"/>
    </row>
    <row r="116" spans="1:17" ht="18.75" customHeight="1" x14ac:dyDescent="0.3">
      <c r="A116" s="118"/>
      <c r="B116" s="226"/>
      <c r="C116" s="227"/>
      <c r="D116" s="515"/>
      <c r="E116" s="228"/>
      <c r="F116" s="229"/>
      <c r="G116" s="229"/>
      <c r="H116" s="230"/>
      <c r="I116" s="198"/>
      <c r="J116" s="198"/>
      <c r="K116" s="198"/>
      <c r="L116" s="198"/>
      <c r="M116" s="198"/>
      <c r="N116" s="198"/>
      <c r="O116" s="198"/>
      <c r="P116" s="198"/>
      <c r="Q116" s="198"/>
    </row>
    <row r="117" spans="1:17" ht="18.75" customHeight="1" x14ac:dyDescent="0.3">
      <c r="A117" s="118"/>
      <c r="B117" s="226"/>
      <c r="C117" s="227"/>
      <c r="D117" s="304"/>
      <c r="E117" s="228"/>
      <c r="F117" s="229"/>
      <c r="G117" s="229"/>
      <c r="H117" s="230"/>
      <c r="I117" s="198"/>
      <c r="J117" s="198"/>
      <c r="K117" s="198"/>
      <c r="L117" s="198"/>
      <c r="M117" s="198"/>
      <c r="N117" s="198"/>
      <c r="O117" s="198"/>
      <c r="P117" s="198"/>
      <c r="Q117" s="198"/>
    </row>
    <row r="118" spans="1:17" ht="18.75" customHeight="1" x14ac:dyDescent="0.3">
      <c r="A118" s="118"/>
      <c r="B118" s="226"/>
      <c r="C118" s="227"/>
      <c r="D118" s="304"/>
      <c r="E118" s="228"/>
      <c r="F118" s="229"/>
      <c r="G118" s="229"/>
      <c r="H118" s="230"/>
      <c r="I118" s="198"/>
      <c r="J118" s="198"/>
      <c r="K118" s="198"/>
      <c r="L118" s="198"/>
      <c r="M118" s="198"/>
      <c r="N118" s="198"/>
      <c r="O118" s="198"/>
      <c r="P118" s="198"/>
      <c r="Q118" s="198"/>
    </row>
    <row r="119" spans="1:17" ht="18.75" customHeight="1" x14ac:dyDescent="0.3">
      <c r="A119" s="118"/>
      <c r="B119" s="226"/>
      <c r="C119" s="227"/>
      <c r="D119" s="304"/>
      <c r="E119" s="228"/>
      <c r="F119" s="229"/>
      <c r="G119" s="229"/>
      <c r="H119" s="230"/>
      <c r="I119" s="198"/>
      <c r="J119" s="198"/>
      <c r="K119" s="198"/>
      <c r="L119" s="198"/>
      <c r="M119" s="198"/>
      <c r="N119" s="198"/>
      <c r="O119" s="198"/>
      <c r="P119" s="198"/>
      <c r="Q119" s="198"/>
    </row>
    <row r="120" spans="1:17" ht="18.75" customHeight="1" x14ac:dyDescent="0.3">
      <c r="A120" s="118"/>
      <c r="B120" s="226"/>
      <c r="C120" s="227"/>
      <c r="D120" s="304"/>
      <c r="E120" s="228"/>
      <c r="F120" s="229"/>
      <c r="G120" s="229"/>
      <c r="H120" s="230"/>
      <c r="I120" s="198"/>
      <c r="J120" s="198"/>
      <c r="K120" s="198"/>
      <c r="L120" s="198"/>
      <c r="M120" s="198"/>
      <c r="N120" s="198"/>
      <c r="O120" s="198"/>
      <c r="P120" s="198"/>
      <c r="Q120" s="198"/>
    </row>
    <row r="121" spans="1:17" ht="18.75" customHeight="1" x14ac:dyDescent="0.3">
      <c r="A121" s="111" t="s">
        <v>96</v>
      </c>
      <c r="B121" s="231"/>
      <c r="C121" s="198"/>
      <c r="D121" s="198"/>
      <c r="E121" s="198"/>
      <c r="F121" s="198"/>
      <c r="G121" s="198"/>
      <c r="H121" s="198"/>
      <c r="I121" s="198"/>
      <c r="J121" s="198"/>
      <c r="K121" s="198"/>
      <c r="L121" s="198"/>
      <c r="M121" s="198"/>
      <c r="N121" s="198"/>
      <c r="O121" s="198"/>
      <c r="P121" s="198"/>
      <c r="Q121" s="198"/>
    </row>
    <row r="122" spans="1:17" ht="18.75" customHeight="1" x14ac:dyDescent="0.3">
      <c r="A122" s="112"/>
      <c r="B122" s="232"/>
      <c r="C122" s="233"/>
      <c r="D122" s="233"/>
      <c r="E122" s="198"/>
      <c r="F122" s="198"/>
      <c r="G122" s="198"/>
      <c r="H122" s="198"/>
      <c r="I122" s="198"/>
      <c r="J122" s="198"/>
      <c r="K122" s="198"/>
      <c r="L122" s="198"/>
      <c r="M122" s="198"/>
      <c r="N122" s="198"/>
      <c r="O122" s="198"/>
      <c r="P122" s="198"/>
      <c r="Q122" s="198"/>
    </row>
    <row r="123" spans="1:17" s="97" customFormat="1" ht="18.75" customHeight="1" x14ac:dyDescent="0.3">
      <c r="A123" s="111"/>
      <c r="B123" s="234" t="s">
        <v>97</v>
      </c>
      <c r="C123" s="200"/>
      <c r="D123" s="204" t="s">
        <v>70</v>
      </c>
    </row>
    <row r="124" spans="1:17" s="97" customFormat="1" ht="18.75" customHeight="1" x14ac:dyDescent="0.3">
      <c r="A124" s="111"/>
      <c r="B124" s="97" t="s">
        <v>98</v>
      </c>
      <c r="C124" s="235" t="s">
        <v>99</v>
      </c>
      <c r="D124" s="248">
        <f>SUM(C110+D110)</f>
        <v>10000000</v>
      </c>
    </row>
    <row r="125" spans="1:17" s="97" customFormat="1" ht="18.75" customHeight="1" x14ac:dyDescent="0.3">
      <c r="A125" s="111"/>
      <c r="B125" s="97" t="s">
        <v>98</v>
      </c>
      <c r="C125" s="235" t="s">
        <v>100</v>
      </c>
      <c r="D125" s="248">
        <f>E110</f>
        <v>0</v>
      </c>
    </row>
    <row r="126" spans="1:17" s="97" customFormat="1" ht="18.75" customHeight="1" x14ac:dyDescent="0.3">
      <c r="A126" s="111"/>
      <c r="B126" s="97" t="s">
        <v>98</v>
      </c>
      <c r="C126" s="235" t="s">
        <v>101</v>
      </c>
      <c r="D126" s="248">
        <f>F110</f>
        <v>0</v>
      </c>
    </row>
    <row r="127" spans="1:17" s="97" customFormat="1" ht="18.75" customHeight="1" x14ac:dyDescent="0.3">
      <c r="A127" s="111"/>
      <c r="B127" s="97" t="s">
        <v>102</v>
      </c>
      <c r="C127" s="235"/>
      <c r="D127" s="236">
        <v>0</v>
      </c>
    </row>
    <row r="128" spans="1:17" s="97" customFormat="1" ht="18.75" customHeight="1" x14ac:dyDescent="0.3">
      <c r="A128" s="111"/>
      <c r="B128" s="97" t="s">
        <v>103</v>
      </c>
      <c r="C128" s="235"/>
      <c r="D128" s="453"/>
    </row>
    <row r="129" spans="1:13" s="97" customFormat="1" ht="18.75" customHeight="1" x14ac:dyDescent="0.3">
      <c r="A129" s="111"/>
      <c r="B129" s="97" t="s">
        <v>104</v>
      </c>
      <c r="C129" s="235"/>
      <c r="D129" s="236">
        <v>0</v>
      </c>
    </row>
    <row r="130" spans="1:13" s="97" customFormat="1" ht="18.75" customHeight="1" x14ac:dyDescent="0.3">
      <c r="A130" s="111"/>
      <c r="B130" s="97" t="s">
        <v>105</v>
      </c>
      <c r="C130" s="235"/>
      <c r="D130" s="236"/>
    </row>
    <row r="131" spans="1:13" s="97" customFormat="1" ht="18.75" customHeight="1" x14ac:dyDescent="0.3">
      <c r="A131" s="111"/>
      <c r="B131" s="97" t="s">
        <v>106</v>
      </c>
      <c r="C131" s="235"/>
      <c r="D131" s="236"/>
    </row>
    <row r="132" spans="1:13" s="97" customFormat="1" ht="18.75" customHeight="1" x14ac:dyDescent="0.3">
      <c r="A132" s="111"/>
      <c r="B132" s="97" t="s">
        <v>107</v>
      </c>
      <c r="C132" s="235"/>
      <c r="D132" s="236">
        <v>0</v>
      </c>
    </row>
    <row r="133" spans="1:13" s="97" customFormat="1" ht="18.75" customHeight="1" x14ac:dyDescent="0.3">
      <c r="A133" s="111"/>
      <c r="B133" s="97" t="s">
        <v>108</v>
      </c>
      <c r="C133" s="235"/>
      <c r="D133" s="236">
        <v>0</v>
      </c>
    </row>
    <row r="134" spans="1:13" s="97" customFormat="1" ht="18.75" customHeight="1" x14ac:dyDescent="0.3">
      <c r="A134" s="111"/>
      <c r="B134" s="97" t="s">
        <v>109</v>
      </c>
      <c r="C134" s="235"/>
      <c r="D134" s="236">
        <v>0</v>
      </c>
    </row>
    <row r="135" spans="1:13" s="97" customFormat="1" ht="18.75" customHeight="1" x14ac:dyDescent="0.3">
      <c r="A135" s="111"/>
      <c r="B135" s="97" t="s">
        <v>110</v>
      </c>
      <c r="C135" s="235"/>
      <c r="D135" s="236">
        <v>0</v>
      </c>
    </row>
    <row r="136" spans="1:13" s="97" customFormat="1" ht="18.75" customHeight="1" x14ac:dyDescent="0.3">
      <c r="A136" s="111"/>
      <c r="B136" s="97" t="s">
        <v>111</v>
      </c>
      <c r="C136" s="235"/>
      <c r="D136" s="236">
        <v>0</v>
      </c>
    </row>
    <row r="137" spans="1:13" s="97" customFormat="1" ht="18.75" customHeight="1" x14ac:dyDescent="0.3">
      <c r="A137" s="111"/>
      <c r="B137" s="97" t="s">
        <v>112</v>
      </c>
      <c r="C137" s="235"/>
      <c r="D137" s="245">
        <f>SUM(D124:D136)</f>
        <v>10000000</v>
      </c>
    </row>
    <row r="138" spans="1:13" s="97" customFormat="1" ht="18.75" customHeight="1" x14ac:dyDescent="0.3">
      <c r="A138" s="112"/>
      <c r="D138" s="237"/>
    </row>
    <row r="139" spans="1:13" s="97" customFormat="1" ht="101.25" customHeight="1" x14ac:dyDescent="0.3">
      <c r="A139" s="194" t="s">
        <v>574</v>
      </c>
      <c r="B139" s="192" t="s">
        <v>454</v>
      </c>
      <c r="C139" s="238" t="s">
        <v>209</v>
      </c>
      <c r="D139" s="98"/>
      <c r="E139" s="98"/>
      <c r="F139" s="98"/>
      <c r="G139" s="98"/>
      <c r="H139" s="98"/>
      <c r="I139" s="98"/>
      <c r="J139" s="233"/>
      <c r="M139" s="97" t="s">
        <v>208</v>
      </c>
    </row>
    <row r="140" spans="1:13" s="97" customFormat="1" ht="18.75" customHeight="1" x14ac:dyDescent="0.3">
      <c r="A140" s="121"/>
      <c r="B140" s="127"/>
      <c r="C140" s="98" t="s">
        <v>210</v>
      </c>
      <c r="D140" s="98"/>
      <c r="E140" s="238"/>
      <c r="F140" s="98"/>
      <c r="G140" s="98"/>
      <c r="H140" s="98"/>
      <c r="I140" s="98"/>
      <c r="J140" s="233"/>
      <c r="M140" s="97" t="s">
        <v>209</v>
      </c>
    </row>
    <row r="141" spans="1:13" s="97" customFormat="1" ht="18.75" customHeight="1" x14ac:dyDescent="0.3">
      <c r="A141" s="121"/>
      <c r="B141" s="98"/>
      <c r="C141" s="98" t="s">
        <v>211</v>
      </c>
      <c r="D141" s="98"/>
      <c r="E141" s="98"/>
      <c r="F141" s="239"/>
      <c r="G141" s="98"/>
      <c r="H141" s="98"/>
      <c r="I141" s="98"/>
      <c r="J141" s="233"/>
    </row>
    <row r="142" spans="1:13" s="97" customFormat="1" ht="18.75" customHeight="1" x14ac:dyDescent="0.3">
      <c r="A142" s="121"/>
      <c r="B142" s="98"/>
      <c r="C142" s="98" t="s">
        <v>212</v>
      </c>
      <c r="D142" s="98"/>
      <c r="E142" s="98"/>
      <c r="F142" s="98"/>
      <c r="G142" s="238"/>
      <c r="H142" s="98"/>
      <c r="I142" s="98"/>
      <c r="J142" s="233"/>
    </row>
    <row r="143" spans="1:13" s="97" customFormat="1" ht="18.75" customHeight="1" x14ac:dyDescent="0.3">
      <c r="A143" s="121"/>
      <c r="B143" s="195" t="s">
        <v>213</v>
      </c>
      <c r="C143" s="121"/>
      <c r="D143" s="121"/>
      <c r="E143" s="121"/>
      <c r="F143" s="121"/>
      <c r="G143" s="121"/>
      <c r="H143" s="121"/>
      <c r="I143" s="121"/>
      <c r="J143" s="8"/>
    </row>
    <row r="144" spans="1:13" s="97" customFormat="1" ht="18.75" customHeight="1" x14ac:dyDescent="0.3">
      <c r="A144" s="121"/>
      <c r="B144" s="98" t="s">
        <v>214</v>
      </c>
      <c r="C144" s="121"/>
      <c r="D144" s="121"/>
      <c r="E144" s="121"/>
      <c r="F144" s="121"/>
      <c r="G144" s="121"/>
      <c r="H144" s="121"/>
      <c r="I144" s="121"/>
      <c r="J144" s="8"/>
    </row>
    <row r="145" spans="1:14" s="97" customFormat="1" ht="18.75" customHeight="1" x14ac:dyDescent="0.3">
      <c r="A145" s="121"/>
      <c r="B145" s="98" t="s">
        <v>378</v>
      </c>
      <c r="C145" s="121"/>
      <c r="D145" s="121"/>
      <c r="E145" s="121"/>
      <c r="F145" s="121"/>
      <c r="G145" s="121"/>
      <c r="H145" s="121"/>
      <c r="I145" s="121"/>
      <c r="J145" s="8"/>
    </row>
    <row r="146" spans="1:14" s="97" customFormat="1" ht="18.75" customHeight="1" x14ac:dyDescent="0.3">
      <c r="A146" s="121"/>
      <c r="B146" s="196"/>
      <c r="C146" s="196"/>
      <c r="D146" s="196" t="s">
        <v>216</v>
      </c>
      <c r="E146" s="196" t="s">
        <v>217</v>
      </c>
      <c r="F146" s="121"/>
      <c r="G146" s="121"/>
      <c r="H146" s="121"/>
      <c r="I146" s="121"/>
      <c r="J146" s="8"/>
    </row>
    <row r="147" spans="1:14" s="97" customFormat="1" ht="18.75" customHeight="1" x14ac:dyDescent="0.3">
      <c r="A147" s="121"/>
      <c r="B147" s="196"/>
      <c r="C147" s="196" t="s">
        <v>218</v>
      </c>
      <c r="D147" s="196" t="s">
        <v>218</v>
      </c>
      <c r="E147" s="196" t="s">
        <v>219</v>
      </c>
      <c r="F147" s="121"/>
      <c r="G147" s="121"/>
      <c r="H147" s="121"/>
      <c r="I147" s="121"/>
      <c r="J147" s="8"/>
    </row>
    <row r="148" spans="1:14" s="97" customFormat="1" ht="18.75" customHeight="1" x14ac:dyDescent="0.3">
      <c r="A148" s="121"/>
      <c r="B148" s="196"/>
      <c r="C148" s="196" t="s">
        <v>220</v>
      </c>
      <c r="D148" s="196" t="s">
        <v>221</v>
      </c>
      <c r="E148" s="196" t="s">
        <v>221</v>
      </c>
      <c r="F148" s="121"/>
      <c r="G148" s="121"/>
      <c r="H148" s="121"/>
      <c r="I148" s="121"/>
      <c r="J148" s="8"/>
    </row>
    <row r="149" spans="1:14" s="97" customFormat="1" ht="18.75" customHeight="1" x14ac:dyDescent="0.3">
      <c r="A149" s="121"/>
      <c r="B149" s="196"/>
      <c r="C149" s="196" t="s">
        <v>222</v>
      </c>
      <c r="D149" s="196"/>
      <c r="E149" s="196"/>
      <c r="F149" s="121"/>
      <c r="G149" s="121"/>
      <c r="H149" s="121"/>
      <c r="I149" s="121"/>
      <c r="J149" s="8"/>
    </row>
    <row r="150" spans="1:14" s="97" customFormat="1" ht="18.75" customHeight="1" x14ac:dyDescent="0.3">
      <c r="A150" s="121"/>
      <c r="B150" s="196" t="s">
        <v>223</v>
      </c>
      <c r="C150" s="197"/>
      <c r="D150" s="197"/>
      <c r="E150" s="197"/>
      <c r="F150" s="121"/>
      <c r="G150" s="121"/>
      <c r="H150" s="121"/>
      <c r="I150" s="121"/>
      <c r="J150" s="8"/>
    </row>
    <row r="151" spans="1:14" s="97" customFormat="1" ht="18.75" customHeight="1" x14ac:dyDescent="0.3">
      <c r="A151" s="121"/>
      <c r="B151" s="196" t="s">
        <v>224</v>
      </c>
      <c r="C151" s="197"/>
      <c r="D151" s="197"/>
      <c r="E151" s="197"/>
      <c r="F151" s="121"/>
      <c r="G151" s="121"/>
      <c r="H151" s="121"/>
      <c r="I151" s="121"/>
      <c r="J151" s="8"/>
    </row>
    <row r="152" spans="1:14" s="97" customFormat="1" ht="18.75" customHeight="1" x14ac:dyDescent="0.3">
      <c r="A152" s="121"/>
      <c r="B152" s="196" t="s">
        <v>225</v>
      </c>
      <c r="C152" s="197"/>
      <c r="D152" s="197"/>
      <c r="E152" s="197"/>
      <c r="F152" s="121"/>
      <c r="G152" s="121"/>
      <c r="H152" s="121"/>
      <c r="I152" s="121"/>
      <c r="J152" s="8"/>
    </row>
    <row r="153" spans="1:14" s="97" customFormat="1" ht="18.75" customHeight="1" x14ac:dyDescent="0.3">
      <c r="A153" s="121"/>
      <c r="B153" s="196" t="s">
        <v>226</v>
      </c>
      <c r="C153" s="197"/>
      <c r="D153" s="197"/>
      <c r="E153" s="197"/>
      <c r="F153" s="121"/>
      <c r="G153" s="121"/>
      <c r="H153" s="121"/>
      <c r="I153" s="121"/>
      <c r="J153" s="8"/>
    </row>
    <row r="154" spans="1:14" s="97" customFormat="1" ht="18.75" customHeight="1" x14ac:dyDescent="0.3">
      <c r="A154" s="121"/>
      <c r="B154" s="196" t="s">
        <v>227</v>
      </c>
      <c r="C154" s="246">
        <v>0</v>
      </c>
      <c r="D154" s="246">
        <f>SUM(D151:D153)</f>
        <v>0</v>
      </c>
      <c r="E154" s="246">
        <f>SUM(E151:F153)</f>
        <v>0</v>
      </c>
      <c r="F154" s="121"/>
      <c r="G154" s="121"/>
      <c r="H154" s="121"/>
      <c r="I154" s="121"/>
      <c r="J154" s="8"/>
    </row>
    <row r="155" spans="1:14" s="97" customFormat="1" ht="18.75" customHeight="1" x14ac:dyDescent="0.3">
      <c r="A155" s="121"/>
      <c r="B155" s="127" t="s">
        <v>383</v>
      </c>
      <c r="C155" s="127"/>
      <c r="D155" s="127"/>
      <c r="E155" s="127"/>
      <c r="F155" s="121"/>
      <c r="G155" s="121"/>
      <c r="H155" s="121"/>
      <c r="I155" s="121"/>
      <c r="J155" s="8"/>
    </row>
    <row r="156" spans="1:14" s="97" customFormat="1" ht="72" customHeight="1" x14ac:dyDescent="0.3">
      <c r="A156" s="121"/>
      <c r="B156" s="168" t="s">
        <v>344</v>
      </c>
      <c r="C156" s="127"/>
      <c r="D156" s="127"/>
      <c r="E156" s="127"/>
      <c r="F156" s="121"/>
      <c r="G156" s="121"/>
      <c r="H156" s="121"/>
      <c r="I156" s="121"/>
      <c r="J156" s="8"/>
    </row>
    <row r="157" spans="1:14" s="97" customFormat="1" ht="18.75" customHeight="1" x14ac:dyDescent="0.3">
      <c r="A157" s="121"/>
      <c r="B157" s="121"/>
      <c r="C157" s="121"/>
      <c r="D157" s="121"/>
      <c r="E157" s="121"/>
      <c r="F157" s="121"/>
      <c r="G157" s="121"/>
      <c r="L157" s="98" t="s">
        <v>268</v>
      </c>
      <c r="M157" s="97" t="s">
        <v>382</v>
      </c>
    </row>
    <row r="158" spans="1:14" s="98" customFormat="1" ht="38.25" customHeight="1" x14ac:dyDescent="0.3">
      <c r="A158" s="192" t="s">
        <v>372</v>
      </c>
      <c r="B158" s="193" t="s">
        <v>285</v>
      </c>
      <c r="C158" s="121"/>
      <c r="D158" s="121"/>
      <c r="E158" s="121"/>
      <c r="F158" s="121"/>
      <c r="G158" s="121"/>
      <c r="L158" s="99">
        <v>0</v>
      </c>
      <c r="M158" s="98" t="s">
        <v>268</v>
      </c>
      <c r="N158" s="98" t="s">
        <v>208</v>
      </c>
    </row>
    <row r="159" spans="1:14" s="98" customFormat="1" ht="18.75" customHeight="1" x14ac:dyDescent="0.3">
      <c r="A159" s="192" t="s">
        <v>371</v>
      </c>
      <c r="B159" s="240"/>
      <c r="C159" s="121"/>
      <c r="D159" s="121"/>
      <c r="E159" s="121"/>
      <c r="F159" s="121"/>
      <c r="G159" s="121"/>
      <c r="K159" s="98" t="s">
        <v>268</v>
      </c>
      <c r="L159" s="99" t="s">
        <v>291</v>
      </c>
      <c r="M159" s="98" t="s">
        <v>295</v>
      </c>
      <c r="N159" s="98" t="s">
        <v>209</v>
      </c>
    </row>
    <row r="160" spans="1:14" s="98" customFormat="1" ht="18.75" customHeight="1" x14ac:dyDescent="0.3">
      <c r="A160" s="121"/>
      <c r="B160" s="121"/>
      <c r="C160" s="121"/>
      <c r="D160" s="121"/>
      <c r="E160" s="121"/>
      <c r="F160" s="121"/>
      <c r="G160" s="121"/>
      <c r="K160" s="98" t="s">
        <v>382</v>
      </c>
      <c r="L160" s="98" t="s">
        <v>292</v>
      </c>
      <c r="M160" s="98" t="s">
        <v>296</v>
      </c>
      <c r="N160" s="98" t="s">
        <v>268</v>
      </c>
    </row>
    <row r="161" spans="1:13" s="98" customFormat="1" ht="18.75" customHeight="1" x14ac:dyDescent="0.3">
      <c r="A161" s="98" t="s">
        <v>373</v>
      </c>
      <c r="B161" s="123" t="s">
        <v>268</v>
      </c>
      <c r="C161" s="121" t="s">
        <v>374</v>
      </c>
      <c r="D161" s="189"/>
      <c r="E161" s="121"/>
      <c r="F161" s="121" t="s">
        <v>375</v>
      </c>
      <c r="G161" s="189"/>
      <c r="K161" s="98" t="s">
        <v>285</v>
      </c>
      <c r="L161" s="98" t="s">
        <v>293</v>
      </c>
      <c r="M161" s="98" t="s">
        <v>297</v>
      </c>
    </row>
    <row r="162" spans="1:13" s="98" customFormat="1" ht="18.75" customHeight="1" x14ac:dyDescent="0.3">
      <c r="A162" s="121"/>
      <c r="B162" s="121"/>
      <c r="C162" s="121"/>
      <c r="D162" s="122"/>
      <c r="E162" s="121"/>
      <c r="F162" s="122"/>
      <c r="G162" s="121"/>
      <c r="K162" s="98" t="s">
        <v>286</v>
      </c>
      <c r="L162" s="98" t="s">
        <v>294</v>
      </c>
      <c r="M162" s="98" t="s">
        <v>299</v>
      </c>
    </row>
    <row r="163" spans="1:13" s="98" customFormat="1" ht="18.75" customHeight="1" x14ac:dyDescent="0.3">
      <c r="A163" s="121"/>
      <c r="B163" s="98" t="s">
        <v>189</v>
      </c>
      <c r="C163" s="121"/>
      <c r="D163" s="123" t="s">
        <v>268</v>
      </c>
      <c r="E163" s="121"/>
      <c r="F163" s="121"/>
      <c r="G163" s="121"/>
      <c r="K163" s="98" t="s">
        <v>287</v>
      </c>
      <c r="M163" s="98" t="s">
        <v>300</v>
      </c>
    </row>
    <row r="164" spans="1:13" s="98" customFormat="1" ht="18.75" customHeight="1" x14ac:dyDescent="0.3">
      <c r="A164" s="121"/>
      <c r="B164" s="98" t="s">
        <v>190</v>
      </c>
      <c r="C164" s="121"/>
      <c r="D164" s="121"/>
      <c r="E164" s="121"/>
      <c r="F164" s="121"/>
      <c r="G164" s="121"/>
      <c r="K164" s="98" t="s">
        <v>288</v>
      </c>
      <c r="M164" s="98" t="s">
        <v>301</v>
      </c>
    </row>
    <row r="165" spans="1:13" s="98" customFormat="1" ht="18.75" customHeight="1" x14ac:dyDescent="0.3">
      <c r="A165" s="121"/>
      <c r="B165" s="123"/>
      <c r="C165" s="121"/>
      <c r="D165" s="121"/>
      <c r="E165" s="121"/>
      <c r="F165" s="121"/>
      <c r="G165" s="121"/>
      <c r="K165" s="98" t="s">
        <v>289</v>
      </c>
    </row>
    <row r="166" spans="1:13" s="98" customFormat="1" ht="18.75" customHeight="1" x14ac:dyDescent="0.3">
      <c r="A166" s="121"/>
      <c r="B166" s="121"/>
      <c r="C166" s="121"/>
      <c r="D166" s="121"/>
      <c r="E166" s="121"/>
      <c r="F166" s="121"/>
      <c r="G166" s="121"/>
      <c r="K166" s="98" t="s">
        <v>290</v>
      </c>
    </row>
    <row r="167" spans="1:13" s="98" customFormat="1" ht="18.75" customHeight="1" x14ac:dyDescent="0.3">
      <c r="A167" s="121"/>
      <c r="B167" s="121"/>
      <c r="C167" s="121"/>
      <c r="D167" s="121"/>
      <c r="E167" s="121"/>
      <c r="F167" s="121"/>
      <c r="G167" s="121"/>
      <c r="H167" s="121"/>
      <c r="I167" s="121"/>
    </row>
    <row r="168" spans="1:13" s="98" customFormat="1" ht="32.25" customHeight="1" x14ac:dyDescent="0.3">
      <c r="A168" s="192" t="s">
        <v>376</v>
      </c>
      <c r="B168" s="123" t="s">
        <v>268</v>
      </c>
      <c r="C168" s="121"/>
      <c r="D168" s="121"/>
      <c r="E168" s="121"/>
      <c r="F168" s="121"/>
      <c r="G168" s="121"/>
      <c r="H168" s="121"/>
      <c r="I168" s="121"/>
      <c r="L168" s="98" t="s">
        <v>268</v>
      </c>
    </row>
    <row r="169" spans="1:13" s="98" customFormat="1" ht="18.75" customHeight="1" x14ac:dyDescent="0.3">
      <c r="A169" s="121"/>
      <c r="B169" s="127" t="s">
        <v>377</v>
      </c>
      <c r="C169" s="121"/>
      <c r="D169" s="121"/>
      <c r="E169" s="121"/>
      <c r="F169" s="121"/>
      <c r="G169" s="121"/>
      <c r="H169" s="121"/>
      <c r="I169" s="121"/>
      <c r="L169" s="98" t="s">
        <v>298</v>
      </c>
    </row>
    <row r="170" spans="1:13" ht="18.75" customHeight="1" x14ac:dyDescent="0.3">
      <c r="A170" s="121"/>
      <c r="B170" s="98" t="s">
        <v>192</v>
      </c>
      <c r="C170" s="126"/>
      <c r="D170" s="124"/>
      <c r="E170" s="124"/>
      <c r="F170" s="124"/>
      <c r="G170" s="124"/>
      <c r="H170" s="124"/>
      <c r="I170" s="124"/>
      <c r="J170" s="98"/>
    </row>
    <row r="171" spans="1:13" ht="18.75" customHeight="1" x14ac:dyDescent="0.3">
      <c r="A171" s="121"/>
      <c r="B171" s="98" t="s">
        <v>193</v>
      </c>
      <c r="C171" s="126"/>
      <c r="D171" s="124"/>
      <c r="E171" s="124"/>
      <c r="F171" s="124"/>
      <c r="G171" s="124"/>
      <c r="H171" s="124"/>
      <c r="I171" s="124"/>
      <c r="J171" s="98"/>
    </row>
    <row r="172" spans="1:13" ht="18.75" customHeight="1" x14ac:dyDescent="0.3">
      <c r="A172" s="121"/>
      <c r="B172" s="98" t="s">
        <v>194</v>
      </c>
      <c r="C172" s="126"/>
      <c r="D172" s="124"/>
      <c r="E172" s="124"/>
      <c r="F172" s="124"/>
      <c r="G172" s="124"/>
      <c r="H172" s="124"/>
      <c r="I172" s="124"/>
      <c r="J172" s="98"/>
    </row>
    <row r="173" spans="1:13" ht="18.75" customHeight="1" x14ac:dyDescent="0.3">
      <c r="A173" s="121"/>
      <c r="B173" s="98"/>
      <c r="C173" s="121"/>
      <c r="D173" s="121"/>
      <c r="E173" s="121"/>
      <c r="F173" s="121"/>
      <c r="G173" s="121"/>
      <c r="H173" s="121"/>
      <c r="I173" s="121"/>
      <c r="J173" s="98"/>
    </row>
    <row r="174" spans="1:13" ht="18.75" customHeight="1" x14ac:dyDescent="0.3">
      <c r="A174" s="121"/>
      <c r="B174" s="98" t="s">
        <v>195</v>
      </c>
      <c r="C174" s="126"/>
      <c r="D174" s="98" t="s">
        <v>196</v>
      </c>
      <c r="E174" s="126"/>
      <c r="F174" s="98" t="s">
        <v>197</v>
      </c>
      <c r="G174" s="126"/>
      <c r="H174" s="124"/>
      <c r="J174" s="98"/>
    </row>
    <row r="175" spans="1:13" ht="18.75" customHeight="1" x14ac:dyDescent="0.3">
      <c r="A175" s="121"/>
      <c r="B175" s="121"/>
      <c r="C175" s="300"/>
      <c r="D175" s="125"/>
      <c r="E175" s="300"/>
      <c r="F175" s="121"/>
      <c r="G175" s="301"/>
      <c r="H175" s="124"/>
      <c r="I175" s="121"/>
      <c r="J175" s="98"/>
    </row>
    <row r="176" spans="1:13" ht="66.75" customHeight="1" x14ac:dyDescent="0.3">
      <c r="A176" s="119" t="s">
        <v>479</v>
      </c>
      <c r="B176" s="459" t="s">
        <v>209</v>
      </c>
      <c r="C176" s="121"/>
      <c r="D176" s="121"/>
      <c r="E176" s="121"/>
      <c r="F176" s="121"/>
      <c r="G176" s="121"/>
      <c r="H176" s="121"/>
      <c r="I176" s="121"/>
      <c r="J176" s="98"/>
      <c r="L176" t="s">
        <v>208</v>
      </c>
    </row>
    <row r="177" spans="1:12" ht="63.75" customHeight="1" x14ac:dyDescent="0.3">
      <c r="A177" s="119" t="s">
        <v>480</v>
      </c>
      <c r="B177" s="459" t="s">
        <v>209</v>
      </c>
      <c r="C177" s="121"/>
      <c r="D177" s="121"/>
      <c r="E177" s="121"/>
      <c r="F177" s="121"/>
      <c r="G177" s="121"/>
      <c r="H177" s="121"/>
      <c r="I177" s="121"/>
      <c r="J177" s="98"/>
      <c r="L177" t="s">
        <v>209</v>
      </c>
    </row>
    <row r="178" spans="1:12" ht="66.75" customHeight="1" x14ac:dyDescent="0.3">
      <c r="A178" s="120" t="s">
        <v>481</v>
      </c>
      <c r="B178" s="459" t="s">
        <v>209</v>
      </c>
      <c r="C178" s="121"/>
      <c r="D178" s="121"/>
      <c r="E178" s="121"/>
      <c r="F178" s="121"/>
      <c r="G178" s="121"/>
      <c r="H178" s="121"/>
      <c r="I178" s="121"/>
      <c r="J178" s="98"/>
    </row>
    <row r="179" spans="1:12" ht="54.75" customHeight="1" x14ac:dyDescent="0.3">
      <c r="A179" s="120" t="s">
        <v>494</v>
      </c>
      <c r="B179" s="459" t="s">
        <v>209</v>
      </c>
      <c r="C179" s="121"/>
      <c r="D179" s="121"/>
      <c r="E179" s="121"/>
      <c r="F179" s="121"/>
      <c r="G179" s="121"/>
      <c r="H179" s="121"/>
      <c r="I179" s="121"/>
      <c r="J179" s="98"/>
    </row>
    <row r="180" spans="1:12" ht="30" customHeight="1" x14ac:dyDescent="0.3">
      <c r="A180" s="120" t="s">
        <v>495</v>
      </c>
      <c r="B180" s="460"/>
      <c r="C180" s="121"/>
      <c r="D180" s="121"/>
      <c r="E180" s="121"/>
      <c r="F180" s="121"/>
      <c r="G180" s="121"/>
      <c r="H180" s="121"/>
      <c r="I180" s="121"/>
      <c r="J180" s="98"/>
    </row>
    <row r="181" spans="1:12" ht="63.75" customHeight="1" x14ac:dyDescent="0.3">
      <c r="A181" s="120" t="s">
        <v>498</v>
      </c>
      <c r="B181" s="461" t="s">
        <v>209</v>
      </c>
      <c r="C181" s="121"/>
      <c r="D181" s="121"/>
      <c r="E181" s="121"/>
      <c r="F181" s="121"/>
      <c r="G181" s="121"/>
      <c r="H181" s="121"/>
      <c r="I181" s="121"/>
      <c r="J181" s="98"/>
    </row>
    <row r="182" spans="1:12" ht="96.75" customHeight="1" x14ac:dyDescent="0.3">
      <c r="A182" s="120" t="s">
        <v>551</v>
      </c>
      <c r="B182" s="461" t="s">
        <v>209</v>
      </c>
      <c r="C182" s="121"/>
      <c r="D182" s="121"/>
      <c r="E182" s="121"/>
      <c r="F182" s="121"/>
      <c r="G182" s="121"/>
      <c r="H182" s="121"/>
      <c r="I182" s="121"/>
      <c r="J182" s="98"/>
    </row>
    <row r="183" spans="1:12" ht="78" customHeight="1" x14ac:dyDescent="0.3">
      <c r="A183" s="120" t="s">
        <v>547</v>
      </c>
      <c r="B183" s="481"/>
      <c r="C183" s="121"/>
      <c r="D183" s="121"/>
      <c r="E183" s="121"/>
      <c r="F183" s="121"/>
      <c r="G183" s="121"/>
      <c r="H183" s="121"/>
      <c r="I183" s="121"/>
      <c r="J183" s="98"/>
    </row>
    <row r="184" spans="1:12" ht="96" customHeight="1" x14ac:dyDescent="0.3">
      <c r="A184" s="120" t="s">
        <v>548</v>
      </c>
      <c r="B184" s="461" t="s">
        <v>209</v>
      </c>
      <c r="C184" s="121"/>
      <c r="D184" s="121"/>
      <c r="E184" s="121"/>
      <c r="F184" s="121"/>
      <c r="G184" s="121"/>
      <c r="H184" s="121"/>
      <c r="I184" s="121"/>
      <c r="J184" s="98"/>
      <c r="L184" t="s">
        <v>499</v>
      </c>
    </row>
    <row r="185" spans="1:12" ht="41.25" customHeight="1" x14ac:dyDescent="0.3">
      <c r="A185" s="120" t="s">
        <v>549</v>
      </c>
      <c r="B185" s="463"/>
      <c r="C185" s="121"/>
      <c r="D185" s="121"/>
      <c r="E185" s="121"/>
      <c r="F185" s="121"/>
      <c r="G185" s="121"/>
      <c r="H185" s="121"/>
      <c r="I185" s="121"/>
      <c r="J185" s="98"/>
      <c r="L185" t="s">
        <v>500</v>
      </c>
    </row>
    <row r="186" spans="1:12" ht="46.5" customHeight="1" x14ac:dyDescent="0.3">
      <c r="A186" s="120" t="s">
        <v>550</v>
      </c>
      <c r="B186" s="461"/>
      <c r="C186" s="121"/>
      <c r="D186" s="121"/>
      <c r="E186" s="121"/>
      <c r="F186" s="121"/>
      <c r="G186" s="121"/>
      <c r="H186" s="121"/>
      <c r="I186" s="121"/>
      <c r="J186" s="98"/>
      <c r="L186" t="s">
        <v>501</v>
      </c>
    </row>
    <row r="187" spans="1:12" ht="39" customHeight="1" x14ac:dyDescent="0.3">
      <c r="A187" s="120" t="s">
        <v>537</v>
      </c>
      <c r="B187" s="461" t="s">
        <v>1612</v>
      </c>
      <c r="C187" s="121"/>
      <c r="D187" s="121"/>
      <c r="E187" s="121"/>
      <c r="F187" s="121"/>
      <c r="G187" s="121"/>
      <c r="H187" s="121"/>
      <c r="I187" s="121"/>
      <c r="J187" s="98"/>
      <c r="L187" t="s">
        <v>502</v>
      </c>
    </row>
    <row r="188" spans="1:12" ht="46.5" customHeight="1" x14ac:dyDescent="0.3">
      <c r="A188" s="120" t="s">
        <v>538</v>
      </c>
      <c r="B188" s="461" t="s">
        <v>1613</v>
      </c>
      <c r="C188" s="121"/>
      <c r="D188" s="121"/>
      <c r="E188" s="121"/>
      <c r="F188" s="121"/>
      <c r="G188" s="121"/>
      <c r="H188" s="121"/>
      <c r="I188" s="121"/>
      <c r="J188" s="98"/>
    </row>
    <row r="189" spans="1:12" ht="46.5" customHeight="1" x14ac:dyDescent="0.35">
      <c r="A189" s="120" t="s">
        <v>539</v>
      </c>
      <c r="B189" s="517" t="s">
        <v>1614</v>
      </c>
      <c r="C189" s="121"/>
      <c r="D189" s="121"/>
      <c r="E189" s="121"/>
      <c r="F189" s="121"/>
      <c r="G189" s="121"/>
      <c r="H189" s="121"/>
      <c r="I189" s="121"/>
      <c r="J189" s="98"/>
    </row>
    <row r="190" spans="1:12" ht="45.75" customHeight="1" x14ac:dyDescent="0.3">
      <c r="A190" s="120" t="s">
        <v>540</v>
      </c>
      <c r="B190" s="518" t="s">
        <v>1615</v>
      </c>
      <c r="C190" s="121"/>
      <c r="D190" s="121"/>
      <c r="E190" s="121"/>
      <c r="F190" s="121"/>
      <c r="G190" s="121"/>
      <c r="H190" s="121"/>
      <c r="I190" s="121"/>
      <c r="J190" s="98"/>
    </row>
    <row r="191" spans="1:12" x14ac:dyDescent="0.3">
      <c r="A191" s="113" t="s">
        <v>260</v>
      </c>
      <c r="B191" s="132"/>
      <c r="I191" s="104"/>
      <c r="K191" t="s">
        <v>119</v>
      </c>
    </row>
    <row r="192" spans="1:12" ht="34.5" customHeight="1" x14ac:dyDescent="0.3">
      <c r="A192" s="113" t="s">
        <v>1584</v>
      </c>
      <c r="B192" s="132"/>
      <c r="I192" s="104"/>
      <c r="K192" t="s">
        <v>450</v>
      </c>
    </row>
    <row r="193" spans="1:11" x14ac:dyDescent="0.3">
      <c r="A193" s="113" t="s">
        <v>1571</v>
      </c>
      <c r="B193" s="132" t="s">
        <v>1616</v>
      </c>
      <c r="I193" s="104"/>
      <c r="K193" t="s">
        <v>261</v>
      </c>
    </row>
    <row r="194" spans="1:11" ht="64.5" customHeight="1" x14ac:dyDescent="0.3">
      <c r="A194" s="113" t="s">
        <v>1585</v>
      </c>
      <c r="B194" s="132"/>
      <c r="I194" s="104"/>
      <c r="K194" t="s">
        <v>41</v>
      </c>
    </row>
    <row r="195" spans="1:11" x14ac:dyDescent="0.3">
      <c r="A195" s="113" t="s">
        <v>1583</v>
      </c>
      <c r="B195" s="132"/>
      <c r="I195" s="104"/>
    </row>
    <row r="196" spans="1:11" ht="15" customHeight="1" x14ac:dyDescent="0.3">
      <c r="A196" s="113" t="s">
        <v>1572</v>
      </c>
      <c r="B196" s="277">
        <v>44645</v>
      </c>
    </row>
    <row r="197" spans="1:11" x14ac:dyDescent="0.3">
      <c r="A197" s="129" t="s">
        <v>9</v>
      </c>
      <c r="B197" s="167">
        <v>44645</v>
      </c>
    </row>
    <row r="198" spans="1:11" x14ac:dyDescent="0.3">
      <c r="A198" s="129" t="s">
        <v>134</v>
      </c>
      <c r="B198" s="140"/>
    </row>
    <row r="199" spans="1:11" x14ac:dyDescent="0.3">
      <c r="A199" s="519" t="s">
        <v>1617</v>
      </c>
      <c r="B199" s="178" t="s">
        <v>209</v>
      </c>
      <c r="K199" t="s">
        <v>208</v>
      </c>
    </row>
    <row r="200" spans="1:11" ht="48" customHeight="1" x14ac:dyDescent="0.3">
      <c r="A200" s="252" t="s">
        <v>410</v>
      </c>
      <c r="B200" s="254"/>
      <c r="K200" t="s">
        <v>209</v>
      </c>
    </row>
    <row r="201" spans="1:11" x14ac:dyDescent="0.3">
      <c r="A201" s="251" t="s">
        <v>407</v>
      </c>
      <c r="B201" s="261"/>
      <c r="I201" t="s">
        <v>307</v>
      </c>
    </row>
    <row r="202" spans="1:11" x14ac:dyDescent="0.3">
      <c r="A202" s="251" t="s">
        <v>408</v>
      </c>
      <c r="B202" s="261"/>
      <c r="I202" t="s">
        <v>419</v>
      </c>
    </row>
    <row r="203" spans="1:11" x14ac:dyDescent="0.3">
      <c r="A203" s="251" t="s">
        <v>409</v>
      </c>
      <c r="B203" s="261" t="s">
        <v>307</v>
      </c>
    </row>
    <row r="204" spans="1:11" ht="31.5" customHeight="1" x14ac:dyDescent="0.3">
      <c r="A204" s="520" t="s">
        <v>423</v>
      </c>
      <c r="B204" s="521"/>
      <c r="C204" s="256"/>
      <c r="D204" s="257" t="s">
        <v>1592</v>
      </c>
      <c r="E204" s="257" t="s">
        <v>422</v>
      </c>
      <c r="F204" s="257"/>
      <c r="G204" s="257"/>
    </row>
    <row r="205" spans="1:11" x14ac:dyDescent="0.3">
      <c r="A205" s="251"/>
      <c r="B205" s="262"/>
      <c r="C205" s="258" t="s">
        <v>48</v>
      </c>
      <c r="D205" s="438"/>
      <c r="E205" s="439"/>
      <c r="F205" s="259"/>
      <c r="G205" s="259"/>
    </row>
    <row r="206" spans="1:11" ht="18" customHeight="1" x14ac:dyDescent="0.3">
      <c r="A206" s="255"/>
      <c r="B206" s="262"/>
      <c r="C206" s="258" t="s">
        <v>49</v>
      </c>
      <c r="D206" s="439">
        <v>10000000</v>
      </c>
      <c r="E206" s="439"/>
      <c r="F206" s="259"/>
      <c r="G206" s="259"/>
    </row>
    <row r="207" spans="1:11" ht="30.75" customHeight="1" x14ac:dyDescent="0.3">
      <c r="A207" s="255" t="s">
        <v>544</v>
      </c>
      <c r="B207" s="261" t="s">
        <v>555</v>
      </c>
      <c r="C207" s="258"/>
      <c r="D207" s="479"/>
      <c r="E207" s="479"/>
      <c r="F207" s="259"/>
      <c r="G207" s="259"/>
      <c r="K207" t="s">
        <v>274</v>
      </c>
    </row>
    <row r="208" spans="1:11" ht="23.25" customHeight="1" x14ac:dyDescent="0.3">
      <c r="A208" s="260" t="s">
        <v>417</v>
      </c>
      <c r="B208" s="261"/>
      <c r="K208" t="s">
        <v>275</v>
      </c>
    </row>
    <row r="209" spans="1:11" ht="28.8" x14ac:dyDescent="0.3">
      <c r="A209" s="251" t="s">
        <v>413</v>
      </c>
      <c r="B209" s="263">
        <v>44743</v>
      </c>
      <c r="K209" t="s">
        <v>545</v>
      </c>
    </row>
    <row r="210" spans="1:11" ht="28.8" x14ac:dyDescent="0.3">
      <c r="A210" s="260" t="s">
        <v>420</v>
      </c>
      <c r="B210" s="263">
        <v>45473</v>
      </c>
      <c r="K210" t="s">
        <v>276</v>
      </c>
    </row>
    <row r="211" spans="1:11" ht="51" customHeight="1" x14ac:dyDescent="0.3">
      <c r="A211" s="251" t="s">
        <v>415</v>
      </c>
      <c r="B211" s="261"/>
      <c r="K211" t="s">
        <v>555</v>
      </c>
    </row>
    <row r="212" spans="1:11" ht="28.8" x14ac:dyDescent="0.3">
      <c r="A212" s="480" t="s">
        <v>552</v>
      </c>
      <c r="B212" s="263"/>
      <c r="K212" t="s">
        <v>277</v>
      </c>
    </row>
    <row r="213" spans="1:11" ht="28.8" x14ac:dyDescent="0.3">
      <c r="A213" s="305" t="s">
        <v>114</v>
      </c>
      <c r="B213" s="263"/>
      <c r="K213" t="s">
        <v>546</v>
      </c>
    </row>
    <row r="214" spans="1:11" ht="28.8" x14ac:dyDescent="0.3">
      <c r="A214" s="128" t="s">
        <v>451</v>
      </c>
      <c r="B214" s="169" t="s">
        <v>385</v>
      </c>
      <c r="I214" t="s">
        <v>385</v>
      </c>
      <c r="K214" t="s">
        <v>41</v>
      </c>
    </row>
    <row r="215" spans="1:11" ht="28.8" x14ac:dyDescent="0.3">
      <c r="A215" s="188" t="s">
        <v>1577</v>
      </c>
      <c r="B215" s="139" t="s">
        <v>41</v>
      </c>
      <c r="I215" t="s">
        <v>386</v>
      </c>
      <c r="J215" s="104" t="s">
        <v>368</v>
      </c>
      <c r="K215" s="104"/>
    </row>
    <row r="216" spans="1:11" ht="28.8" x14ac:dyDescent="0.3">
      <c r="A216" s="128" t="s">
        <v>427</v>
      </c>
      <c r="B216" s="142">
        <v>44378</v>
      </c>
      <c r="I216" s="104"/>
      <c r="J216" s="104" t="s">
        <v>288</v>
      </c>
      <c r="K216" s="104"/>
    </row>
    <row r="217" spans="1:11" x14ac:dyDescent="0.3">
      <c r="A217" s="128" t="s">
        <v>50</v>
      </c>
      <c r="B217" s="142"/>
      <c r="I217" s="104"/>
      <c r="J217" s="104" t="s">
        <v>446</v>
      </c>
      <c r="K217" s="104"/>
    </row>
    <row r="218" spans="1:11" ht="28.8" x14ac:dyDescent="0.3">
      <c r="A218" s="128" t="s">
        <v>113</v>
      </c>
      <c r="B218" s="142"/>
      <c r="I218" s="104"/>
      <c r="J218" s="104" t="s">
        <v>74</v>
      </c>
    </row>
    <row r="219" spans="1:11" x14ac:dyDescent="0.3">
      <c r="A219" s="128" t="s">
        <v>131</v>
      </c>
      <c r="B219" s="142"/>
      <c r="J219" s="104" t="s">
        <v>444</v>
      </c>
    </row>
    <row r="220" spans="1:11" x14ac:dyDescent="0.3">
      <c r="A220" s="128" t="s">
        <v>11</v>
      </c>
      <c r="B220" s="142"/>
      <c r="J220" s="104" t="s">
        <v>445</v>
      </c>
    </row>
    <row r="221" spans="1:11" x14ac:dyDescent="0.3">
      <c r="A221" s="128" t="s">
        <v>12</v>
      </c>
      <c r="B221" s="142"/>
      <c r="J221" s="104" t="s">
        <v>369</v>
      </c>
    </row>
    <row r="222" spans="1:11" ht="28.8" x14ac:dyDescent="0.3">
      <c r="A222" s="128" t="s">
        <v>13</v>
      </c>
      <c r="B222" s="142"/>
      <c r="J222" s="104" t="s">
        <v>553</v>
      </c>
    </row>
    <row r="223" spans="1:11" x14ac:dyDescent="0.3">
      <c r="A223" s="5"/>
      <c r="B223" s="4"/>
      <c r="J223" s="104" t="s">
        <v>87</v>
      </c>
    </row>
    <row r="224" spans="1:11" x14ac:dyDescent="0.3">
      <c r="A224" s="5"/>
      <c r="B224" s="4"/>
      <c r="J224" s="104" t="s">
        <v>443</v>
      </c>
    </row>
    <row r="225" spans="1:10" x14ac:dyDescent="0.3">
      <c r="A225" s="5"/>
      <c r="B225" s="4"/>
      <c r="J225" s="104" t="s">
        <v>568</v>
      </c>
    </row>
    <row r="226" spans="1:10" x14ac:dyDescent="0.3">
      <c r="A226" s="5"/>
      <c r="B226" s="4"/>
      <c r="J226" s="104" t="s">
        <v>447</v>
      </c>
    </row>
    <row r="227" spans="1:10" x14ac:dyDescent="0.3">
      <c r="A227" s="5"/>
      <c r="B227" s="4"/>
      <c r="J227" s="104" t="s">
        <v>452</v>
      </c>
    </row>
    <row r="228" spans="1:10" x14ac:dyDescent="0.3">
      <c r="A228" s="5"/>
      <c r="B228" s="4"/>
      <c r="J228" s="104" t="s">
        <v>453</v>
      </c>
    </row>
    <row r="229" spans="1:10" x14ac:dyDescent="0.3">
      <c r="A229" s="5"/>
      <c r="B229" s="4"/>
      <c r="J229" s="104" t="s">
        <v>558</v>
      </c>
    </row>
    <row r="230" spans="1:10" x14ac:dyDescent="0.3">
      <c r="A230" s="5"/>
      <c r="B230" s="4"/>
      <c r="J230" s="104" t="s">
        <v>41</v>
      </c>
    </row>
    <row r="231" spans="1:10" x14ac:dyDescent="0.3">
      <c r="A231" s="5"/>
      <c r="B231" s="4"/>
    </row>
    <row r="232" spans="1:10" x14ac:dyDescent="0.3">
      <c r="A232" s="5"/>
      <c r="B232" s="4"/>
    </row>
    <row r="233" spans="1:10" x14ac:dyDescent="0.3">
      <c r="A233" s="5"/>
      <c r="B233" s="4"/>
    </row>
    <row r="234" spans="1:10" x14ac:dyDescent="0.3">
      <c r="A234" s="5"/>
      <c r="B234" s="4"/>
    </row>
    <row r="235" spans="1:10" x14ac:dyDescent="0.3">
      <c r="A235" s="5"/>
      <c r="B235" s="4"/>
    </row>
    <row r="236" spans="1:10" x14ac:dyDescent="0.3">
      <c r="A236" s="5"/>
      <c r="B236" s="4"/>
    </row>
    <row r="237" spans="1:10" x14ac:dyDescent="0.3">
      <c r="A237" s="5"/>
      <c r="B237" s="4"/>
    </row>
    <row r="238" spans="1:10" x14ac:dyDescent="0.3">
      <c r="A238" s="5"/>
      <c r="B238" s="4"/>
    </row>
    <row r="239" spans="1:10" x14ac:dyDescent="0.3">
      <c r="A239" s="5"/>
      <c r="B239" s="4"/>
    </row>
    <row r="240" spans="1:10" x14ac:dyDescent="0.3">
      <c r="A240" s="5"/>
      <c r="B240" s="4"/>
    </row>
    <row r="241" spans="1:2" x14ac:dyDescent="0.3">
      <c r="A241" s="5"/>
      <c r="B241" s="4"/>
    </row>
    <row r="242" spans="1:2" x14ac:dyDescent="0.3">
      <c r="A242" s="5"/>
      <c r="B242" s="4"/>
    </row>
    <row r="243" spans="1:2" x14ac:dyDescent="0.3">
      <c r="A243" s="5"/>
      <c r="B243" s="4"/>
    </row>
    <row r="244" spans="1:2" x14ac:dyDescent="0.3">
      <c r="A244" s="5"/>
      <c r="B244" s="4"/>
    </row>
    <row r="245" spans="1:2" x14ac:dyDescent="0.3">
      <c r="A245" s="5"/>
      <c r="B245" s="4"/>
    </row>
    <row r="246" spans="1:2" x14ac:dyDescent="0.3">
      <c r="A246" s="5"/>
      <c r="B246" s="4"/>
    </row>
    <row r="247" spans="1:2" x14ac:dyDescent="0.3">
      <c r="A247" s="5"/>
      <c r="B247" s="4"/>
    </row>
    <row r="248" spans="1:2" x14ac:dyDescent="0.3">
      <c r="A248" s="5"/>
      <c r="B248" s="4"/>
    </row>
    <row r="249" spans="1:2" x14ac:dyDescent="0.3">
      <c r="A249" s="5"/>
      <c r="B249" s="4"/>
    </row>
    <row r="250" spans="1:2" x14ac:dyDescent="0.3">
      <c r="A250" s="5"/>
      <c r="B250" s="4"/>
    </row>
    <row r="251" spans="1:2" x14ac:dyDescent="0.3">
      <c r="A251" s="5"/>
      <c r="B251" s="4"/>
    </row>
    <row r="252" spans="1:2" x14ac:dyDescent="0.3">
      <c r="A252" s="5"/>
      <c r="B252" s="4"/>
    </row>
    <row r="253" spans="1:2" x14ac:dyDescent="0.3">
      <c r="A253" s="5"/>
      <c r="B253" s="4"/>
    </row>
    <row r="254" spans="1:2" x14ac:dyDescent="0.3">
      <c r="A254" s="5"/>
      <c r="B254" s="4"/>
    </row>
    <row r="255" spans="1:2" x14ac:dyDescent="0.3">
      <c r="A255" s="5"/>
      <c r="B255" s="4"/>
    </row>
    <row r="256" spans="1:2" x14ac:dyDescent="0.3">
      <c r="A256" s="5"/>
      <c r="B256" s="4"/>
    </row>
    <row r="257" spans="1:2" x14ac:dyDescent="0.3">
      <c r="A257" s="5"/>
      <c r="B257" s="4"/>
    </row>
    <row r="258" spans="1:2" x14ac:dyDescent="0.3">
      <c r="A258" s="5"/>
      <c r="B258" s="4"/>
    </row>
    <row r="259" spans="1:2" x14ac:dyDescent="0.3">
      <c r="A259" s="5"/>
      <c r="B259" s="4"/>
    </row>
    <row r="260" spans="1:2" x14ac:dyDescent="0.3">
      <c r="A260" s="5"/>
      <c r="B260" s="4"/>
    </row>
    <row r="261" spans="1:2" x14ac:dyDescent="0.3">
      <c r="A261" s="5"/>
      <c r="B261" s="4"/>
    </row>
    <row r="262" spans="1:2" x14ac:dyDescent="0.3">
      <c r="A262" s="5"/>
      <c r="B262" s="4"/>
    </row>
    <row r="263" spans="1:2" x14ac:dyDescent="0.3">
      <c r="A263" s="5"/>
      <c r="B263" s="4"/>
    </row>
    <row r="264" spans="1:2" x14ac:dyDescent="0.3">
      <c r="A264" s="5"/>
      <c r="B264" s="4"/>
    </row>
    <row r="265" spans="1:2" x14ac:dyDescent="0.3">
      <c r="A265" s="5"/>
      <c r="B265" s="4"/>
    </row>
    <row r="266" spans="1:2" x14ac:dyDescent="0.3">
      <c r="A266" s="5"/>
      <c r="B266" s="4"/>
    </row>
    <row r="267" spans="1:2" x14ac:dyDescent="0.3">
      <c r="A267" s="5"/>
      <c r="B267" s="4"/>
    </row>
    <row r="268" spans="1:2" x14ac:dyDescent="0.3">
      <c r="A268" s="5"/>
      <c r="B268" s="4"/>
    </row>
    <row r="269" spans="1:2" x14ac:dyDescent="0.3">
      <c r="A269" s="5"/>
      <c r="B269" s="4"/>
    </row>
    <row r="270" spans="1:2" x14ac:dyDescent="0.3">
      <c r="A270" s="5"/>
      <c r="B270" s="4"/>
    </row>
    <row r="271" spans="1:2" x14ac:dyDescent="0.3">
      <c r="A271" s="5"/>
      <c r="B271" s="4"/>
    </row>
    <row r="272" spans="1:2" x14ac:dyDescent="0.3">
      <c r="A272" s="5"/>
      <c r="B272" s="4"/>
    </row>
    <row r="273" spans="1:2" x14ac:dyDescent="0.3">
      <c r="A273" s="5"/>
      <c r="B273" s="4"/>
    </row>
    <row r="274" spans="1:2" x14ac:dyDescent="0.3">
      <c r="A274" s="5"/>
      <c r="B274" s="4"/>
    </row>
    <row r="275" spans="1:2" x14ac:dyDescent="0.3">
      <c r="A275" s="5"/>
      <c r="B275" s="4"/>
    </row>
    <row r="276" spans="1:2" x14ac:dyDescent="0.3">
      <c r="A276" s="5"/>
      <c r="B276" s="4"/>
    </row>
    <row r="277" spans="1:2" x14ac:dyDescent="0.3">
      <c r="A277" s="5"/>
      <c r="B277" s="4"/>
    </row>
    <row r="278" spans="1:2" x14ac:dyDescent="0.3">
      <c r="A278" s="5"/>
      <c r="B278" s="4"/>
    </row>
  </sheetData>
  <sheetProtection selectLockedCells="1" selectUnlockedCells="1"/>
  <dataConsolidate link="1"/>
  <customSheetViews>
    <customSheetView guid="{8B41D907-2738-45D5-B2A3-27E68231E641}">
      <pageMargins left="0.7" right="0.7" top="0.75" bottom="0.75" header="0.3" footer="0.3"/>
    </customSheetView>
  </customSheetViews>
  <mergeCells count="11">
    <mergeCell ref="A204:B204"/>
    <mergeCell ref="A1:B1"/>
    <mergeCell ref="A2:B2"/>
    <mergeCell ref="D2:H2"/>
    <mergeCell ref="D6:H6"/>
    <mergeCell ref="D3:H3"/>
    <mergeCell ref="D4:H4"/>
    <mergeCell ref="D5:H5"/>
    <mergeCell ref="D7:H7"/>
    <mergeCell ref="D8:H8"/>
    <mergeCell ref="D9:H9"/>
  </mergeCells>
  <dataValidations count="21">
    <dataValidation type="list" allowBlank="1" showInputMessage="1" showErrorMessage="1" sqref="B214" xr:uid="{00000000-0002-0000-0000-000000000000}">
      <formula1>$I$214:$I$215</formula1>
    </dataValidation>
    <dataValidation type="list" allowBlank="1" showInputMessage="1" showErrorMessage="1" sqref="B205" xr:uid="{00000000-0002-0000-0000-000001000000}">
      <formula1>$I$201:$I$201</formula1>
    </dataValidation>
    <dataValidation type="list" allowBlank="1" showInputMessage="1" showErrorMessage="1" sqref="B199" xr:uid="{00000000-0002-0000-0000-000002000000}">
      <formula1>$K$199:$K$200</formula1>
    </dataValidation>
    <dataValidation type="list" allowBlank="1" showInputMessage="1" showErrorMessage="1" sqref="B203" xr:uid="{00000000-0002-0000-0000-000003000000}">
      <formula1>$I$201:$I$202</formula1>
    </dataValidation>
    <dataValidation type="list" allowBlank="1" showInputMessage="1" showErrorMessage="1" sqref="B207" xr:uid="{00000000-0002-0000-0000-000004000000}">
      <formula1>$K$207:$K$214</formula1>
    </dataValidation>
    <dataValidation type="list" allowBlank="1" showInputMessage="1" showErrorMessage="1" sqref="B191" xr:uid="{00000000-0002-0000-0000-000005000000}">
      <formula1>$K$191:$K$192</formula1>
    </dataValidation>
    <dataValidation type="list" allowBlank="1" showInputMessage="1" showErrorMessage="1" sqref="B179 B184 B181:B182 B176:B177" xr:uid="{00000000-0002-0000-0000-000006000000}">
      <formula1>$L$176:$L$177</formula1>
    </dataValidation>
    <dataValidation type="list" allowBlank="1" showInputMessage="1" showErrorMessage="1" sqref="B158" xr:uid="{00000000-0002-0000-0000-000007000000}">
      <formula1>$K$159:$K$167</formula1>
    </dataValidation>
    <dataValidation type="list" allowBlank="1" showInputMessage="1" showErrorMessage="1" sqref="D163" xr:uid="{00000000-0002-0000-0000-000008000000}">
      <formula1>$N$158:$N$160</formula1>
    </dataValidation>
    <dataValidation type="list" allowBlank="1" showInputMessage="1" showErrorMessage="1" sqref="B168" xr:uid="{00000000-0002-0000-0000-000009000000}">
      <formula1>$L$168:$L$169</formula1>
    </dataValidation>
    <dataValidation type="list" allowBlank="1" showInputMessage="1" showErrorMessage="1" sqref="G142" xr:uid="{00000000-0002-0000-0000-00000A000000}">
      <formula1>$M$139:$M$139</formula1>
    </dataValidation>
    <dataValidation type="list" allowBlank="1" showInputMessage="1" showErrorMessage="1" sqref="C139" xr:uid="{00000000-0002-0000-0000-00000B000000}">
      <formula1>$M$139:$M$140</formula1>
    </dataValidation>
    <dataValidation type="list" allowBlank="1" showInputMessage="1" showErrorMessage="1" sqref="B159" xr:uid="{00000000-0002-0000-0000-00000C000000}">
      <formula1>$L$157:$L$162</formula1>
    </dataValidation>
    <dataValidation type="list" allowBlank="1" showInputMessage="1" showErrorMessage="1" sqref="B161" xr:uid="{00000000-0002-0000-0000-00000D000000}">
      <formula1>$M$157:$M$164</formula1>
    </dataValidation>
    <dataValidation type="list" allowBlank="1" showInputMessage="1" showErrorMessage="1" sqref="B186" xr:uid="{00000000-0002-0000-0000-00000E000000}">
      <formula1>$L$184:$L$187</formula1>
    </dataValidation>
    <dataValidation type="list" allowBlank="1" showInputMessage="1" showErrorMessage="1" sqref="B57" xr:uid="{00000000-0002-0000-0000-00000F000000}">
      <formula1>$I$57:$I$59</formula1>
    </dataValidation>
    <dataValidation type="list" allowBlank="1" showInputMessage="1" showErrorMessage="1" sqref="B63" xr:uid="{00000000-0002-0000-0000-000010000000}">
      <formula1>$I$63:$I$65</formula1>
    </dataValidation>
    <dataValidation type="list" allowBlank="1" showInputMessage="1" showErrorMessage="1" sqref="B36" xr:uid="{00000000-0002-0000-0000-000011000000}">
      <formula1>$L$35:$L$46</formula1>
    </dataValidation>
    <dataValidation type="list" allowBlank="1" showInputMessage="1" showErrorMessage="1" sqref="B35" xr:uid="{00000000-0002-0000-0000-000012000000}">
      <formula1>$K$35:$K$39</formula1>
    </dataValidation>
    <dataValidation type="list" allowBlank="1" showInputMessage="1" showErrorMessage="1" sqref="B47" xr:uid="{00000000-0002-0000-0000-000013000000}">
      <formula1>$M$47:$M$48</formula1>
    </dataValidation>
    <dataValidation type="list" allowBlank="1" showInputMessage="1" showErrorMessage="1" sqref="B215" xr:uid="{00000000-0002-0000-0000-000014000000}">
      <formula1>$J$215:$J$230</formula1>
    </dataValidation>
  </dataValidations>
  <hyperlinks>
    <hyperlink ref="B14" r:id="rId1" xr:uid="{3C9A931D-1AC6-43F6-8C65-018574DFE265}"/>
    <hyperlink ref="B34" r:id="rId2" xr:uid="{6A9FB5B5-426D-4947-A8E8-0F480DA36058}"/>
    <hyperlink ref="B190" r:id="rId3" display="mailto:andrea.comer@ct.gov" xr:uid="{39588F42-EEA2-4036-AE8D-9F9C17FD3F64}"/>
  </hyperlinks>
  <pageMargins left="0.7" right="0.7" top="0.75" bottom="0.75" header="0.3" footer="0.3"/>
  <pageSetup orientation="portrait" r:id="rId4"/>
  <legacy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D42"/>
  <sheetViews>
    <sheetView showZeros="0" zoomScaleNormal="100" workbookViewId="0">
      <selection activeCell="I7" sqref="I7"/>
    </sheetView>
  </sheetViews>
  <sheetFormatPr defaultColWidth="9.33203125" defaultRowHeight="15.6" x14ac:dyDescent="0.3"/>
  <cols>
    <col min="1" max="4" width="22.5546875" style="249" customWidth="1"/>
    <col min="5" max="16384" width="9.33203125" style="249"/>
  </cols>
  <sheetData>
    <row r="1" spans="1:4" s="326" customFormat="1" x14ac:dyDescent="0.3"/>
    <row r="2" spans="1:4" s="469" customFormat="1" ht="18" customHeight="1" x14ac:dyDescent="0.3">
      <c r="A2" s="686" t="s">
        <v>531</v>
      </c>
      <c r="B2" s="687"/>
      <c r="C2" s="687"/>
      <c r="D2" s="687"/>
    </row>
    <row r="3" spans="1:4" s="469" customFormat="1" ht="18" customHeight="1" x14ac:dyDescent="0.25">
      <c r="A3" s="442"/>
      <c r="B3" s="442"/>
      <c r="C3" s="442"/>
      <c r="D3" s="442"/>
    </row>
    <row r="4" spans="1:4" s="469" customFormat="1" ht="18" customHeight="1" x14ac:dyDescent="0.25">
      <c r="A4" s="442"/>
      <c r="B4" s="442"/>
      <c r="C4" s="442"/>
      <c r="D4" s="442"/>
    </row>
    <row r="5" spans="1:4" ht="48.75" customHeight="1" x14ac:dyDescent="0.3">
      <c r="A5" s="685" t="s">
        <v>532</v>
      </c>
      <c r="B5" s="685"/>
      <c r="C5" s="685"/>
      <c r="D5" s="685"/>
    </row>
    <row r="6" spans="1:4" ht="30" customHeight="1" x14ac:dyDescent="0.3">
      <c r="A6" s="470"/>
      <c r="B6" s="470"/>
      <c r="C6" s="470"/>
      <c r="D6" s="470"/>
    </row>
    <row r="7" spans="1:4" ht="183.75" customHeight="1" x14ac:dyDescent="0.3">
      <c r="A7" s="679" t="s">
        <v>556</v>
      </c>
      <c r="B7" s="679"/>
      <c r="C7" s="679"/>
      <c r="D7" s="679"/>
    </row>
    <row r="8" spans="1:4" ht="21" customHeight="1" x14ac:dyDescent="0.55000000000000004">
      <c r="A8" s="471" t="s">
        <v>533</v>
      </c>
      <c r="B8" s="688"/>
      <c r="C8" s="689"/>
      <c r="D8" s="689"/>
    </row>
    <row r="9" spans="1:4" x14ac:dyDescent="0.3">
      <c r="A9" s="442"/>
      <c r="B9" s="442"/>
      <c r="C9" s="442"/>
      <c r="D9" s="442"/>
    </row>
    <row r="10" spans="1:4" ht="21" customHeight="1" x14ac:dyDescent="0.3">
      <c r="A10" s="462" t="s">
        <v>534</v>
      </c>
      <c r="B10" s="690" t="str">
        <f>'Intake Sheet'!B31</f>
        <v xml:space="preserve">Ginne-Rae Clay </v>
      </c>
      <c r="C10" s="691"/>
      <c r="D10" s="692"/>
    </row>
    <row r="11" spans="1:4" ht="9" customHeight="1" x14ac:dyDescent="0.3">
      <c r="A11" s="198"/>
      <c r="B11" s="198"/>
      <c r="C11" s="198"/>
      <c r="D11" s="198"/>
    </row>
    <row r="12" spans="1:4" ht="21" customHeight="1" x14ac:dyDescent="0.3">
      <c r="A12" s="462" t="s">
        <v>391</v>
      </c>
      <c r="B12" s="690" t="str">
        <f>'Intake Sheet'!B32</f>
        <v>Executive Director(Interim)</v>
      </c>
      <c r="C12" s="691"/>
      <c r="D12" s="692"/>
    </row>
    <row r="13" spans="1:4" ht="9" customHeight="1" x14ac:dyDescent="0.3">
      <c r="A13" s="462"/>
      <c r="B13" s="198"/>
      <c r="C13" s="198"/>
      <c r="D13" s="198"/>
    </row>
    <row r="14" spans="1:4" ht="21" customHeight="1" x14ac:dyDescent="0.3">
      <c r="A14" s="462" t="s">
        <v>535</v>
      </c>
      <c r="B14" s="694" t="str">
        <f>'Intake Sheet'!B33</f>
        <v>860-543-3481</v>
      </c>
      <c r="C14" s="695"/>
      <c r="D14" s="696"/>
    </row>
    <row r="15" spans="1:4" ht="9" customHeight="1" x14ac:dyDescent="0.3">
      <c r="A15" s="462"/>
      <c r="B15" s="198"/>
      <c r="C15" s="198"/>
      <c r="D15" s="198"/>
    </row>
    <row r="16" spans="1:4" ht="21" customHeight="1" x14ac:dyDescent="0.3">
      <c r="A16" s="462" t="s">
        <v>435</v>
      </c>
      <c r="B16" s="690" t="str">
        <f>'Intake Sheet'!B34</f>
        <v>ginne-rae.clay@ct.gov</v>
      </c>
      <c r="C16" s="691"/>
      <c r="D16" s="692"/>
    </row>
    <row r="17" spans="1:4" ht="9" customHeight="1" x14ac:dyDescent="0.3">
      <c r="A17" s="462"/>
      <c r="B17" s="198"/>
      <c r="C17" s="198"/>
      <c r="D17" s="198"/>
    </row>
    <row r="18" spans="1:4" ht="21" customHeight="1" x14ac:dyDescent="0.3">
      <c r="A18" s="462" t="s">
        <v>424</v>
      </c>
      <c r="B18" s="697">
        <f ca="1">TODAY()</f>
        <v>44634</v>
      </c>
      <c r="C18" s="691"/>
      <c r="D18" s="692"/>
    </row>
    <row r="19" spans="1:4" ht="39.75" customHeight="1" x14ac:dyDescent="0.3">
      <c r="A19" s="465" t="s">
        <v>536</v>
      </c>
      <c r="B19" s="198"/>
      <c r="C19" s="198"/>
      <c r="D19" s="198"/>
    </row>
    <row r="20" spans="1:4" x14ac:dyDescent="0.3">
      <c r="A20" s="462"/>
      <c r="B20" s="198"/>
      <c r="C20" s="198"/>
      <c r="D20" s="198"/>
    </row>
    <row r="21" spans="1:4" ht="21" customHeight="1" x14ac:dyDescent="0.3">
      <c r="A21" s="462" t="s">
        <v>541</v>
      </c>
      <c r="B21" s="693" t="str">
        <f>'Intake Sheet'!B187</f>
        <v>Andrea Comer</v>
      </c>
      <c r="C21" s="691"/>
      <c r="D21" s="692"/>
    </row>
    <row r="22" spans="1:4" ht="9" customHeight="1" x14ac:dyDescent="0.3">
      <c r="A22" s="462"/>
      <c r="B22" s="198"/>
      <c r="C22" s="198"/>
      <c r="D22" s="198"/>
    </row>
    <row r="23" spans="1:4" ht="21" customHeight="1" x14ac:dyDescent="0.3">
      <c r="A23" s="462" t="s">
        <v>391</v>
      </c>
      <c r="B23" s="693" t="str">
        <f>'Intake Sheet'!B188</f>
        <v xml:space="preserve">Deputy Commissioner, DCP </v>
      </c>
      <c r="C23" s="691"/>
      <c r="D23" s="692"/>
    </row>
    <row r="24" spans="1:4" ht="9" customHeight="1" x14ac:dyDescent="0.3">
      <c r="A24" s="462"/>
      <c r="B24" s="198"/>
      <c r="C24" s="198"/>
      <c r="D24" s="198"/>
    </row>
    <row r="25" spans="1:4" ht="21" customHeight="1" x14ac:dyDescent="0.3">
      <c r="A25" s="462" t="s">
        <v>535</v>
      </c>
      <c r="B25" s="693" t="str">
        <f>'Intake Sheet'!B189</f>
        <v>860-878-5390</v>
      </c>
      <c r="C25" s="691"/>
      <c r="D25" s="692"/>
    </row>
    <row r="26" spans="1:4" ht="9" customHeight="1" x14ac:dyDescent="0.3">
      <c r="A26" s="462"/>
      <c r="B26" s="198"/>
      <c r="C26" s="198"/>
      <c r="D26" s="198"/>
    </row>
    <row r="27" spans="1:4" ht="21" customHeight="1" x14ac:dyDescent="0.3">
      <c r="A27" s="462" t="s">
        <v>233</v>
      </c>
      <c r="B27" s="693" t="str">
        <f>'Intake Sheet'!B190</f>
        <v xml:space="preserve">andrea.comer@ct.gov  </v>
      </c>
      <c r="C27" s="691"/>
      <c r="D27" s="692"/>
    </row>
    <row r="28" spans="1:4" x14ac:dyDescent="0.3">
      <c r="A28" s="462"/>
      <c r="B28" s="198"/>
      <c r="C28" s="198"/>
      <c r="D28" s="198"/>
    </row>
    <row r="29" spans="1:4" x14ac:dyDescent="0.3">
      <c r="A29" s="462"/>
      <c r="B29" s="198"/>
      <c r="C29" s="198"/>
      <c r="D29" s="198"/>
    </row>
    <row r="30" spans="1:4" x14ac:dyDescent="0.3">
      <c r="A30" s="462"/>
      <c r="B30" s="198"/>
      <c r="C30" s="198"/>
      <c r="D30" s="198"/>
    </row>
    <row r="31" spans="1:4" x14ac:dyDescent="0.3">
      <c r="A31" s="462"/>
      <c r="B31" s="198"/>
      <c r="C31" s="198"/>
      <c r="D31" s="198"/>
    </row>
    <row r="32" spans="1:4" x14ac:dyDescent="0.3">
      <c r="A32" s="462"/>
      <c r="B32" s="198"/>
      <c r="C32" s="198"/>
      <c r="D32" s="198"/>
    </row>
    <row r="33" spans="1:4" x14ac:dyDescent="0.3">
      <c r="A33" s="198"/>
      <c r="B33" s="198"/>
      <c r="C33" s="198"/>
      <c r="D33" s="198"/>
    </row>
    <row r="34" spans="1:4" x14ac:dyDescent="0.3">
      <c r="A34" s="198"/>
      <c r="B34" s="198"/>
      <c r="C34" s="198"/>
      <c r="D34" s="198"/>
    </row>
    <row r="35" spans="1:4" x14ac:dyDescent="0.3">
      <c r="A35" s="198"/>
      <c r="B35" s="198"/>
      <c r="C35" s="198"/>
      <c r="D35" s="198"/>
    </row>
    <row r="36" spans="1:4" x14ac:dyDescent="0.3">
      <c r="A36" s="198"/>
      <c r="B36" s="198"/>
      <c r="C36" s="198"/>
      <c r="D36" s="198"/>
    </row>
    <row r="37" spans="1:4" x14ac:dyDescent="0.3">
      <c r="A37" s="198"/>
      <c r="B37" s="198"/>
      <c r="C37" s="198"/>
      <c r="D37" s="198"/>
    </row>
    <row r="38" spans="1:4" x14ac:dyDescent="0.3">
      <c r="A38" s="198"/>
      <c r="B38" s="198"/>
      <c r="C38" s="198"/>
      <c r="D38" s="198"/>
    </row>
    <row r="39" spans="1:4" x14ac:dyDescent="0.3">
      <c r="A39" s="198"/>
      <c r="B39" s="198"/>
      <c r="C39" s="198"/>
      <c r="D39" s="198"/>
    </row>
    <row r="40" spans="1:4" x14ac:dyDescent="0.3">
      <c r="A40" s="198"/>
      <c r="B40" s="198"/>
      <c r="C40" s="198"/>
      <c r="D40" s="198"/>
    </row>
    <row r="41" spans="1:4" x14ac:dyDescent="0.3">
      <c r="A41" s="198"/>
      <c r="B41" s="198"/>
      <c r="C41" s="198"/>
      <c r="D41" s="198"/>
    </row>
    <row r="42" spans="1:4" x14ac:dyDescent="0.3">
      <c r="A42" s="198"/>
      <c r="B42" s="198"/>
      <c r="C42" s="198"/>
      <c r="D42" s="198"/>
    </row>
  </sheetData>
  <mergeCells count="13">
    <mergeCell ref="B23:D23"/>
    <mergeCell ref="B25:D25"/>
    <mergeCell ref="B27:D27"/>
    <mergeCell ref="B12:D12"/>
    <mergeCell ref="B14:D14"/>
    <mergeCell ref="B16:D16"/>
    <mergeCell ref="B18:D18"/>
    <mergeCell ref="B21:D21"/>
    <mergeCell ref="A5:D5"/>
    <mergeCell ref="A2:D2"/>
    <mergeCell ref="A7:D7"/>
    <mergeCell ref="B8:D8"/>
    <mergeCell ref="B10:D10"/>
  </mergeCells>
  <pageMargins left="1" right="1" top="1" bottom="1" header="0.5" footer="0.5"/>
  <pageSetup scale="92" orientation="portrait" r:id="rId1"/>
  <headerFooter>
    <oddHeader>&amp;C-3-</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pageSetUpPr fitToPage="1"/>
  </sheetPr>
  <dimension ref="A1:G154"/>
  <sheetViews>
    <sheetView showZeros="0" tabSelected="1" workbookViewId="0">
      <selection activeCell="B1" sqref="B1:E1"/>
    </sheetView>
  </sheetViews>
  <sheetFormatPr defaultColWidth="9.33203125" defaultRowHeight="13.8" x14ac:dyDescent="0.25"/>
  <cols>
    <col min="1" max="1" width="26.44140625" style="21" customWidth="1"/>
    <col min="2" max="2" width="23.33203125" style="36" customWidth="1"/>
    <col min="3" max="6" width="23.33203125" style="48" customWidth="1"/>
    <col min="7" max="16384" width="9.33203125" style="48"/>
  </cols>
  <sheetData>
    <row r="1" spans="1:7" ht="24" customHeight="1" x14ac:dyDescent="0.25">
      <c r="A1" s="47"/>
      <c r="B1" s="551" t="s">
        <v>381</v>
      </c>
      <c r="C1" s="551"/>
      <c r="D1" s="551"/>
      <c r="E1" s="551"/>
      <c r="F1" s="47"/>
      <c r="G1" s="47"/>
    </row>
    <row r="2" spans="1:7" ht="21.75" customHeight="1" x14ac:dyDescent="0.25">
      <c r="A2" s="282" t="s">
        <v>311</v>
      </c>
      <c r="B2" s="283">
        <f>'Intake Sheet'!B197</f>
        <v>44645</v>
      </c>
      <c r="C2" s="174"/>
      <c r="D2" s="174"/>
      <c r="E2" s="282" t="s">
        <v>117</v>
      </c>
      <c r="F2" s="284" t="str">
        <f>'Intake Sheet'!B35</f>
        <v>OBD</v>
      </c>
      <c r="G2" s="175"/>
    </row>
    <row r="3" spans="1:7" ht="21.75" customHeight="1" x14ac:dyDescent="0.25">
      <c r="A3" s="282" t="s">
        <v>312</v>
      </c>
      <c r="B3" s="298">
        <f>'Intake Sheet'!B198</f>
        <v>0</v>
      </c>
      <c r="C3" s="282" t="s">
        <v>388</v>
      </c>
      <c r="D3" s="284" t="str">
        <f>'Intake Sheet'!B33</f>
        <v>860-543-3481</v>
      </c>
      <c r="E3" s="282" t="s">
        <v>144</v>
      </c>
      <c r="F3" s="285" t="str">
        <f>'Intake Sheet'!B31</f>
        <v xml:space="preserve">Ginne-Rae Clay </v>
      </c>
    </row>
    <row r="4" spans="1:7" ht="28.5" customHeight="1" x14ac:dyDescent="0.25">
      <c r="A4" s="106" t="s">
        <v>0</v>
      </c>
      <c r="B4" s="552" t="str">
        <f>'Intake Sheet'!B4</f>
        <v xml:space="preserve">Cannabis Low Interest Loan Fund </v>
      </c>
      <c r="C4" s="553"/>
      <c r="D4" s="553"/>
      <c r="E4" s="553"/>
      <c r="F4" s="554"/>
    </row>
    <row r="5" spans="1:7" ht="66.75" customHeight="1" x14ac:dyDescent="0.25">
      <c r="A5" s="106" t="s">
        <v>14</v>
      </c>
      <c r="B5" s="287" t="str">
        <f>'Intake Sheet'!B6</f>
        <v>DECD/Social Equity Council</v>
      </c>
      <c r="C5" s="106" t="s">
        <v>429</v>
      </c>
      <c r="D5" s="288" t="str">
        <f>'Intake Sheet'!B5</f>
        <v xml:space="preserve">State Wide </v>
      </c>
      <c r="E5" s="106" t="s">
        <v>146</v>
      </c>
      <c r="F5" s="288">
        <f>'Intake Sheet'!B40</f>
        <v>44743</v>
      </c>
    </row>
    <row r="6" spans="1:7" ht="27.75" customHeight="1" x14ac:dyDescent="0.25">
      <c r="A6" s="106" t="s">
        <v>17</v>
      </c>
      <c r="B6" s="286">
        <f>'Intake Sheet'!B41</f>
        <v>10000000</v>
      </c>
      <c r="C6" s="106" t="s">
        <v>23</v>
      </c>
      <c r="D6" s="286">
        <f>'Intake Sheet'!B42</f>
        <v>0</v>
      </c>
      <c r="E6" s="106" t="s">
        <v>24</v>
      </c>
      <c r="F6" s="286">
        <f>'Intake Sheet'!B43</f>
        <v>10000000</v>
      </c>
    </row>
    <row r="7" spans="1:7" ht="45" customHeight="1" x14ac:dyDescent="0.25">
      <c r="A7" s="106" t="s">
        <v>22</v>
      </c>
      <c r="B7" s="287" t="str">
        <f>'Intake Sheet'!B36</f>
        <v>Special Act</v>
      </c>
      <c r="C7" s="106" t="s">
        <v>25</v>
      </c>
      <c r="D7" s="287" t="str">
        <f>'Intake Sheet'!B57</f>
        <v>New</v>
      </c>
      <c r="E7" s="106" t="s">
        <v>26</v>
      </c>
      <c r="F7" s="293">
        <f>'Intake Sheet'!B58</f>
        <v>0</v>
      </c>
    </row>
    <row r="8" spans="1:7" ht="29.25" customHeight="1" x14ac:dyDescent="0.25">
      <c r="A8" s="106" t="s">
        <v>313</v>
      </c>
      <c r="B8" s="701">
        <f>'Intake Sheet'!B69</f>
        <v>0</v>
      </c>
      <c r="C8" s="540"/>
      <c r="D8" s="540"/>
      <c r="E8" s="540"/>
      <c r="F8" s="543"/>
    </row>
    <row r="9" spans="1:7" ht="180.75" customHeight="1" x14ac:dyDescent="0.25">
      <c r="A9" s="106" t="s">
        <v>1586</v>
      </c>
      <c r="B9" s="703" t="str">
        <f>'Intake Sheet'!B56</f>
        <v>PA 21-1 Sec (§ 134) Authorizes up to $50 million in state general obligation bonds for DECD and the Social Equity Council to use for specified financial assistance and workforce training programs in the following specified areas:   
1. low-interest loans to social equity applicants, municipalities, or nonprofits to rehabilitate, renovate, or develop unused or underused real property for use as a cannabis establishment; 
2. capital to social equity applicants seeking to start or maintain a cannabis establishment;
3. development funds or ongoing expenses for the cannabis business accelerator program; and
4. development funds or ongoing expenses for the workforce training programs developed by the Social Equity Council  
This first $10 Million request will be used to for low-interest loans to social equity applicants seeking to start or maintain a cannabis establishment</v>
      </c>
      <c r="C9" s="704"/>
      <c r="D9" s="704"/>
      <c r="E9" s="704"/>
      <c r="F9" s="705"/>
    </row>
    <row r="10" spans="1:7" ht="28.5" customHeight="1" x14ac:dyDescent="0.25">
      <c r="A10" s="106" t="s">
        <v>19</v>
      </c>
      <c r="B10" s="289" t="str">
        <f>'Intake Sheet'!B53</f>
        <v>N/A</v>
      </c>
      <c r="C10" s="106" t="s">
        <v>20</v>
      </c>
      <c r="D10" s="287">
        <f>'Intake Sheet'!B54</f>
        <v>0</v>
      </c>
      <c r="E10" s="106" t="s">
        <v>21</v>
      </c>
      <c r="F10" s="287">
        <f>'Intake Sheet'!B55</f>
        <v>0</v>
      </c>
    </row>
    <row r="11" spans="1:7" ht="28.5" customHeight="1" x14ac:dyDescent="0.25">
      <c r="A11" s="106" t="s">
        <v>431</v>
      </c>
      <c r="B11" s="290" t="e">
        <f>IF(B10="-","",C17/B10)</f>
        <v>#VALUE!</v>
      </c>
      <c r="C11" s="106" t="s">
        <v>432</v>
      </c>
      <c r="D11" s="290" t="e">
        <f>IF(D10="-","",C17/D10)</f>
        <v>#DIV/0!</v>
      </c>
      <c r="E11" s="106" t="s">
        <v>430</v>
      </c>
      <c r="F11" s="290" t="e">
        <f>IF(OR(B10="-",D10="-"),"",C17/(B10+D10))</f>
        <v>#VALUE!</v>
      </c>
    </row>
    <row r="12" spans="1:7" ht="31.5" customHeight="1" x14ac:dyDescent="0.25">
      <c r="A12" s="106" t="s">
        <v>27</v>
      </c>
      <c r="B12" s="291" t="str">
        <f>IF('Intake Sheet'!B43&gt;0,'Intake Sheet'!B45,"")</f>
        <v>will vary</v>
      </c>
      <c r="C12" s="106" t="s">
        <v>28</v>
      </c>
      <c r="D12" s="292" t="str">
        <f>IF('Intake Sheet'!B43&gt;0,'Intake Sheet'!B46,"")</f>
        <v>will vary</v>
      </c>
      <c r="E12" s="106" t="s">
        <v>485</v>
      </c>
      <c r="F12" s="287" t="str">
        <f>IF('Intake Sheet'!B43&gt;0,'Intake Sheet'!B47,"")</f>
        <v>YES</v>
      </c>
    </row>
    <row r="13" spans="1:7" ht="42.75" customHeight="1" x14ac:dyDescent="0.25">
      <c r="A13" s="106" t="s">
        <v>29</v>
      </c>
      <c r="B13" s="533">
        <f>IF('Intake Sheet'!B43&gt;0,'Intake Sheet'!B49,"")</f>
        <v>0</v>
      </c>
      <c r="C13" s="534"/>
      <c r="D13" s="106" t="s">
        <v>30</v>
      </c>
      <c r="E13" s="535">
        <f>IF('Intake Sheet'!B43&gt;0,'Intake Sheet'!B50,"")</f>
        <v>0</v>
      </c>
      <c r="F13" s="536"/>
    </row>
    <row r="14" spans="1:7" ht="42.75" customHeight="1" x14ac:dyDescent="0.25">
      <c r="A14" s="106" t="s">
        <v>31</v>
      </c>
      <c r="B14" s="535">
        <f>IF('Intake Sheet'!B43&gt;0,'Intake Sheet'!B51,"")</f>
        <v>0</v>
      </c>
      <c r="C14" s="536"/>
      <c r="D14" s="106" t="s">
        <v>145</v>
      </c>
      <c r="E14" s="533" t="str">
        <f>IF('Intake Sheet'!B43&gt;0,'Intake Sheet'!B48,"")</f>
        <v>principal only for the first 12 months</v>
      </c>
      <c r="F14" s="534"/>
    </row>
    <row r="15" spans="1:7" ht="41.25" customHeight="1" thickBot="1" x14ac:dyDescent="0.3">
      <c r="A15" s="106" t="s">
        <v>1</v>
      </c>
      <c r="B15" s="535" t="str">
        <f>IF('Intake Sheet'!B43&gt;0,'Intake Sheet'!B52,"")</f>
        <v>YES</v>
      </c>
      <c r="C15" s="537"/>
      <c r="D15" s="537"/>
      <c r="E15" s="537"/>
      <c r="F15" s="536"/>
    </row>
    <row r="16" spans="1:7" ht="18" customHeight="1" x14ac:dyDescent="0.25">
      <c r="A16" s="107" t="s">
        <v>32</v>
      </c>
      <c r="B16" s="108" t="s">
        <v>33</v>
      </c>
      <c r="C16" s="109"/>
      <c r="D16" s="18"/>
      <c r="E16" s="108" t="s">
        <v>35</v>
      </c>
      <c r="F16" s="109"/>
    </row>
    <row r="17" spans="1:6" ht="24" customHeight="1" x14ac:dyDescent="0.25">
      <c r="A17" s="19"/>
      <c r="B17" s="185" t="s">
        <v>132</v>
      </c>
      <c r="C17" s="54">
        <f>'Intake Sheet'!D124</f>
        <v>10000000</v>
      </c>
      <c r="D17" s="33"/>
      <c r="E17" s="185" t="s">
        <v>36</v>
      </c>
      <c r="F17" s="57">
        <f>SUM('Intake Sheet'!H83+'Intake Sheet'!H84+'Intake Sheet'!H85+'Intake Sheet'!H95)</f>
        <v>10000000</v>
      </c>
    </row>
    <row r="18" spans="1:6" ht="24" customHeight="1" x14ac:dyDescent="0.25">
      <c r="A18" s="19"/>
      <c r="B18" s="185" t="s">
        <v>133</v>
      </c>
      <c r="C18" s="54">
        <f>SUM('Intake Sheet'!D125+'Intake Sheet'!D126+'Intake Sheet'!D127+'Intake Sheet'!D133+'Intake Sheet'!D134+'Intake Sheet'!D135)</f>
        <v>0</v>
      </c>
      <c r="D18" s="702" t="s">
        <v>349</v>
      </c>
      <c r="E18" s="185" t="s">
        <v>37</v>
      </c>
      <c r="F18" s="57">
        <f>SUM('Intake Sheet'!H86:H87)</f>
        <v>0</v>
      </c>
    </row>
    <row r="19" spans="1:6" ht="24" customHeight="1" x14ac:dyDescent="0.25">
      <c r="A19" s="19"/>
      <c r="B19" s="185" t="s">
        <v>4</v>
      </c>
      <c r="C19" s="54">
        <f>'Intake Sheet'!D130</f>
        <v>0</v>
      </c>
      <c r="D19" s="702"/>
      <c r="E19" s="185" t="s">
        <v>38</v>
      </c>
      <c r="F19" s="57">
        <f>SUM('Intake Sheet'!H88:H90)</f>
        <v>0</v>
      </c>
    </row>
    <row r="20" spans="1:6" ht="24" customHeight="1" x14ac:dyDescent="0.3">
      <c r="A20" s="20"/>
      <c r="B20" s="185" t="s">
        <v>34</v>
      </c>
      <c r="C20" s="54">
        <f>'Intake Sheet'!D131</f>
        <v>0</v>
      </c>
      <c r="D20" s="294">
        <f>SUM(C19:C22)/C23</f>
        <v>0</v>
      </c>
      <c r="E20" s="185" t="s">
        <v>39</v>
      </c>
      <c r="F20" s="57">
        <f>SUM('Intake Sheet'!H91+'Intake Sheet'!H92)</f>
        <v>0</v>
      </c>
    </row>
    <row r="21" spans="1:6" ht="24" customHeight="1" x14ac:dyDescent="0.25">
      <c r="A21" s="20"/>
      <c r="B21" s="185" t="s">
        <v>40</v>
      </c>
      <c r="C21" s="54">
        <f>'Intake Sheet'!D129</f>
        <v>0</v>
      </c>
      <c r="D21" s="33"/>
      <c r="E21" s="185" t="s">
        <v>361</v>
      </c>
      <c r="F21" s="57">
        <f>SUM('Intake Sheet'!H93:H94)</f>
        <v>0</v>
      </c>
    </row>
    <row r="22" spans="1:6" ht="24" customHeight="1" thickBot="1" x14ac:dyDescent="0.3">
      <c r="A22" s="20"/>
      <c r="B22" s="185" t="s">
        <v>41</v>
      </c>
      <c r="C22" s="55">
        <f>'Intake Sheet'!D136</f>
        <v>0</v>
      </c>
      <c r="D22" s="33"/>
      <c r="E22" s="185" t="s">
        <v>136</v>
      </c>
      <c r="F22" s="58">
        <f>SUM('Intake Sheet'!H99:H108)</f>
        <v>0</v>
      </c>
    </row>
    <row r="23" spans="1:6" ht="24" customHeight="1" thickTop="1" thickBot="1" x14ac:dyDescent="0.3">
      <c r="A23" s="20"/>
      <c r="B23" s="186" t="s">
        <v>42</v>
      </c>
      <c r="C23" s="56">
        <f>SUM(C17:C22)</f>
        <v>10000000</v>
      </c>
      <c r="D23" s="33"/>
      <c r="E23" s="186" t="s">
        <v>42</v>
      </c>
      <c r="F23" s="59">
        <f>SUM(F17:F22)</f>
        <v>10000000</v>
      </c>
    </row>
    <row r="24" spans="1:6" ht="33" customHeight="1" x14ac:dyDescent="0.25">
      <c r="A24" s="106" t="s">
        <v>387</v>
      </c>
      <c r="B24" s="538">
        <f>'Intake Sheet'!B70</f>
        <v>0</v>
      </c>
      <c r="C24" s="539"/>
      <c r="D24" s="539"/>
      <c r="E24" s="539"/>
      <c r="F24" s="541"/>
    </row>
    <row r="25" spans="1:6" s="37" customFormat="1" ht="80.25" customHeight="1" x14ac:dyDescent="0.25">
      <c r="A25" s="106" t="s">
        <v>44</v>
      </c>
      <c r="B25" s="698" t="str">
        <f>'Intake Sheet'!B71</f>
        <v xml:space="preserve">The DECD/SEC has been charged with creating access to capital for cannabis related business ventures.  Having these funds made available, ASAP, is critical to allowing the adult use cannabis market to open and thrive in CT.  Funds will be provided to social equity applicants that have been approved for licensure in the regulated cannabis industry.  Because federal funding is not available, these State sponsored funds are critical. </v>
      </c>
      <c r="C25" s="699"/>
      <c r="D25" s="699"/>
      <c r="E25" s="699"/>
      <c r="F25" s="700"/>
    </row>
    <row r="26" spans="1:6" s="37" customFormat="1" ht="51.75" customHeight="1" x14ac:dyDescent="0.25">
      <c r="A26" s="105" t="s">
        <v>43</v>
      </c>
      <c r="B26" s="698" t="str">
        <f>'Intake Sheet'!B72</f>
        <v xml:space="preserve">The benefits that will result from having access to capital will be the growth and sustainability of cannabis businesses owned and operated by those that have been disproportionately impacted by the cannabis prohibition era.  </v>
      </c>
      <c r="C26" s="699"/>
      <c r="D26" s="699"/>
      <c r="E26" s="699"/>
      <c r="F26" s="700"/>
    </row>
    <row r="27" spans="1:6" s="37" customFormat="1" ht="33" customHeight="1" x14ac:dyDescent="0.25">
      <c r="A27" s="106" t="s">
        <v>45</v>
      </c>
      <c r="B27" s="698" t="str">
        <f>'Intake Sheet'!B73</f>
        <v>Timing</v>
      </c>
      <c r="C27" s="699"/>
      <c r="D27" s="699"/>
      <c r="E27" s="699"/>
      <c r="F27" s="700"/>
    </row>
    <row r="28" spans="1:6" s="37" customFormat="1" ht="45.75" customHeight="1" x14ac:dyDescent="0.25">
      <c r="A28" s="106" t="s">
        <v>137</v>
      </c>
      <c r="B28" s="698" t="str">
        <f>'Intake Sheet'!B74</f>
        <v>None</v>
      </c>
      <c r="C28" s="699"/>
      <c r="D28" s="699"/>
      <c r="E28" s="699"/>
      <c r="F28" s="700"/>
    </row>
    <row r="29" spans="1:6" ht="33" customHeight="1" x14ac:dyDescent="0.25">
      <c r="A29" s="106" t="s">
        <v>46</v>
      </c>
      <c r="B29" s="698" t="str">
        <f>'Intake Sheet'!B75</f>
        <v xml:space="preserve">None </v>
      </c>
      <c r="C29" s="699"/>
      <c r="D29" s="699"/>
      <c r="E29" s="699"/>
      <c r="F29" s="700"/>
    </row>
    <row r="30" spans="1:6" ht="36" customHeight="1" x14ac:dyDescent="0.25">
      <c r="A30" s="106" t="s">
        <v>365</v>
      </c>
      <c r="B30" s="698" t="str">
        <f>'Intake Sheet'!B76</f>
        <v>No</v>
      </c>
      <c r="C30" s="699"/>
      <c r="D30" s="699"/>
      <c r="E30" s="699"/>
      <c r="F30" s="700"/>
    </row>
    <row r="31" spans="1:6" ht="36" customHeight="1" x14ac:dyDescent="0.25">
      <c r="B31" s="22"/>
    </row>
    <row r="32" spans="1:6" ht="18.75" customHeight="1" x14ac:dyDescent="0.25">
      <c r="A32" s="23"/>
      <c r="B32" s="6"/>
    </row>
    <row r="33" spans="1:3" ht="18.75" customHeight="1" x14ac:dyDescent="0.25">
      <c r="B33" s="6"/>
    </row>
    <row r="34" spans="1:3" ht="57" customHeight="1" x14ac:dyDescent="0.25">
      <c r="A34" s="24"/>
      <c r="B34" s="6"/>
    </row>
    <row r="35" spans="1:3" ht="18.75" customHeight="1" x14ac:dyDescent="0.25">
      <c r="A35" s="24"/>
      <c r="B35" s="6"/>
    </row>
    <row r="36" spans="1:3" ht="9.75" customHeight="1" x14ac:dyDescent="0.25">
      <c r="A36" s="24"/>
      <c r="B36" s="25"/>
    </row>
    <row r="37" spans="1:3" ht="72" customHeight="1" x14ac:dyDescent="0.25">
      <c r="B37" s="6"/>
    </row>
    <row r="38" spans="1:3" ht="18.75" customHeight="1" x14ac:dyDescent="0.25">
      <c r="A38" s="38"/>
      <c r="B38" s="26"/>
    </row>
    <row r="39" spans="1:3" ht="18.75" customHeight="1" x14ac:dyDescent="0.25">
      <c r="A39" s="38"/>
      <c r="B39" s="27"/>
    </row>
    <row r="40" spans="1:3" ht="18.75" customHeight="1" x14ac:dyDescent="0.25">
      <c r="A40" s="39"/>
      <c r="B40" s="28"/>
      <c r="C40" s="40"/>
    </row>
    <row r="41" spans="1:3" ht="18.75" customHeight="1" x14ac:dyDescent="0.25">
      <c r="A41" s="41"/>
      <c r="B41" s="28"/>
      <c r="C41" s="40"/>
    </row>
    <row r="42" spans="1:3" ht="18.75" customHeight="1" x14ac:dyDescent="0.25">
      <c r="A42" s="39"/>
      <c r="B42" s="28"/>
      <c r="C42" s="40"/>
    </row>
    <row r="43" spans="1:3" ht="18.75" customHeight="1" x14ac:dyDescent="0.25">
      <c r="A43" s="41"/>
      <c r="B43" s="28"/>
      <c r="C43" s="40"/>
    </row>
    <row r="44" spans="1:3" ht="18.75" customHeight="1" x14ac:dyDescent="0.25">
      <c r="A44" s="42"/>
      <c r="B44" s="28"/>
      <c r="C44" s="40"/>
    </row>
    <row r="45" spans="1:3" ht="18.75" customHeight="1" x14ac:dyDescent="0.25">
      <c r="A45" s="38"/>
      <c r="B45" s="28"/>
      <c r="C45" s="40"/>
    </row>
    <row r="46" spans="1:3" ht="18.75" customHeight="1" x14ac:dyDescent="0.25">
      <c r="A46" s="39"/>
      <c r="B46" s="28"/>
      <c r="C46" s="40"/>
    </row>
    <row r="47" spans="1:3" ht="18.75" customHeight="1" x14ac:dyDescent="0.25">
      <c r="A47" s="38"/>
      <c r="B47" s="29"/>
      <c r="C47" s="40"/>
    </row>
    <row r="48" spans="1:3" ht="18.75" customHeight="1" x14ac:dyDescent="0.25">
      <c r="A48" s="41"/>
      <c r="B48" s="30"/>
      <c r="C48" s="40"/>
    </row>
    <row r="49" spans="1:2" ht="18.75" customHeight="1" x14ac:dyDescent="0.25">
      <c r="A49" s="41"/>
      <c r="B49" s="30"/>
    </row>
    <row r="50" spans="1:2" ht="18.75" customHeight="1" x14ac:dyDescent="0.25">
      <c r="A50" s="41"/>
      <c r="B50" s="30"/>
    </row>
    <row r="51" spans="1:2" ht="18.75" customHeight="1" x14ac:dyDescent="0.25">
      <c r="A51" s="43"/>
      <c r="B51" s="30"/>
    </row>
    <row r="52" spans="1:2" ht="18.75" customHeight="1" x14ac:dyDescent="0.25">
      <c r="A52" s="44"/>
      <c r="B52" s="28"/>
    </row>
    <row r="53" spans="1:2" ht="18.75" customHeight="1" x14ac:dyDescent="0.25">
      <c r="A53" s="38"/>
      <c r="B53" s="28"/>
    </row>
    <row r="54" spans="1:2" ht="46.5" customHeight="1" thickBot="1" x14ac:dyDescent="0.3">
      <c r="A54" s="45"/>
      <c r="B54" s="31"/>
    </row>
    <row r="55" spans="1:2" ht="17.100000000000001" customHeight="1" thickTop="1" x14ac:dyDescent="0.3">
      <c r="A55" s="32"/>
      <c r="B55" s="33"/>
    </row>
    <row r="56" spans="1:2" ht="17.100000000000001" customHeight="1" x14ac:dyDescent="0.3">
      <c r="A56" s="46"/>
      <c r="B56" s="33"/>
    </row>
    <row r="57" spans="1:2" ht="14.4" x14ac:dyDescent="0.3">
      <c r="A57" s="46"/>
      <c r="B57" s="33"/>
    </row>
    <row r="58" spans="1:2" ht="14.4" x14ac:dyDescent="0.25">
      <c r="A58" s="49"/>
      <c r="B58" s="34"/>
    </row>
    <row r="59" spans="1:2" ht="14.4" x14ac:dyDescent="0.25">
      <c r="A59" s="34"/>
      <c r="B59" s="35"/>
    </row>
    <row r="60" spans="1:2" ht="14.4" x14ac:dyDescent="0.25">
      <c r="A60" s="34"/>
      <c r="B60" s="35"/>
    </row>
    <row r="61" spans="1:2" ht="14.4" x14ac:dyDescent="0.25">
      <c r="A61" s="34"/>
      <c r="B61" s="35"/>
    </row>
    <row r="62" spans="1:2" ht="14.4" x14ac:dyDescent="0.25">
      <c r="A62" s="34"/>
      <c r="B62" s="35"/>
    </row>
    <row r="63" spans="1:2" ht="15.6" x14ac:dyDescent="0.3">
      <c r="A63" s="50"/>
      <c r="B63" s="35"/>
    </row>
    <row r="64" spans="1:2" ht="15.6" x14ac:dyDescent="0.3">
      <c r="A64" s="50"/>
      <c r="B64" s="35"/>
    </row>
    <row r="65" spans="1:2" ht="15.6" x14ac:dyDescent="0.3">
      <c r="A65" s="50"/>
      <c r="B65" s="35"/>
    </row>
    <row r="66" spans="1:2" ht="15.6" x14ac:dyDescent="0.3">
      <c r="A66" s="50"/>
      <c r="B66" s="35"/>
    </row>
    <row r="67" spans="1:2" ht="15.6" x14ac:dyDescent="0.3">
      <c r="A67" s="50"/>
      <c r="B67" s="35"/>
    </row>
    <row r="68" spans="1:2" ht="15.6" x14ac:dyDescent="0.3">
      <c r="A68" s="50"/>
      <c r="B68" s="35"/>
    </row>
    <row r="69" spans="1:2" ht="15.6" x14ac:dyDescent="0.3">
      <c r="A69" s="50"/>
      <c r="B69" s="35"/>
    </row>
    <row r="70" spans="1:2" ht="15.6" x14ac:dyDescent="0.3">
      <c r="A70" s="51"/>
      <c r="B70" s="35"/>
    </row>
    <row r="71" spans="1:2" ht="15.6" x14ac:dyDescent="0.3">
      <c r="A71" s="50"/>
      <c r="B71" s="35"/>
    </row>
    <row r="72" spans="1:2" ht="15.6" x14ac:dyDescent="0.3">
      <c r="A72" s="50"/>
      <c r="B72" s="35"/>
    </row>
    <row r="73" spans="1:2" ht="15.6" x14ac:dyDescent="0.3">
      <c r="A73" s="50"/>
      <c r="B73" s="35"/>
    </row>
    <row r="74" spans="1:2" ht="15.6" x14ac:dyDescent="0.3">
      <c r="A74" s="50"/>
      <c r="B74" s="35"/>
    </row>
    <row r="75" spans="1:2" ht="15.6" x14ac:dyDescent="0.3">
      <c r="A75" s="50"/>
      <c r="B75" s="35"/>
    </row>
    <row r="76" spans="1:2" ht="15.6" x14ac:dyDescent="0.3">
      <c r="A76" s="50"/>
      <c r="B76" s="35"/>
    </row>
    <row r="77" spans="1:2" ht="15.6" x14ac:dyDescent="0.3">
      <c r="A77" s="50"/>
      <c r="B77" s="35"/>
    </row>
    <row r="78" spans="1:2" ht="15.6" x14ac:dyDescent="0.3">
      <c r="A78" s="50"/>
      <c r="B78" s="35"/>
    </row>
    <row r="79" spans="1:2" ht="14.4" x14ac:dyDescent="0.25">
      <c r="A79" s="52"/>
      <c r="B79" s="35"/>
    </row>
    <row r="80" spans="1:2" x14ac:dyDescent="0.25">
      <c r="A80" s="53"/>
      <c r="B80" s="35"/>
    </row>
    <row r="81" spans="1:2" x14ac:dyDescent="0.25">
      <c r="A81" s="53"/>
      <c r="B81" s="35"/>
    </row>
    <row r="82" spans="1:2" x14ac:dyDescent="0.25">
      <c r="A82" s="53"/>
      <c r="B82" s="35"/>
    </row>
    <row r="83" spans="1:2" x14ac:dyDescent="0.25">
      <c r="A83" s="53"/>
      <c r="B83" s="35"/>
    </row>
    <row r="84" spans="1:2" x14ac:dyDescent="0.25">
      <c r="A84" s="53"/>
      <c r="B84" s="35"/>
    </row>
    <row r="85" spans="1:2" x14ac:dyDescent="0.25">
      <c r="A85" s="53"/>
      <c r="B85" s="35"/>
    </row>
    <row r="86" spans="1:2" x14ac:dyDescent="0.25">
      <c r="A86" s="53"/>
      <c r="B86" s="35"/>
    </row>
    <row r="87" spans="1:2" x14ac:dyDescent="0.25">
      <c r="A87" s="53"/>
      <c r="B87" s="35"/>
    </row>
    <row r="88" spans="1:2" x14ac:dyDescent="0.25">
      <c r="A88" s="53"/>
      <c r="B88" s="35"/>
    </row>
    <row r="89" spans="1:2" x14ac:dyDescent="0.25">
      <c r="A89" s="53"/>
      <c r="B89" s="35"/>
    </row>
    <row r="90" spans="1:2" x14ac:dyDescent="0.25">
      <c r="A90" s="53"/>
      <c r="B90" s="35"/>
    </row>
    <row r="91" spans="1:2" x14ac:dyDescent="0.25">
      <c r="A91" s="53"/>
      <c r="B91" s="35"/>
    </row>
    <row r="92" spans="1:2" x14ac:dyDescent="0.25">
      <c r="A92" s="53"/>
      <c r="B92" s="35"/>
    </row>
    <row r="93" spans="1:2" x14ac:dyDescent="0.25">
      <c r="A93" s="53"/>
      <c r="B93" s="35"/>
    </row>
    <row r="94" spans="1:2" x14ac:dyDescent="0.25">
      <c r="A94" s="53"/>
      <c r="B94" s="35"/>
    </row>
    <row r="95" spans="1:2" x14ac:dyDescent="0.25">
      <c r="A95" s="53"/>
      <c r="B95" s="35"/>
    </row>
    <row r="96" spans="1:2" x14ac:dyDescent="0.25">
      <c r="A96" s="53"/>
      <c r="B96" s="35"/>
    </row>
    <row r="97" spans="1:2" x14ac:dyDescent="0.25">
      <c r="A97" s="53"/>
      <c r="B97" s="35"/>
    </row>
    <row r="98" spans="1:2" x14ac:dyDescent="0.25">
      <c r="A98" s="53"/>
      <c r="B98" s="35"/>
    </row>
    <row r="99" spans="1:2" x14ac:dyDescent="0.25">
      <c r="A99" s="53"/>
      <c r="B99" s="35"/>
    </row>
    <row r="100" spans="1:2" x14ac:dyDescent="0.25">
      <c r="A100" s="53"/>
      <c r="B100" s="35"/>
    </row>
    <row r="101" spans="1:2" x14ac:dyDescent="0.25">
      <c r="A101" s="53"/>
      <c r="B101" s="35"/>
    </row>
    <row r="102" spans="1:2" x14ac:dyDescent="0.25">
      <c r="A102" s="53"/>
      <c r="B102" s="35"/>
    </row>
    <row r="103" spans="1:2" x14ac:dyDescent="0.25">
      <c r="A103" s="53"/>
      <c r="B103" s="35"/>
    </row>
    <row r="104" spans="1:2" x14ac:dyDescent="0.25">
      <c r="A104" s="53"/>
      <c r="B104" s="35"/>
    </row>
    <row r="105" spans="1:2" x14ac:dyDescent="0.25">
      <c r="A105" s="53"/>
      <c r="B105" s="35"/>
    </row>
    <row r="106" spans="1:2" x14ac:dyDescent="0.25">
      <c r="A106" s="53"/>
      <c r="B106" s="35"/>
    </row>
    <row r="107" spans="1:2" x14ac:dyDescent="0.25">
      <c r="A107" s="53"/>
      <c r="B107" s="35"/>
    </row>
    <row r="108" spans="1:2" x14ac:dyDescent="0.25">
      <c r="A108" s="53"/>
      <c r="B108" s="35"/>
    </row>
    <row r="109" spans="1:2" x14ac:dyDescent="0.25">
      <c r="A109" s="53"/>
      <c r="B109" s="35"/>
    </row>
    <row r="110" spans="1:2" x14ac:dyDescent="0.25">
      <c r="A110" s="53"/>
      <c r="B110" s="35"/>
    </row>
    <row r="111" spans="1:2" x14ac:dyDescent="0.25">
      <c r="A111" s="53"/>
      <c r="B111" s="35"/>
    </row>
    <row r="112" spans="1:2" x14ac:dyDescent="0.25">
      <c r="A112" s="53"/>
      <c r="B112" s="35"/>
    </row>
    <row r="113" spans="1:2" x14ac:dyDescent="0.25">
      <c r="A113" s="53"/>
      <c r="B113" s="35"/>
    </row>
    <row r="114" spans="1:2" x14ac:dyDescent="0.25">
      <c r="A114" s="53"/>
      <c r="B114" s="35"/>
    </row>
    <row r="115" spans="1:2" x14ac:dyDescent="0.25">
      <c r="A115" s="53"/>
      <c r="B115" s="35"/>
    </row>
    <row r="116" spans="1:2" x14ac:dyDescent="0.25">
      <c r="A116" s="53"/>
      <c r="B116" s="35"/>
    </row>
    <row r="117" spans="1:2" x14ac:dyDescent="0.25">
      <c r="A117" s="53"/>
      <c r="B117" s="35"/>
    </row>
    <row r="118" spans="1:2" x14ac:dyDescent="0.25">
      <c r="A118" s="53"/>
      <c r="B118" s="35"/>
    </row>
    <row r="119" spans="1:2" x14ac:dyDescent="0.25">
      <c r="A119" s="53"/>
      <c r="B119" s="35"/>
    </row>
    <row r="120" spans="1:2" x14ac:dyDescent="0.25">
      <c r="A120" s="53"/>
      <c r="B120" s="35"/>
    </row>
    <row r="121" spans="1:2" x14ac:dyDescent="0.25">
      <c r="A121" s="53"/>
      <c r="B121" s="35"/>
    </row>
    <row r="122" spans="1:2" x14ac:dyDescent="0.25">
      <c r="A122" s="53"/>
      <c r="B122" s="35"/>
    </row>
    <row r="123" spans="1:2" x14ac:dyDescent="0.25">
      <c r="A123" s="53"/>
      <c r="B123" s="35"/>
    </row>
    <row r="124" spans="1:2" x14ac:dyDescent="0.25">
      <c r="A124" s="53"/>
      <c r="B124" s="35"/>
    </row>
    <row r="125" spans="1:2" x14ac:dyDescent="0.25">
      <c r="A125" s="53"/>
      <c r="B125" s="35"/>
    </row>
    <row r="126" spans="1:2" x14ac:dyDescent="0.25">
      <c r="A126" s="53"/>
      <c r="B126" s="35"/>
    </row>
    <row r="127" spans="1:2" x14ac:dyDescent="0.25">
      <c r="A127" s="53"/>
      <c r="B127" s="35"/>
    </row>
    <row r="128" spans="1:2" x14ac:dyDescent="0.25">
      <c r="A128" s="53"/>
      <c r="B128" s="35"/>
    </row>
    <row r="129" spans="1:2" x14ac:dyDescent="0.25">
      <c r="A129" s="53"/>
      <c r="B129" s="35"/>
    </row>
    <row r="130" spans="1:2" x14ac:dyDescent="0.25">
      <c r="A130" s="53"/>
      <c r="B130" s="35"/>
    </row>
    <row r="131" spans="1:2" x14ac:dyDescent="0.25">
      <c r="A131" s="53"/>
      <c r="B131" s="35"/>
    </row>
    <row r="132" spans="1:2" x14ac:dyDescent="0.25">
      <c r="A132" s="53"/>
      <c r="B132" s="35"/>
    </row>
    <row r="133" spans="1:2" x14ac:dyDescent="0.25">
      <c r="A133" s="53"/>
      <c r="B133" s="35"/>
    </row>
    <row r="134" spans="1:2" x14ac:dyDescent="0.25">
      <c r="A134" s="53"/>
      <c r="B134" s="35"/>
    </row>
    <row r="135" spans="1:2" x14ac:dyDescent="0.25">
      <c r="A135" s="53"/>
      <c r="B135" s="35"/>
    </row>
    <row r="136" spans="1:2" x14ac:dyDescent="0.25">
      <c r="A136" s="53"/>
      <c r="B136" s="35"/>
    </row>
    <row r="137" spans="1:2" x14ac:dyDescent="0.25">
      <c r="A137" s="53"/>
      <c r="B137" s="35"/>
    </row>
    <row r="138" spans="1:2" x14ac:dyDescent="0.25">
      <c r="A138" s="53"/>
      <c r="B138" s="35"/>
    </row>
    <row r="139" spans="1:2" x14ac:dyDescent="0.25">
      <c r="A139" s="53"/>
      <c r="B139" s="35"/>
    </row>
    <row r="140" spans="1:2" x14ac:dyDescent="0.25">
      <c r="A140" s="53"/>
      <c r="B140" s="35"/>
    </row>
    <row r="141" spans="1:2" x14ac:dyDescent="0.25">
      <c r="A141" s="53"/>
      <c r="B141" s="35"/>
    </row>
    <row r="142" spans="1:2" x14ac:dyDescent="0.25">
      <c r="A142" s="53"/>
      <c r="B142" s="35"/>
    </row>
    <row r="143" spans="1:2" x14ac:dyDescent="0.25">
      <c r="A143" s="53"/>
      <c r="B143" s="35"/>
    </row>
    <row r="144" spans="1:2" x14ac:dyDescent="0.25">
      <c r="A144" s="53"/>
      <c r="B144" s="35"/>
    </row>
    <row r="145" spans="1:2" x14ac:dyDescent="0.25">
      <c r="A145" s="53"/>
      <c r="B145" s="35"/>
    </row>
    <row r="146" spans="1:2" x14ac:dyDescent="0.25">
      <c r="A146" s="53"/>
      <c r="B146" s="35"/>
    </row>
    <row r="147" spans="1:2" x14ac:dyDescent="0.25">
      <c r="A147" s="53"/>
      <c r="B147" s="35"/>
    </row>
    <row r="148" spans="1:2" x14ac:dyDescent="0.25">
      <c r="A148" s="53"/>
      <c r="B148" s="35"/>
    </row>
    <row r="149" spans="1:2" x14ac:dyDescent="0.25">
      <c r="A149" s="53"/>
      <c r="B149" s="35"/>
    </row>
    <row r="150" spans="1:2" x14ac:dyDescent="0.25">
      <c r="A150" s="53"/>
      <c r="B150" s="35"/>
    </row>
    <row r="151" spans="1:2" x14ac:dyDescent="0.25">
      <c r="A151" s="53"/>
      <c r="B151" s="35"/>
    </row>
    <row r="152" spans="1:2" x14ac:dyDescent="0.25">
      <c r="A152" s="53"/>
      <c r="B152" s="35"/>
    </row>
    <row r="153" spans="1:2" x14ac:dyDescent="0.25">
      <c r="A153" s="53"/>
      <c r="B153" s="35"/>
    </row>
    <row r="154" spans="1:2" x14ac:dyDescent="0.25">
      <c r="A154" s="53"/>
      <c r="B154" s="35"/>
    </row>
  </sheetData>
  <mergeCells count="17">
    <mergeCell ref="B25:F25"/>
    <mergeCell ref="B1:E1"/>
    <mergeCell ref="B8:F8"/>
    <mergeCell ref="B13:C13"/>
    <mergeCell ref="E13:F13"/>
    <mergeCell ref="B14:C14"/>
    <mergeCell ref="E14:F14"/>
    <mergeCell ref="B15:F15"/>
    <mergeCell ref="D18:D19"/>
    <mergeCell ref="B24:F24"/>
    <mergeCell ref="B4:F4"/>
    <mergeCell ref="B9:F9"/>
    <mergeCell ref="B26:F26"/>
    <mergeCell ref="B27:F27"/>
    <mergeCell ref="B28:F28"/>
    <mergeCell ref="B29:F29"/>
    <mergeCell ref="B30:F30"/>
  </mergeCells>
  <printOptions gridLines="1"/>
  <pageMargins left="0" right="0" top="0" bottom="0" header="0" footer="0"/>
  <pageSetup scale="68" orientation="portrait" r:id="rId1"/>
  <rowBreaks count="1" manualBreakCount="1">
    <brk id="31" max="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78609"/>
    <pageSetUpPr fitToPage="1"/>
  </sheetPr>
  <dimension ref="A1:L44"/>
  <sheetViews>
    <sheetView showZeros="0" workbookViewId="0">
      <selection sqref="A1:I1"/>
    </sheetView>
  </sheetViews>
  <sheetFormatPr defaultColWidth="9.33203125" defaultRowHeight="15" x14ac:dyDescent="0.25"/>
  <cols>
    <col min="1" max="1" width="9.33203125" style="146"/>
    <col min="2" max="3" width="6.44140625" style="146" customWidth="1"/>
    <col min="4" max="4" width="27.33203125" style="146" customWidth="1"/>
    <col min="5" max="5" width="24" style="146" customWidth="1"/>
    <col min="6" max="6" width="15.6640625" style="146" customWidth="1"/>
    <col min="7" max="7" width="6.44140625" style="146" customWidth="1"/>
    <col min="8" max="8" width="11.5546875" style="146" customWidth="1"/>
    <col min="9" max="9" width="13.5546875" style="146" customWidth="1"/>
    <col min="10" max="16384" width="9.33203125" style="146"/>
  </cols>
  <sheetData>
    <row r="1" spans="1:12" ht="25.5" customHeight="1" x14ac:dyDescent="0.25">
      <c r="A1" s="708" t="s">
        <v>319</v>
      </c>
      <c r="B1" s="708"/>
      <c r="C1" s="708"/>
      <c r="D1" s="708"/>
      <c r="E1" s="708"/>
      <c r="F1" s="708"/>
      <c r="G1" s="708"/>
      <c r="H1" s="708"/>
      <c r="I1" s="708"/>
    </row>
    <row r="3" spans="1:12" ht="15.6" x14ac:dyDescent="0.3">
      <c r="B3" s="147" t="s">
        <v>320</v>
      </c>
      <c r="D3" s="153" t="str">
        <f>'Intake Sheet'!B6</f>
        <v>DECD/Social Equity Council</v>
      </c>
    </row>
    <row r="5" spans="1:12" ht="15.6" x14ac:dyDescent="0.3">
      <c r="B5" s="147" t="s">
        <v>321</v>
      </c>
      <c r="E5" s="153" t="str">
        <f>'Intake Sheet'!B4</f>
        <v xml:space="preserve">Cannabis Low Interest Loan Fund </v>
      </c>
    </row>
    <row r="7" spans="1:12" s="145" customFormat="1" x14ac:dyDescent="0.25">
      <c r="B7" s="162" t="str">
        <f>IF(OR('Intake Sheet'!B41&lt;&gt;'Intake Sheet'!B43,'Intake Sheet'!B41='Intake Sheet'!B42),"X","")</f>
        <v/>
      </c>
      <c r="C7" s="148" t="s">
        <v>269</v>
      </c>
      <c r="D7" s="163">
        <f>'Intake Sheet'!B42</f>
        <v>0</v>
      </c>
      <c r="E7" s="148"/>
      <c r="F7" s="153"/>
      <c r="G7" s="162" t="str">
        <f>IF(OR('Intake Sheet'!B41&lt;&gt;'Intake Sheet'!B42,'Intake Sheet'!B41='Intake Sheet'!B43),"X","")</f>
        <v>X</v>
      </c>
      <c r="H7" s="148" t="s">
        <v>157</v>
      </c>
      <c r="I7" s="154">
        <f>'Intake Sheet'!B43</f>
        <v>10000000</v>
      </c>
    </row>
    <row r="9" spans="1:12" x14ac:dyDescent="0.25">
      <c r="B9" s="148" t="s">
        <v>322</v>
      </c>
    </row>
    <row r="10" spans="1:12" ht="15.6" x14ac:dyDescent="0.3">
      <c r="C10" s="155" t="str">
        <f>IF('Intake Sheet'!B36="MAA (Sec. 32-220)","X","")</f>
        <v/>
      </c>
      <c r="D10" s="148" t="s">
        <v>323</v>
      </c>
      <c r="L10"/>
    </row>
    <row r="11" spans="1:12" ht="15.6" x14ac:dyDescent="0.3">
      <c r="C11" s="156" t="str">
        <f>IF('Intake Sheet'!B36="MAA Rev. Fund (Sec. 32-231)","X","")</f>
        <v/>
      </c>
      <c r="D11" s="148" t="s">
        <v>324</v>
      </c>
      <c r="L11"/>
    </row>
    <row r="12" spans="1:12" ht="15.6" x14ac:dyDescent="0.3">
      <c r="C12" s="156" t="str">
        <f>IF('Intake Sheet'!B36="MAA BC Cap","X","")</f>
        <v/>
      </c>
      <c r="D12" s="187" t="s">
        <v>325</v>
      </c>
      <c r="L12"/>
    </row>
    <row r="13" spans="1:12" ht="15.6" x14ac:dyDescent="0.3">
      <c r="C13" s="156" t="str">
        <f>IF('Intake Sheet'!B36="UA (OPM) (Sec. 4-66c)","X","")</f>
        <v/>
      </c>
      <c r="D13" s="148" t="s">
        <v>326</v>
      </c>
      <c r="L13"/>
    </row>
    <row r="14" spans="1:12" ht="15.6" x14ac:dyDescent="0.3">
      <c r="C14" s="156" t="str">
        <f>IF('Intake Sheet'!B36="STEAP (Sec. 4-66g)","X","")</f>
        <v/>
      </c>
      <c r="D14" s="148" t="s">
        <v>327</v>
      </c>
      <c r="L14"/>
    </row>
    <row r="15" spans="1:12" ht="15.6" x14ac:dyDescent="0.3">
      <c r="C15" s="155" t="str">
        <f>IF('Intake Sheet'!B36="Afford. Housing (Sec. 8-37pp)","X","")</f>
        <v/>
      </c>
      <c r="D15" s="148" t="s">
        <v>328</v>
      </c>
      <c r="L15"/>
    </row>
    <row r="16" spans="1:12" ht="15.6" x14ac:dyDescent="0.3">
      <c r="C16" s="155" t="str">
        <f>IF('Intake Sheet'!B36="HTF (Sec.8-336p)","X","")</f>
        <v/>
      </c>
      <c r="D16" s="148" t="s">
        <v>329</v>
      </c>
      <c r="L16"/>
    </row>
    <row r="17" spans="2:12" ht="15.6" x14ac:dyDescent="0.3">
      <c r="C17" s="155" t="str">
        <f>IF('Intake Sheet'!B36="HRRLF","X","")</f>
        <v/>
      </c>
      <c r="D17" s="148" t="s">
        <v>330</v>
      </c>
      <c r="L17"/>
    </row>
    <row r="18" spans="2:12" ht="15.6" x14ac:dyDescent="0.3">
      <c r="C18" s="155" t="str">
        <f>IF('Intake Sheet'!B36="CDA Seamless","X","")</f>
        <v/>
      </c>
      <c r="D18" s="187" t="s">
        <v>331</v>
      </c>
      <c r="L18"/>
    </row>
    <row r="19" spans="2:12" ht="15.6" x14ac:dyDescent="0.3">
      <c r="C19" s="155" t="str">
        <f>IF('Intake Sheet'!B36="Special Act","X","")</f>
        <v>X</v>
      </c>
      <c r="D19" s="187" t="s">
        <v>256</v>
      </c>
      <c r="L19"/>
    </row>
    <row r="20" spans="2:12" ht="15.6" x14ac:dyDescent="0.3">
      <c r="C20" s="156" t="str">
        <f>IF('Intake Sheet'!B36="HDR/CCEDA","X","")</f>
        <v/>
      </c>
      <c r="D20" s="187" t="s">
        <v>257</v>
      </c>
      <c r="L20"/>
    </row>
    <row r="21" spans="2:12" ht="15.6" x14ac:dyDescent="0.3">
      <c r="C21" s="156" t="str">
        <f>IF('Intake Sheet'!B36="Brownfield","X","")</f>
        <v/>
      </c>
      <c r="D21" s="187" t="s">
        <v>356</v>
      </c>
      <c r="L21"/>
    </row>
    <row r="22" spans="2:12" ht="15.6" x14ac:dyDescent="0.3">
      <c r="C22" s="156" t="str">
        <f>IF('Intake Sheet'!B36="Other","X","")</f>
        <v/>
      </c>
      <c r="D22" s="148" t="s">
        <v>278</v>
      </c>
      <c r="E22" s="149" t="str">
        <f>IF(ISBLANK('Intake Sheet'!B37),"",'Intake Sheet'!B37)</f>
        <v/>
      </c>
      <c r="L22"/>
    </row>
    <row r="24" spans="2:12" ht="15.6" x14ac:dyDescent="0.3">
      <c r="B24" s="147" t="s">
        <v>332</v>
      </c>
    </row>
    <row r="25" spans="2:12" ht="15.6" x14ac:dyDescent="0.3">
      <c r="B25" s="147"/>
      <c r="C25" s="157" t="str">
        <f>IF('Intake Sheet'!B57="New","X","")</f>
        <v>X</v>
      </c>
      <c r="D25" s="148" t="s">
        <v>333</v>
      </c>
    </row>
    <row r="26" spans="2:12" ht="15.6" x14ac:dyDescent="0.3">
      <c r="B26" s="147"/>
      <c r="C26" s="157"/>
      <c r="D26" s="148" t="s">
        <v>334</v>
      </c>
      <c r="E26" s="150"/>
      <c r="F26" s="159"/>
    </row>
    <row r="27" spans="2:12" ht="15.6" x14ac:dyDescent="0.25">
      <c r="C27" s="158" t="str">
        <f>IF(OR('Intake Sheet'!B57="Combination",'Intake Sheet'!B57="Previous"),"X","")</f>
        <v/>
      </c>
      <c r="D27" s="148" t="s">
        <v>347</v>
      </c>
      <c r="F27" s="166"/>
      <c r="G27" s="164"/>
      <c r="H27" s="160"/>
      <c r="I27" s="160"/>
    </row>
    <row r="28" spans="2:12" x14ac:dyDescent="0.25">
      <c r="C28" s="148" t="s">
        <v>348</v>
      </c>
      <c r="E28" s="165">
        <f>'Intake Sheet'!B59</f>
        <v>0</v>
      </c>
      <c r="F28" s="148" t="s">
        <v>335</v>
      </c>
      <c r="G28" s="161">
        <f>'Intake Sheet'!B60</f>
        <v>0</v>
      </c>
      <c r="H28" s="148" t="s">
        <v>336</v>
      </c>
      <c r="I28" s="242">
        <f>'Intake Sheet'!B58</f>
        <v>0</v>
      </c>
    </row>
    <row r="30" spans="2:12" ht="15.6" x14ac:dyDescent="0.3">
      <c r="B30" s="172" t="s">
        <v>345</v>
      </c>
      <c r="E30" s="435">
        <f>'Intake Sheet'!B195</f>
        <v>0</v>
      </c>
      <c r="F30" s="173" t="s">
        <v>346</v>
      </c>
      <c r="H30" s="435">
        <f>'Intake Sheet'!B3</f>
        <v>0</v>
      </c>
    </row>
    <row r="32" spans="2:12" ht="15.6" x14ac:dyDescent="0.3">
      <c r="B32" s="147" t="s">
        <v>245</v>
      </c>
    </row>
    <row r="33" spans="2:9" ht="163.5" customHeight="1" x14ac:dyDescent="0.25">
      <c r="B33" s="706" t="str">
        <f>'Intake Sheet'!B56</f>
        <v>PA 21-1 Sec (§ 134) Authorizes up to $50 million in state general obligation bonds for DECD and the Social Equity Council to use for specified financial assistance and workforce training programs in the following specified areas:   
1. low-interest loans to social equity applicants, municipalities, or nonprofits to rehabilitate, renovate, or develop unused or underused real property for use as a cannabis establishment; 
2. capital to social equity applicants seeking to start or maintain a cannabis establishment;
3. development funds or ongoing expenses for the cannabis business accelerator program; and
4. development funds or ongoing expenses for the workforce training programs developed by the Social Equity Council  
This first $10 Million request will be used to for low-interest loans to social equity applicants seeking to start or maintain a cannabis establishment</v>
      </c>
      <c r="C33" s="706"/>
      <c r="D33" s="706"/>
      <c r="E33" s="706"/>
      <c r="F33" s="706"/>
      <c r="G33" s="706"/>
      <c r="H33" s="706"/>
      <c r="I33" s="706"/>
    </row>
    <row r="34" spans="2:9" ht="30" customHeight="1" x14ac:dyDescent="0.25">
      <c r="C34" s="149" t="str">
        <f>IF('Intake Sheet'!B199="Yes","X","")</f>
        <v/>
      </c>
      <c r="D34" s="707" t="s">
        <v>571</v>
      </c>
      <c r="E34" s="707"/>
      <c r="F34" s="707"/>
      <c r="G34" s="707"/>
      <c r="H34" s="707"/>
      <c r="I34" s="707"/>
    </row>
    <row r="35" spans="2:9" ht="29.25" customHeight="1" x14ac:dyDescent="0.3">
      <c r="C35" s="156" t="str">
        <f>IF('Intake Sheet'!B199="No","X","")</f>
        <v>X</v>
      </c>
      <c r="D35" s="707" t="s">
        <v>337</v>
      </c>
      <c r="E35" s="707"/>
      <c r="F35" s="707"/>
      <c r="G35" s="707"/>
      <c r="H35" s="707"/>
      <c r="I35" s="707"/>
    </row>
    <row r="37" spans="2:9" ht="15" customHeight="1" x14ac:dyDescent="0.25">
      <c r="C37" s="152" t="s">
        <v>338</v>
      </c>
      <c r="D37" s="151"/>
      <c r="E37" s="436">
        <f>'Intake Sheet'!B197</f>
        <v>44645</v>
      </c>
      <c r="F37" s="279" t="s">
        <v>335</v>
      </c>
      <c r="G37" s="278"/>
      <c r="H37" s="437">
        <f>'Intake Sheet'!B198</f>
        <v>0</v>
      </c>
      <c r="I37" s="164"/>
    </row>
    <row r="39" spans="2:9" ht="15.6" x14ac:dyDescent="0.3">
      <c r="B39" s="147" t="s">
        <v>339</v>
      </c>
    </row>
    <row r="42" spans="2:9" x14ac:dyDescent="0.25">
      <c r="B42" s="149"/>
      <c r="C42" s="149"/>
      <c r="D42" s="149"/>
      <c r="F42" s="149"/>
      <c r="G42" s="149"/>
      <c r="H42" s="149"/>
      <c r="I42" s="149"/>
    </row>
    <row r="43" spans="2:9" ht="15.6" x14ac:dyDescent="0.3">
      <c r="B43" s="147" t="s">
        <v>340</v>
      </c>
      <c r="C43" s="709" t="str">
        <f>'Intake Sheet'!B31</f>
        <v xml:space="preserve">Ginne-Rae Clay </v>
      </c>
      <c r="D43" s="709"/>
      <c r="F43" s="147" t="s">
        <v>341</v>
      </c>
    </row>
    <row r="44" spans="2:9" x14ac:dyDescent="0.25">
      <c r="B44" s="146" t="s">
        <v>342</v>
      </c>
      <c r="F44" s="146" t="s">
        <v>342</v>
      </c>
    </row>
  </sheetData>
  <mergeCells count="5">
    <mergeCell ref="B33:I33"/>
    <mergeCell ref="D34:I34"/>
    <mergeCell ref="D35:I35"/>
    <mergeCell ref="A1:I1"/>
    <mergeCell ref="C43:D43"/>
  </mergeCells>
  <pageMargins left="0.7" right="0.7" top="0.75" bottom="0.75" header="0.3" footer="0.3"/>
  <pageSetup scale="75"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1"/>
    <pageSetUpPr fitToPage="1"/>
  </sheetPr>
  <dimension ref="A1:H40"/>
  <sheetViews>
    <sheetView showZeros="0" workbookViewId="0">
      <selection activeCell="A2" sqref="A2:H2"/>
    </sheetView>
  </sheetViews>
  <sheetFormatPr defaultRowHeight="14.4" x14ac:dyDescent="0.3"/>
  <cols>
    <col min="1" max="8" width="13.6640625" customWidth="1"/>
  </cols>
  <sheetData>
    <row r="1" spans="1:8" s="250" customFormat="1" ht="29.25" customHeight="1" x14ac:dyDescent="0.4">
      <c r="A1" s="735" t="s">
        <v>1566</v>
      </c>
      <c r="B1" s="735"/>
      <c r="C1" s="735"/>
      <c r="D1" s="735"/>
      <c r="E1" s="735"/>
      <c r="F1" s="735"/>
      <c r="G1" s="735"/>
      <c r="H1" s="735"/>
    </row>
    <row r="2" spans="1:8" s="250" customFormat="1" ht="25.8" x14ac:dyDescent="0.3">
      <c r="A2" s="736" t="s">
        <v>389</v>
      </c>
      <c r="B2" s="736"/>
      <c r="C2" s="736"/>
      <c r="D2" s="736"/>
      <c r="E2" s="736"/>
      <c r="F2" s="736"/>
      <c r="G2" s="736"/>
      <c r="H2" s="736"/>
    </row>
    <row r="3" spans="1:8" s="250" customFormat="1" ht="11.25" customHeight="1" x14ac:dyDescent="0.3">
      <c r="A3" s="761"/>
      <c r="B3" s="762"/>
      <c r="C3" s="762"/>
      <c r="D3" s="762"/>
      <c r="E3" s="762"/>
      <c r="F3" s="762"/>
      <c r="G3" s="762"/>
      <c r="H3" s="763"/>
    </row>
    <row r="4" spans="1:8" s="250" customFormat="1" ht="18" x14ac:dyDescent="0.35">
      <c r="A4" s="716" t="s">
        <v>424</v>
      </c>
      <c r="B4" s="716"/>
      <c r="C4" s="768">
        <f ca="1">TODAY()</f>
        <v>44634</v>
      </c>
      <c r="D4" s="768"/>
      <c r="E4" s="768"/>
      <c r="F4" s="768"/>
      <c r="G4" s="768"/>
      <c r="H4" s="768"/>
    </row>
    <row r="5" spans="1:8" s="250" customFormat="1" ht="24.75" customHeight="1" x14ac:dyDescent="0.35">
      <c r="A5" s="716" t="s">
        <v>390</v>
      </c>
      <c r="B5" s="716"/>
      <c r="C5" s="769" t="str">
        <f>'Intake Sheet'!B31</f>
        <v xml:space="preserve">Ginne-Rae Clay </v>
      </c>
      <c r="D5" s="770"/>
      <c r="E5" s="264" t="s">
        <v>391</v>
      </c>
      <c r="F5" s="769" t="str">
        <f>'Intake Sheet'!B32</f>
        <v>Executive Director(Interim)</v>
      </c>
      <c r="G5" s="771"/>
      <c r="H5" s="770"/>
    </row>
    <row r="6" spans="1:8" s="250" customFormat="1" ht="24.75" customHeight="1" x14ac:dyDescent="0.35">
      <c r="A6" s="264" t="s">
        <v>392</v>
      </c>
      <c r="B6" s="742" t="str">
        <f>'Intake Sheet'!B33</f>
        <v>860-543-3481</v>
      </c>
      <c r="C6" s="764"/>
      <c r="D6" s="765"/>
      <c r="E6" s="264" t="s">
        <v>393</v>
      </c>
      <c r="F6" s="769" t="str">
        <f>'Intake Sheet'!B35</f>
        <v>OBD</v>
      </c>
      <c r="G6" s="771"/>
      <c r="H6" s="770"/>
    </row>
    <row r="7" spans="1:8" s="250" customFormat="1" ht="11.25" customHeight="1" x14ac:dyDescent="0.35">
      <c r="A7" s="713"/>
      <c r="B7" s="714"/>
      <c r="C7" s="714"/>
      <c r="D7" s="714"/>
      <c r="E7" s="714"/>
      <c r="F7" s="714"/>
      <c r="G7" s="714"/>
      <c r="H7" s="715"/>
    </row>
    <row r="8" spans="1:8" s="250" customFormat="1" ht="24.75" customHeight="1" x14ac:dyDescent="0.35">
      <c r="A8" s="264" t="s">
        <v>320</v>
      </c>
      <c r="B8" s="766" t="str">
        <f>'Intake Sheet'!B6</f>
        <v>DECD/Social Equity Council</v>
      </c>
      <c r="C8" s="766"/>
      <c r="D8" s="766"/>
      <c r="E8" s="276" t="s">
        <v>418</v>
      </c>
      <c r="F8" s="766">
        <f>'Intake Sheet'!B208</f>
        <v>0</v>
      </c>
      <c r="G8" s="767"/>
      <c r="H8" s="767"/>
    </row>
    <row r="9" spans="1:8" s="250" customFormat="1" ht="24.75" customHeight="1" x14ac:dyDescent="0.35">
      <c r="A9" s="264" t="s">
        <v>433</v>
      </c>
      <c r="B9" s="750" t="str">
        <f>'Intake Sheet'!B7</f>
        <v>450 Columbus Blvd</v>
      </c>
      <c r="C9" s="751"/>
      <c r="D9" s="751"/>
      <c r="E9" s="751"/>
      <c r="F9" s="751"/>
      <c r="G9" s="751"/>
      <c r="H9" s="752"/>
    </row>
    <row r="10" spans="1:8" s="250" customFormat="1" ht="24.75" customHeight="1" x14ac:dyDescent="0.35">
      <c r="A10" s="264" t="s">
        <v>434</v>
      </c>
      <c r="B10" s="739" t="str">
        <f>'Intake Sheet'!B8</f>
        <v xml:space="preserve">Hartford </v>
      </c>
      <c r="C10" s="740"/>
      <c r="D10" s="741"/>
      <c r="E10" s="264" t="s">
        <v>395</v>
      </c>
      <c r="F10" s="266" t="str">
        <f>'Intake Sheet'!B9</f>
        <v>CT</v>
      </c>
      <c r="G10" s="264" t="s">
        <v>396</v>
      </c>
      <c r="H10" s="266" t="str">
        <f>'Intake Sheet'!B10</f>
        <v>06103</v>
      </c>
    </row>
    <row r="11" spans="1:8" s="250" customFormat="1" ht="24.75" customHeight="1" x14ac:dyDescent="0.35">
      <c r="A11" s="264" t="s">
        <v>394</v>
      </c>
      <c r="B11" s="769" t="str">
        <f>'Intake Sheet'!B11</f>
        <v xml:space="preserve">Ginne-Rae Clay </v>
      </c>
      <c r="C11" s="775"/>
      <c r="D11" s="776"/>
      <c r="E11" s="264" t="s">
        <v>392</v>
      </c>
      <c r="F11" s="766" t="str">
        <f>'Intake Sheet'!B13</f>
        <v>860-543-3481</v>
      </c>
      <c r="G11" s="767"/>
      <c r="H11" s="767"/>
    </row>
    <row r="12" spans="1:8" s="250" customFormat="1" ht="24.75" customHeight="1" x14ac:dyDescent="0.35">
      <c r="A12" s="264" t="s">
        <v>435</v>
      </c>
      <c r="B12" s="742" t="str">
        <f>'Intake Sheet'!B14</f>
        <v>ginne-rae.clay@ct.gov</v>
      </c>
      <c r="C12" s="743"/>
      <c r="D12" s="743"/>
      <c r="E12" s="743"/>
      <c r="F12" s="743"/>
      <c r="G12" s="743"/>
      <c r="H12" s="744"/>
    </row>
    <row r="13" spans="1:8" s="250" customFormat="1" ht="18.75" customHeight="1" x14ac:dyDescent="0.35">
      <c r="A13" s="483"/>
      <c r="B13" s="745" t="s">
        <v>577</v>
      </c>
      <c r="C13" s="746"/>
      <c r="D13" s="746"/>
      <c r="E13" s="746"/>
      <c r="F13" s="746"/>
      <c r="G13" s="746"/>
      <c r="H13" s="747"/>
    </row>
    <row r="14" spans="1:8" s="250" customFormat="1" ht="24.75" customHeight="1" x14ac:dyDescent="0.35">
      <c r="A14" s="264" t="s">
        <v>433</v>
      </c>
      <c r="B14" s="750">
        <f>'Intake Sheet'!B24</f>
        <v>0</v>
      </c>
      <c r="C14" s="751"/>
      <c r="D14" s="751"/>
      <c r="E14" s="751"/>
      <c r="F14" s="751"/>
      <c r="G14" s="751"/>
      <c r="H14" s="752"/>
    </row>
    <row r="15" spans="1:8" s="250" customFormat="1" ht="24.75" customHeight="1" x14ac:dyDescent="0.35">
      <c r="A15" s="264" t="s">
        <v>434</v>
      </c>
      <c r="B15" s="748">
        <f>'Intake Sheet'!B25</f>
        <v>0</v>
      </c>
      <c r="C15" s="749"/>
      <c r="D15" s="749"/>
      <c r="E15" s="264" t="s">
        <v>395</v>
      </c>
      <c r="F15" s="486">
        <f>'Intake Sheet'!B26</f>
        <v>0</v>
      </c>
      <c r="G15" s="264" t="s">
        <v>396</v>
      </c>
      <c r="H15" s="487">
        <f>'Intake Sheet'!B27</f>
        <v>0</v>
      </c>
    </row>
    <row r="16" spans="1:8" s="250" customFormat="1" ht="24.75" customHeight="1" x14ac:dyDescent="0.35">
      <c r="A16" s="264" t="s">
        <v>394</v>
      </c>
      <c r="B16" s="753">
        <f>'Intake Sheet'!B28</f>
        <v>0</v>
      </c>
      <c r="C16" s="754"/>
      <c r="D16" s="754"/>
      <c r="E16" s="264" t="s">
        <v>392</v>
      </c>
      <c r="F16" s="748">
        <f>'Intake Sheet'!B29</f>
        <v>0</v>
      </c>
      <c r="G16" s="749"/>
      <c r="H16" s="755"/>
    </row>
    <row r="17" spans="1:8" s="250" customFormat="1" ht="24.75" customHeight="1" x14ac:dyDescent="0.35">
      <c r="A17" s="264" t="s">
        <v>435</v>
      </c>
      <c r="B17" s="756">
        <f>'Intake Sheet'!B30</f>
        <v>0</v>
      </c>
      <c r="C17" s="749"/>
      <c r="D17" s="749"/>
      <c r="E17" s="749"/>
      <c r="F17" s="749"/>
      <c r="G17" s="749"/>
      <c r="H17" s="755"/>
    </row>
    <row r="18" spans="1:8" s="250" customFormat="1" ht="11.25" customHeight="1" x14ac:dyDescent="0.35">
      <c r="A18" s="713"/>
      <c r="B18" s="714"/>
      <c r="C18" s="714"/>
      <c r="D18" s="714"/>
      <c r="E18" s="714"/>
      <c r="F18" s="714"/>
      <c r="G18" s="714"/>
      <c r="H18" s="715"/>
    </row>
    <row r="19" spans="1:8" s="250" customFormat="1" ht="24.75" customHeight="1" x14ac:dyDescent="0.35">
      <c r="A19" s="267" t="s">
        <v>572</v>
      </c>
      <c r="B19" s="766">
        <f>'Intake Sheet'!B201</f>
        <v>0</v>
      </c>
      <c r="C19" s="774"/>
      <c r="D19" s="268"/>
      <c r="E19" s="781" t="s">
        <v>573</v>
      </c>
      <c r="F19" s="781"/>
      <c r="G19" s="769" t="str">
        <f>'Intake Sheet'!B207</f>
        <v>State Agency</v>
      </c>
      <c r="H19" s="776"/>
    </row>
    <row r="20" spans="1:8" s="250" customFormat="1" ht="11.25" customHeight="1" x14ac:dyDescent="0.35">
      <c r="A20" s="713"/>
      <c r="B20" s="714"/>
      <c r="C20" s="714"/>
      <c r="D20" s="714"/>
      <c r="E20" s="714"/>
      <c r="F20" s="714"/>
      <c r="G20" s="714"/>
      <c r="H20" s="715"/>
    </row>
    <row r="21" spans="1:8" s="250" customFormat="1" ht="35.25" customHeight="1" x14ac:dyDescent="0.35">
      <c r="A21" s="267" t="s">
        <v>321</v>
      </c>
      <c r="B21" s="777" t="str">
        <f>'Intake Sheet'!B4</f>
        <v xml:space="preserve">Cannabis Low Interest Loan Fund </v>
      </c>
      <c r="C21" s="778"/>
      <c r="D21" s="778"/>
      <c r="E21" s="779"/>
      <c r="F21" s="267" t="s">
        <v>399</v>
      </c>
      <c r="G21" s="777" t="str">
        <f>'Intake Sheet'!B36</f>
        <v>Special Act</v>
      </c>
      <c r="H21" s="780"/>
    </row>
    <row r="22" spans="1:8" s="250" customFormat="1" ht="24.75" customHeight="1" x14ac:dyDescent="0.35">
      <c r="A22" s="264" t="s">
        <v>412</v>
      </c>
      <c r="B22" s="766">
        <f>'Intake Sheet'!B3</f>
        <v>0</v>
      </c>
      <c r="C22" s="774"/>
      <c r="D22" s="774"/>
      <c r="E22" s="264" t="s">
        <v>397</v>
      </c>
      <c r="F22" s="766">
        <f>'Intake Sheet'!B202</f>
        <v>0</v>
      </c>
      <c r="G22" s="774"/>
      <c r="H22" s="774"/>
    </row>
    <row r="23" spans="1:8" s="250" customFormat="1" ht="24.75" customHeight="1" x14ac:dyDescent="0.35">
      <c r="A23" s="716" t="s">
        <v>425</v>
      </c>
      <c r="B23" s="716"/>
      <c r="C23" s="716"/>
      <c r="D23" s="274">
        <f>'Intake Sheet'!B209</f>
        <v>44743</v>
      </c>
      <c r="E23" s="264" t="s">
        <v>398</v>
      </c>
      <c r="F23" s="274">
        <f>'Intake Sheet'!B210</f>
        <v>45473</v>
      </c>
      <c r="G23" s="713"/>
      <c r="H23" s="715"/>
    </row>
    <row r="24" spans="1:8" s="250" customFormat="1" ht="37.5" customHeight="1" thickBot="1" x14ac:dyDescent="0.4">
      <c r="A24" s="717" t="s">
        <v>426</v>
      </c>
      <c r="B24" s="718"/>
      <c r="C24" s="719"/>
      <c r="D24" s="503" t="s">
        <v>400</v>
      </c>
      <c r="E24" s="502" t="str">
        <f>IF('Intake Sheet'!B203="New","","")</f>
        <v></v>
      </c>
      <c r="F24" s="772" t="s">
        <v>401</v>
      </c>
      <c r="G24" s="773"/>
      <c r="H24" s="269" t="str">
        <f>IF('Intake Sheet'!B203="Amendment","","")</f>
        <v/>
      </c>
    </row>
    <row r="25" spans="1:8" s="250" customFormat="1" ht="60" customHeight="1" x14ac:dyDescent="0.35">
      <c r="A25" s="728"/>
      <c r="B25" s="725"/>
      <c r="C25" s="726"/>
      <c r="D25" s="504" t="s">
        <v>421</v>
      </c>
      <c r="E25" s="504" t="s">
        <v>422</v>
      </c>
      <c r="F25" s="505" t="s">
        <v>402</v>
      </c>
      <c r="G25" s="757" t="s">
        <v>1565</v>
      </c>
      <c r="H25" s="758"/>
    </row>
    <row r="26" spans="1:8" s="250" customFormat="1" ht="24.75" customHeight="1" x14ac:dyDescent="0.3">
      <c r="A26" s="729"/>
      <c r="B26" s="737" t="s">
        <v>48</v>
      </c>
      <c r="C26" s="738"/>
      <c r="D26" s="270">
        <f>'Intake Sheet'!D205</f>
        <v>0</v>
      </c>
      <c r="E26" s="271">
        <f>'Intake Sheet'!E205</f>
        <v>0</v>
      </c>
      <c r="F26" s="506">
        <f>SUM(D26:E26)</f>
        <v>0</v>
      </c>
      <c r="G26" s="759"/>
      <c r="H26" s="760"/>
    </row>
    <row r="27" spans="1:8" s="250" customFormat="1" ht="24.75" customHeight="1" x14ac:dyDescent="0.4">
      <c r="A27" s="729"/>
      <c r="B27" s="737" t="s">
        <v>49</v>
      </c>
      <c r="C27" s="738"/>
      <c r="D27" s="271">
        <f>'Intake Sheet'!D206</f>
        <v>10000000</v>
      </c>
      <c r="E27" s="271">
        <f>'Intake Sheet'!E206</f>
        <v>0</v>
      </c>
      <c r="F27" s="506">
        <f>SUM(D27:E27)</f>
        <v>10000000</v>
      </c>
      <c r="G27" s="733"/>
      <c r="H27" s="734"/>
    </row>
    <row r="28" spans="1:8" s="250" customFormat="1" ht="24.75" customHeight="1" thickBot="1" x14ac:dyDescent="0.45">
      <c r="A28" s="730"/>
      <c r="B28" s="723" t="s">
        <v>403</v>
      </c>
      <c r="C28" s="724"/>
      <c r="D28" s="507">
        <f>SUM(D26:D27)</f>
        <v>10000000</v>
      </c>
      <c r="E28" s="507">
        <f>SUM(E26:E27)</f>
        <v>0</v>
      </c>
      <c r="F28" s="508">
        <f>SUM(D28:E28)</f>
        <v>10000000</v>
      </c>
      <c r="G28" s="731"/>
      <c r="H28" s="732"/>
    </row>
    <row r="29" spans="1:8" s="250" customFormat="1" ht="11.25" customHeight="1" x14ac:dyDescent="0.35">
      <c r="A29" s="713"/>
      <c r="B29" s="727"/>
      <c r="C29" s="727"/>
      <c r="D29" s="727"/>
      <c r="E29" s="727"/>
      <c r="F29" s="727"/>
      <c r="G29" s="714"/>
      <c r="H29" s="715"/>
    </row>
    <row r="30" spans="1:8" ht="24.75" customHeight="1" x14ac:dyDescent="0.35">
      <c r="A30" s="716" t="s">
        <v>414</v>
      </c>
      <c r="B30" s="716"/>
      <c r="C30" s="716"/>
      <c r="D30" s="713"/>
      <c r="E30" s="714"/>
      <c r="F30" s="714"/>
      <c r="G30" s="714"/>
      <c r="H30" s="715"/>
    </row>
    <row r="31" spans="1:8" ht="134.25" customHeight="1" x14ac:dyDescent="0.3">
      <c r="A31" s="720">
        <f>'Intake Sheet'!B211</f>
        <v>0</v>
      </c>
      <c r="B31" s="721"/>
      <c r="C31" s="721"/>
      <c r="D31" s="721"/>
      <c r="E31" s="721"/>
      <c r="F31" s="721"/>
      <c r="G31" s="721"/>
      <c r="H31" s="722"/>
    </row>
    <row r="32" spans="1:8" ht="24.75" customHeight="1" x14ac:dyDescent="0.35">
      <c r="A32" s="716" t="s">
        <v>404</v>
      </c>
      <c r="B32" s="716"/>
      <c r="C32" s="716"/>
      <c r="D32" s="716"/>
      <c r="E32" s="272">
        <f>'Intake Sheet'!B197</f>
        <v>44645</v>
      </c>
      <c r="F32" s="265"/>
      <c r="G32" s="267" t="s">
        <v>416</v>
      </c>
      <c r="H32" s="266">
        <f>'Intake Sheet'!B198</f>
        <v>0</v>
      </c>
    </row>
    <row r="33" spans="1:8" ht="24.75" customHeight="1" x14ac:dyDescent="0.35">
      <c r="A33" s="716" t="s">
        <v>405</v>
      </c>
      <c r="B33" s="716"/>
      <c r="C33" s="716"/>
      <c r="D33" s="716"/>
      <c r="E33" s="272">
        <f>'Intake Sheet'!B212</f>
        <v>0</v>
      </c>
      <c r="F33" s="710"/>
      <c r="G33" s="711"/>
      <c r="H33" s="712"/>
    </row>
    <row r="34" spans="1:8" ht="24.75" customHeight="1" x14ac:dyDescent="0.35">
      <c r="A34" s="716" t="s">
        <v>406</v>
      </c>
      <c r="B34" s="716"/>
      <c r="C34" s="716"/>
      <c r="D34" s="716"/>
      <c r="E34" s="273">
        <f>'Intake Sheet'!B213</f>
        <v>0</v>
      </c>
      <c r="F34" s="710"/>
      <c r="G34" s="711"/>
      <c r="H34" s="712"/>
    </row>
    <row r="35" spans="1:8" ht="12" customHeight="1" x14ac:dyDescent="0.3">
      <c r="A35" s="275" t="s">
        <v>1576</v>
      </c>
      <c r="B35" s="249"/>
      <c r="C35" s="249"/>
      <c r="D35" s="249"/>
      <c r="E35" s="249"/>
      <c r="F35" s="249"/>
      <c r="G35" s="249"/>
      <c r="H35" s="249"/>
    </row>
    <row r="36" spans="1:8" ht="15.6" x14ac:dyDescent="0.3">
      <c r="A36" s="249"/>
      <c r="B36" s="249"/>
      <c r="C36" s="249"/>
      <c r="D36" s="249"/>
      <c r="E36" s="249"/>
      <c r="F36" s="249"/>
      <c r="G36" s="249"/>
      <c r="H36" s="249"/>
    </row>
    <row r="37" spans="1:8" ht="15.6" x14ac:dyDescent="0.3">
      <c r="A37" s="249"/>
      <c r="B37" s="249"/>
      <c r="C37" s="249"/>
      <c r="D37" s="249"/>
      <c r="E37" s="249"/>
      <c r="F37" s="249"/>
      <c r="G37" s="249"/>
      <c r="H37" s="249"/>
    </row>
    <row r="38" spans="1:8" ht="15.6" x14ac:dyDescent="0.3">
      <c r="A38" s="249"/>
      <c r="B38" s="249"/>
      <c r="C38" s="249"/>
      <c r="D38" s="249"/>
      <c r="E38" s="249"/>
      <c r="F38" s="249"/>
      <c r="G38" s="249"/>
      <c r="H38" s="249"/>
    </row>
    <row r="39" spans="1:8" ht="15.6" x14ac:dyDescent="0.3">
      <c r="A39" s="249"/>
      <c r="B39" s="249"/>
      <c r="C39" s="249"/>
      <c r="D39" s="249"/>
      <c r="E39" s="249"/>
      <c r="F39" s="249"/>
      <c r="G39" s="249"/>
      <c r="H39" s="249"/>
    </row>
    <row r="40" spans="1:8" ht="15.6" x14ac:dyDescent="0.3">
      <c r="A40" s="249"/>
      <c r="B40" s="249"/>
      <c r="C40" s="249"/>
      <c r="D40" s="249"/>
      <c r="E40" s="249"/>
      <c r="F40" s="249"/>
      <c r="G40" s="249"/>
      <c r="H40" s="249"/>
    </row>
  </sheetData>
  <mergeCells count="54">
    <mergeCell ref="B9:H9"/>
    <mergeCell ref="F6:H6"/>
    <mergeCell ref="B11:D11"/>
    <mergeCell ref="B21:E21"/>
    <mergeCell ref="G21:H21"/>
    <mergeCell ref="G19:H19"/>
    <mergeCell ref="E19:F19"/>
    <mergeCell ref="A23:C23"/>
    <mergeCell ref="B27:C27"/>
    <mergeCell ref="F24:G24"/>
    <mergeCell ref="B19:C19"/>
    <mergeCell ref="B22:D22"/>
    <mergeCell ref="F22:H22"/>
    <mergeCell ref="A20:H20"/>
    <mergeCell ref="A4:B4"/>
    <mergeCell ref="C4:H4"/>
    <mergeCell ref="B8:D8"/>
    <mergeCell ref="F8:H8"/>
    <mergeCell ref="A5:B5"/>
    <mergeCell ref="C5:D5"/>
    <mergeCell ref="F5:H5"/>
    <mergeCell ref="A7:H7"/>
    <mergeCell ref="A1:H1"/>
    <mergeCell ref="A2:H2"/>
    <mergeCell ref="B26:C26"/>
    <mergeCell ref="B10:D10"/>
    <mergeCell ref="B12:H12"/>
    <mergeCell ref="B13:H13"/>
    <mergeCell ref="B15:D15"/>
    <mergeCell ref="B14:H14"/>
    <mergeCell ref="A18:H18"/>
    <mergeCell ref="B16:D16"/>
    <mergeCell ref="F16:H16"/>
    <mergeCell ref="B17:H17"/>
    <mergeCell ref="G25:H26"/>
    <mergeCell ref="A3:H3"/>
    <mergeCell ref="B6:D6"/>
    <mergeCell ref="F11:H11"/>
    <mergeCell ref="F33:H33"/>
    <mergeCell ref="F34:H34"/>
    <mergeCell ref="D30:H30"/>
    <mergeCell ref="G23:H23"/>
    <mergeCell ref="A34:D34"/>
    <mergeCell ref="A30:C30"/>
    <mergeCell ref="A24:C24"/>
    <mergeCell ref="A32:D32"/>
    <mergeCell ref="A33:D33"/>
    <mergeCell ref="A31:H31"/>
    <mergeCell ref="B28:C28"/>
    <mergeCell ref="B25:C25"/>
    <mergeCell ref="A29:H29"/>
    <mergeCell ref="A25:A28"/>
    <mergeCell ref="G28:H28"/>
    <mergeCell ref="G27:H27"/>
  </mergeCells>
  <pageMargins left="1" right="0" top="0.75" bottom="0.75" header="0.3" footer="0.3"/>
  <pageSetup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6</xdr:col>
                    <xdr:colOff>38100</xdr:colOff>
                    <xdr:row>27</xdr:row>
                    <xdr:rowOff>38100</xdr:rowOff>
                  </from>
                  <to>
                    <xdr:col>7</xdr:col>
                    <xdr:colOff>381000</xdr:colOff>
                    <xdr:row>27</xdr:row>
                    <xdr:rowOff>259080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6</xdr:col>
                    <xdr:colOff>30480</xdr:colOff>
                    <xdr:row>26</xdr:row>
                    <xdr:rowOff>68580</xdr:rowOff>
                  </from>
                  <to>
                    <xdr:col>7</xdr:col>
                    <xdr:colOff>830580</xdr:colOff>
                    <xdr:row>26</xdr:row>
                    <xdr:rowOff>297180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EC27F1"/>
  </sheetPr>
  <dimension ref="A1:B39"/>
  <sheetViews>
    <sheetView showZeros="0" workbookViewId="0">
      <selection activeCell="B1" sqref="B1"/>
    </sheetView>
  </sheetViews>
  <sheetFormatPr defaultRowHeight="14.4" x14ac:dyDescent="0.3"/>
  <cols>
    <col min="1" max="1" width="36.44140625" customWidth="1"/>
    <col min="2" max="2" width="64.33203125" style="61" customWidth="1"/>
  </cols>
  <sheetData>
    <row r="1" spans="1:2" ht="36.75" customHeight="1" x14ac:dyDescent="0.3">
      <c r="B1" s="141" t="s">
        <v>318</v>
      </c>
    </row>
    <row r="2" spans="1:2" x14ac:dyDescent="0.3">
      <c r="A2" s="10" t="s">
        <v>47</v>
      </c>
      <c r="B2" s="61">
        <f>'Intake Sheet'!B3</f>
        <v>0</v>
      </c>
    </row>
    <row r="3" spans="1:2" x14ac:dyDescent="0.3">
      <c r="A3" s="13" t="s">
        <v>119</v>
      </c>
      <c r="B3" s="61" t="str">
        <f>'Intake Sheet'!B31</f>
        <v xml:space="preserve">Ginne-Rae Clay </v>
      </c>
    </row>
    <row r="4" spans="1:2" x14ac:dyDescent="0.3">
      <c r="A4" s="10" t="s">
        <v>115</v>
      </c>
      <c r="B4" s="61" t="str">
        <f>'Intake Sheet'!B4</f>
        <v xml:space="preserve">Cannabis Low Interest Loan Fund </v>
      </c>
    </row>
    <row r="5" spans="1:2" x14ac:dyDescent="0.3">
      <c r="A5" s="10" t="s">
        <v>116</v>
      </c>
      <c r="B5" s="61" t="str">
        <f>'Intake Sheet'!B6</f>
        <v>DECD/Social Equity Council</v>
      </c>
    </row>
    <row r="6" spans="1:2" x14ac:dyDescent="0.3">
      <c r="A6" s="13" t="s">
        <v>138</v>
      </c>
      <c r="B6" s="61" t="str">
        <f>'Intake Sheet'!B5</f>
        <v xml:space="preserve">State Wide </v>
      </c>
    </row>
    <row r="7" spans="1:2" ht="28.8" x14ac:dyDescent="0.3">
      <c r="A7" s="10" t="s">
        <v>7</v>
      </c>
      <c r="B7" s="61" t="str">
        <f>'Intake Sheet'!B214</f>
        <v>ECD</v>
      </c>
    </row>
    <row r="8" spans="1:2" x14ac:dyDescent="0.3">
      <c r="A8" s="10" t="s">
        <v>117</v>
      </c>
      <c r="B8" s="61" t="str">
        <f>'Intake Sheet'!B35</f>
        <v>OBD</v>
      </c>
    </row>
    <row r="9" spans="1:2" x14ac:dyDescent="0.3">
      <c r="A9" s="10" t="s">
        <v>118</v>
      </c>
      <c r="B9" s="61" t="str">
        <f>'Intake Sheet'!B36</f>
        <v>Special Act</v>
      </c>
    </row>
    <row r="10" spans="1:2" x14ac:dyDescent="0.3">
      <c r="A10" s="10" t="s">
        <v>48</v>
      </c>
      <c r="B10" s="72">
        <f>'Intake Sheet'!B42</f>
        <v>0</v>
      </c>
    </row>
    <row r="11" spans="1:2" x14ac:dyDescent="0.3">
      <c r="A11" s="10" t="s">
        <v>49</v>
      </c>
      <c r="B11" s="72">
        <f>'Intake Sheet'!B43</f>
        <v>10000000</v>
      </c>
    </row>
    <row r="12" spans="1:2" x14ac:dyDescent="0.3">
      <c r="A12" s="13" t="s">
        <v>121</v>
      </c>
      <c r="B12" s="60" t="str">
        <f>'Intake Sheet'!B45</f>
        <v>will vary</v>
      </c>
    </row>
    <row r="13" spans="1:2" x14ac:dyDescent="0.3">
      <c r="A13" s="13" t="s">
        <v>120</v>
      </c>
      <c r="B13" s="60" t="str">
        <f>'Intake Sheet'!B46</f>
        <v>will vary</v>
      </c>
    </row>
    <row r="14" spans="1:2" x14ac:dyDescent="0.3">
      <c r="A14" s="13" t="s">
        <v>140</v>
      </c>
      <c r="B14" s="60" t="str">
        <f>'Intake Sheet'!B47</f>
        <v>YES</v>
      </c>
    </row>
    <row r="15" spans="1:2" x14ac:dyDescent="0.3">
      <c r="A15" s="191" t="s">
        <v>139</v>
      </c>
      <c r="B15" s="60"/>
    </row>
    <row r="16" spans="1:2" x14ac:dyDescent="0.3">
      <c r="A16" s="13" t="s">
        <v>122</v>
      </c>
      <c r="B16" s="62">
        <f>'Intake Sheet'!B49</f>
        <v>0</v>
      </c>
    </row>
    <row r="17" spans="1:2" x14ac:dyDescent="0.3">
      <c r="A17" s="13" t="s">
        <v>123</v>
      </c>
      <c r="B17" s="61">
        <f>'Intake Sheet'!B50</f>
        <v>0</v>
      </c>
    </row>
    <row r="18" spans="1:2" x14ac:dyDescent="0.3">
      <c r="A18" s="13" t="s">
        <v>124</v>
      </c>
      <c r="B18" s="61">
        <f>'Intake Sheet'!B51</f>
        <v>0</v>
      </c>
    </row>
    <row r="19" spans="1:2" x14ac:dyDescent="0.3">
      <c r="A19" s="13" t="s">
        <v>125</v>
      </c>
      <c r="B19" s="61" t="str">
        <f>'Intake Sheet'!B48</f>
        <v>principal only for the first 12 months</v>
      </c>
    </row>
    <row r="20" spans="1:2" x14ac:dyDescent="0.3">
      <c r="A20" s="10" t="s">
        <v>8</v>
      </c>
      <c r="B20" s="74">
        <f>'Intake Sheet'!B44</f>
        <v>0</v>
      </c>
    </row>
    <row r="21" spans="1:2" ht="28.8" x14ac:dyDescent="0.3">
      <c r="A21" s="13" t="s">
        <v>126</v>
      </c>
      <c r="B21" s="60" t="str">
        <f>'Intake Sheet'!B57</f>
        <v>New</v>
      </c>
    </row>
    <row r="22" spans="1:2" x14ac:dyDescent="0.3">
      <c r="A22" s="13" t="s">
        <v>128</v>
      </c>
      <c r="B22" s="243">
        <f>'Intake Sheet'!B58</f>
        <v>0</v>
      </c>
    </row>
    <row r="23" spans="1:2" x14ac:dyDescent="0.3">
      <c r="A23" s="13" t="s">
        <v>57</v>
      </c>
      <c r="B23" s="190" t="str">
        <f>IF(ISBLANK('Intake Sheet'!B59),"",'Intake Sheet'!B59)</f>
        <v/>
      </c>
    </row>
    <row r="24" spans="1:2" x14ac:dyDescent="0.3">
      <c r="A24" s="13" t="s">
        <v>127</v>
      </c>
      <c r="B24" s="60">
        <f>'Intake Sheet'!B60</f>
        <v>0</v>
      </c>
    </row>
    <row r="25" spans="1:2" x14ac:dyDescent="0.3">
      <c r="A25" s="13" t="s">
        <v>141</v>
      </c>
      <c r="B25" s="60"/>
    </row>
    <row r="26" spans="1:2" x14ac:dyDescent="0.3">
      <c r="A26" s="13" t="s">
        <v>142</v>
      </c>
      <c r="B26" s="60">
        <f>'Intake Sheet'!B61</f>
        <v>0</v>
      </c>
    </row>
    <row r="27" spans="1:2" ht="28.8" x14ac:dyDescent="0.3">
      <c r="A27" s="13" t="s">
        <v>129</v>
      </c>
      <c r="B27" s="60" t="str">
        <f>'Intake Sheet'!B215</f>
        <v>Other</v>
      </c>
    </row>
    <row r="28" spans="1:2" ht="28.8" x14ac:dyDescent="0.3">
      <c r="A28" s="14" t="s">
        <v>130</v>
      </c>
      <c r="B28" s="143">
        <f>IF(ISBLANK('Intake Sheet'!B216),"",'Intake Sheet'!B216)</f>
        <v>44378</v>
      </c>
    </row>
    <row r="29" spans="1:2" x14ac:dyDescent="0.3">
      <c r="A29" s="14" t="s">
        <v>135</v>
      </c>
      <c r="B29" s="143" t="str">
        <f>IF(ISBLANK('Intake Sheet'!B217),"",'Intake Sheet'!B217)</f>
        <v/>
      </c>
    </row>
    <row r="30" spans="1:2" ht="28.8" x14ac:dyDescent="0.3">
      <c r="A30" s="14" t="s">
        <v>350</v>
      </c>
      <c r="B30" s="143" t="str">
        <f>IF(ISBLANK('Intake Sheet'!B218),"",'Intake Sheet'!B218)</f>
        <v/>
      </c>
    </row>
    <row r="31" spans="1:2" x14ac:dyDescent="0.3">
      <c r="A31" s="11" t="s">
        <v>570</v>
      </c>
      <c r="B31" s="143" t="e">
        <f>IF(ISBLANK('Intake Sheet'!#REF!),"",'Intake Sheet'!#REF!)</f>
        <v>#REF!</v>
      </c>
    </row>
    <row r="32" spans="1:2" ht="31.5" customHeight="1" x14ac:dyDescent="0.3">
      <c r="A32" s="13" t="s">
        <v>148</v>
      </c>
      <c r="B32" s="143">
        <f>'Intake Sheet'!B196</f>
        <v>44645</v>
      </c>
    </row>
    <row r="33" spans="1:2" ht="21" customHeight="1" x14ac:dyDescent="0.3">
      <c r="A33" s="10" t="s">
        <v>9</v>
      </c>
      <c r="B33" s="143">
        <f>'Intake Sheet'!B197</f>
        <v>44645</v>
      </c>
    </row>
    <row r="34" spans="1:2" x14ac:dyDescent="0.3">
      <c r="A34" s="10" t="s">
        <v>10</v>
      </c>
      <c r="B34" s="60">
        <f>'Intake Sheet'!B198</f>
        <v>0</v>
      </c>
    </row>
    <row r="35" spans="1:2" ht="15.75" customHeight="1" x14ac:dyDescent="0.3">
      <c r="A35" s="13" t="s">
        <v>143</v>
      </c>
      <c r="B35" s="143">
        <f>'Intake Sheet'!B219</f>
        <v>0</v>
      </c>
    </row>
    <row r="36" spans="1:2" ht="35.25" customHeight="1" x14ac:dyDescent="0.3">
      <c r="A36" s="12" t="s">
        <v>114</v>
      </c>
      <c r="B36" s="143">
        <f>'Intake Sheet'!B213</f>
        <v>0</v>
      </c>
    </row>
    <row r="37" spans="1:2" x14ac:dyDescent="0.3">
      <c r="A37" s="10" t="s">
        <v>11</v>
      </c>
      <c r="B37" s="143">
        <f>'Intake Sheet'!B220</f>
        <v>0</v>
      </c>
    </row>
    <row r="38" spans="1:2" x14ac:dyDescent="0.3">
      <c r="A38" s="10" t="s">
        <v>12</v>
      </c>
      <c r="B38" s="143" t="str">
        <f>IF(ISBLANK('Intake Sheet'!B221),"",'Intake Sheet'!B221)</f>
        <v/>
      </c>
    </row>
    <row r="39" spans="1:2" ht="28.8" x14ac:dyDescent="0.3">
      <c r="A39" s="10" t="s">
        <v>13</v>
      </c>
      <c r="B39" s="143" t="str">
        <f>IF(ISBLANK('Intake Sheet'!B222),"",'Intake Sheet'!B222)</f>
        <v/>
      </c>
    </row>
  </sheetData>
  <customSheetViews>
    <customSheetView guid="{8B41D907-2738-45D5-B2A3-27E68231E641}">
      <pageMargins left="0.7" right="0.7" top="0.75" bottom="0.75" header="0.3" footer="0.3"/>
    </customSheetView>
  </customSheetView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170"/>
  <sheetViews>
    <sheetView workbookViewId="0">
      <selection activeCell="B1" sqref="B1"/>
    </sheetView>
  </sheetViews>
  <sheetFormatPr defaultRowHeight="14.4" x14ac:dyDescent="0.3"/>
  <cols>
    <col min="1" max="1" width="14.5546875" style="501" customWidth="1"/>
    <col min="2" max="2" width="27.5546875" customWidth="1"/>
    <col min="3" max="3" width="28.5546875" customWidth="1"/>
    <col min="257" max="257" width="14.5546875" customWidth="1"/>
    <col min="258" max="258" width="27.5546875" customWidth="1"/>
    <col min="259" max="259" width="28.5546875" customWidth="1"/>
    <col min="513" max="513" width="14.5546875" customWidth="1"/>
    <col min="514" max="514" width="27.5546875" customWidth="1"/>
    <col min="515" max="515" width="28.5546875" customWidth="1"/>
    <col min="769" max="769" width="14.5546875" customWidth="1"/>
    <col min="770" max="770" width="27.5546875" customWidth="1"/>
    <col min="771" max="771" width="28.5546875" customWidth="1"/>
    <col min="1025" max="1025" width="14.5546875" customWidth="1"/>
    <col min="1026" max="1026" width="27.5546875" customWidth="1"/>
    <col min="1027" max="1027" width="28.5546875" customWidth="1"/>
    <col min="1281" max="1281" width="14.5546875" customWidth="1"/>
    <col min="1282" max="1282" width="27.5546875" customWidth="1"/>
    <col min="1283" max="1283" width="28.5546875" customWidth="1"/>
    <col min="1537" max="1537" width="14.5546875" customWidth="1"/>
    <col min="1538" max="1538" width="27.5546875" customWidth="1"/>
    <col min="1539" max="1539" width="28.5546875" customWidth="1"/>
    <col min="1793" max="1793" width="14.5546875" customWidth="1"/>
    <col min="1794" max="1794" width="27.5546875" customWidth="1"/>
    <col min="1795" max="1795" width="28.5546875" customWidth="1"/>
    <col min="2049" max="2049" width="14.5546875" customWidth="1"/>
    <col min="2050" max="2050" width="27.5546875" customWidth="1"/>
    <col min="2051" max="2051" width="28.5546875" customWidth="1"/>
    <col min="2305" max="2305" width="14.5546875" customWidth="1"/>
    <col min="2306" max="2306" width="27.5546875" customWidth="1"/>
    <col min="2307" max="2307" width="28.5546875" customWidth="1"/>
    <col min="2561" max="2561" width="14.5546875" customWidth="1"/>
    <col min="2562" max="2562" width="27.5546875" customWidth="1"/>
    <col min="2563" max="2563" width="28.5546875" customWidth="1"/>
    <col min="2817" max="2817" width="14.5546875" customWidth="1"/>
    <col min="2818" max="2818" width="27.5546875" customWidth="1"/>
    <col min="2819" max="2819" width="28.5546875" customWidth="1"/>
    <col min="3073" max="3073" width="14.5546875" customWidth="1"/>
    <col min="3074" max="3074" width="27.5546875" customWidth="1"/>
    <col min="3075" max="3075" width="28.5546875" customWidth="1"/>
    <col min="3329" max="3329" width="14.5546875" customWidth="1"/>
    <col min="3330" max="3330" width="27.5546875" customWidth="1"/>
    <col min="3331" max="3331" width="28.5546875" customWidth="1"/>
    <col min="3585" max="3585" width="14.5546875" customWidth="1"/>
    <col min="3586" max="3586" width="27.5546875" customWidth="1"/>
    <col min="3587" max="3587" width="28.5546875" customWidth="1"/>
    <col min="3841" max="3841" width="14.5546875" customWidth="1"/>
    <col min="3842" max="3842" width="27.5546875" customWidth="1"/>
    <col min="3843" max="3843" width="28.5546875" customWidth="1"/>
    <col min="4097" max="4097" width="14.5546875" customWidth="1"/>
    <col min="4098" max="4098" width="27.5546875" customWidth="1"/>
    <col min="4099" max="4099" width="28.5546875" customWidth="1"/>
    <col min="4353" max="4353" width="14.5546875" customWidth="1"/>
    <col min="4354" max="4354" width="27.5546875" customWidth="1"/>
    <col min="4355" max="4355" width="28.5546875" customWidth="1"/>
    <col min="4609" max="4609" width="14.5546875" customWidth="1"/>
    <col min="4610" max="4610" width="27.5546875" customWidth="1"/>
    <col min="4611" max="4611" width="28.5546875" customWidth="1"/>
    <col min="4865" max="4865" width="14.5546875" customWidth="1"/>
    <col min="4866" max="4866" width="27.5546875" customWidth="1"/>
    <col min="4867" max="4867" width="28.5546875" customWidth="1"/>
    <col min="5121" max="5121" width="14.5546875" customWidth="1"/>
    <col min="5122" max="5122" width="27.5546875" customWidth="1"/>
    <col min="5123" max="5123" width="28.5546875" customWidth="1"/>
    <col min="5377" max="5377" width="14.5546875" customWidth="1"/>
    <col min="5378" max="5378" width="27.5546875" customWidth="1"/>
    <col min="5379" max="5379" width="28.5546875" customWidth="1"/>
    <col min="5633" max="5633" width="14.5546875" customWidth="1"/>
    <col min="5634" max="5634" width="27.5546875" customWidth="1"/>
    <col min="5635" max="5635" width="28.5546875" customWidth="1"/>
    <col min="5889" max="5889" width="14.5546875" customWidth="1"/>
    <col min="5890" max="5890" width="27.5546875" customWidth="1"/>
    <col min="5891" max="5891" width="28.5546875" customWidth="1"/>
    <col min="6145" max="6145" width="14.5546875" customWidth="1"/>
    <col min="6146" max="6146" width="27.5546875" customWidth="1"/>
    <col min="6147" max="6147" width="28.5546875" customWidth="1"/>
    <col min="6401" max="6401" width="14.5546875" customWidth="1"/>
    <col min="6402" max="6402" width="27.5546875" customWidth="1"/>
    <col min="6403" max="6403" width="28.5546875" customWidth="1"/>
    <col min="6657" max="6657" width="14.5546875" customWidth="1"/>
    <col min="6658" max="6658" width="27.5546875" customWidth="1"/>
    <col min="6659" max="6659" width="28.5546875" customWidth="1"/>
    <col min="6913" max="6913" width="14.5546875" customWidth="1"/>
    <col min="6914" max="6914" width="27.5546875" customWidth="1"/>
    <col min="6915" max="6915" width="28.5546875" customWidth="1"/>
    <col min="7169" max="7169" width="14.5546875" customWidth="1"/>
    <col min="7170" max="7170" width="27.5546875" customWidth="1"/>
    <col min="7171" max="7171" width="28.5546875" customWidth="1"/>
    <col min="7425" max="7425" width="14.5546875" customWidth="1"/>
    <col min="7426" max="7426" width="27.5546875" customWidth="1"/>
    <col min="7427" max="7427" width="28.5546875" customWidth="1"/>
    <col min="7681" max="7681" width="14.5546875" customWidth="1"/>
    <col min="7682" max="7682" width="27.5546875" customWidth="1"/>
    <col min="7683" max="7683" width="28.5546875" customWidth="1"/>
    <col min="7937" max="7937" width="14.5546875" customWidth="1"/>
    <col min="7938" max="7938" width="27.5546875" customWidth="1"/>
    <col min="7939" max="7939" width="28.5546875" customWidth="1"/>
    <col min="8193" max="8193" width="14.5546875" customWidth="1"/>
    <col min="8194" max="8194" width="27.5546875" customWidth="1"/>
    <col min="8195" max="8195" width="28.5546875" customWidth="1"/>
    <col min="8449" max="8449" width="14.5546875" customWidth="1"/>
    <col min="8450" max="8450" width="27.5546875" customWidth="1"/>
    <col min="8451" max="8451" width="28.5546875" customWidth="1"/>
    <col min="8705" max="8705" width="14.5546875" customWidth="1"/>
    <col min="8706" max="8706" width="27.5546875" customWidth="1"/>
    <col min="8707" max="8707" width="28.5546875" customWidth="1"/>
    <col min="8961" max="8961" width="14.5546875" customWidth="1"/>
    <col min="8962" max="8962" width="27.5546875" customWidth="1"/>
    <col min="8963" max="8963" width="28.5546875" customWidth="1"/>
    <col min="9217" max="9217" width="14.5546875" customWidth="1"/>
    <col min="9218" max="9218" width="27.5546875" customWidth="1"/>
    <col min="9219" max="9219" width="28.5546875" customWidth="1"/>
    <col min="9473" max="9473" width="14.5546875" customWidth="1"/>
    <col min="9474" max="9474" width="27.5546875" customWidth="1"/>
    <col min="9475" max="9475" width="28.5546875" customWidth="1"/>
    <col min="9729" max="9729" width="14.5546875" customWidth="1"/>
    <col min="9730" max="9730" width="27.5546875" customWidth="1"/>
    <col min="9731" max="9731" width="28.5546875" customWidth="1"/>
    <col min="9985" max="9985" width="14.5546875" customWidth="1"/>
    <col min="9986" max="9986" width="27.5546875" customWidth="1"/>
    <col min="9987" max="9987" width="28.5546875" customWidth="1"/>
    <col min="10241" max="10241" width="14.5546875" customWidth="1"/>
    <col min="10242" max="10242" width="27.5546875" customWidth="1"/>
    <col min="10243" max="10243" width="28.5546875" customWidth="1"/>
    <col min="10497" max="10497" width="14.5546875" customWidth="1"/>
    <col min="10498" max="10498" width="27.5546875" customWidth="1"/>
    <col min="10499" max="10499" width="28.5546875" customWidth="1"/>
    <col min="10753" max="10753" width="14.5546875" customWidth="1"/>
    <col min="10754" max="10754" width="27.5546875" customWidth="1"/>
    <col min="10755" max="10755" width="28.5546875" customWidth="1"/>
    <col min="11009" max="11009" width="14.5546875" customWidth="1"/>
    <col min="11010" max="11010" width="27.5546875" customWidth="1"/>
    <col min="11011" max="11011" width="28.5546875" customWidth="1"/>
    <col min="11265" max="11265" width="14.5546875" customWidth="1"/>
    <col min="11266" max="11266" width="27.5546875" customWidth="1"/>
    <col min="11267" max="11267" width="28.5546875" customWidth="1"/>
    <col min="11521" max="11521" width="14.5546875" customWidth="1"/>
    <col min="11522" max="11522" width="27.5546875" customWidth="1"/>
    <col min="11523" max="11523" width="28.5546875" customWidth="1"/>
    <col min="11777" max="11777" width="14.5546875" customWidth="1"/>
    <col min="11778" max="11778" width="27.5546875" customWidth="1"/>
    <col min="11779" max="11779" width="28.5546875" customWidth="1"/>
    <col min="12033" max="12033" width="14.5546875" customWidth="1"/>
    <col min="12034" max="12034" width="27.5546875" customWidth="1"/>
    <col min="12035" max="12035" width="28.5546875" customWidth="1"/>
    <col min="12289" max="12289" width="14.5546875" customWidth="1"/>
    <col min="12290" max="12290" width="27.5546875" customWidth="1"/>
    <col min="12291" max="12291" width="28.5546875" customWidth="1"/>
    <col min="12545" max="12545" width="14.5546875" customWidth="1"/>
    <col min="12546" max="12546" width="27.5546875" customWidth="1"/>
    <col min="12547" max="12547" width="28.5546875" customWidth="1"/>
    <col min="12801" max="12801" width="14.5546875" customWidth="1"/>
    <col min="12802" max="12802" width="27.5546875" customWidth="1"/>
    <col min="12803" max="12803" width="28.5546875" customWidth="1"/>
    <col min="13057" max="13057" width="14.5546875" customWidth="1"/>
    <col min="13058" max="13058" width="27.5546875" customWidth="1"/>
    <col min="13059" max="13059" width="28.5546875" customWidth="1"/>
    <col min="13313" max="13313" width="14.5546875" customWidth="1"/>
    <col min="13314" max="13314" width="27.5546875" customWidth="1"/>
    <col min="13315" max="13315" width="28.5546875" customWidth="1"/>
    <col min="13569" max="13569" width="14.5546875" customWidth="1"/>
    <col min="13570" max="13570" width="27.5546875" customWidth="1"/>
    <col min="13571" max="13571" width="28.5546875" customWidth="1"/>
    <col min="13825" max="13825" width="14.5546875" customWidth="1"/>
    <col min="13826" max="13826" width="27.5546875" customWidth="1"/>
    <col min="13827" max="13827" width="28.5546875" customWidth="1"/>
    <col min="14081" max="14081" width="14.5546875" customWidth="1"/>
    <col min="14082" max="14082" width="27.5546875" customWidth="1"/>
    <col min="14083" max="14083" width="28.5546875" customWidth="1"/>
    <col min="14337" max="14337" width="14.5546875" customWidth="1"/>
    <col min="14338" max="14338" width="27.5546875" customWidth="1"/>
    <col min="14339" max="14339" width="28.5546875" customWidth="1"/>
    <col min="14593" max="14593" width="14.5546875" customWidth="1"/>
    <col min="14594" max="14594" width="27.5546875" customWidth="1"/>
    <col min="14595" max="14595" width="28.5546875" customWidth="1"/>
    <col min="14849" max="14849" width="14.5546875" customWidth="1"/>
    <col min="14850" max="14850" width="27.5546875" customWidth="1"/>
    <col min="14851" max="14851" width="28.5546875" customWidth="1"/>
    <col min="15105" max="15105" width="14.5546875" customWidth="1"/>
    <col min="15106" max="15106" width="27.5546875" customWidth="1"/>
    <col min="15107" max="15107" width="28.5546875" customWidth="1"/>
    <col min="15361" max="15361" width="14.5546875" customWidth="1"/>
    <col min="15362" max="15362" width="27.5546875" customWidth="1"/>
    <col min="15363" max="15363" width="28.5546875" customWidth="1"/>
    <col min="15617" max="15617" width="14.5546875" customWidth="1"/>
    <col min="15618" max="15618" width="27.5546875" customWidth="1"/>
    <col min="15619" max="15619" width="28.5546875" customWidth="1"/>
    <col min="15873" max="15873" width="14.5546875" customWidth="1"/>
    <col min="15874" max="15874" width="27.5546875" customWidth="1"/>
    <col min="15875" max="15875" width="28.5546875" customWidth="1"/>
    <col min="16129" max="16129" width="14.5546875" customWidth="1"/>
    <col min="16130" max="16130" width="27.5546875" customWidth="1"/>
    <col min="16131" max="16131" width="28.5546875" customWidth="1"/>
  </cols>
  <sheetData>
    <row r="1" spans="1:3" ht="27" customHeight="1" x14ac:dyDescent="0.3">
      <c r="A1" s="498" t="s">
        <v>1227</v>
      </c>
      <c r="B1" s="499" t="s">
        <v>580</v>
      </c>
      <c r="C1" s="499" t="s">
        <v>581</v>
      </c>
    </row>
    <row r="2" spans="1:3" x14ac:dyDescent="0.3">
      <c r="A2" s="500" t="s">
        <v>1228</v>
      </c>
      <c r="B2" s="493" t="s">
        <v>1229</v>
      </c>
      <c r="C2" s="493" t="s">
        <v>602</v>
      </c>
    </row>
    <row r="3" spans="1:3" x14ac:dyDescent="0.3">
      <c r="A3" s="500" t="s">
        <v>1230</v>
      </c>
      <c r="B3" s="493" t="s">
        <v>1231</v>
      </c>
      <c r="C3" s="493" t="s">
        <v>593</v>
      </c>
    </row>
    <row r="4" spans="1:3" x14ac:dyDescent="0.3">
      <c r="A4" s="500" t="s">
        <v>1232</v>
      </c>
      <c r="B4" s="493" t="s">
        <v>1233</v>
      </c>
      <c r="C4" s="493" t="s">
        <v>584</v>
      </c>
    </row>
    <row r="5" spans="1:3" x14ac:dyDescent="0.3">
      <c r="A5" s="500" t="s">
        <v>1234</v>
      </c>
      <c r="B5" s="493" t="s">
        <v>1235</v>
      </c>
      <c r="C5" s="493" t="s">
        <v>587</v>
      </c>
    </row>
    <row r="6" spans="1:3" x14ac:dyDescent="0.3">
      <c r="A6" s="500" t="s">
        <v>1236</v>
      </c>
      <c r="B6" s="493" t="s">
        <v>1237</v>
      </c>
      <c r="C6" s="493" t="s">
        <v>590</v>
      </c>
    </row>
    <row r="7" spans="1:3" x14ac:dyDescent="0.3">
      <c r="A7" s="500" t="s">
        <v>1238</v>
      </c>
      <c r="B7" s="493" t="s">
        <v>1239</v>
      </c>
      <c r="C7" s="493" t="s">
        <v>593</v>
      </c>
    </row>
    <row r="8" spans="1:3" x14ac:dyDescent="0.3">
      <c r="A8" s="500" t="s">
        <v>1240</v>
      </c>
      <c r="B8" s="493" t="s">
        <v>1241</v>
      </c>
      <c r="C8" s="493" t="s">
        <v>587</v>
      </c>
    </row>
    <row r="9" spans="1:3" x14ac:dyDescent="0.3">
      <c r="A9" s="500" t="s">
        <v>1242</v>
      </c>
      <c r="B9" s="493" t="s">
        <v>1243</v>
      </c>
      <c r="C9" s="493" t="s">
        <v>593</v>
      </c>
    </row>
    <row r="10" spans="1:3" x14ac:dyDescent="0.3">
      <c r="A10" s="500" t="s">
        <v>1244</v>
      </c>
      <c r="B10" s="493" t="s">
        <v>1245</v>
      </c>
      <c r="C10" s="493" t="s">
        <v>608</v>
      </c>
    </row>
    <row r="11" spans="1:3" x14ac:dyDescent="0.3">
      <c r="A11" s="500" t="s">
        <v>1246</v>
      </c>
      <c r="B11" s="493" t="s">
        <v>1247</v>
      </c>
      <c r="C11" s="493" t="s">
        <v>590</v>
      </c>
    </row>
    <row r="12" spans="1:3" x14ac:dyDescent="0.3">
      <c r="A12" s="500" t="s">
        <v>1248</v>
      </c>
      <c r="B12" s="493" t="s">
        <v>1249</v>
      </c>
      <c r="C12" s="493" t="s">
        <v>587</v>
      </c>
    </row>
    <row r="13" spans="1:3" x14ac:dyDescent="0.3">
      <c r="A13" s="500" t="s">
        <v>1250</v>
      </c>
      <c r="B13" s="493" t="s">
        <v>1251</v>
      </c>
      <c r="C13" s="493" t="s">
        <v>602</v>
      </c>
    </row>
    <row r="14" spans="1:3" x14ac:dyDescent="0.3">
      <c r="A14" s="500" t="s">
        <v>1252</v>
      </c>
      <c r="B14" s="493" t="s">
        <v>1253</v>
      </c>
      <c r="C14" s="493" t="s">
        <v>625</v>
      </c>
    </row>
    <row r="15" spans="1:3" x14ac:dyDescent="0.3">
      <c r="A15" s="500" t="s">
        <v>1254</v>
      </c>
      <c r="B15" s="493" t="s">
        <v>1255</v>
      </c>
      <c r="C15" s="493" t="s">
        <v>593</v>
      </c>
    </row>
    <row r="16" spans="1:3" x14ac:dyDescent="0.3">
      <c r="A16" s="500" t="s">
        <v>1256</v>
      </c>
      <c r="B16" s="493" t="s">
        <v>1257</v>
      </c>
      <c r="C16" s="493" t="s">
        <v>608</v>
      </c>
    </row>
    <row r="17" spans="1:3" x14ac:dyDescent="0.3">
      <c r="A17" s="500" t="s">
        <v>1258</v>
      </c>
      <c r="B17" s="493" t="s">
        <v>1259</v>
      </c>
      <c r="C17" s="493" t="s">
        <v>590</v>
      </c>
    </row>
    <row r="18" spans="1:3" x14ac:dyDescent="0.3">
      <c r="A18" s="500" t="s">
        <v>1260</v>
      </c>
      <c r="B18" s="493" t="s">
        <v>1261</v>
      </c>
      <c r="C18" s="493" t="s">
        <v>587</v>
      </c>
    </row>
    <row r="19" spans="1:3" x14ac:dyDescent="0.3">
      <c r="A19" s="500" t="s">
        <v>1262</v>
      </c>
      <c r="B19" s="493" t="s">
        <v>1263</v>
      </c>
      <c r="C19" s="493" t="s">
        <v>608</v>
      </c>
    </row>
    <row r="20" spans="1:3" x14ac:dyDescent="0.3">
      <c r="A20" s="500" t="s">
        <v>1264</v>
      </c>
      <c r="B20" s="493" t="s">
        <v>1265</v>
      </c>
      <c r="C20" s="493" t="s">
        <v>584</v>
      </c>
    </row>
    <row r="21" spans="1:3" x14ac:dyDescent="0.3">
      <c r="A21" s="500" t="s">
        <v>1266</v>
      </c>
      <c r="B21" s="493" t="s">
        <v>1267</v>
      </c>
      <c r="C21" s="493" t="s">
        <v>587</v>
      </c>
    </row>
    <row r="22" spans="1:3" x14ac:dyDescent="0.3">
      <c r="A22" s="500" t="s">
        <v>1268</v>
      </c>
      <c r="B22" s="493" t="s">
        <v>1269</v>
      </c>
      <c r="C22" s="493" t="s">
        <v>590</v>
      </c>
    </row>
    <row r="23" spans="1:3" x14ac:dyDescent="0.3">
      <c r="A23" s="500" t="s">
        <v>1270</v>
      </c>
      <c r="B23" s="493" t="s">
        <v>1271</v>
      </c>
      <c r="C23" s="493" t="s">
        <v>584</v>
      </c>
    </row>
    <row r="24" spans="1:3" x14ac:dyDescent="0.3">
      <c r="A24" s="500" t="s">
        <v>1272</v>
      </c>
      <c r="B24" s="493" t="s">
        <v>1273</v>
      </c>
      <c r="C24" s="493" t="s">
        <v>587</v>
      </c>
    </row>
    <row r="25" spans="1:3" x14ac:dyDescent="0.3">
      <c r="A25" s="500" t="s">
        <v>1274</v>
      </c>
      <c r="B25" s="493" t="s">
        <v>1275</v>
      </c>
      <c r="C25" s="493" t="s">
        <v>584</v>
      </c>
    </row>
    <row r="26" spans="1:3" x14ac:dyDescent="0.3">
      <c r="A26" s="500" t="s">
        <v>1276</v>
      </c>
      <c r="B26" s="493" t="s">
        <v>1277</v>
      </c>
      <c r="C26" s="493" t="s">
        <v>593</v>
      </c>
    </row>
    <row r="27" spans="1:3" x14ac:dyDescent="0.3">
      <c r="A27" s="500" t="s">
        <v>1278</v>
      </c>
      <c r="B27" s="493" t="s">
        <v>1279</v>
      </c>
      <c r="C27" s="493" t="s">
        <v>617</v>
      </c>
    </row>
    <row r="28" spans="1:3" x14ac:dyDescent="0.3">
      <c r="A28" s="500" t="s">
        <v>1280</v>
      </c>
      <c r="B28" s="493" t="s">
        <v>1281</v>
      </c>
      <c r="C28" s="493" t="s">
        <v>617</v>
      </c>
    </row>
    <row r="29" spans="1:3" x14ac:dyDescent="0.3">
      <c r="A29" s="500" t="s">
        <v>1282</v>
      </c>
      <c r="B29" s="493" t="s">
        <v>1283</v>
      </c>
      <c r="C29" s="493" t="s">
        <v>625</v>
      </c>
    </row>
    <row r="30" spans="1:3" x14ac:dyDescent="0.3">
      <c r="A30" s="500" t="s">
        <v>1284</v>
      </c>
      <c r="B30" s="493" t="s">
        <v>1285</v>
      </c>
      <c r="C30" s="493" t="s">
        <v>590</v>
      </c>
    </row>
    <row r="31" spans="1:3" x14ac:dyDescent="0.3">
      <c r="A31" s="500" t="s">
        <v>1286</v>
      </c>
      <c r="B31" s="493" t="s">
        <v>1287</v>
      </c>
      <c r="C31" s="493" t="s">
        <v>602</v>
      </c>
    </row>
    <row r="32" spans="1:3" x14ac:dyDescent="0.3">
      <c r="A32" s="500" t="s">
        <v>1288</v>
      </c>
      <c r="B32" s="493" t="s">
        <v>1289</v>
      </c>
      <c r="C32" s="493" t="s">
        <v>590</v>
      </c>
    </row>
    <row r="33" spans="1:3" x14ac:dyDescent="0.3">
      <c r="A33" s="500" t="s">
        <v>1290</v>
      </c>
      <c r="B33" s="493" t="s">
        <v>1291</v>
      </c>
      <c r="C33" s="493" t="s">
        <v>602</v>
      </c>
    </row>
    <row r="34" spans="1:3" x14ac:dyDescent="0.3">
      <c r="A34" s="500" t="s">
        <v>1292</v>
      </c>
      <c r="B34" s="493" t="s">
        <v>1293</v>
      </c>
      <c r="C34" s="493" t="s">
        <v>617</v>
      </c>
    </row>
    <row r="35" spans="1:3" x14ac:dyDescent="0.3">
      <c r="A35" s="500" t="s">
        <v>1294</v>
      </c>
      <c r="B35" s="493" t="s">
        <v>1295</v>
      </c>
      <c r="C35" s="493" t="s">
        <v>608</v>
      </c>
    </row>
    <row r="36" spans="1:3" x14ac:dyDescent="0.3">
      <c r="A36" s="500" t="s">
        <v>1296</v>
      </c>
      <c r="B36" s="493" t="s">
        <v>1297</v>
      </c>
      <c r="C36" s="493" t="s">
        <v>608</v>
      </c>
    </row>
    <row r="37" spans="1:3" x14ac:dyDescent="0.3">
      <c r="A37" s="500" t="s">
        <v>1298</v>
      </c>
      <c r="B37" s="493" t="s">
        <v>1299</v>
      </c>
      <c r="C37" s="493" t="s">
        <v>617</v>
      </c>
    </row>
    <row r="38" spans="1:3" x14ac:dyDescent="0.3">
      <c r="A38" s="500" t="s">
        <v>1300</v>
      </c>
      <c r="B38" s="493" t="s">
        <v>1301</v>
      </c>
      <c r="C38" s="493" t="s">
        <v>593</v>
      </c>
    </row>
    <row r="39" spans="1:3" x14ac:dyDescent="0.3">
      <c r="A39" s="500" t="s">
        <v>1302</v>
      </c>
      <c r="B39" s="493" t="s">
        <v>1303</v>
      </c>
      <c r="C39" s="493" t="s">
        <v>617</v>
      </c>
    </row>
    <row r="40" spans="1:3" x14ac:dyDescent="0.3">
      <c r="A40" s="500" t="s">
        <v>1304</v>
      </c>
      <c r="B40" s="493" t="s">
        <v>1305</v>
      </c>
      <c r="C40" s="493" t="s">
        <v>587</v>
      </c>
    </row>
    <row r="41" spans="1:3" x14ac:dyDescent="0.3">
      <c r="A41" s="500" t="s">
        <v>1306</v>
      </c>
      <c r="B41" s="493" t="s">
        <v>1307</v>
      </c>
      <c r="C41" s="493" t="s">
        <v>617</v>
      </c>
    </row>
    <row r="42" spans="1:3" x14ac:dyDescent="0.3">
      <c r="A42" s="500" t="s">
        <v>1308</v>
      </c>
      <c r="B42" s="493" t="s">
        <v>1309</v>
      </c>
      <c r="C42" s="493" t="s">
        <v>617</v>
      </c>
    </row>
    <row r="43" spans="1:3" x14ac:dyDescent="0.3">
      <c r="A43" s="500" t="s">
        <v>1310</v>
      </c>
      <c r="B43" s="493" t="s">
        <v>1311</v>
      </c>
      <c r="C43" s="493" t="s">
        <v>587</v>
      </c>
    </row>
    <row r="44" spans="1:3" x14ac:dyDescent="0.3">
      <c r="A44" s="500" t="s">
        <v>1312</v>
      </c>
      <c r="B44" s="493" t="s">
        <v>1313</v>
      </c>
      <c r="C44" s="493" t="s">
        <v>593</v>
      </c>
    </row>
    <row r="45" spans="1:3" x14ac:dyDescent="0.3">
      <c r="A45" s="500" t="s">
        <v>1314</v>
      </c>
      <c r="B45" s="493" t="s">
        <v>1315</v>
      </c>
      <c r="C45" s="493" t="s">
        <v>625</v>
      </c>
    </row>
    <row r="46" spans="1:3" x14ac:dyDescent="0.3">
      <c r="A46" s="500" t="s">
        <v>1316</v>
      </c>
      <c r="B46" s="493" t="s">
        <v>1317</v>
      </c>
      <c r="C46" s="493" t="s">
        <v>587</v>
      </c>
    </row>
    <row r="47" spans="1:3" x14ac:dyDescent="0.3">
      <c r="A47" s="500" t="s">
        <v>1318</v>
      </c>
      <c r="B47" s="493" t="s">
        <v>1319</v>
      </c>
      <c r="C47" s="493" t="s">
        <v>584</v>
      </c>
    </row>
    <row r="48" spans="1:3" x14ac:dyDescent="0.3">
      <c r="A48" s="500" t="s">
        <v>1320</v>
      </c>
      <c r="B48" s="493" t="s">
        <v>1321</v>
      </c>
      <c r="C48" s="493" t="s">
        <v>608</v>
      </c>
    </row>
    <row r="49" spans="1:3" x14ac:dyDescent="0.3">
      <c r="A49" s="500" t="s">
        <v>1322</v>
      </c>
      <c r="B49" s="493" t="s">
        <v>1323</v>
      </c>
      <c r="C49" s="493" t="s">
        <v>602</v>
      </c>
    </row>
    <row r="50" spans="1:3" x14ac:dyDescent="0.3">
      <c r="A50" s="500" t="s">
        <v>1324</v>
      </c>
      <c r="B50" s="493" t="s">
        <v>1325</v>
      </c>
      <c r="C50" s="493" t="s">
        <v>587</v>
      </c>
    </row>
    <row r="51" spans="1:3" x14ac:dyDescent="0.3">
      <c r="A51" s="500" t="s">
        <v>1326</v>
      </c>
      <c r="B51" s="493" t="s">
        <v>1327</v>
      </c>
      <c r="C51" s="493" t="s">
        <v>617</v>
      </c>
    </row>
    <row r="52" spans="1:3" x14ac:dyDescent="0.3">
      <c r="A52" s="500" t="s">
        <v>1328</v>
      </c>
      <c r="B52" s="493" t="s">
        <v>1329</v>
      </c>
      <c r="C52" s="493" t="s">
        <v>608</v>
      </c>
    </row>
    <row r="53" spans="1:3" x14ac:dyDescent="0.3">
      <c r="A53" s="500" t="s">
        <v>1330</v>
      </c>
      <c r="B53" s="493" t="s">
        <v>1331</v>
      </c>
      <c r="C53" s="493" t="s">
        <v>587</v>
      </c>
    </row>
    <row r="54" spans="1:3" x14ac:dyDescent="0.3">
      <c r="A54" s="500" t="s">
        <v>1332</v>
      </c>
      <c r="B54" s="493" t="s">
        <v>1333</v>
      </c>
      <c r="C54" s="493" t="s">
        <v>625</v>
      </c>
    </row>
    <row r="55" spans="1:3" x14ac:dyDescent="0.3">
      <c r="A55" s="500" t="s">
        <v>1334</v>
      </c>
      <c r="B55" s="493" t="s">
        <v>1335</v>
      </c>
      <c r="C55" s="493" t="s">
        <v>587</v>
      </c>
    </row>
    <row r="56" spans="1:3" x14ac:dyDescent="0.3">
      <c r="A56" s="500" t="s">
        <v>1336</v>
      </c>
      <c r="B56" s="493" t="s">
        <v>1337</v>
      </c>
      <c r="C56" s="493" t="s">
        <v>590</v>
      </c>
    </row>
    <row r="57" spans="1:3" x14ac:dyDescent="0.3">
      <c r="A57" s="500" t="s">
        <v>1338</v>
      </c>
      <c r="B57" s="493" t="s">
        <v>1339</v>
      </c>
      <c r="C57" s="493" t="s">
        <v>587</v>
      </c>
    </row>
    <row r="58" spans="1:3" x14ac:dyDescent="0.3">
      <c r="A58" s="500" t="s">
        <v>1340</v>
      </c>
      <c r="B58" s="493" t="s">
        <v>1341</v>
      </c>
      <c r="C58" s="493" t="s">
        <v>608</v>
      </c>
    </row>
    <row r="59" spans="1:3" x14ac:dyDescent="0.3">
      <c r="A59" s="500" t="s">
        <v>1342</v>
      </c>
      <c r="B59" s="493" t="s">
        <v>1343</v>
      </c>
      <c r="C59" s="493" t="s">
        <v>625</v>
      </c>
    </row>
    <row r="60" spans="1:3" x14ac:dyDescent="0.3">
      <c r="A60" s="500" t="s">
        <v>1344</v>
      </c>
      <c r="B60" s="493" t="s">
        <v>1345</v>
      </c>
      <c r="C60" s="493" t="s">
        <v>625</v>
      </c>
    </row>
    <row r="61" spans="1:3" x14ac:dyDescent="0.3">
      <c r="A61" s="500" t="s">
        <v>1346</v>
      </c>
      <c r="B61" s="493" t="s">
        <v>1347</v>
      </c>
      <c r="C61" s="493" t="s">
        <v>593</v>
      </c>
    </row>
    <row r="62" spans="1:3" x14ac:dyDescent="0.3">
      <c r="A62" s="500" t="s">
        <v>1348</v>
      </c>
      <c r="B62" s="493" t="s">
        <v>1349</v>
      </c>
      <c r="C62" s="493" t="s">
        <v>617</v>
      </c>
    </row>
    <row r="63" spans="1:3" x14ac:dyDescent="0.3">
      <c r="A63" s="500" t="s">
        <v>1350</v>
      </c>
      <c r="B63" s="493" t="s">
        <v>1351</v>
      </c>
      <c r="C63" s="493" t="s">
        <v>593</v>
      </c>
    </row>
    <row r="64" spans="1:3" x14ac:dyDescent="0.3">
      <c r="A64" s="500" t="s">
        <v>1352</v>
      </c>
      <c r="B64" s="493" t="s">
        <v>1353</v>
      </c>
      <c r="C64" s="493" t="s">
        <v>584</v>
      </c>
    </row>
    <row r="65" spans="1:3" x14ac:dyDescent="0.3">
      <c r="A65" s="500" t="s">
        <v>1354</v>
      </c>
      <c r="B65" s="493" t="s">
        <v>1355</v>
      </c>
      <c r="C65" s="493" t="s">
        <v>587</v>
      </c>
    </row>
    <row r="66" spans="1:3" x14ac:dyDescent="0.3">
      <c r="A66" s="500" t="s">
        <v>1356</v>
      </c>
      <c r="B66" s="493" t="s">
        <v>1357</v>
      </c>
      <c r="C66" s="493" t="s">
        <v>587</v>
      </c>
    </row>
    <row r="67" spans="1:3" x14ac:dyDescent="0.3">
      <c r="A67" s="500" t="s">
        <v>1358</v>
      </c>
      <c r="B67" s="493" t="s">
        <v>1359</v>
      </c>
      <c r="C67" s="493" t="s">
        <v>590</v>
      </c>
    </row>
    <row r="68" spans="1:3" x14ac:dyDescent="0.3">
      <c r="A68" s="500" t="s">
        <v>1360</v>
      </c>
      <c r="B68" s="493" t="s">
        <v>1361</v>
      </c>
      <c r="C68" s="493" t="s">
        <v>602</v>
      </c>
    </row>
    <row r="69" spans="1:3" x14ac:dyDescent="0.3">
      <c r="A69" s="500" t="s">
        <v>1362</v>
      </c>
      <c r="B69" s="493" t="s">
        <v>1363</v>
      </c>
      <c r="C69" s="493" t="s">
        <v>590</v>
      </c>
    </row>
    <row r="70" spans="1:3" x14ac:dyDescent="0.3">
      <c r="A70" s="500" t="s">
        <v>1364</v>
      </c>
      <c r="B70" s="493" t="s">
        <v>1365</v>
      </c>
      <c r="C70" s="493" t="s">
        <v>584</v>
      </c>
    </row>
    <row r="71" spans="1:3" x14ac:dyDescent="0.3">
      <c r="A71" s="500" t="s">
        <v>1366</v>
      </c>
      <c r="B71" s="493" t="s">
        <v>1367</v>
      </c>
      <c r="C71" s="493" t="s">
        <v>617</v>
      </c>
    </row>
    <row r="72" spans="1:3" x14ac:dyDescent="0.3">
      <c r="A72" s="500" t="s">
        <v>1368</v>
      </c>
      <c r="B72" s="493" t="s">
        <v>1369</v>
      </c>
      <c r="C72" s="493" t="s">
        <v>625</v>
      </c>
    </row>
    <row r="73" spans="1:3" x14ac:dyDescent="0.3">
      <c r="A73" s="500" t="s">
        <v>1370</v>
      </c>
      <c r="B73" s="493" t="s">
        <v>1371</v>
      </c>
      <c r="C73" s="493" t="s">
        <v>625</v>
      </c>
    </row>
    <row r="74" spans="1:3" x14ac:dyDescent="0.3">
      <c r="A74" s="500" t="s">
        <v>1372</v>
      </c>
      <c r="B74" s="493" t="s">
        <v>1373</v>
      </c>
      <c r="C74" s="493" t="s">
        <v>625</v>
      </c>
    </row>
    <row r="75" spans="1:3" x14ac:dyDescent="0.3">
      <c r="A75" s="500" t="s">
        <v>1374</v>
      </c>
      <c r="B75" s="493" t="s">
        <v>1375</v>
      </c>
      <c r="C75" s="493" t="s">
        <v>590</v>
      </c>
    </row>
    <row r="76" spans="1:3" x14ac:dyDescent="0.3">
      <c r="A76" s="500" t="s">
        <v>1376</v>
      </c>
      <c r="B76" s="493" t="s">
        <v>1377</v>
      </c>
      <c r="C76" s="493" t="s">
        <v>625</v>
      </c>
    </row>
    <row r="77" spans="1:3" x14ac:dyDescent="0.3">
      <c r="A77" s="500" t="s">
        <v>1378</v>
      </c>
      <c r="B77" s="493" t="s">
        <v>1379</v>
      </c>
      <c r="C77" s="493" t="s">
        <v>593</v>
      </c>
    </row>
    <row r="78" spans="1:3" x14ac:dyDescent="0.3">
      <c r="A78" s="500" t="s">
        <v>1380</v>
      </c>
      <c r="B78" s="493" t="s">
        <v>1381</v>
      </c>
      <c r="C78" s="493" t="s">
        <v>587</v>
      </c>
    </row>
    <row r="79" spans="1:3" x14ac:dyDescent="0.3">
      <c r="A79" s="500" t="s">
        <v>1382</v>
      </c>
      <c r="B79" s="493" t="s">
        <v>1383</v>
      </c>
      <c r="C79" s="493" t="s">
        <v>602</v>
      </c>
    </row>
    <row r="80" spans="1:3" x14ac:dyDescent="0.3">
      <c r="A80" s="500" t="s">
        <v>1384</v>
      </c>
      <c r="B80" s="493" t="s">
        <v>1385</v>
      </c>
      <c r="C80" s="493" t="s">
        <v>587</v>
      </c>
    </row>
    <row r="81" spans="1:3" x14ac:dyDescent="0.3">
      <c r="A81" s="500" t="s">
        <v>1386</v>
      </c>
      <c r="B81" s="493" t="s">
        <v>1387</v>
      </c>
      <c r="C81" s="493" t="s">
        <v>593</v>
      </c>
    </row>
    <row r="82" spans="1:3" x14ac:dyDescent="0.3">
      <c r="A82" s="500" t="s">
        <v>1388</v>
      </c>
      <c r="B82" s="493" t="s">
        <v>1389</v>
      </c>
      <c r="C82" s="493" t="s">
        <v>593</v>
      </c>
    </row>
    <row r="83" spans="1:3" x14ac:dyDescent="0.3">
      <c r="A83" s="500" t="s">
        <v>1390</v>
      </c>
      <c r="B83" s="493" t="s">
        <v>1391</v>
      </c>
      <c r="C83" s="493" t="s">
        <v>617</v>
      </c>
    </row>
    <row r="84" spans="1:3" x14ac:dyDescent="0.3">
      <c r="A84" s="500" t="s">
        <v>1392</v>
      </c>
      <c r="B84" s="493" t="s">
        <v>1393</v>
      </c>
      <c r="C84" s="493" t="s">
        <v>617</v>
      </c>
    </row>
    <row r="85" spans="1:3" x14ac:dyDescent="0.3">
      <c r="A85" s="500" t="s">
        <v>1394</v>
      </c>
      <c r="B85" s="493" t="s">
        <v>1395</v>
      </c>
      <c r="C85" s="493" t="s">
        <v>593</v>
      </c>
    </row>
    <row r="86" spans="1:3" x14ac:dyDescent="0.3">
      <c r="A86" s="500" t="s">
        <v>1396</v>
      </c>
      <c r="B86" s="493" t="s">
        <v>1397</v>
      </c>
      <c r="C86" s="493" t="s">
        <v>608</v>
      </c>
    </row>
    <row r="87" spans="1:3" x14ac:dyDescent="0.3">
      <c r="A87" s="500" t="s">
        <v>1398</v>
      </c>
      <c r="B87" s="493" t="s">
        <v>1399</v>
      </c>
      <c r="C87" s="493" t="s">
        <v>625</v>
      </c>
    </row>
    <row r="88" spans="1:3" x14ac:dyDescent="0.3">
      <c r="A88" s="500" t="s">
        <v>1400</v>
      </c>
      <c r="B88" s="493" t="s">
        <v>1401</v>
      </c>
      <c r="C88" s="493" t="s">
        <v>590</v>
      </c>
    </row>
    <row r="89" spans="1:3" x14ac:dyDescent="0.3">
      <c r="A89" s="500" t="s">
        <v>1402</v>
      </c>
      <c r="B89" s="493" t="s">
        <v>1403</v>
      </c>
      <c r="C89" s="493" t="s">
        <v>593</v>
      </c>
    </row>
    <row r="90" spans="1:3" x14ac:dyDescent="0.3">
      <c r="A90" s="500" t="s">
        <v>1404</v>
      </c>
      <c r="B90" s="493" t="s">
        <v>1405</v>
      </c>
      <c r="C90" s="493" t="s">
        <v>587</v>
      </c>
    </row>
    <row r="91" spans="1:3" x14ac:dyDescent="0.3">
      <c r="A91" s="500" t="s">
        <v>1406</v>
      </c>
      <c r="B91" s="493" t="s">
        <v>1407</v>
      </c>
      <c r="C91" s="493" t="s">
        <v>608</v>
      </c>
    </row>
    <row r="92" spans="1:3" x14ac:dyDescent="0.3">
      <c r="A92" s="500" t="s">
        <v>1408</v>
      </c>
      <c r="B92" s="493" t="s">
        <v>1409</v>
      </c>
      <c r="C92" s="493" t="s">
        <v>608</v>
      </c>
    </row>
    <row r="93" spans="1:3" x14ac:dyDescent="0.3">
      <c r="A93" s="500" t="s">
        <v>1410</v>
      </c>
      <c r="B93" s="493" t="s">
        <v>1411</v>
      </c>
      <c r="C93" s="493" t="s">
        <v>590</v>
      </c>
    </row>
    <row r="94" spans="1:3" x14ac:dyDescent="0.3">
      <c r="A94" s="500" t="s">
        <v>1412</v>
      </c>
      <c r="B94" s="493" t="s">
        <v>1413</v>
      </c>
      <c r="C94" s="493" t="s">
        <v>593</v>
      </c>
    </row>
    <row r="95" spans="1:3" x14ac:dyDescent="0.3">
      <c r="A95" s="500" t="s">
        <v>1414</v>
      </c>
      <c r="B95" s="493" t="s">
        <v>1415</v>
      </c>
      <c r="C95" s="493" t="s">
        <v>625</v>
      </c>
    </row>
    <row r="96" spans="1:3" x14ac:dyDescent="0.3">
      <c r="A96" s="500" t="s">
        <v>1416</v>
      </c>
      <c r="B96" s="493" t="s">
        <v>1417</v>
      </c>
      <c r="C96" s="493" t="s">
        <v>590</v>
      </c>
    </row>
    <row r="97" spans="1:3" x14ac:dyDescent="0.3">
      <c r="A97" s="500" t="s">
        <v>1418</v>
      </c>
      <c r="B97" s="493" t="s">
        <v>1419</v>
      </c>
      <c r="C97" s="493" t="s">
        <v>587</v>
      </c>
    </row>
    <row r="98" spans="1:3" x14ac:dyDescent="0.3">
      <c r="A98" s="500" t="s">
        <v>1420</v>
      </c>
      <c r="B98" s="493" t="s">
        <v>1421</v>
      </c>
      <c r="C98" s="493" t="s">
        <v>608</v>
      </c>
    </row>
    <row r="99" spans="1:3" x14ac:dyDescent="0.3">
      <c r="A99" s="500" t="s">
        <v>1422</v>
      </c>
      <c r="B99" s="493" t="s">
        <v>1423</v>
      </c>
      <c r="C99" s="493" t="s">
        <v>590</v>
      </c>
    </row>
    <row r="100" spans="1:3" x14ac:dyDescent="0.3">
      <c r="A100" s="500" t="s">
        <v>1424</v>
      </c>
      <c r="B100" s="493" t="s">
        <v>1425</v>
      </c>
      <c r="C100" s="493" t="s">
        <v>593</v>
      </c>
    </row>
    <row r="101" spans="1:3" x14ac:dyDescent="0.3">
      <c r="A101" s="500" t="s">
        <v>1426</v>
      </c>
      <c r="B101" s="493" t="s">
        <v>1427</v>
      </c>
      <c r="C101" s="493" t="s">
        <v>590</v>
      </c>
    </row>
    <row r="102" spans="1:3" x14ac:dyDescent="0.3">
      <c r="A102" s="500" t="s">
        <v>1428</v>
      </c>
      <c r="B102" s="493" t="s">
        <v>1429</v>
      </c>
      <c r="C102" s="493" t="s">
        <v>593</v>
      </c>
    </row>
    <row r="103" spans="1:3" x14ac:dyDescent="0.3">
      <c r="A103" s="500" t="s">
        <v>1430</v>
      </c>
      <c r="B103" s="493" t="s">
        <v>1431</v>
      </c>
      <c r="C103" s="493" t="s">
        <v>625</v>
      </c>
    </row>
    <row r="104" spans="1:3" x14ac:dyDescent="0.3">
      <c r="A104" s="500" t="s">
        <v>1432</v>
      </c>
      <c r="B104" s="493" t="s">
        <v>1433</v>
      </c>
      <c r="C104" s="493" t="s">
        <v>608</v>
      </c>
    </row>
    <row r="105" spans="1:3" x14ac:dyDescent="0.3">
      <c r="A105" s="500" t="s">
        <v>1434</v>
      </c>
      <c r="B105" s="493" t="s">
        <v>1435</v>
      </c>
      <c r="C105" s="493" t="s">
        <v>625</v>
      </c>
    </row>
    <row r="106" spans="1:3" x14ac:dyDescent="0.3">
      <c r="A106" s="500" t="s">
        <v>1436</v>
      </c>
      <c r="B106" s="493" t="s">
        <v>1022</v>
      </c>
      <c r="C106" s="493" t="s">
        <v>625</v>
      </c>
    </row>
    <row r="107" spans="1:3" x14ac:dyDescent="0.3">
      <c r="A107" s="500" t="s">
        <v>1437</v>
      </c>
      <c r="B107" s="493" t="s">
        <v>1438</v>
      </c>
      <c r="C107" s="493" t="s">
        <v>617</v>
      </c>
    </row>
    <row r="108" spans="1:3" x14ac:dyDescent="0.3">
      <c r="A108" s="500" t="s">
        <v>1439</v>
      </c>
      <c r="B108" s="493" t="s">
        <v>1440</v>
      </c>
      <c r="C108" s="493" t="s">
        <v>593</v>
      </c>
    </row>
    <row r="109" spans="1:3" x14ac:dyDescent="0.3">
      <c r="A109" s="500" t="s">
        <v>1441</v>
      </c>
      <c r="B109" s="493" t="s">
        <v>1442</v>
      </c>
      <c r="C109" s="493" t="s">
        <v>593</v>
      </c>
    </row>
    <row r="110" spans="1:3" x14ac:dyDescent="0.3">
      <c r="A110" s="500" t="s">
        <v>1443</v>
      </c>
      <c r="B110" s="493" t="s">
        <v>1444</v>
      </c>
      <c r="C110" s="493" t="s">
        <v>584</v>
      </c>
    </row>
    <row r="111" spans="1:3" x14ac:dyDescent="0.3">
      <c r="A111" s="500" t="s">
        <v>1445</v>
      </c>
      <c r="B111" s="493" t="s">
        <v>1446</v>
      </c>
      <c r="C111" s="493" t="s">
        <v>587</v>
      </c>
    </row>
    <row r="112" spans="1:3" x14ac:dyDescent="0.3">
      <c r="A112" s="500" t="s">
        <v>1447</v>
      </c>
      <c r="B112" s="493" t="s">
        <v>1448</v>
      </c>
      <c r="C112" s="493" t="s">
        <v>590</v>
      </c>
    </row>
    <row r="113" spans="1:3" x14ac:dyDescent="0.3">
      <c r="A113" s="500" t="s">
        <v>1449</v>
      </c>
      <c r="B113" s="493" t="s">
        <v>1450</v>
      </c>
      <c r="C113" s="493" t="s">
        <v>584</v>
      </c>
    </row>
    <row r="114" spans="1:3" x14ac:dyDescent="0.3">
      <c r="A114" s="500" t="s">
        <v>1451</v>
      </c>
      <c r="B114" s="493" t="s">
        <v>1452</v>
      </c>
      <c r="C114" s="493" t="s">
        <v>617</v>
      </c>
    </row>
    <row r="115" spans="1:3" x14ac:dyDescent="0.3">
      <c r="A115" s="500" t="s">
        <v>1453</v>
      </c>
      <c r="B115" s="493" t="s">
        <v>1454</v>
      </c>
      <c r="C115" s="493" t="s">
        <v>625</v>
      </c>
    </row>
    <row r="116" spans="1:3" x14ac:dyDescent="0.3">
      <c r="A116" s="500" t="s">
        <v>1455</v>
      </c>
      <c r="B116" s="493" t="s">
        <v>1456</v>
      </c>
      <c r="C116" s="493" t="s">
        <v>593</v>
      </c>
    </row>
    <row r="117" spans="1:3" x14ac:dyDescent="0.3">
      <c r="A117" s="500" t="s">
        <v>1457</v>
      </c>
      <c r="B117" s="493" t="s">
        <v>1458</v>
      </c>
      <c r="C117" s="493" t="s">
        <v>584</v>
      </c>
    </row>
    <row r="118" spans="1:3" x14ac:dyDescent="0.3">
      <c r="A118" s="500" t="s">
        <v>1459</v>
      </c>
      <c r="B118" s="493" t="s">
        <v>1460</v>
      </c>
      <c r="C118" s="493" t="s">
        <v>608</v>
      </c>
    </row>
    <row r="119" spans="1:3" x14ac:dyDescent="0.3">
      <c r="A119" s="500" t="s">
        <v>1461</v>
      </c>
      <c r="B119" s="493" t="s">
        <v>1462</v>
      </c>
      <c r="C119" s="493" t="s">
        <v>608</v>
      </c>
    </row>
    <row r="120" spans="1:3" x14ac:dyDescent="0.3">
      <c r="A120" s="500" t="s">
        <v>1463</v>
      </c>
      <c r="B120" s="493" t="s">
        <v>1464</v>
      </c>
      <c r="C120" s="493" t="s">
        <v>587</v>
      </c>
    </row>
    <row r="121" spans="1:3" x14ac:dyDescent="0.3">
      <c r="A121" s="500" t="s">
        <v>1465</v>
      </c>
      <c r="B121" s="493" t="s">
        <v>1466</v>
      </c>
      <c r="C121" s="493" t="s">
        <v>590</v>
      </c>
    </row>
    <row r="122" spans="1:3" x14ac:dyDescent="0.3">
      <c r="A122" s="500" t="s">
        <v>1467</v>
      </c>
      <c r="B122" s="493" t="s">
        <v>1468</v>
      </c>
      <c r="C122" s="493" t="s">
        <v>625</v>
      </c>
    </row>
    <row r="123" spans="1:3" x14ac:dyDescent="0.3">
      <c r="A123" s="500" t="s">
        <v>1469</v>
      </c>
      <c r="B123" s="493" t="s">
        <v>1470</v>
      </c>
      <c r="C123" s="493" t="s">
        <v>590</v>
      </c>
    </row>
    <row r="124" spans="1:3" x14ac:dyDescent="0.3">
      <c r="A124" s="500" t="s">
        <v>1471</v>
      </c>
      <c r="B124" s="493" t="s">
        <v>1472</v>
      </c>
      <c r="C124" s="493" t="s">
        <v>584</v>
      </c>
    </row>
    <row r="125" spans="1:3" x14ac:dyDescent="0.3">
      <c r="A125" s="500" t="s">
        <v>1473</v>
      </c>
      <c r="B125" s="493" t="s">
        <v>1474</v>
      </c>
      <c r="C125" s="493" t="s">
        <v>593</v>
      </c>
    </row>
    <row r="126" spans="1:3" x14ac:dyDescent="0.3">
      <c r="A126" s="500" t="s">
        <v>1475</v>
      </c>
      <c r="B126" s="493" t="s">
        <v>1476</v>
      </c>
      <c r="C126" s="493" t="s">
        <v>590</v>
      </c>
    </row>
    <row r="127" spans="1:3" x14ac:dyDescent="0.3">
      <c r="A127" s="500" t="s">
        <v>1477</v>
      </c>
      <c r="B127" s="493" t="s">
        <v>1478</v>
      </c>
      <c r="C127" s="493" t="s">
        <v>608</v>
      </c>
    </row>
    <row r="128" spans="1:3" x14ac:dyDescent="0.3">
      <c r="A128" s="500" t="s">
        <v>1479</v>
      </c>
      <c r="B128" s="493" t="s">
        <v>1480</v>
      </c>
      <c r="C128" s="493" t="s">
        <v>608</v>
      </c>
    </row>
    <row r="129" spans="1:3" x14ac:dyDescent="0.3">
      <c r="A129" s="500" t="s">
        <v>1481</v>
      </c>
      <c r="B129" s="493" t="s">
        <v>1482</v>
      </c>
      <c r="C129" s="493" t="s">
        <v>587</v>
      </c>
    </row>
    <row r="130" spans="1:3" x14ac:dyDescent="0.3">
      <c r="A130" s="500" t="s">
        <v>1483</v>
      </c>
      <c r="B130" s="493" t="s">
        <v>1484</v>
      </c>
      <c r="C130" s="493" t="s">
        <v>602</v>
      </c>
    </row>
    <row r="131" spans="1:3" x14ac:dyDescent="0.3">
      <c r="A131" s="500" t="s">
        <v>1485</v>
      </c>
      <c r="B131" s="493" t="s">
        <v>1486</v>
      </c>
      <c r="C131" s="493" t="s">
        <v>587</v>
      </c>
    </row>
    <row r="132" spans="1:3" x14ac:dyDescent="0.3">
      <c r="A132" s="500" t="s">
        <v>1487</v>
      </c>
      <c r="B132" s="493" t="s">
        <v>1488</v>
      </c>
      <c r="C132" s="493" t="s">
        <v>593</v>
      </c>
    </row>
    <row r="133" spans="1:3" x14ac:dyDescent="0.3">
      <c r="A133" s="500" t="s">
        <v>1489</v>
      </c>
      <c r="B133" s="493" t="s">
        <v>1490</v>
      </c>
      <c r="C133" s="493" t="s">
        <v>587</v>
      </c>
    </row>
    <row r="134" spans="1:3" x14ac:dyDescent="0.3">
      <c r="A134" s="500" t="s">
        <v>1491</v>
      </c>
      <c r="B134" s="493" t="s">
        <v>1492</v>
      </c>
      <c r="C134" s="493" t="s">
        <v>625</v>
      </c>
    </row>
    <row r="135" spans="1:3" x14ac:dyDescent="0.3">
      <c r="A135" s="500" t="s">
        <v>1493</v>
      </c>
      <c r="B135" s="493" t="s">
        <v>1494</v>
      </c>
      <c r="C135" s="493" t="s">
        <v>602</v>
      </c>
    </row>
    <row r="136" spans="1:3" x14ac:dyDescent="0.3">
      <c r="A136" s="500" t="s">
        <v>1495</v>
      </c>
      <c r="B136" s="493" t="s">
        <v>1496</v>
      </c>
      <c r="C136" s="493" t="s">
        <v>608</v>
      </c>
    </row>
    <row r="137" spans="1:3" x14ac:dyDescent="0.3">
      <c r="A137" s="500" t="s">
        <v>1497</v>
      </c>
      <c r="B137" s="493" t="s">
        <v>1498</v>
      </c>
      <c r="C137" s="493" t="s">
        <v>584</v>
      </c>
    </row>
    <row r="138" spans="1:3" x14ac:dyDescent="0.3">
      <c r="A138" s="500" t="s">
        <v>1499</v>
      </c>
      <c r="B138" s="493" t="s">
        <v>1500</v>
      </c>
      <c r="C138" s="493" t="s">
        <v>625</v>
      </c>
    </row>
    <row r="139" spans="1:3" x14ac:dyDescent="0.3">
      <c r="A139" s="500" t="s">
        <v>1501</v>
      </c>
      <c r="B139" s="493" t="s">
        <v>1502</v>
      </c>
      <c r="C139" s="493" t="s">
        <v>608</v>
      </c>
    </row>
    <row r="140" spans="1:3" x14ac:dyDescent="0.3">
      <c r="A140" s="500" t="s">
        <v>1503</v>
      </c>
      <c r="B140" s="493" t="s">
        <v>1504</v>
      </c>
      <c r="C140" s="493" t="s">
        <v>587</v>
      </c>
    </row>
    <row r="141" spans="1:3" x14ac:dyDescent="0.3">
      <c r="A141" s="500" t="s">
        <v>1505</v>
      </c>
      <c r="B141" s="493" t="s">
        <v>1506</v>
      </c>
      <c r="C141" s="493" t="s">
        <v>590</v>
      </c>
    </row>
    <row r="142" spans="1:3" x14ac:dyDescent="0.3">
      <c r="A142" s="500" t="s">
        <v>1507</v>
      </c>
      <c r="B142" s="493" t="s">
        <v>1508</v>
      </c>
      <c r="C142" s="493" t="s">
        <v>584</v>
      </c>
    </row>
    <row r="143" spans="1:3" x14ac:dyDescent="0.3">
      <c r="A143" s="500" t="s">
        <v>1509</v>
      </c>
      <c r="B143" s="493" t="s">
        <v>1510</v>
      </c>
      <c r="C143" s="493" t="s">
        <v>602</v>
      </c>
    </row>
    <row r="144" spans="1:3" x14ac:dyDescent="0.3">
      <c r="A144" s="500" t="s">
        <v>1511</v>
      </c>
      <c r="B144" s="493" t="s">
        <v>1512</v>
      </c>
      <c r="C144" s="493" t="s">
        <v>590</v>
      </c>
    </row>
    <row r="145" spans="1:3" x14ac:dyDescent="0.3">
      <c r="A145" s="500" t="s">
        <v>1513</v>
      </c>
      <c r="B145" s="493" t="s">
        <v>1514</v>
      </c>
      <c r="C145" s="493" t="s">
        <v>608</v>
      </c>
    </row>
    <row r="146" spans="1:3" x14ac:dyDescent="0.3">
      <c r="A146" s="500" t="s">
        <v>1515</v>
      </c>
      <c r="B146" s="493" t="s">
        <v>1516</v>
      </c>
      <c r="C146" s="493" t="s">
        <v>602</v>
      </c>
    </row>
    <row r="147" spans="1:3" x14ac:dyDescent="0.3">
      <c r="A147" s="500" t="s">
        <v>1517</v>
      </c>
      <c r="B147" s="493" t="s">
        <v>1518</v>
      </c>
      <c r="C147" s="493" t="s">
        <v>602</v>
      </c>
    </row>
    <row r="148" spans="1:3" x14ac:dyDescent="0.3">
      <c r="A148" s="500" t="s">
        <v>1519</v>
      </c>
      <c r="B148" s="493" t="s">
        <v>1520</v>
      </c>
      <c r="C148" s="493" t="s">
        <v>625</v>
      </c>
    </row>
    <row r="149" spans="1:3" x14ac:dyDescent="0.3">
      <c r="A149" s="500" t="s">
        <v>1521</v>
      </c>
      <c r="B149" s="493" t="s">
        <v>1522</v>
      </c>
      <c r="C149" s="493" t="s">
        <v>593</v>
      </c>
    </row>
    <row r="150" spans="1:3" x14ac:dyDescent="0.3">
      <c r="A150" s="500" t="s">
        <v>1523</v>
      </c>
      <c r="B150" s="493" t="s">
        <v>1524</v>
      </c>
      <c r="C150" s="493" t="s">
        <v>590</v>
      </c>
    </row>
    <row r="151" spans="1:3" x14ac:dyDescent="0.3">
      <c r="A151" s="500" t="s">
        <v>1525</v>
      </c>
      <c r="B151" s="493" t="s">
        <v>1526</v>
      </c>
      <c r="C151" s="493" t="s">
        <v>590</v>
      </c>
    </row>
    <row r="152" spans="1:3" x14ac:dyDescent="0.3">
      <c r="A152" s="500" t="s">
        <v>1527</v>
      </c>
      <c r="B152" s="493" t="s">
        <v>877</v>
      </c>
      <c r="C152" s="493" t="s">
        <v>593</v>
      </c>
    </row>
    <row r="153" spans="1:3" x14ac:dyDescent="0.3">
      <c r="A153" s="500" t="s">
        <v>1528</v>
      </c>
      <c r="B153" s="493" t="s">
        <v>1529</v>
      </c>
      <c r="C153" s="493" t="s">
        <v>625</v>
      </c>
    </row>
    <row r="154" spans="1:3" x14ac:dyDescent="0.3">
      <c r="A154" s="500" t="s">
        <v>1530</v>
      </c>
      <c r="B154" s="493" t="s">
        <v>1531</v>
      </c>
      <c r="C154" s="493" t="s">
        <v>590</v>
      </c>
    </row>
    <row r="155" spans="1:3" x14ac:dyDescent="0.3">
      <c r="A155" s="500" t="s">
        <v>1532</v>
      </c>
      <c r="B155" s="493" t="s">
        <v>1533</v>
      </c>
      <c r="C155" s="493" t="s">
        <v>587</v>
      </c>
    </row>
    <row r="156" spans="1:3" x14ac:dyDescent="0.3">
      <c r="A156" s="500" t="s">
        <v>1534</v>
      </c>
      <c r="B156" s="493" t="s">
        <v>592</v>
      </c>
      <c r="C156" s="493" t="s">
        <v>593</v>
      </c>
    </row>
    <row r="157" spans="1:3" x14ac:dyDescent="0.3">
      <c r="A157" s="500" t="s">
        <v>1535</v>
      </c>
      <c r="B157" s="493" t="s">
        <v>1536</v>
      </c>
      <c r="C157" s="493" t="s">
        <v>617</v>
      </c>
    </row>
    <row r="158" spans="1:3" x14ac:dyDescent="0.3">
      <c r="A158" s="500" t="s">
        <v>1537</v>
      </c>
      <c r="B158" s="493" t="s">
        <v>1538</v>
      </c>
      <c r="C158" s="493" t="s">
        <v>608</v>
      </c>
    </row>
    <row r="159" spans="1:3" x14ac:dyDescent="0.3">
      <c r="A159" s="500" t="s">
        <v>1539</v>
      </c>
      <c r="B159" s="493" t="s">
        <v>1540</v>
      </c>
      <c r="C159" s="493" t="s">
        <v>608</v>
      </c>
    </row>
    <row r="160" spans="1:3" x14ac:dyDescent="0.3">
      <c r="A160" s="500" t="s">
        <v>1541</v>
      </c>
      <c r="B160" s="493" t="s">
        <v>1542</v>
      </c>
      <c r="C160" s="493" t="s">
        <v>587</v>
      </c>
    </row>
    <row r="161" spans="1:3" x14ac:dyDescent="0.3">
      <c r="A161" s="500" t="s">
        <v>1543</v>
      </c>
      <c r="B161" s="493" t="s">
        <v>1544</v>
      </c>
      <c r="C161" s="493" t="s">
        <v>602</v>
      </c>
    </row>
    <row r="162" spans="1:3" x14ac:dyDescent="0.3">
      <c r="A162" s="500" t="s">
        <v>1545</v>
      </c>
      <c r="B162" s="493" t="s">
        <v>1546</v>
      </c>
      <c r="C162" s="493" t="s">
        <v>608</v>
      </c>
    </row>
    <row r="163" spans="1:3" x14ac:dyDescent="0.3">
      <c r="A163" s="500" t="s">
        <v>1547</v>
      </c>
      <c r="B163" s="493" t="s">
        <v>1548</v>
      </c>
      <c r="C163" s="493" t="s">
        <v>590</v>
      </c>
    </row>
    <row r="164" spans="1:3" x14ac:dyDescent="0.3">
      <c r="A164" s="500" t="s">
        <v>1549</v>
      </c>
      <c r="B164" s="493" t="s">
        <v>1550</v>
      </c>
      <c r="C164" s="493" t="s">
        <v>584</v>
      </c>
    </row>
    <row r="165" spans="1:3" x14ac:dyDescent="0.3">
      <c r="A165" s="500" t="s">
        <v>1551</v>
      </c>
      <c r="B165" s="493" t="s">
        <v>1552</v>
      </c>
      <c r="C165" s="493" t="s">
        <v>587</v>
      </c>
    </row>
    <row r="166" spans="1:3" x14ac:dyDescent="0.3">
      <c r="A166" s="500" t="s">
        <v>1553</v>
      </c>
      <c r="B166" s="493" t="s">
        <v>1554</v>
      </c>
      <c r="C166" s="493" t="s">
        <v>587</v>
      </c>
    </row>
    <row r="167" spans="1:3" x14ac:dyDescent="0.3">
      <c r="A167" s="500" t="s">
        <v>1555</v>
      </c>
      <c r="B167" s="493" t="s">
        <v>1556</v>
      </c>
      <c r="C167" s="493" t="s">
        <v>593</v>
      </c>
    </row>
    <row r="168" spans="1:3" x14ac:dyDescent="0.3">
      <c r="A168" s="500" t="s">
        <v>1557</v>
      </c>
      <c r="B168" s="493" t="s">
        <v>1558</v>
      </c>
      <c r="C168" s="493" t="s">
        <v>593</v>
      </c>
    </row>
    <row r="169" spans="1:3" x14ac:dyDescent="0.3">
      <c r="A169" s="500" t="s">
        <v>1559</v>
      </c>
      <c r="B169" s="493" t="s">
        <v>1560</v>
      </c>
      <c r="C169" s="493" t="s">
        <v>590</v>
      </c>
    </row>
    <row r="170" spans="1:3" x14ac:dyDescent="0.3">
      <c r="A170" s="500" t="s">
        <v>1561</v>
      </c>
      <c r="B170" s="493" t="s">
        <v>1562</v>
      </c>
      <c r="C170" s="493" t="s">
        <v>584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643"/>
  <sheetViews>
    <sheetView workbookViewId="0">
      <selection activeCell="A2" sqref="A2"/>
    </sheetView>
  </sheetViews>
  <sheetFormatPr defaultRowHeight="14.4" x14ac:dyDescent="0.3"/>
  <cols>
    <col min="1" max="1" width="32.6640625" customWidth="1"/>
    <col min="2" max="2" width="19.44140625" customWidth="1"/>
    <col min="3" max="3" width="22" customWidth="1"/>
    <col min="4" max="4" width="24.44140625" customWidth="1"/>
    <col min="257" max="257" width="32.6640625" customWidth="1"/>
    <col min="258" max="258" width="19.44140625" customWidth="1"/>
    <col min="259" max="259" width="22" customWidth="1"/>
    <col min="260" max="260" width="24.44140625" customWidth="1"/>
    <col min="513" max="513" width="32.6640625" customWidth="1"/>
    <col min="514" max="514" width="19.44140625" customWidth="1"/>
    <col min="515" max="515" width="22" customWidth="1"/>
    <col min="516" max="516" width="24.44140625" customWidth="1"/>
    <col min="769" max="769" width="32.6640625" customWidth="1"/>
    <col min="770" max="770" width="19.44140625" customWidth="1"/>
    <col min="771" max="771" width="22" customWidth="1"/>
    <col min="772" max="772" width="24.44140625" customWidth="1"/>
    <col min="1025" max="1025" width="32.6640625" customWidth="1"/>
    <col min="1026" max="1026" width="19.44140625" customWidth="1"/>
    <col min="1027" max="1027" width="22" customWidth="1"/>
    <col min="1028" max="1028" width="24.44140625" customWidth="1"/>
    <col min="1281" max="1281" width="32.6640625" customWidth="1"/>
    <col min="1282" max="1282" width="19.44140625" customWidth="1"/>
    <col min="1283" max="1283" width="22" customWidth="1"/>
    <col min="1284" max="1284" width="24.44140625" customWidth="1"/>
    <col min="1537" max="1537" width="32.6640625" customWidth="1"/>
    <col min="1538" max="1538" width="19.44140625" customWidth="1"/>
    <col min="1539" max="1539" width="22" customWidth="1"/>
    <col min="1540" max="1540" width="24.44140625" customWidth="1"/>
    <col min="1793" max="1793" width="32.6640625" customWidth="1"/>
    <col min="1794" max="1794" width="19.44140625" customWidth="1"/>
    <col min="1795" max="1795" width="22" customWidth="1"/>
    <col min="1796" max="1796" width="24.44140625" customWidth="1"/>
    <col min="2049" max="2049" width="32.6640625" customWidth="1"/>
    <col min="2050" max="2050" width="19.44140625" customWidth="1"/>
    <col min="2051" max="2051" width="22" customWidth="1"/>
    <col min="2052" max="2052" width="24.44140625" customWidth="1"/>
    <col min="2305" max="2305" width="32.6640625" customWidth="1"/>
    <col min="2306" max="2306" width="19.44140625" customWidth="1"/>
    <col min="2307" max="2307" width="22" customWidth="1"/>
    <col min="2308" max="2308" width="24.44140625" customWidth="1"/>
    <col min="2561" max="2561" width="32.6640625" customWidth="1"/>
    <col min="2562" max="2562" width="19.44140625" customWidth="1"/>
    <col min="2563" max="2563" width="22" customWidth="1"/>
    <col min="2564" max="2564" width="24.44140625" customWidth="1"/>
    <col min="2817" max="2817" width="32.6640625" customWidth="1"/>
    <col min="2818" max="2818" width="19.44140625" customWidth="1"/>
    <col min="2819" max="2819" width="22" customWidth="1"/>
    <col min="2820" max="2820" width="24.44140625" customWidth="1"/>
    <col min="3073" max="3073" width="32.6640625" customWidth="1"/>
    <col min="3074" max="3074" width="19.44140625" customWidth="1"/>
    <col min="3075" max="3075" width="22" customWidth="1"/>
    <col min="3076" max="3076" width="24.44140625" customWidth="1"/>
    <col min="3329" max="3329" width="32.6640625" customWidth="1"/>
    <col min="3330" max="3330" width="19.44140625" customWidth="1"/>
    <col min="3331" max="3331" width="22" customWidth="1"/>
    <col min="3332" max="3332" width="24.44140625" customWidth="1"/>
    <col min="3585" max="3585" width="32.6640625" customWidth="1"/>
    <col min="3586" max="3586" width="19.44140625" customWidth="1"/>
    <col min="3587" max="3587" width="22" customWidth="1"/>
    <col min="3588" max="3588" width="24.44140625" customWidth="1"/>
    <col min="3841" max="3841" width="32.6640625" customWidth="1"/>
    <col min="3842" max="3842" width="19.44140625" customWidth="1"/>
    <col min="3843" max="3843" width="22" customWidth="1"/>
    <col min="3844" max="3844" width="24.44140625" customWidth="1"/>
    <col min="4097" max="4097" width="32.6640625" customWidth="1"/>
    <col min="4098" max="4098" width="19.44140625" customWidth="1"/>
    <col min="4099" max="4099" width="22" customWidth="1"/>
    <col min="4100" max="4100" width="24.44140625" customWidth="1"/>
    <col min="4353" max="4353" width="32.6640625" customWidth="1"/>
    <col min="4354" max="4354" width="19.44140625" customWidth="1"/>
    <col min="4355" max="4355" width="22" customWidth="1"/>
    <col min="4356" max="4356" width="24.44140625" customWidth="1"/>
    <col min="4609" max="4609" width="32.6640625" customWidth="1"/>
    <col min="4610" max="4610" width="19.44140625" customWidth="1"/>
    <col min="4611" max="4611" width="22" customWidth="1"/>
    <col min="4612" max="4612" width="24.44140625" customWidth="1"/>
    <col min="4865" max="4865" width="32.6640625" customWidth="1"/>
    <col min="4866" max="4866" width="19.44140625" customWidth="1"/>
    <col min="4867" max="4867" width="22" customWidth="1"/>
    <col min="4868" max="4868" width="24.44140625" customWidth="1"/>
    <col min="5121" max="5121" width="32.6640625" customWidth="1"/>
    <col min="5122" max="5122" width="19.44140625" customWidth="1"/>
    <col min="5123" max="5123" width="22" customWidth="1"/>
    <col min="5124" max="5124" width="24.44140625" customWidth="1"/>
    <col min="5377" max="5377" width="32.6640625" customWidth="1"/>
    <col min="5378" max="5378" width="19.44140625" customWidth="1"/>
    <col min="5379" max="5379" width="22" customWidth="1"/>
    <col min="5380" max="5380" width="24.44140625" customWidth="1"/>
    <col min="5633" max="5633" width="32.6640625" customWidth="1"/>
    <col min="5634" max="5634" width="19.44140625" customWidth="1"/>
    <col min="5635" max="5635" width="22" customWidth="1"/>
    <col min="5636" max="5636" width="24.44140625" customWidth="1"/>
    <col min="5889" max="5889" width="32.6640625" customWidth="1"/>
    <col min="5890" max="5890" width="19.44140625" customWidth="1"/>
    <col min="5891" max="5891" width="22" customWidth="1"/>
    <col min="5892" max="5892" width="24.44140625" customWidth="1"/>
    <col min="6145" max="6145" width="32.6640625" customWidth="1"/>
    <col min="6146" max="6146" width="19.44140625" customWidth="1"/>
    <col min="6147" max="6147" width="22" customWidth="1"/>
    <col min="6148" max="6148" width="24.44140625" customWidth="1"/>
    <col min="6401" max="6401" width="32.6640625" customWidth="1"/>
    <col min="6402" max="6402" width="19.44140625" customWidth="1"/>
    <col min="6403" max="6403" width="22" customWidth="1"/>
    <col min="6404" max="6404" width="24.44140625" customWidth="1"/>
    <col min="6657" max="6657" width="32.6640625" customWidth="1"/>
    <col min="6658" max="6658" width="19.44140625" customWidth="1"/>
    <col min="6659" max="6659" width="22" customWidth="1"/>
    <col min="6660" max="6660" width="24.44140625" customWidth="1"/>
    <col min="6913" max="6913" width="32.6640625" customWidth="1"/>
    <col min="6914" max="6914" width="19.44140625" customWidth="1"/>
    <col min="6915" max="6915" width="22" customWidth="1"/>
    <col min="6916" max="6916" width="24.44140625" customWidth="1"/>
    <col min="7169" max="7169" width="32.6640625" customWidth="1"/>
    <col min="7170" max="7170" width="19.44140625" customWidth="1"/>
    <col min="7171" max="7171" width="22" customWidth="1"/>
    <col min="7172" max="7172" width="24.44140625" customWidth="1"/>
    <col min="7425" max="7425" width="32.6640625" customWidth="1"/>
    <col min="7426" max="7426" width="19.44140625" customWidth="1"/>
    <col min="7427" max="7427" width="22" customWidth="1"/>
    <col min="7428" max="7428" width="24.44140625" customWidth="1"/>
    <col min="7681" max="7681" width="32.6640625" customWidth="1"/>
    <col min="7682" max="7682" width="19.44140625" customWidth="1"/>
    <col min="7683" max="7683" width="22" customWidth="1"/>
    <col min="7684" max="7684" width="24.44140625" customWidth="1"/>
    <col min="7937" max="7937" width="32.6640625" customWidth="1"/>
    <col min="7938" max="7938" width="19.44140625" customWidth="1"/>
    <col min="7939" max="7939" width="22" customWidth="1"/>
    <col min="7940" max="7940" width="24.44140625" customWidth="1"/>
    <col min="8193" max="8193" width="32.6640625" customWidth="1"/>
    <col min="8194" max="8194" width="19.44140625" customWidth="1"/>
    <col min="8195" max="8195" width="22" customWidth="1"/>
    <col min="8196" max="8196" width="24.44140625" customWidth="1"/>
    <col min="8449" max="8449" width="32.6640625" customWidth="1"/>
    <col min="8450" max="8450" width="19.44140625" customWidth="1"/>
    <col min="8451" max="8451" width="22" customWidth="1"/>
    <col min="8452" max="8452" width="24.44140625" customWidth="1"/>
    <col min="8705" max="8705" width="32.6640625" customWidth="1"/>
    <col min="8706" max="8706" width="19.44140625" customWidth="1"/>
    <col min="8707" max="8707" width="22" customWidth="1"/>
    <col min="8708" max="8708" width="24.44140625" customWidth="1"/>
    <col min="8961" max="8961" width="32.6640625" customWidth="1"/>
    <col min="8962" max="8962" width="19.44140625" customWidth="1"/>
    <col min="8963" max="8963" width="22" customWidth="1"/>
    <col min="8964" max="8964" width="24.44140625" customWidth="1"/>
    <col min="9217" max="9217" width="32.6640625" customWidth="1"/>
    <col min="9218" max="9218" width="19.44140625" customWidth="1"/>
    <col min="9219" max="9219" width="22" customWidth="1"/>
    <col min="9220" max="9220" width="24.44140625" customWidth="1"/>
    <col min="9473" max="9473" width="32.6640625" customWidth="1"/>
    <col min="9474" max="9474" width="19.44140625" customWidth="1"/>
    <col min="9475" max="9475" width="22" customWidth="1"/>
    <col min="9476" max="9476" width="24.44140625" customWidth="1"/>
    <col min="9729" max="9729" width="32.6640625" customWidth="1"/>
    <col min="9730" max="9730" width="19.44140625" customWidth="1"/>
    <col min="9731" max="9731" width="22" customWidth="1"/>
    <col min="9732" max="9732" width="24.44140625" customWidth="1"/>
    <col min="9985" max="9985" width="32.6640625" customWidth="1"/>
    <col min="9986" max="9986" width="19.44140625" customWidth="1"/>
    <col min="9987" max="9987" width="22" customWidth="1"/>
    <col min="9988" max="9988" width="24.44140625" customWidth="1"/>
    <col min="10241" max="10241" width="32.6640625" customWidth="1"/>
    <col min="10242" max="10242" width="19.44140625" customWidth="1"/>
    <col min="10243" max="10243" width="22" customWidth="1"/>
    <col min="10244" max="10244" width="24.44140625" customWidth="1"/>
    <col min="10497" max="10497" width="32.6640625" customWidth="1"/>
    <col min="10498" max="10498" width="19.44140625" customWidth="1"/>
    <col min="10499" max="10499" width="22" customWidth="1"/>
    <col min="10500" max="10500" width="24.44140625" customWidth="1"/>
    <col min="10753" max="10753" width="32.6640625" customWidth="1"/>
    <col min="10754" max="10754" width="19.44140625" customWidth="1"/>
    <col min="10755" max="10755" width="22" customWidth="1"/>
    <col min="10756" max="10756" width="24.44140625" customWidth="1"/>
    <col min="11009" max="11009" width="32.6640625" customWidth="1"/>
    <col min="11010" max="11010" width="19.44140625" customWidth="1"/>
    <col min="11011" max="11011" width="22" customWidth="1"/>
    <col min="11012" max="11012" width="24.44140625" customWidth="1"/>
    <col min="11265" max="11265" width="32.6640625" customWidth="1"/>
    <col min="11266" max="11266" width="19.44140625" customWidth="1"/>
    <col min="11267" max="11267" width="22" customWidth="1"/>
    <col min="11268" max="11268" width="24.44140625" customWidth="1"/>
    <col min="11521" max="11521" width="32.6640625" customWidth="1"/>
    <col min="11522" max="11522" width="19.44140625" customWidth="1"/>
    <col min="11523" max="11523" width="22" customWidth="1"/>
    <col min="11524" max="11524" width="24.44140625" customWidth="1"/>
    <col min="11777" max="11777" width="32.6640625" customWidth="1"/>
    <col min="11778" max="11778" width="19.44140625" customWidth="1"/>
    <col min="11779" max="11779" width="22" customWidth="1"/>
    <col min="11780" max="11780" width="24.44140625" customWidth="1"/>
    <col min="12033" max="12033" width="32.6640625" customWidth="1"/>
    <col min="12034" max="12034" width="19.44140625" customWidth="1"/>
    <col min="12035" max="12035" width="22" customWidth="1"/>
    <col min="12036" max="12036" width="24.44140625" customWidth="1"/>
    <col min="12289" max="12289" width="32.6640625" customWidth="1"/>
    <col min="12290" max="12290" width="19.44140625" customWidth="1"/>
    <col min="12291" max="12291" width="22" customWidth="1"/>
    <col min="12292" max="12292" width="24.44140625" customWidth="1"/>
    <col min="12545" max="12545" width="32.6640625" customWidth="1"/>
    <col min="12546" max="12546" width="19.44140625" customWidth="1"/>
    <col min="12547" max="12547" width="22" customWidth="1"/>
    <col min="12548" max="12548" width="24.44140625" customWidth="1"/>
    <col min="12801" max="12801" width="32.6640625" customWidth="1"/>
    <col min="12802" max="12802" width="19.44140625" customWidth="1"/>
    <col min="12803" max="12803" width="22" customWidth="1"/>
    <col min="12804" max="12804" width="24.44140625" customWidth="1"/>
    <col min="13057" max="13057" width="32.6640625" customWidth="1"/>
    <col min="13058" max="13058" width="19.44140625" customWidth="1"/>
    <col min="13059" max="13059" width="22" customWidth="1"/>
    <col min="13060" max="13060" width="24.44140625" customWidth="1"/>
    <col min="13313" max="13313" width="32.6640625" customWidth="1"/>
    <col min="13314" max="13314" width="19.44140625" customWidth="1"/>
    <col min="13315" max="13315" width="22" customWidth="1"/>
    <col min="13316" max="13316" width="24.44140625" customWidth="1"/>
    <col min="13569" max="13569" width="32.6640625" customWidth="1"/>
    <col min="13570" max="13570" width="19.44140625" customWidth="1"/>
    <col min="13571" max="13571" width="22" customWidth="1"/>
    <col min="13572" max="13572" width="24.44140625" customWidth="1"/>
    <col min="13825" max="13825" width="32.6640625" customWidth="1"/>
    <col min="13826" max="13826" width="19.44140625" customWidth="1"/>
    <col min="13827" max="13827" width="22" customWidth="1"/>
    <col min="13828" max="13828" width="24.44140625" customWidth="1"/>
    <col min="14081" max="14081" width="32.6640625" customWidth="1"/>
    <col min="14082" max="14082" width="19.44140625" customWidth="1"/>
    <col min="14083" max="14083" width="22" customWidth="1"/>
    <col min="14084" max="14084" width="24.44140625" customWidth="1"/>
    <col min="14337" max="14337" width="32.6640625" customWidth="1"/>
    <col min="14338" max="14338" width="19.44140625" customWidth="1"/>
    <col min="14339" max="14339" width="22" customWidth="1"/>
    <col min="14340" max="14340" width="24.44140625" customWidth="1"/>
    <col min="14593" max="14593" width="32.6640625" customWidth="1"/>
    <col min="14594" max="14594" width="19.44140625" customWidth="1"/>
    <col min="14595" max="14595" width="22" customWidth="1"/>
    <col min="14596" max="14596" width="24.44140625" customWidth="1"/>
    <col min="14849" max="14849" width="32.6640625" customWidth="1"/>
    <col min="14850" max="14850" width="19.44140625" customWidth="1"/>
    <col min="14851" max="14851" width="22" customWidth="1"/>
    <col min="14852" max="14852" width="24.44140625" customWidth="1"/>
    <col min="15105" max="15105" width="32.6640625" customWidth="1"/>
    <col min="15106" max="15106" width="19.44140625" customWidth="1"/>
    <col min="15107" max="15107" width="22" customWidth="1"/>
    <col min="15108" max="15108" width="24.44140625" customWidth="1"/>
    <col min="15361" max="15361" width="32.6640625" customWidth="1"/>
    <col min="15362" max="15362" width="19.44140625" customWidth="1"/>
    <col min="15363" max="15363" width="22" customWidth="1"/>
    <col min="15364" max="15364" width="24.44140625" customWidth="1"/>
    <col min="15617" max="15617" width="32.6640625" customWidth="1"/>
    <col min="15618" max="15618" width="19.44140625" customWidth="1"/>
    <col min="15619" max="15619" width="22" customWidth="1"/>
    <col min="15620" max="15620" width="24.44140625" customWidth="1"/>
    <col min="15873" max="15873" width="32.6640625" customWidth="1"/>
    <col min="15874" max="15874" width="19.44140625" customWidth="1"/>
    <col min="15875" max="15875" width="22" customWidth="1"/>
    <col min="15876" max="15876" width="24.44140625" customWidth="1"/>
    <col min="16129" max="16129" width="32.6640625" customWidth="1"/>
    <col min="16130" max="16130" width="19.44140625" customWidth="1"/>
    <col min="16131" max="16131" width="22" customWidth="1"/>
    <col min="16132" max="16132" width="24.44140625" customWidth="1"/>
  </cols>
  <sheetData>
    <row r="1" spans="1:4" x14ac:dyDescent="0.3">
      <c r="A1" s="489" t="s">
        <v>578</v>
      </c>
      <c r="B1" s="490" t="s">
        <v>579</v>
      </c>
      <c r="C1" s="490" t="s">
        <v>580</v>
      </c>
      <c r="D1" s="491" t="s">
        <v>581</v>
      </c>
    </row>
    <row r="2" spans="1:4" x14ac:dyDescent="0.3">
      <c r="A2" s="492" t="s">
        <v>582</v>
      </c>
      <c r="B2" s="493">
        <v>112</v>
      </c>
      <c r="C2" s="493" t="s">
        <v>583</v>
      </c>
      <c r="D2" s="494" t="s">
        <v>584</v>
      </c>
    </row>
    <row r="3" spans="1:4" x14ac:dyDescent="0.3">
      <c r="A3" s="492" t="s">
        <v>585</v>
      </c>
      <c r="B3" s="493">
        <v>54</v>
      </c>
      <c r="C3" s="493" t="s">
        <v>586</v>
      </c>
      <c r="D3" s="494" t="s">
        <v>587</v>
      </c>
    </row>
    <row r="4" spans="1:4" x14ac:dyDescent="0.3">
      <c r="A4" s="492" t="s">
        <v>588</v>
      </c>
      <c r="B4" s="493">
        <v>111</v>
      </c>
      <c r="C4" s="493" t="s">
        <v>589</v>
      </c>
      <c r="D4" s="494" t="s">
        <v>590</v>
      </c>
    </row>
    <row r="5" spans="1:4" x14ac:dyDescent="0.3">
      <c r="A5" s="492" t="s">
        <v>591</v>
      </c>
      <c r="B5" s="493">
        <v>155</v>
      </c>
      <c r="C5" s="493" t="s">
        <v>592</v>
      </c>
      <c r="D5" s="494" t="s">
        <v>593</v>
      </c>
    </row>
    <row r="6" spans="1:4" x14ac:dyDescent="0.3">
      <c r="A6" s="492" t="s">
        <v>594</v>
      </c>
      <c r="B6" s="493">
        <v>109</v>
      </c>
      <c r="C6" s="493" t="s">
        <v>595</v>
      </c>
      <c r="D6" s="494" t="s">
        <v>584</v>
      </c>
    </row>
    <row r="7" spans="1:4" x14ac:dyDescent="0.3">
      <c r="A7" s="492" t="s">
        <v>596</v>
      </c>
      <c r="B7" s="493">
        <v>125</v>
      </c>
      <c r="C7" s="493" t="s">
        <v>597</v>
      </c>
      <c r="D7" s="494" t="s">
        <v>590</v>
      </c>
    </row>
    <row r="8" spans="1:4" x14ac:dyDescent="0.3">
      <c r="A8" s="492" t="s">
        <v>598</v>
      </c>
      <c r="B8" s="493">
        <v>122</v>
      </c>
      <c r="C8" s="493" t="s">
        <v>599</v>
      </c>
      <c r="D8" s="494" t="s">
        <v>590</v>
      </c>
    </row>
    <row r="9" spans="1:4" x14ac:dyDescent="0.3">
      <c r="A9" s="492" t="s">
        <v>600</v>
      </c>
      <c r="B9" s="493">
        <v>67</v>
      </c>
      <c r="C9" s="493" t="s">
        <v>601</v>
      </c>
      <c r="D9" s="494" t="s">
        <v>602</v>
      </c>
    </row>
    <row r="10" spans="1:4" x14ac:dyDescent="0.3">
      <c r="A10" s="492" t="s">
        <v>603</v>
      </c>
      <c r="B10" s="493">
        <v>1</v>
      </c>
      <c r="C10" s="493" t="s">
        <v>603</v>
      </c>
      <c r="D10" s="494" t="s">
        <v>602</v>
      </c>
    </row>
    <row r="11" spans="1:4" x14ac:dyDescent="0.3">
      <c r="A11" s="492" t="s">
        <v>604</v>
      </c>
      <c r="B11" s="493">
        <v>2</v>
      </c>
      <c r="C11" s="493" t="s">
        <v>604</v>
      </c>
      <c r="D11" s="494" t="s">
        <v>593</v>
      </c>
    </row>
    <row r="12" spans="1:4" x14ac:dyDescent="0.3">
      <c r="A12" s="492" t="s">
        <v>605</v>
      </c>
      <c r="B12" s="493">
        <v>3</v>
      </c>
      <c r="C12" s="493" t="s">
        <v>605</v>
      </c>
      <c r="D12" s="494" t="s">
        <v>584</v>
      </c>
    </row>
    <row r="13" spans="1:4" x14ac:dyDescent="0.3">
      <c r="A13" s="492" t="s">
        <v>606</v>
      </c>
      <c r="B13" s="493">
        <v>47</v>
      </c>
      <c r="C13" s="493" t="s">
        <v>607</v>
      </c>
      <c r="D13" s="494" t="s">
        <v>608</v>
      </c>
    </row>
    <row r="14" spans="1:4" x14ac:dyDescent="0.3">
      <c r="A14" s="492" t="s">
        <v>609</v>
      </c>
      <c r="B14" s="493">
        <v>69</v>
      </c>
      <c r="C14" s="493" t="s">
        <v>610</v>
      </c>
      <c r="D14" s="494" t="s">
        <v>584</v>
      </c>
    </row>
    <row r="15" spans="1:4" x14ac:dyDescent="0.3">
      <c r="A15" s="492" t="s">
        <v>611</v>
      </c>
      <c r="B15" s="493">
        <v>78</v>
      </c>
      <c r="C15" s="493" t="s">
        <v>576</v>
      </c>
      <c r="D15" s="494" t="s">
        <v>602</v>
      </c>
    </row>
    <row r="16" spans="1:4" x14ac:dyDescent="0.3">
      <c r="A16" s="492" t="s">
        <v>612</v>
      </c>
      <c r="B16" s="493">
        <v>62</v>
      </c>
      <c r="C16" s="493" t="s">
        <v>613</v>
      </c>
      <c r="D16" s="494" t="s">
        <v>593</v>
      </c>
    </row>
    <row r="17" spans="1:4" x14ac:dyDescent="0.3">
      <c r="A17" s="492" t="s">
        <v>614</v>
      </c>
      <c r="B17" s="493">
        <v>4</v>
      </c>
      <c r="C17" s="493" t="s">
        <v>614</v>
      </c>
      <c r="D17" s="494" t="s">
        <v>587</v>
      </c>
    </row>
    <row r="18" spans="1:4" x14ac:dyDescent="0.3">
      <c r="A18" s="492" t="s">
        <v>615</v>
      </c>
      <c r="B18" s="493">
        <v>82</v>
      </c>
      <c r="C18" s="493" t="s">
        <v>616</v>
      </c>
      <c r="D18" s="494" t="s">
        <v>617</v>
      </c>
    </row>
    <row r="19" spans="1:4" x14ac:dyDescent="0.3">
      <c r="A19" s="492" t="s">
        <v>618</v>
      </c>
      <c r="B19" s="493">
        <v>92</v>
      </c>
      <c r="C19" s="493" t="s">
        <v>619</v>
      </c>
      <c r="D19" s="494" t="s">
        <v>590</v>
      </c>
    </row>
    <row r="20" spans="1:4" x14ac:dyDescent="0.3">
      <c r="A20" s="492" t="s">
        <v>620</v>
      </c>
      <c r="B20" s="493">
        <v>91</v>
      </c>
      <c r="C20" s="493" t="s">
        <v>621</v>
      </c>
      <c r="D20" s="494" t="s">
        <v>608</v>
      </c>
    </row>
    <row r="21" spans="1:4" x14ac:dyDescent="0.3">
      <c r="A21" s="492" t="s">
        <v>622</v>
      </c>
      <c r="B21" s="493">
        <v>69</v>
      </c>
      <c r="C21" s="493" t="s">
        <v>610</v>
      </c>
      <c r="D21" s="494" t="s">
        <v>584</v>
      </c>
    </row>
    <row r="22" spans="1:4" x14ac:dyDescent="0.3">
      <c r="A22" s="492" t="s">
        <v>623</v>
      </c>
      <c r="B22" s="493">
        <v>133</v>
      </c>
      <c r="C22" s="493" t="s">
        <v>624</v>
      </c>
      <c r="D22" s="494" t="s">
        <v>625</v>
      </c>
    </row>
    <row r="23" spans="1:4" x14ac:dyDescent="0.3">
      <c r="A23" s="492" t="s">
        <v>626</v>
      </c>
      <c r="B23" s="493">
        <v>57</v>
      </c>
      <c r="C23" s="493" t="s">
        <v>627</v>
      </c>
      <c r="D23" s="494" t="s">
        <v>608</v>
      </c>
    </row>
    <row r="24" spans="1:4" x14ac:dyDescent="0.3">
      <c r="A24" s="492" t="s">
        <v>628</v>
      </c>
      <c r="B24" s="493">
        <v>74</v>
      </c>
      <c r="C24" s="493" t="s">
        <v>629</v>
      </c>
      <c r="D24" s="494" t="s">
        <v>590</v>
      </c>
    </row>
    <row r="25" spans="1:4" x14ac:dyDescent="0.3">
      <c r="A25" s="492" t="s">
        <v>630</v>
      </c>
      <c r="B25" s="493">
        <v>5</v>
      </c>
      <c r="C25" s="493" t="s">
        <v>630</v>
      </c>
      <c r="D25" s="494" t="s">
        <v>590</v>
      </c>
    </row>
    <row r="26" spans="1:4" x14ac:dyDescent="0.3">
      <c r="A26" s="492" t="s">
        <v>631</v>
      </c>
      <c r="B26" s="493">
        <v>40</v>
      </c>
      <c r="C26" s="493" t="s">
        <v>632</v>
      </c>
      <c r="D26" s="494" t="s">
        <v>617</v>
      </c>
    </row>
    <row r="27" spans="1:4" x14ac:dyDescent="0.3">
      <c r="A27" s="492" t="s">
        <v>633</v>
      </c>
      <c r="B27" s="493">
        <v>6</v>
      </c>
      <c r="C27" s="493" t="s">
        <v>633</v>
      </c>
      <c r="D27" s="494" t="s">
        <v>593</v>
      </c>
    </row>
    <row r="28" spans="1:4" x14ac:dyDescent="0.3">
      <c r="A28" s="492" t="s">
        <v>634</v>
      </c>
      <c r="B28" s="493">
        <v>135</v>
      </c>
      <c r="C28" s="493" t="s">
        <v>635</v>
      </c>
      <c r="D28" s="494" t="s">
        <v>608</v>
      </c>
    </row>
    <row r="29" spans="1:4" x14ac:dyDescent="0.3">
      <c r="A29" s="492" t="s">
        <v>636</v>
      </c>
      <c r="B29" s="493">
        <v>97</v>
      </c>
      <c r="C29" s="493" t="s">
        <v>637</v>
      </c>
      <c r="D29" s="494" t="s">
        <v>608</v>
      </c>
    </row>
    <row r="30" spans="1:4" x14ac:dyDescent="0.3">
      <c r="A30" s="492" t="s">
        <v>638</v>
      </c>
      <c r="B30" s="493">
        <v>7</v>
      </c>
      <c r="C30" s="493" t="s">
        <v>638</v>
      </c>
      <c r="D30" s="494" t="s">
        <v>587</v>
      </c>
    </row>
    <row r="31" spans="1:4" x14ac:dyDescent="0.3">
      <c r="A31" s="492" t="s">
        <v>639</v>
      </c>
      <c r="B31" s="493">
        <v>8</v>
      </c>
      <c r="C31" s="493" t="s">
        <v>639</v>
      </c>
      <c r="D31" s="494" t="s">
        <v>593</v>
      </c>
    </row>
    <row r="32" spans="1:4" x14ac:dyDescent="0.3">
      <c r="A32" s="492" t="s">
        <v>640</v>
      </c>
      <c r="B32" s="493">
        <v>9</v>
      </c>
      <c r="C32" s="493" t="s">
        <v>640</v>
      </c>
      <c r="D32" s="494" t="s">
        <v>608</v>
      </c>
    </row>
    <row r="33" spans="1:4" x14ac:dyDescent="0.3">
      <c r="A33" s="492" t="s">
        <v>641</v>
      </c>
      <c r="B33" s="493">
        <v>10</v>
      </c>
      <c r="C33" s="493" t="s">
        <v>641</v>
      </c>
      <c r="D33" s="494" t="s">
        <v>590</v>
      </c>
    </row>
    <row r="34" spans="1:4" x14ac:dyDescent="0.3">
      <c r="A34" s="492" t="s">
        <v>642</v>
      </c>
      <c r="B34" s="493">
        <v>75</v>
      </c>
      <c r="C34" s="493" t="s">
        <v>643</v>
      </c>
      <c r="D34" s="494" t="s">
        <v>625</v>
      </c>
    </row>
    <row r="35" spans="1:4" x14ac:dyDescent="0.3">
      <c r="A35" s="492" t="s">
        <v>644</v>
      </c>
      <c r="B35" s="493">
        <v>105</v>
      </c>
      <c r="C35" s="493" t="s">
        <v>645</v>
      </c>
      <c r="D35" s="494" t="s">
        <v>625</v>
      </c>
    </row>
    <row r="36" spans="1:4" x14ac:dyDescent="0.3">
      <c r="A36" s="492" t="s">
        <v>646</v>
      </c>
      <c r="B36" s="493">
        <v>44</v>
      </c>
      <c r="C36" s="493" t="s">
        <v>647</v>
      </c>
      <c r="D36" s="494" t="s">
        <v>625</v>
      </c>
    </row>
    <row r="37" spans="1:4" x14ac:dyDescent="0.3">
      <c r="A37" s="492" t="s">
        <v>648</v>
      </c>
      <c r="B37" s="493">
        <v>11</v>
      </c>
      <c r="C37" s="493" t="s">
        <v>648</v>
      </c>
      <c r="D37" s="494" t="s">
        <v>587</v>
      </c>
    </row>
    <row r="38" spans="1:4" x14ac:dyDescent="0.3">
      <c r="A38" s="492" t="s">
        <v>649</v>
      </c>
      <c r="B38" s="493">
        <v>11</v>
      </c>
      <c r="C38" s="493" t="s">
        <v>648</v>
      </c>
      <c r="D38" s="494" t="s">
        <v>587</v>
      </c>
    </row>
    <row r="39" spans="1:4" x14ac:dyDescent="0.3">
      <c r="A39" s="492" t="s">
        <v>650</v>
      </c>
      <c r="B39" s="493">
        <v>95</v>
      </c>
      <c r="C39" s="493" t="s">
        <v>651</v>
      </c>
      <c r="D39" s="494" t="s">
        <v>590</v>
      </c>
    </row>
    <row r="40" spans="1:4" x14ac:dyDescent="0.3">
      <c r="A40" s="492" t="s">
        <v>652</v>
      </c>
      <c r="B40" s="493">
        <v>12</v>
      </c>
      <c r="C40" s="493" t="s">
        <v>652</v>
      </c>
      <c r="D40" s="494" t="s">
        <v>602</v>
      </c>
    </row>
    <row r="41" spans="1:4" x14ac:dyDescent="0.3">
      <c r="A41" s="492" t="s">
        <v>653</v>
      </c>
      <c r="B41" s="493">
        <v>12</v>
      </c>
      <c r="C41" s="493" t="s">
        <v>652</v>
      </c>
      <c r="D41" s="494" t="s">
        <v>602</v>
      </c>
    </row>
    <row r="42" spans="1:4" x14ac:dyDescent="0.3">
      <c r="A42" s="492" t="s">
        <v>654</v>
      </c>
      <c r="B42" s="493">
        <v>97</v>
      </c>
      <c r="C42" s="493" t="s">
        <v>637</v>
      </c>
      <c r="D42" s="494" t="s">
        <v>608</v>
      </c>
    </row>
    <row r="43" spans="1:4" x14ac:dyDescent="0.3">
      <c r="A43" s="492" t="s">
        <v>655</v>
      </c>
      <c r="B43" s="493">
        <v>13</v>
      </c>
      <c r="C43" s="493" t="s">
        <v>655</v>
      </c>
      <c r="D43" s="494" t="s">
        <v>625</v>
      </c>
    </row>
    <row r="44" spans="1:4" x14ac:dyDescent="0.3">
      <c r="A44" s="492" t="s">
        <v>656</v>
      </c>
      <c r="B44" s="493">
        <v>81</v>
      </c>
      <c r="C44" s="493" t="s">
        <v>657</v>
      </c>
      <c r="D44" s="494" t="s">
        <v>593</v>
      </c>
    </row>
    <row r="45" spans="1:4" x14ac:dyDescent="0.3">
      <c r="A45" s="492" t="s">
        <v>658</v>
      </c>
      <c r="B45" s="493">
        <v>117</v>
      </c>
      <c r="C45" s="493" t="s">
        <v>659</v>
      </c>
      <c r="D45" s="494" t="s">
        <v>608</v>
      </c>
    </row>
    <row r="46" spans="1:4" x14ac:dyDescent="0.3">
      <c r="A46" s="492" t="s">
        <v>660</v>
      </c>
      <c r="B46" s="493">
        <v>14</v>
      </c>
      <c r="C46" s="493" t="s">
        <v>660</v>
      </c>
      <c r="D46" s="494" t="s">
        <v>593</v>
      </c>
    </row>
    <row r="47" spans="1:4" x14ac:dyDescent="0.3">
      <c r="A47" s="492" t="s">
        <v>661</v>
      </c>
      <c r="B47" s="493">
        <v>15</v>
      </c>
      <c r="C47" s="493" t="s">
        <v>661</v>
      </c>
      <c r="D47" s="494" t="s">
        <v>608</v>
      </c>
    </row>
    <row r="48" spans="1:4" x14ac:dyDescent="0.3">
      <c r="A48" s="492" t="s">
        <v>662</v>
      </c>
      <c r="B48" s="493">
        <v>16</v>
      </c>
      <c r="C48" s="493" t="s">
        <v>662</v>
      </c>
      <c r="D48" s="494" t="s">
        <v>590</v>
      </c>
    </row>
    <row r="49" spans="1:4" x14ac:dyDescent="0.3">
      <c r="A49" s="492" t="s">
        <v>663</v>
      </c>
      <c r="B49" s="493">
        <v>17</v>
      </c>
      <c r="C49" s="493" t="s">
        <v>663</v>
      </c>
      <c r="D49" s="494" t="s">
        <v>587</v>
      </c>
    </row>
    <row r="50" spans="1:4" x14ac:dyDescent="0.3">
      <c r="A50" s="492" t="s">
        <v>664</v>
      </c>
      <c r="B50" s="493">
        <v>45</v>
      </c>
      <c r="C50" s="493" t="s">
        <v>665</v>
      </c>
      <c r="D50" s="494" t="s">
        <v>587</v>
      </c>
    </row>
    <row r="51" spans="1:4" x14ac:dyDescent="0.3">
      <c r="A51" s="492" t="s">
        <v>666</v>
      </c>
      <c r="B51" s="493">
        <v>18</v>
      </c>
      <c r="C51" s="493" t="s">
        <v>666</v>
      </c>
      <c r="D51" s="494" t="s">
        <v>608</v>
      </c>
    </row>
    <row r="52" spans="1:4" x14ac:dyDescent="0.3">
      <c r="A52" s="492" t="s">
        <v>667</v>
      </c>
      <c r="B52" s="493">
        <v>18</v>
      </c>
      <c r="C52" s="493" t="s">
        <v>666</v>
      </c>
      <c r="D52" s="494" t="s">
        <v>608</v>
      </c>
    </row>
    <row r="53" spans="1:4" x14ac:dyDescent="0.3">
      <c r="A53" s="492" t="s">
        <v>668</v>
      </c>
      <c r="B53" s="493">
        <v>19</v>
      </c>
      <c r="C53" s="493" t="s">
        <v>668</v>
      </c>
      <c r="D53" s="494" t="s">
        <v>584</v>
      </c>
    </row>
    <row r="54" spans="1:4" x14ac:dyDescent="0.3">
      <c r="A54" s="492" t="s">
        <v>669</v>
      </c>
      <c r="B54" s="493">
        <v>25</v>
      </c>
      <c r="C54" s="493" t="s">
        <v>670</v>
      </c>
      <c r="D54" s="494" t="s">
        <v>593</v>
      </c>
    </row>
    <row r="55" spans="1:4" x14ac:dyDescent="0.3">
      <c r="A55" s="492" t="s">
        <v>671</v>
      </c>
      <c r="B55" s="493">
        <v>54</v>
      </c>
      <c r="C55" s="493" t="s">
        <v>586</v>
      </c>
      <c r="D55" s="494" t="s">
        <v>587</v>
      </c>
    </row>
    <row r="56" spans="1:4" x14ac:dyDescent="0.3">
      <c r="A56" s="492" t="s">
        <v>672</v>
      </c>
      <c r="B56" s="493">
        <v>77</v>
      </c>
      <c r="C56" s="493" t="s">
        <v>673</v>
      </c>
      <c r="D56" s="494" t="s">
        <v>587</v>
      </c>
    </row>
    <row r="57" spans="1:4" x14ac:dyDescent="0.3">
      <c r="A57" s="492" t="s">
        <v>674</v>
      </c>
      <c r="B57" s="493">
        <v>68</v>
      </c>
      <c r="C57" s="493" t="s">
        <v>675</v>
      </c>
      <c r="D57" s="494" t="s">
        <v>590</v>
      </c>
    </row>
    <row r="58" spans="1:4" x14ac:dyDescent="0.3">
      <c r="A58" s="492" t="s">
        <v>676</v>
      </c>
      <c r="B58" s="493">
        <v>20</v>
      </c>
      <c r="C58" s="493" t="s">
        <v>676</v>
      </c>
      <c r="D58" s="494" t="s">
        <v>587</v>
      </c>
    </row>
    <row r="59" spans="1:4" x14ac:dyDescent="0.3">
      <c r="A59" s="492" t="s">
        <v>677</v>
      </c>
      <c r="B59" s="493">
        <v>59</v>
      </c>
      <c r="C59" s="493" t="s">
        <v>678</v>
      </c>
      <c r="D59" s="494" t="s">
        <v>625</v>
      </c>
    </row>
    <row r="60" spans="1:4" x14ac:dyDescent="0.3">
      <c r="A60" s="492" t="s">
        <v>679</v>
      </c>
      <c r="B60" s="493">
        <v>42</v>
      </c>
      <c r="C60" s="493" t="s">
        <v>680</v>
      </c>
      <c r="D60" s="494" t="s">
        <v>587</v>
      </c>
    </row>
    <row r="61" spans="1:4" x14ac:dyDescent="0.3">
      <c r="A61" s="492" t="s">
        <v>681</v>
      </c>
      <c r="B61" s="493">
        <v>143</v>
      </c>
      <c r="C61" s="493" t="s">
        <v>682</v>
      </c>
      <c r="D61" s="494" t="s">
        <v>590</v>
      </c>
    </row>
    <row r="62" spans="1:4" x14ac:dyDescent="0.3">
      <c r="A62" s="492" t="s">
        <v>683</v>
      </c>
      <c r="B62" s="493">
        <v>57</v>
      </c>
      <c r="C62" s="493" t="s">
        <v>627</v>
      </c>
      <c r="D62" s="494" t="s">
        <v>608</v>
      </c>
    </row>
    <row r="63" spans="1:4" x14ac:dyDescent="0.3">
      <c r="A63" s="492" t="s">
        <v>684</v>
      </c>
      <c r="B63" s="493">
        <v>147</v>
      </c>
      <c r="C63" s="493" t="s">
        <v>685</v>
      </c>
      <c r="D63" s="494" t="s">
        <v>625</v>
      </c>
    </row>
    <row r="64" spans="1:4" x14ac:dyDescent="0.3">
      <c r="A64" s="492" t="s">
        <v>686</v>
      </c>
      <c r="B64" s="493">
        <v>66</v>
      </c>
      <c r="C64" s="493" t="s">
        <v>687</v>
      </c>
      <c r="D64" s="494" t="s">
        <v>590</v>
      </c>
    </row>
    <row r="65" spans="1:4" x14ac:dyDescent="0.3">
      <c r="A65" s="492" t="s">
        <v>688</v>
      </c>
      <c r="B65" s="493">
        <v>21</v>
      </c>
      <c r="C65" s="493" t="s">
        <v>688</v>
      </c>
      <c r="D65" s="494" t="s">
        <v>590</v>
      </c>
    </row>
    <row r="66" spans="1:4" x14ac:dyDescent="0.3">
      <c r="A66" s="492" t="s">
        <v>689</v>
      </c>
      <c r="B66" s="493">
        <v>21</v>
      </c>
      <c r="C66" s="493" t="s">
        <v>688</v>
      </c>
      <c r="D66" s="494" t="s">
        <v>590</v>
      </c>
    </row>
    <row r="67" spans="1:4" x14ac:dyDescent="0.3">
      <c r="A67" s="492" t="s">
        <v>690</v>
      </c>
      <c r="B67" s="493">
        <v>91</v>
      </c>
      <c r="C67" s="493" t="s">
        <v>621</v>
      </c>
      <c r="D67" s="494" t="s">
        <v>608</v>
      </c>
    </row>
    <row r="68" spans="1:4" x14ac:dyDescent="0.3">
      <c r="A68" s="492" t="s">
        <v>691</v>
      </c>
      <c r="B68" s="493">
        <v>91</v>
      </c>
      <c r="C68" s="493" t="s">
        <v>621</v>
      </c>
      <c r="D68" s="494" t="s">
        <v>608</v>
      </c>
    </row>
    <row r="69" spans="1:4" x14ac:dyDescent="0.3">
      <c r="A69" s="492" t="s">
        <v>692</v>
      </c>
      <c r="B69" s="493">
        <v>161</v>
      </c>
      <c r="C69" s="493" t="s">
        <v>693</v>
      </c>
      <c r="D69" s="494" t="s">
        <v>608</v>
      </c>
    </row>
    <row r="70" spans="1:4" x14ac:dyDescent="0.3">
      <c r="A70" s="492" t="s">
        <v>694</v>
      </c>
      <c r="B70" s="493">
        <v>22</v>
      </c>
      <c r="C70" s="493" t="s">
        <v>694</v>
      </c>
      <c r="D70" s="494" t="s">
        <v>584</v>
      </c>
    </row>
    <row r="71" spans="1:4" x14ac:dyDescent="0.3">
      <c r="A71" s="492" t="s">
        <v>695</v>
      </c>
      <c r="B71" s="493">
        <v>23</v>
      </c>
      <c r="C71" s="493" t="s">
        <v>695</v>
      </c>
      <c r="D71" s="494" t="s">
        <v>587</v>
      </c>
    </row>
    <row r="72" spans="1:4" x14ac:dyDescent="0.3">
      <c r="A72" s="492" t="s">
        <v>696</v>
      </c>
      <c r="B72" s="493">
        <v>23</v>
      </c>
      <c r="C72" s="493" t="s">
        <v>695</v>
      </c>
      <c r="D72" s="494" t="s">
        <v>587</v>
      </c>
    </row>
    <row r="73" spans="1:4" x14ac:dyDescent="0.3">
      <c r="A73" s="492" t="s">
        <v>697</v>
      </c>
      <c r="B73" s="493">
        <v>59</v>
      </c>
      <c r="C73" s="493" t="s">
        <v>678</v>
      </c>
      <c r="D73" s="494" t="s">
        <v>625</v>
      </c>
    </row>
    <row r="74" spans="1:4" x14ac:dyDescent="0.3">
      <c r="A74" s="492" t="s">
        <v>698</v>
      </c>
      <c r="B74" s="493">
        <v>50</v>
      </c>
      <c r="C74" s="493" t="s">
        <v>699</v>
      </c>
      <c r="D74" s="494" t="s">
        <v>617</v>
      </c>
    </row>
    <row r="75" spans="1:4" x14ac:dyDescent="0.3">
      <c r="A75" s="492" t="s">
        <v>700</v>
      </c>
      <c r="B75" s="493">
        <v>5</v>
      </c>
      <c r="C75" s="493" t="s">
        <v>630</v>
      </c>
      <c r="D75" s="494" t="s">
        <v>590</v>
      </c>
    </row>
    <row r="76" spans="1:4" x14ac:dyDescent="0.3">
      <c r="A76" s="492" t="s">
        <v>701</v>
      </c>
      <c r="B76" s="493">
        <v>62</v>
      </c>
      <c r="C76" s="493" t="s">
        <v>613</v>
      </c>
      <c r="D76" s="494" t="s">
        <v>593</v>
      </c>
    </row>
    <row r="77" spans="1:4" x14ac:dyDescent="0.3">
      <c r="A77" s="492" t="s">
        <v>702</v>
      </c>
      <c r="B77" s="493">
        <v>109</v>
      </c>
      <c r="C77" s="493" t="s">
        <v>595</v>
      </c>
      <c r="D77" s="494" t="s">
        <v>584</v>
      </c>
    </row>
    <row r="78" spans="1:4" x14ac:dyDescent="0.3">
      <c r="A78" s="492" t="s">
        <v>703</v>
      </c>
      <c r="B78" s="493">
        <v>78</v>
      </c>
      <c r="C78" s="493" t="s">
        <v>576</v>
      </c>
      <c r="D78" s="494" t="s">
        <v>602</v>
      </c>
    </row>
    <row r="79" spans="1:4" x14ac:dyDescent="0.3">
      <c r="A79" s="492" t="s">
        <v>704</v>
      </c>
      <c r="B79" s="493">
        <v>24</v>
      </c>
      <c r="C79" s="493" t="s">
        <v>704</v>
      </c>
      <c r="D79" s="494" t="s">
        <v>584</v>
      </c>
    </row>
    <row r="80" spans="1:4" x14ac:dyDescent="0.3">
      <c r="A80" s="492" t="s">
        <v>705</v>
      </c>
      <c r="B80" s="493">
        <v>23</v>
      </c>
      <c r="C80" s="493" t="s">
        <v>695</v>
      </c>
      <c r="D80" s="494" t="s">
        <v>587</v>
      </c>
    </row>
    <row r="81" spans="1:4" x14ac:dyDescent="0.3">
      <c r="A81" s="492" t="s">
        <v>670</v>
      </c>
      <c r="B81" s="493">
        <v>25</v>
      </c>
      <c r="C81" s="493" t="s">
        <v>670</v>
      </c>
      <c r="D81" s="494" t="s">
        <v>593</v>
      </c>
    </row>
    <row r="82" spans="1:4" x14ac:dyDescent="0.3">
      <c r="A82" s="492" t="s">
        <v>706</v>
      </c>
      <c r="B82" s="493">
        <v>26</v>
      </c>
      <c r="C82" s="493" t="s">
        <v>706</v>
      </c>
      <c r="D82" s="494" t="s">
        <v>617</v>
      </c>
    </row>
    <row r="83" spans="1:4" x14ac:dyDescent="0.3">
      <c r="A83" s="492" t="s">
        <v>707</v>
      </c>
      <c r="B83" s="493">
        <v>86</v>
      </c>
      <c r="C83" s="493" t="s">
        <v>708</v>
      </c>
      <c r="D83" s="494" t="s">
        <v>625</v>
      </c>
    </row>
    <row r="84" spans="1:4" x14ac:dyDescent="0.3">
      <c r="A84" s="492" t="s">
        <v>709</v>
      </c>
      <c r="B84" s="493">
        <v>30</v>
      </c>
      <c r="C84" s="493" t="s">
        <v>710</v>
      </c>
      <c r="D84" s="494" t="s">
        <v>602</v>
      </c>
    </row>
    <row r="85" spans="1:4" x14ac:dyDescent="0.3">
      <c r="A85" s="492" t="s">
        <v>709</v>
      </c>
      <c r="B85" s="493">
        <v>69</v>
      </c>
      <c r="C85" s="493" t="s">
        <v>610</v>
      </c>
      <c r="D85" s="494" t="s">
        <v>584</v>
      </c>
    </row>
    <row r="86" spans="1:4" x14ac:dyDescent="0.3">
      <c r="A86" s="492" t="s">
        <v>709</v>
      </c>
      <c r="B86" s="493">
        <v>78</v>
      </c>
      <c r="C86" s="493" t="s">
        <v>576</v>
      </c>
      <c r="D86" s="494" t="s">
        <v>602</v>
      </c>
    </row>
    <row r="87" spans="1:4" x14ac:dyDescent="0.3">
      <c r="A87" s="492" t="s">
        <v>711</v>
      </c>
      <c r="B87" s="493">
        <v>63</v>
      </c>
      <c r="C87" s="493" t="s">
        <v>712</v>
      </c>
      <c r="D87" s="494" t="s">
        <v>584</v>
      </c>
    </row>
    <row r="88" spans="1:4" x14ac:dyDescent="0.3">
      <c r="A88" s="492" t="s">
        <v>713</v>
      </c>
      <c r="B88" s="493">
        <v>102</v>
      </c>
      <c r="C88" s="493" t="s">
        <v>714</v>
      </c>
      <c r="D88" s="494" t="s">
        <v>625</v>
      </c>
    </row>
    <row r="89" spans="1:4" x14ac:dyDescent="0.3">
      <c r="A89" s="492" t="s">
        <v>715</v>
      </c>
      <c r="B89" s="493">
        <v>27</v>
      </c>
      <c r="C89" s="493" t="s">
        <v>715</v>
      </c>
      <c r="D89" s="494" t="s">
        <v>617</v>
      </c>
    </row>
    <row r="90" spans="1:4" x14ac:dyDescent="0.3">
      <c r="A90" s="492" t="s">
        <v>716</v>
      </c>
      <c r="B90" s="493">
        <v>101</v>
      </c>
      <c r="C90" s="493" t="s">
        <v>717</v>
      </c>
      <c r="D90" s="494" t="s">
        <v>593</v>
      </c>
    </row>
    <row r="91" spans="1:4" x14ac:dyDescent="0.3">
      <c r="A91" s="492" t="s">
        <v>718</v>
      </c>
      <c r="B91" s="493">
        <v>41</v>
      </c>
      <c r="C91" s="493" t="s">
        <v>719</v>
      </c>
      <c r="D91" s="494" t="s">
        <v>617</v>
      </c>
    </row>
    <row r="92" spans="1:4" x14ac:dyDescent="0.3">
      <c r="A92" s="492" t="s">
        <v>720</v>
      </c>
      <c r="B92" s="493">
        <v>28</v>
      </c>
      <c r="C92" s="493" t="s">
        <v>720</v>
      </c>
      <c r="D92" s="494" t="s">
        <v>625</v>
      </c>
    </row>
    <row r="93" spans="1:4" x14ac:dyDescent="0.3">
      <c r="A93" s="492" t="s">
        <v>721</v>
      </c>
      <c r="B93" s="493">
        <v>29</v>
      </c>
      <c r="C93" s="493" t="s">
        <v>721</v>
      </c>
      <c r="D93" s="494" t="s">
        <v>590</v>
      </c>
    </row>
    <row r="94" spans="1:4" x14ac:dyDescent="0.3">
      <c r="A94" s="492" t="s">
        <v>722</v>
      </c>
      <c r="B94" s="493">
        <v>23</v>
      </c>
      <c r="C94" s="493" t="s">
        <v>695</v>
      </c>
      <c r="D94" s="494" t="s">
        <v>587</v>
      </c>
    </row>
    <row r="95" spans="1:4" x14ac:dyDescent="0.3">
      <c r="A95" s="492" t="s">
        <v>710</v>
      </c>
      <c r="B95" s="493">
        <v>30</v>
      </c>
      <c r="C95" s="493" t="s">
        <v>710</v>
      </c>
      <c r="D95" s="494" t="s">
        <v>602</v>
      </c>
    </row>
    <row r="96" spans="1:4" x14ac:dyDescent="0.3">
      <c r="A96" s="492" t="s">
        <v>723</v>
      </c>
      <c r="B96" s="493">
        <v>28</v>
      </c>
      <c r="C96" s="493" t="s">
        <v>720</v>
      </c>
      <c r="D96" s="494" t="s">
        <v>625</v>
      </c>
    </row>
    <row r="97" spans="1:4" x14ac:dyDescent="0.3">
      <c r="A97" s="492" t="s">
        <v>724</v>
      </c>
      <c r="B97" s="493">
        <v>106</v>
      </c>
      <c r="C97" s="493" t="s">
        <v>725</v>
      </c>
      <c r="D97" s="494" t="s">
        <v>617</v>
      </c>
    </row>
    <row r="98" spans="1:4" x14ac:dyDescent="0.3">
      <c r="A98" s="492" t="s">
        <v>726</v>
      </c>
      <c r="B98" s="493">
        <v>31</v>
      </c>
      <c r="C98" s="493" t="s">
        <v>726</v>
      </c>
      <c r="D98" s="494" t="s">
        <v>590</v>
      </c>
    </row>
    <row r="99" spans="1:4" x14ac:dyDescent="0.3">
      <c r="A99" s="492" t="s">
        <v>727</v>
      </c>
      <c r="B99" s="493">
        <v>31</v>
      </c>
      <c r="C99" s="493" t="s">
        <v>726</v>
      </c>
      <c r="D99" s="494" t="s">
        <v>590</v>
      </c>
    </row>
    <row r="100" spans="1:4" x14ac:dyDescent="0.3">
      <c r="A100" s="492" t="s">
        <v>728</v>
      </c>
      <c r="B100" s="493">
        <v>31</v>
      </c>
      <c r="C100" s="493" t="s">
        <v>726</v>
      </c>
      <c r="D100" s="494" t="s">
        <v>590</v>
      </c>
    </row>
    <row r="101" spans="1:4" x14ac:dyDescent="0.3">
      <c r="A101" s="492" t="s">
        <v>729</v>
      </c>
      <c r="B101" s="493">
        <v>31</v>
      </c>
      <c r="C101" s="493" t="s">
        <v>726</v>
      </c>
      <c r="D101" s="494" t="s">
        <v>590</v>
      </c>
    </row>
    <row r="102" spans="1:4" x14ac:dyDescent="0.3">
      <c r="A102" s="492" t="s">
        <v>730</v>
      </c>
      <c r="B102" s="493">
        <v>57</v>
      </c>
      <c r="C102" s="493" t="s">
        <v>627</v>
      </c>
      <c r="D102" s="494" t="s">
        <v>608</v>
      </c>
    </row>
    <row r="103" spans="1:4" x14ac:dyDescent="0.3">
      <c r="A103" s="492" t="s">
        <v>731</v>
      </c>
      <c r="B103" s="493">
        <v>32</v>
      </c>
      <c r="C103" s="493" t="s">
        <v>731</v>
      </c>
      <c r="D103" s="494" t="s">
        <v>602</v>
      </c>
    </row>
    <row r="104" spans="1:4" x14ac:dyDescent="0.3">
      <c r="A104" s="492" t="s">
        <v>732</v>
      </c>
      <c r="B104" s="493">
        <v>103</v>
      </c>
      <c r="C104" s="493" t="s">
        <v>733</v>
      </c>
      <c r="D104" s="494" t="s">
        <v>608</v>
      </c>
    </row>
    <row r="105" spans="1:4" x14ac:dyDescent="0.3">
      <c r="A105" s="492" t="s">
        <v>734</v>
      </c>
      <c r="B105" s="493">
        <v>44</v>
      </c>
      <c r="C105" s="493" t="s">
        <v>647</v>
      </c>
      <c r="D105" s="494" t="s">
        <v>625</v>
      </c>
    </row>
    <row r="106" spans="1:4" x14ac:dyDescent="0.3">
      <c r="A106" s="492" t="s">
        <v>735</v>
      </c>
      <c r="B106" s="493">
        <v>33</v>
      </c>
      <c r="C106" s="493" t="s">
        <v>735</v>
      </c>
      <c r="D106" s="494" t="s">
        <v>617</v>
      </c>
    </row>
    <row r="107" spans="1:4" x14ac:dyDescent="0.3">
      <c r="A107" s="492" t="s">
        <v>736</v>
      </c>
      <c r="B107" s="493">
        <v>48</v>
      </c>
      <c r="C107" s="493" t="s">
        <v>737</v>
      </c>
      <c r="D107" s="494" t="s">
        <v>602</v>
      </c>
    </row>
    <row r="108" spans="1:4" x14ac:dyDescent="0.3">
      <c r="A108" s="492" t="s">
        <v>736</v>
      </c>
      <c r="B108" s="493">
        <v>134</v>
      </c>
      <c r="C108" s="493" t="s">
        <v>738</v>
      </c>
      <c r="D108" s="494" t="s">
        <v>602</v>
      </c>
    </row>
    <row r="109" spans="1:4" x14ac:dyDescent="0.3">
      <c r="A109" s="492" t="s">
        <v>739</v>
      </c>
      <c r="B109" s="493">
        <v>34</v>
      </c>
      <c r="C109" s="493" t="s">
        <v>739</v>
      </c>
      <c r="D109" s="494" t="s">
        <v>608</v>
      </c>
    </row>
    <row r="110" spans="1:4" x14ac:dyDescent="0.3">
      <c r="A110" s="492" t="s">
        <v>740</v>
      </c>
      <c r="B110" s="493">
        <v>69</v>
      </c>
      <c r="C110" s="493" t="s">
        <v>610</v>
      </c>
      <c r="D110" s="494" t="s">
        <v>584</v>
      </c>
    </row>
    <row r="111" spans="1:4" x14ac:dyDescent="0.3">
      <c r="A111" s="492" t="s">
        <v>741</v>
      </c>
      <c r="B111" s="493">
        <v>35</v>
      </c>
      <c r="C111" s="493" t="s">
        <v>741</v>
      </c>
      <c r="D111" s="494" t="s">
        <v>608</v>
      </c>
    </row>
    <row r="112" spans="1:4" x14ac:dyDescent="0.3">
      <c r="A112" s="492" t="s">
        <v>742</v>
      </c>
      <c r="B112" s="493">
        <v>69</v>
      </c>
      <c r="C112" s="493" t="s">
        <v>610</v>
      </c>
      <c r="D112" s="494" t="s">
        <v>584</v>
      </c>
    </row>
    <row r="113" spans="1:4" x14ac:dyDescent="0.3">
      <c r="A113" s="492" t="s">
        <v>743</v>
      </c>
      <c r="B113" s="493">
        <v>36</v>
      </c>
      <c r="C113" s="493" t="s">
        <v>743</v>
      </c>
      <c r="D113" s="494" t="s">
        <v>617</v>
      </c>
    </row>
    <row r="114" spans="1:4" x14ac:dyDescent="0.3">
      <c r="A114" s="492" t="s">
        <v>744</v>
      </c>
      <c r="B114" s="493">
        <v>164</v>
      </c>
      <c r="C114" s="493" t="s">
        <v>745</v>
      </c>
      <c r="D114" s="494" t="s">
        <v>587</v>
      </c>
    </row>
    <row r="115" spans="1:4" x14ac:dyDescent="0.3">
      <c r="A115" s="492" t="s">
        <v>746</v>
      </c>
      <c r="B115" s="493">
        <v>37</v>
      </c>
      <c r="C115" s="493" t="s">
        <v>746</v>
      </c>
      <c r="D115" s="494" t="s">
        <v>593</v>
      </c>
    </row>
    <row r="116" spans="1:4" x14ac:dyDescent="0.3">
      <c r="A116" s="492" t="s">
        <v>747</v>
      </c>
      <c r="B116" s="493">
        <v>84</v>
      </c>
      <c r="C116" s="493" t="s">
        <v>748</v>
      </c>
      <c r="D116" s="494" t="s">
        <v>593</v>
      </c>
    </row>
    <row r="117" spans="1:4" x14ac:dyDescent="0.3">
      <c r="A117" s="492" t="s">
        <v>749</v>
      </c>
      <c r="B117" s="493">
        <v>58</v>
      </c>
      <c r="C117" s="493" t="s">
        <v>750</v>
      </c>
      <c r="D117" s="494" t="s">
        <v>625</v>
      </c>
    </row>
    <row r="118" spans="1:4" x14ac:dyDescent="0.3">
      <c r="A118" s="492" t="s">
        <v>751</v>
      </c>
      <c r="B118" s="493">
        <v>146</v>
      </c>
      <c r="C118" s="493" t="s">
        <v>752</v>
      </c>
      <c r="D118" s="494" t="s">
        <v>602</v>
      </c>
    </row>
    <row r="119" spans="1:4" x14ac:dyDescent="0.3">
      <c r="A119" s="492" t="s">
        <v>753</v>
      </c>
      <c r="B119" s="493">
        <v>97</v>
      </c>
      <c r="C119" s="493" t="s">
        <v>637</v>
      </c>
      <c r="D119" s="494" t="s">
        <v>608</v>
      </c>
    </row>
    <row r="120" spans="1:4" x14ac:dyDescent="0.3">
      <c r="A120" s="492" t="s">
        <v>754</v>
      </c>
      <c r="B120" s="493">
        <v>143</v>
      </c>
      <c r="C120" s="493" t="s">
        <v>682</v>
      </c>
      <c r="D120" s="494" t="s">
        <v>590</v>
      </c>
    </row>
    <row r="121" spans="1:4" x14ac:dyDescent="0.3">
      <c r="A121" s="492" t="s">
        <v>755</v>
      </c>
      <c r="B121" s="493">
        <v>38</v>
      </c>
      <c r="C121" s="493" t="s">
        <v>755</v>
      </c>
      <c r="D121" s="494" t="s">
        <v>617</v>
      </c>
    </row>
    <row r="122" spans="1:4" x14ac:dyDescent="0.3">
      <c r="A122" s="492" t="s">
        <v>756</v>
      </c>
      <c r="B122" s="493">
        <v>38</v>
      </c>
      <c r="C122" s="493" t="s">
        <v>755</v>
      </c>
      <c r="D122" s="494" t="s">
        <v>617</v>
      </c>
    </row>
    <row r="123" spans="1:4" x14ac:dyDescent="0.3">
      <c r="A123" s="492" t="s">
        <v>757</v>
      </c>
      <c r="B123" s="493">
        <v>78</v>
      </c>
      <c r="C123" s="493" t="s">
        <v>576</v>
      </c>
      <c r="D123" s="494" t="s">
        <v>602</v>
      </c>
    </row>
    <row r="124" spans="1:4" x14ac:dyDescent="0.3">
      <c r="A124" s="492" t="s">
        <v>758</v>
      </c>
      <c r="B124" s="493">
        <v>7</v>
      </c>
      <c r="C124" s="493" t="s">
        <v>638</v>
      </c>
      <c r="D124" s="494" t="s">
        <v>587</v>
      </c>
    </row>
    <row r="125" spans="1:4" x14ac:dyDescent="0.3">
      <c r="A125" s="492" t="s">
        <v>759</v>
      </c>
      <c r="B125" s="493">
        <v>19</v>
      </c>
      <c r="C125" s="493" t="s">
        <v>668</v>
      </c>
      <c r="D125" s="494" t="s">
        <v>584</v>
      </c>
    </row>
    <row r="126" spans="1:4" x14ac:dyDescent="0.3">
      <c r="A126" s="492" t="s">
        <v>760</v>
      </c>
      <c r="B126" s="493">
        <v>100</v>
      </c>
      <c r="C126" s="493" t="s">
        <v>761</v>
      </c>
      <c r="D126" s="494" t="s">
        <v>590</v>
      </c>
    </row>
    <row r="127" spans="1:4" x14ac:dyDescent="0.3">
      <c r="A127" s="492" t="s">
        <v>762</v>
      </c>
      <c r="B127" s="493">
        <v>31</v>
      </c>
      <c r="C127" s="493" t="s">
        <v>726</v>
      </c>
      <c r="D127" s="494" t="s">
        <v>590</v>
      </c>
    </row>
    <row r="128" spans="1:4" x14ac:dyDescent="0.3">
      <c r="A128" s="492" t="s">
        <v>763</v>
      </c>
      <c r="B128" s="493">
        <v>54</v>
      </c>
      <c r="C128" s="493" t="s">
        <v>586</v>
      </c>
      <c r="D128" s="494" t="s">
        <v>587</v>
      </c>
    </row>
    <row r="129" spans="1:4" x14ac:dyDescent="0.3">
      <c r="A129" s="492" t="s">
        <v>764</v>
      </c>
      <c r="B129" s="493">
        <v>39</v>
      </c>
      <c r="C129" s="493" t="s">
        <v>764</v>
      </c>
      <c r="D129" s="494" t="s">
        <v>587</v>
      </c>
    </row>
    <row r="130" spans="1:4" x14ac:dyDescent="0.3">
      <c r="A130" s="492" t="s">
        <v>632</v>
      </c>
      <c r="B130" s="493">
        <v>40</v>
      </c>
      <c r="C130" s="493" t="s">
        <v>632</v>
      </c>
      <c r="D130" s="494" t="s">
        <v>617</v>
      </c>
    </row>
    <row r="131" spans="1:4" x14ac:dyDescent="0.3">
      <c r="A131" s="492" t="s">
        <v>719</v>
      </c>
      <c r="B131" s="493">
        <v>41</v>
      </c>
      <c r="C131" s="493" t="s">
        <v>719</v>
      </c>
      <c r="D131" s="494" t="s">
        <v>617</v>
      </c>
    </row>
    <row r="132" spans="1:4" x14ac:dyDescent="0.3">
      <c r="A132" s="492" t="s">
        <v>680</v>
      </c>
      <c r="B132" s="493">
        <v>42</v>
      </c>
      <c r="C132" s="493" t="s">
        <v>680</v>
      </c>
      <c r="D132" s="494" t="s">
        <v>587</v>
      </c>
    </row>
    <row r="133" spans="1:4" x14ac:dyDescent="0.3">
      <c r="A133" s="492" t="s">
        <v>765</v>
      </c>
      <c r="B133" s="493">
        <v>65</v>
      </c>
      <c r="C133" s="493" t="s">
        <v>766</v>
      </c>
      <c r="D133" s="494" t="s">
        <v>587</v>
      </c>
    </row>
    <row r="134" spans="1:4" x14ac:dyDescent="0.3">
      <c r="A134" s="492" t="s">
        <v>767</v>
      </c>
      <c r="B134" s="493">
        <v>43</v>
      </c>
      <c r="C134" s="493" t="s">
        <v>767</v>
      </c>
      <c r="D134" s="494" t="s">
        <v>593</v>
      </c>
    </row>
    <row r="135" spans="1:4" x14ac:dyDescent="0.3">
      <c r="A135" s="492" t="s">
        <v>768</v>
      </c>
      <c r="B135" s="493">
        <v>103</v>
      </c>
      <c r="C135" s="493" t="s">
        <v>733</v>
      </c>
      <c r="D135" s="494" t="s">
        <v>608</v>
      </c>
    </row>
    <row r="136" spans="1:4" x14ac:dyDescent="0.3">
      <c r="A136" s="492" t="s">
        <v>769</v>
      </c>
      <c r="B136" s="493">
        <v>111</v>
      </c>
      <c r="C136" s="493" t="s">
        <v>589</v>
      </c>
      <c r="D136" s="494" t="s">
        <v>590</v>
      </c>
    </row>
    <row r="137" spans="1:4" x14ac:dyDescent="0.3">
      <c r="A137" s="492" t="s">
        <v>770</v>
      </c>
      <c r="B137" s="493">
        <v>116</v>
      </c>
      <c r="C137" s="493" t="s">
        <v>771</v>
      </c>
      <c r="D137" s="494" t="s">
        <v>584</v>
      </c>
    </row>
    <row r="138" spans="1:4" x14ac:dyDescent="0.3">
      <c r="A138" s="492" t="s">
        <v>772</v>
      </c>
      <c r="B138" s="493">
        <v>76</v>
      </c>
      <c r="C138" s="493" t="s">
        <v>773</v>
      </c>
      <c r="D138" s="494" t="s">
        <v>593</v>
      </c>
    </row>
    <row r="139" spans="1:4" x14ac:dyDescent="0.3">
      <c r="A139" s="492" t="s">
        <v>774</v>
      </c>
      <c r="B139" s="493">
        <v>141</v>
      </c>
      <c r="C139" s="493" t="s">
        <v>775</v>
      </c>
      <c r="D139" s="494" t="s">
        <v>584</v>
      </c>
    </row>
    <row r="140" spans="1:4" x14ac:dyDescent="0.3">
      <c r="A140" s="492" t="s">
        <v>776</v>
      </c>
      <c r="B140" s="493">
        <v>85</v>
      </c>
      <c r="C140" s="493" t="s">
        <v>777</v>
      </c>
      <c r="D140" s="494" t="s">
        <v>608</v>
      </c>
    </row>
    <row r="141" spans="1:4" x14ac:dyDescent="0.3">
      <c r="A141" s="492" t="s">
        <v>778</v>
      </c>
      <c r="B141" s="493">
        <v>148</v>
      </c>
      <c r="C141" s="493" t="s">
        <v>779</v>
      </c>
      <c r="D141" s="494" t="s">
        <v>593</v>
      </c>
    </row>
    <row r="142" spans="1:4" x14ac:dyDescent="0.3">
      <c r="A142" s="492" t="s">
        <v>780</v>
      </c>
      <c r="B142" s="493">
        <v>160</v>
      </c>
      <c r="C142" s="493" t="s">
        <v>781</v>
      </c>
      <c r="D142" s="494" t="s">
        <v>602</v>
      </c>
    </row>
    <row r="143" spans="1:4" x14ac:dyDescent="0.3">
      <c r="A143" s="492" t="s">
        <v>665</v>
      </c>
      <c r="B143" s="493">
        <v>45</v>
      </c>
      <c r="C143" s="493" t="s">
        <v>665</v>
      </c>
      <c r="D143" s="494" t="s">
        <v>587</v>
      </c>
    </row>
    <row r="144" spans="1:4" x14ac:dyDescent="0.3">
      <c r="A144" s="492" t="s">
        <v>782</v>
      </c>
      <c r="B144" s="493">
        <v>130</v>
      </c>
      <c r="C144" s="493" t="s">
        <v>783</v>
      </c>
      <c r="D144" s="494" t="s">
        <v>587</v>
      </c>
    </row>
    <row r="145" spans="1:4" x14ac:dyDescent="0.3">
      <c r="A145" s="492" t="s">
        <v>784</v>
      </c>
      <c r="B145" s="493">
        <v>169</v>
      </c>
      <c r="C145" s="493" t="s">
        <v>785</v>
      </c>
      <c r="D145" s="494" t="s">
        <v>584</v>
      </c>
    </row>
    <row r="146" spans="1:4" x14ac:dyDescent="0.3">
      <c r="A146" s="492" t="s">
        <v>786</v>
      </c>
      <c r="B146" s="493">
        <v>46</v>
      </c>
      <c r="C146" s="493" t="s">
        <v>786</v>
      </c>
      <c r="D146" s="494" t="s">
        <v>584</v>
      </c>
    </row>
    <row r="147" spans="1:4" x14ac:dyDescent="0.3">
      <c r="A147" s="492" t="s">
        <v>607</v>
      </c>
      <c r="B147" s="493">
        <v>47</v>
      </c>
      <c r="C147" s="493" t="s">
        <v>607</v>
      </c>
      <c r="D147" s="494" t="s">
        <v>608</v>
      </c>
    </row>
    <row r="148" spans="1:4" x14ac:dyDescent="0.3">
      <c r="A148" s="492" t="s">
        <v>787</v>
      </c>
      <c r="B148" s="493">
        <v>17</v>
      </c>
      <c r="C148" s="493" t="s">
        <v>663</v>
      </c>
      <c r="D148" s="494" t="s">
        <v>587</v>
      </c>
    </row>
    <row r="149" spans="1:4" x14ac:dyDescent="0.3">
      <c r="A149" s="492" t="s">
        <v>788</v>
      </c>
      <c r="B149" s="493">
        <v>136</v>
      </c>
      <c r="C149" s="493" t="s">
        <v>789</v>
      </c>
      <c r="D149" s="494" t="s">
        <v>584</v>
      </c>
    </row>
    <row r="150" spans="1:4" x14ac:dyDescent="0.3">
      <c r="A150" s="492" t="s">
        <v>737</v>
      </c>
      <c r="B150" s="493">
        <v>48</v>
      </c>
      <c r="C150" s="493" t="s">
        <v>737</v>
      </c>
      <c r="D150" s="494" t="s">
        <v>602</v>
      </c>
    </row>
    <row r="151" spans="1:4" x14ac:dyDescent="0.3">
      <c r="A151" s="492" t="s">
        <v>790</v>
      </c>
      <c r="B151" s="493">
        <v>112</v>
      </c>
      <c r="C151" s="493" t="s">
        <v>583</v>
      </c>
      <c r="D151" s="494" t="s">
        <v>584</v>
      </c>
    </row>
    <row r="152" spans="1:4" x14ac:dyDescent="0.3">
      <c r="A152" s="492" t="s">
        <v>791</v>
      </c>
      <c r="B152" s="493">
        <v>134</v>
      </c>
      <c r="C152" s="493" t="s">
        <v>738</v>
      </c>
      <c r="D152" s="494" t="s">
        <v>602</v>
      </c>
    </row>
    <row r="153" spans="1:4" x14ac:dyDescent="0.3">
      <c r="A153" s="492" t="s">
        <v>792</v>
      </c>
      <c r="B153" s="493">
        <v>125</v>
      </c>
      <c r="C153" s="493" t="s">
        <v>597</v>
      </c>
      <c r="D153" s="494" t="s">
        <v>590</v>
      </c>
    </row>
    <row r="154" spans="1:4" x14ac:dyDescent="0.3">
      <c r="A154" s="492" t="s">
        <v>793</v>
      </c>
      <c r="B154" s="493">
        <v>69</v>
      </c>
      <c r="C154" s="493" t="s">
        <v>610</v>
      </c>
      <c r="D154" s="494" t="s">
        <v>584</v>
      </c>
    </row>
    <row r="155" spans="1:4" x14ac:dyDescent="0.3">
      <c r="A155" s="492" t="s">
        <v>794</v>
      </c>
      <c r="B155" s="493">
        <v>154</v>
      </c>
      <c r="C155" s="493" t="s">
        <v>795</v>
      </c>
      <c r="D155" s="494" t="s">
        <v>587</v>
      </c>
    </row>
    <row r="156" spans="1:4" x14ac:dyDescent="0.3">
      <c r="A156" s="492" t="s">
        <v>796</v>
      </c>
      <c r="B156" s="493">
        <v>49</v>
      </c>
      <c r="C156" s="493" t="s">
        <v>796</v>
      </c>
      <c r="D156" s="494" t="s">
        <v>587</v>
      </c>
    </row>
    <row r="157" spans="1:4" x14ac:dyDescent="0.3">
      <c r="A157" s="492" t="s">
        <v>699</v>
      </c>
      <c r="B157" s="493">
        <v>50</v>
      </c>
      <c r="C157" s="493" t="s">
        <v>699</v>
      </c>
      <c r="D157" s="494" t="s">
        <v>617</v>
      </c>
    </row>
    <row r="158" spans="1:4" x14ac:dyDescent="0.3">
      <c r="A158" s="492" t="s">
        <v>797</v>
      </c>
      <c r="B158" s="493">
        <v>71</v>
      </c>
      <c r="C158" s="493" t="s">
        <v>798</v>
      </c>
      <c r="D158" s="494" t="s">
        <v>625</v>
      </c>
    </row>
    <row r="159" spans="1:4" x14ac:dyDescent="0.3">
      <c r="A159" s="492" t="s">
        <v>799</v>
      </c>
      <c r="B159" s="493">
        <v>141</v>
      </c>
      <c r="C159" s="493" t="s">
        <v>775</v>
      </c>
      <c r="D159" s="494" t="s">
        <v>584</v>
      </c>
    </row>
    <row r="160" spans="1:4" x14ac:dyDescent="0.3">
      <c r="A160" s="492" t="s">
        <v>800</v>
      </c>
      <c r="B160" s="493">
        <v>93</v>
      </c>
      <c r="C160" s="493" t="s">
        <v>801</v>
      </c>
      <c r="D160" s="494" t="s">
        <v>593</v>
      </c>
    </row>
    <row r="161" spans="1:4" x14ac:dyDescent="0.3">
      <c r="A161" s="492" t="s">
        <v>802</v>
      </c>
      <c r="B161" s="493">
        <v>51</v>
      </c>
      <c r="C161" s="493" t="s">
        <v>802</v>
      </c>
      <c r="D161" s="494" t="s">
        <v>608</v>
      </c>
    </row>
    <row r="162" spans="1:4" x14ac:dyDescent="0.3">
      <c r="A162" s="492" t="s">
        <v>803</v>
      </c>
      <c r="B162" s="493">
        <v>21</v>
      </c>
      <c r="C162" s="493" t="s">
        <v>688</v>
      </c>
      <c r="D162" s="494" t="s">
        <v>590</v>
      </c>
    </row>
    <row r="163" spans="1:4" x14ac:dyDescent="0.3">
      <c r="A163" s="492" t="s">
        <v>804</v>
      </c>
      <c r="B163" s="493">
        <v>52</v>
      </c>
      <c r="C163" s="493" t="s">
        <v>804</v>
      </c>
      <c r="D163" s="494" t="s">
        <v>587</v>
      </c>
    </row>
    <row r="164" spans="1:4" x14ac:dyDescent="0.3">
      <c r="A164" s="492" t="s">
        <v>805</v>
      </c>
      <c r="B164" s="493">
        <v>106</v>
      </c>
      <c r="C164" s="493" t="s">
        <v>725</v>
      </c>
      <c r="D164" s="494" t="s">
        <v>617</v>
      </c>
    </row>
    <row r="165" spans="1:4" x14ac:dyDescent="0.3">
      <c r="A165" s="492" t="s">
        <v>806</v>
      </c>
      <c r="B165" s="493">
        <v>13</v>
      </c>
      <c r="C165" s="493" t="s">
        <v>655</v>
      </c>
      <c r="D165" s="494" t="s">
        <v>625</v>
      </c>
    </row>
    <row r="166" spans="1:4" x14ac:dyDescent="0.3">
      <c r="A166" s="492" t="s">
        <v>807</v>
      </c>
      <c r="B166" s="493">
        <v>68</v>
      </c>
      <c r="C166" s="493" t="s">
        <v>675</v>
      </c>
      <c r="D166" s="494" t="s">
        <v>590</v>
      </c>
    </row>
    <row r="167" spans="1:4" x14ac:dyDescent="0.3">
      <c r="A167" s="492" t="s">
        <v>808</v>
      </c>
      <c r="B167" s="493">
        <v>44</v>
      </c>
      <c r="C167" s="493" t="s">
        <v>647</v>
      </c>
      <c r="D167" s="494" t="s">
        <v>625</v>
      </c>
    </row>
    <row r="168" spans="1:4" x14ac:dyDescent="0.3">
      <c r="A168" s="492" t="s">
        <v>809</v>
      </c>
      <c r="B168" s="493">
        <v>17</v>
      </c>
      <c r="C168" s="493" t="s">
        <v>663</v>
      </c>
      <c r="D168" s="494" t="s">
        <v>587</v>
      </c>
    </row>
    <row r="169" spans="1:4" x14ac:dyDescent="0.3">
      <c r="A169" s="492" t="s">
        <v>810</v>
      </c>
      <c r="B169" s="493">
        <v>59</v>
      </c>
      <c r="C169" s="493" t="s">
        <v>678</v>
      </c>
      <c r="D169" s="494" t="s">
        <v>625</v>
      </c>
    </row>
    <row r="170" spans="1:4" x14ac:dyDescent="0.3">
      <c r="A170" s="492" t="s">
        <v>811</v>
      </c>
      <c r="B170" s="493">
        <v>43</v>
      </c>
      <c r="C170" s="493" t="s">
        <v>767</v>
      </c>
      <c r="D170" s="494" t="s">
        <v>593</v>
      </c>
    </row>
    <row r="171" spans="1:4" x14ac:dyDescent="0.3">
      <c r="A171" s="492" t="s">
        <v>812</v>
      </c>
      <c r="B171" s="493">
        <v>53</v>
      </c>
      <c r="C171" s="493" t="s">
        <v>812</v>
      </c>
      <c r="D171" s="494" t="s">
        <v>625</v>
      </c>
    </row>
    <row r="172" spans="1:4" x14ac:dyDescent="0.3">
      <c r="A172" s="492" t="s">
        <v>813</v>
      </c>
      <c r="B172" s="493">
        <v>72</v>
      </c>
      <c r="C172" s="493" t="s">
        <v>814</v>
      </c>
      <c r="D172" s="494" t="s">
        <v>625</v>
      </c>
    </row>
    <row r="173" spans="1:4" x14ac:dyDescent="0.3">
      <c r="A173" s="492" t="s">
        <v>815</v>
      </c>
      <c r="B173" s="493">
        <v>13</v>
      </c>
      <c r="C173" s="493" t="s">
        <v>655</v>
      </c>
      <c r="D173" s="494" t="s">
        <v>625</v>
      </c>
    </row>
    <row r="174" spans="1:4" x14ac:dyDescent="0.3">
      <c r="A174" s="492" t="s">
        <v>816</v>
      </c>
      <c r="B174" s="493">
        <v>95</v>
      </c>
      <c r="C174" s="493" t="s">
        <v>651</v>
      </c>
      <c r="D174" s="494" t="s">
        <v>590</v>
      </c>
    </row>
    <row r="175" spans="1:4" x14ac:dyDescent="0.3">
      <c r="A175" s="492" t="s">
        <v>817</v>
      </c>
      <c r="B175" s="493">
        <v>161</v>
      </c>
      <c r="C175" s="493" t="s">
        <v>693</v>
      </c>
      <c r="D175" s="494" t="s">
        <v>608</v>
      </c>
    </row>
    <row r="176" spans="1:4" x14ac:dyDescent="0.3">
      <c r="A176" s="492" t="s">
        <v>818</v>
      </c>
      <c r="B176" s="493">
        <v>157</v>
      </c>
      <c r="C176" s="493" t="s">
        <v>819</v>
      </c>
      <c r="D176" s="494" t="s">
        <v>608</v>
      </c>
    </row>
    <row r="177" spans="1:4" x14ac:dyDescent="0.3">
      <c r="A177" s="492" t="s">
        <v>820</v>
      </c>
      <c r="B177" s="493">
        <v>34</v>
      </c>
      <c r="C177" s="493" t="s">
        <v>739</v>
      </c>
      <c r="D177" s="494" t="s">
        <v>608</v>
      </c>
    </row>
    <row r="178" spans="1:4" x14ac:dyDescent="0.3">
      <c r="A178" s="492" t="s">
        <v>821</v>
      </c>
      <c r="B178" s="493">
        <v>113</v>
      </c>
      <c r="C178" s="493" t="s">
        <v>822</v>
      </c>
      <c r="D178" s="494" t="s">
        <v>617</v>
      </c>
    </row>
    <row r="179" spans="1:4" x14ac:dyDescent="0.3">
      <c r="A179" s="492" t="s">
        <v>823</v>
      </c>
      <c r="B179" s="493">
        <v>67</v>
      </c>
      <c r="C179" s="493" t="s">
        <v>601</v>
      </c>
      <c r="D179" s="494" t="s">
        <v>602</v>
      </c>
    </row>
    <row r="180" spans="1:4" x14ac:dyDescent="0.3">
      <c r="A180" s="492" t="s">
        <v>824</v>
      </c>
      <c r="B180" s="493">
        <v>13</v>
      </c>
      <c r="C180" s="493" t="s">
        <v>655</v>
      </c>
      <c r="D180" s="494" t="s">
        <v>625</v>
      </c>
    </row>
    <row r="181" spans="1:4" x14ac:dyDescent="0.3">
      <c r="A181" s="492" t="s">
        <v>825</v>
      </c>
      <c r="B181" s="493">
        <v>58</v>
      </c>
      <c r="C181" s="493" t="s">
        <v>750</v>
      </c>
      <c r="D181" s="494" t="s">
        <v>625</v>
      </c>
    </row>
    <row r="182" spans="1:4" x14ac:dyDescent="0.3">
      <c r="A182" s="492" t="s">
        <v>586</v>
      </c>
      <c r="B182" s="493">
        <v>54</v>
      </c>
      <c r="C182" s="493" t="s">
        <v>586</v>
      </c>
      <c r="D182" s="494" t="s">
        <v>587</v>
      </c>
    </row>
    <row r="183" spans="1:4" x14ac:dyDescent="0.3">
      <c r="A183" s="492" t="s">
        <v>826</v>
      </c>
      <c r="B183" s="493">
        <v>135</v>
      </c>
      <c r="C183" s="493" t="s">
        <v>635</v>
      </c>
      <c r="D183" s="494" t="s">
        <v>608</v>
      </c>
    </row>
    <row r="184" spans="1:4" x14ac:dyDescent="0.3">
      <c r="A184" s="492" t="s">
        <v>827</v>
      </c>
      <c r="B184" s="493">
        <v>57</v>
      </c>
      <c r="C184" s="493" t="s">
        <v>627</v>
      </c>
      <c r="D184" s="494" t="s">
        <v>608</v>
      </c>
    </row>
    <row r="185" spans="1:4" x14ac:dyDescent="0.3">
      <c r="A185" s="492" t="s">
        <v>828</v>
      </c>
      <c r="B185" s="493">
        <v>69</v>
      </c>
      <c r="C185" s="493" t="s">
        <v>610</v>
      </c>
      <c r="D185" s="494" t="s">
        <v>584</v>
      </c>
    </row>
    <row r="186" spans="1:4" x14ac:dyDescent="0.3">
      <c r="A186" s="492" t="s">
        <v>829</v>
      </c>
      <c r="B186" s="493">
        <v>55</v>
      </c>
      <c r="C186" s="493" t="s">
        <v>829</v>
      </c>
      <c r="D186" s="494" t="s">
        <v>590</v>
      </c>
    </row>
    <row r="187" spans="1:4" x14ac:dyDescent="0.3">
      <c r="A187" s="492" t="s">
        <v>830</v>
      </c>
      <c r="B187" s="493">
        <v>71</v>
      </c>
      <c r="C187" s="493" t="s">
        <v>798</v>
      </c>
      <c r="D187" s="494" t="s">
        <v>625</v>
      </c>
    </row>
    <row r="188" spans="1:4" x14ac:dyDescent="0.3">
      <c r="A188" s="492" t="s">
        <v>831</v>
      </c>
      <c r="B188" s="493">
        <v>56</v>
      </c>
      <c r="C188" s="493" t="s">
        <v>831</v>
      </c>
      <c r="D188" s="494" t="s">
        <v>587</v>
      </c>
    </row>
    <row r="189" spans="1:4" x14ac:dyDescent="0.3">
      <c r="A189" s="492" t="s">
        <v>832</v>
      </c>
      <c r="B189" s="493">
        <v>152</v>
      </c>
      <c r="C189" s="493" t="s">
        <v>833</v>
      </c>
      <c r="D189" s="494" t="s">
        <v>625</v>
      </c>
    </row>
    <row r="190" spans="1:4" x14ac:dyDescent="0.3">
      <c r="A190" s="492" t="s">
        <v>834</v>
      </c>
      <c r="B190" s="493">
        <v>51</v>
      </c>
      <c r="C190" s="493" t="s">
        <v>802</v>
      </c>
      <c r="D190" s="494" t="s">
        <v>608</v>
      </c>
    </row>
    <row r="191" spans="1:4" x14ac:dyDescent="0.3">
      <c r="A191" s="492" t="s">
        <v>835</v>
      </c>
      <c r="B191" s="493">
        <v>9</v>
      </c>
      <c r="C191" s="493" t="s">
        <v>640</v>
      </c>
      <c r="D191" s="494" t="s">
        <v>608</v>
      </c>
    </row>
    <row r="192" spans="1:4" x14ac:dyDescent="0.3">
      <c r="A192" s="492" t="s">
        <v>836</v>
      </c>
      <c r="B192" s="493">
        <v>51</v>
      </c>
      <c r="C192" s="493" t="s">
        <v>802</v>
      </c>
      <c r="D192" s="494" t="s">
        <v>608</v>
      </c>
    </row>
    <row r="193" spans="1:4" x14ac:dyDescent="0.3">
      <c r="A193" s="492" t="s">
        <v>837</v>
      </c>
      <c r="B193" s="493">
        <v>51</v>
      </c>
      <c r="C193" s="493" t="s">
        <v>802</v>
      </c>
      <c r="D193" s="494" t="s">
        <v>608</v>
      </c>
    </row>
    <row r="194" spans="1:4" x14ac:dyDescent="0.3">
      <c r="A194" s="492" t="s">
        <v>838</v>
      </c>
      <c r="B194" s="493">
        <v>158</v>
      </c>
      <c r="C194" s="493" t="s">
        <v>839</v>
      </c>
      <c r="D194" s="494" t="s">
        <v>608</v>
      </c>
    </row>
    <row r="195" spans="1:4" x14ac:dyDescent="0.3">
      <c r="A195" s="492" t="s">
        <v>840</v>
      </c>
      <c r="B195" s="493">
        <v>104</v>
      </c>
      <c r="C195" s="493" t="s">
        <v>841</v>
      </c>
      <c r="D195" s="494" t="s">
        <v>625</v>
      </c>
    </row>
    <row r="196" spans="1:4" x14ac:dyDescent="0.3">
      <c r="A196" s="492" t="s">
        <v>627</v>
      </c>
      <c r="B196" s="493">
        <v>57</v>
      </c>
      <c r="C196" s="493" t="s">
        <v>627</v>
      </c>
      <c r="D196" s="494" t="s">
        <v>608</v>
      </c>
    </row>
    <row r="197" spans="1:4" x14ac:dyDescent="0.3">
      <c r="A197" s="492" t="s">
        <v>842</v>
      </c>
      <c r="B197" s="493">
        <v>111</v>
      </c>
      <c r="C197" s="493" t="s">
        <v>589</v>
      </c>
      <c r="D197" s="494" t="s">
        <v>590</v>
      </c>
    </row>
    <row r="198" spans="1:4" x14ac:dyDescent="0.3">
      <c r="A198" s="492" t="s">
        <v>750</v>
      </c>
      <c r="B198" s="493">
        <v>58</v>
      </c>
      <c r="C198" s="493" t="s">
        <v>750</v>
      </c>
      <c r="D198" s="494" t="s">
        <v>625</v>
      </c>
    </row>
    <row r="199" spans="1:4" x14ac:dyDescent="0.3">
      <c r="A199" s="492" t="s">
        <v>843</v>
      </c>
      <c r="B199" s="493">
        <v>159</v>
      </c>
      <c r="C199" s="493" t="s">
        <v>844</v>
      </c>
      <c r="D199" s="494" t="s">
        <v>587</v>
      </c>
    </row>
    <row r="200" spans="1:4" x14ac:dyDescent="0.3">
      <c r="A200" s="492" t="s">
        <v>845</v>
      </c>
      <c r="B200" s="493">
        <v>141</v>
      </c>
      <c r="C200" s="493" t="s">
        <v>775</v>
      </c>
      <c r="D200" s="494" t="s">
        <v>584</v>
      </c>
    </row>
    <row r="201" spans="1:4" x14ac:dyDescent="0.3">
      <c r="A201" s="492" t="s">
        <v>678</v>
      </c>
      <c r="B201" s="493">
        <v>59</v>
      </c>
      <c r="C201" s="493" t="s">
        <v>678</v>
      </c>
      <c r="D201" s="494" t="s">
        <v>625</v>
      </c>
    </row>
    <row r="202" spans="1:4" x14ac:dyDescent="0.3">
      <c r="A202" s="492" t="s">
        <v>846</v>
      </c>
      <c r="B202" s="493">
        <v>59</v>
      </c>
      <c r="C202" s="493" t="s">
        <v>678</v>
      </c>
      <c r="D202" s="494" t="s">
        <v>625</v>
      </c>
    </row>
    <row r="203" spans="1:4" x14ac:dyDescent="0.3">
      <c r="A203" s="492" t="s">
        <v>847</v>
      </c>
      <c r="B203" s="493">
        <v>59</v>
      </c>
      <c r="C203" s="493" t="s">
        <v>678</v>
      </c>
      <c r="D203" s="494" t="s">
        <v>625</v>
      </c>
    </row>
    <row r="204" spans="1:4" x14ac:dyDescent="0.3">
      <c r="A204" s="492" t="s">
        <v>848</v>
      </c>
      <c r="B204" s="493">
        <v>156</v>
      </c>
      <c r="C204" s="493" t="s">
        <v>849</v>
      </c>
      <c r="D204" s="494" t="s">
        <v>617</v>
      </c>
    </row>
    <row r="205" spans="1:4" x14ac:dyDescent="0.3">
      <c r="A205" s="492" t="s">
        <v>850</v>
      </c>
      <c r="B205" s="493">
        <v>60</v>
      </c>
      <c r="C205" s="493" t="s">
        <v>850</v>
      </c>
      <c r="D205" s="494" t="s">
        <v>593</v>
      </c>
    </row>
    <row r="206" spans="1:4" x14ac:dyDescent="0.3">
      <c r="A206" s="492" t="s">
        <v>851</v>
      </c>
      <c r="B206" s="493">
        <v>78</v>
      </c>
      <c r="C206" s="493" t="s">
        <v>576</v>
      </c>
      <c r="D206" s="494" t="s">
        <v>602</v>
      </c>
    </row>
    <row r="207" spans="1:4" x14ac:dyDescent="0.3">
      <c r="A207" s="492" t="s">
        <v>852</v>
      </c>
      <c r="B207" s="493">
        <v>61</v>
      </c>
      <c r="C207" s="493" t="s">
        <v>852</v>
      </c>
      <c r="D207" s="494" t="s">
        <v>617</v>
      </c>
    </row>
    <row r="208" spans="1:4" x14ac:dyDescent="0.3">
      <c r="A208" s="492" t="s">
        <v>853</v>
      </c>
      <c r="B208" s="493">
        <v>41</v>
      </c>
      <c r="C208" s="493" t="s">
        <v>719</v>
      </c>
      <c r="D208" s="494" t="s">
        <v>617</v>
      </c>
    </row>
    <row r="209" spans="1:4" x14ac:dyDescent="0.3">
      <c r="A209" s="492" t="s">
        <v>854</v>
      </c>
      <c r="B209" s="493">
        <v>75</v>
      </c>
      <c r="C209" s="493" t="s">
        <v>643</v>
      </c>
      <c r="D209" s="494" t="s">
        <v>625</v>
      </c>
    </row>
    <row r="210" spans="1:4" x14ac:dyDescent="0.3">
      <c r="A210" s="492" t="s">
        <v>855</v>
      </c>
      <c r="B210" s="493">
        <v>160</v>
      </c>
      <c r="C210" s="493" t="s">
        <v>781</v>
      </c>
      <c r="D210" s="494" t="s">
        <v>602</v>
      </c>
    </row>
    <row r="211" spans="1:4" x14ac:dyDescent="0.3">
      <c r="A211" s="492" t="s">
        <v>856</v>
      </c>
      <c r="B211" s="493">
        <v>75</v>
      </c>
      <c r="C211" s="493" t="s">
        <v>643</v>
      </c>
      <c r="D211" s="494" t="s">
        <v>625</v>
      </c>
    </row>
    <row r="212" spans="1:4" x14ac:dyDescent="0.3">
      <c r="A212" s="492" t="s">
        <v>613</v>
      </c>
      <c r="B212" s="493">
        <v>62</v>
      </c>
      <c r="C212" s="493" t="s">
        <v>613</v>
      </c>
      <c r="D212" s="494" t="s">
        <v>593</v>
      </c>
    </row>
    <row r="213" spans="1:4" x14ac:dyDescent="0.3">
      <c r="A213" s="492" t="s">
        <v>857</v>
      </c>
      <c r="B213" s="493">
        <v>76</v>
      </c>
      <c r="C213" s="493" t="s">
        <v>773</v>
      </c>
      <c r="D213" s="494" t="s">
        <v>593</v>
      </c>
    </row>
    <row r="214" spans="1:4" x14ac:dyDescent="0.3">
      <c r="A214" s="492" t="s">
        <v>712</v>
      </c>
      <c r="B214" s="493">
        <v>63</v>
      </c>
      <c r="C214" s="493" t="s">
        <v>712</v>
      </c>
      <c r="D214" s="494" t="s">
        <v>584</v>
      </c>
    </row>
    <row r="215" spans="1:4" x14ac:dyDescent="0.3">
      <c r="A215" s="492" t="s">
        <v>858</v>
      </c>
      <c r="B215" s="493">
        <v>111</v>
      </c>
      <c r="C215" s="493" t="s">
        <v>589</v>
      </c>
      <c r="D215" s="494" t="s">
        <v>590</v>
      </c>
    </row>
    <row r="216" spans="1:4" x14ac:dyDescent="0.3">
      <c r="A216" s="492" t="s">
        <v>859</v>
      </c>
      <c r="B216" s="493">
        <v>78</v>
      </c>
      <c r="C216" s="493" t="s">
        <v>576</v>
      </c>
      <c r="D216" s="494" t="s">
        <v>602</v>
      </c>
    </row>
    <row r="217" spans="1:4" x14ac:dyDescent="0.3">
      <c r="A217" s="492" t="s">
        <v>860</v>
      </c>
      <c r="B217" s="493">
        <v>133</v>
      </c>
      <c r="C217" s="493" t="s">
        <v>624</v>
      </c>
      <c r="D217" s="494" t="s">
        <v>625</v>
      </c>
    </row>
    <row r="218" spans="1:4" x14ac:dyDescent="0.3">
      <c r="A218" s="492" t="s">
        <v>861</v>
      </c>
      <c r="B218" s="493">
        <v>169</v>
      </c>
      <c r="C218" s="493" t="s">
        <v>785</v>
      </c>
      <c r="D218" s="494" t="s">
        <v>584</v>
      </c>
    </row>
    <row r="219" spans="1:4" x14ac:dyDescent="0.3">
      <c r="A219" s="492" t="s">
        <v>862</v>
      </c>
      <c r="B219" s="493">
        <v>64</v>
      </c>
      <c r="C219" s="493" t="s">
        <v>862</v>
      </c>
      <c r="D219" s="494" t="s">
        <v>587</v>
      </c>
    </row>
    <row r="220" spans="1:4" x14ac:dyDescent="0.3">
      <c r="A220" s="492" t="s">
        <v>766</v>
      </c>
      <c r="B220" s="493">
        <v>65</v>
      </c>
      <c r="C220" s="493" t="s">
        <v>766</v>
      </c>
      <c r="D220" s="494" t="s">
        <v>587</v>
      </c>
    </row>
    <row r="221" spans="1:4" x14ac:dyDescent="0.3">
      <c r="A221" s="492" t="s">
        <v>687</v>
      </c>
      <c r="B221" s="493">
        <v>66</v>
      </c>
      <c r="C221" s="493" t="s">
        <v>687</v>
      </c>
      <c r="D221" s="494" t="s">
        <v>590</v>
      </c>
    </row>
    <row r="222" spans="1:4" x14ac:dyDescent="0.3">
      <c r="A222" s="492" t="s">
        <v>863</v>
      </c>
      <c r="B222" s="493">
        <v>97</v>
      </c>
      <c r="C222" s="493" t="s">
        <v>637</v>
      </c>
      <c r="D222" s="494" t="s">
        <v>608</v>
      </c>
    </row>
    <row r="223" spans="1:4" x14ac:dyDescent="0.3">
      <c r="A223" s="492" t="s">
        <v>864</v>
      </c>
      <c r="B223" s="493">
        <v>97</v>
      </c>
      <c r="C223" s="493" t="s">
        <v>637</v>
      </c>
      <c r="D223" s="494" t="s">
        <v>608</v>
      </c>
    </row>
    <row r="224" spans="1:4" x14ac:dyDescent="0.3">
      <c r="A224" s="492" t="s">
        <v>865</v>
      </c>
      <c r="B224" s="493">
        <v>164</v>
      </c>
      <c r="C224" s="493" t="s">
        <v>745</v>
      </c>
      <c r="D224" s="494" t="s">
        <v>587</v>
      </c>
    </row>
    <row r="225" spans="1:4" x14ac:dyDescent="0.3">
      <c r="A225" s="492" t="s">
        <v>866</v>
      </c>
      <c r="B225" s="493">
        <v>49</v>
      </c>
      <c r="C225" s="493" t="s">
        <v>796</v>
      </c>
      <c r="D225" s="494" t="s">
        <v>587</v>
      </c>
    </row>
    <row r="226" spans="1:4" x14ac:dyDescent="0.3">
      <c r="A226" s="492" t="s">
        <v>601</v>
      </c>
      <c r="B226" s="493">
        <v>67</v>
      </c>
      <c r="C226" s="493" t="s">
        <v>601</v>
      </c>
      <c r="D226" s="494" t="s">
        <v>602</v>
      </c>
    </row>
    <row r="227" spans="1:4" x14ac:dyDescent="0.3">
      <c r="A227" s="492" t="s">
        <v>867</v>
      </c>
      <c r="B227" s="493">
        <v>61</v>
      </c>
      <c r="C227" s="493" t="s">
        <v>852</v>
      </c>
      <c r="D227" s="494" t="s">
        <v>617</v>
      </c>
    </row>
    <row r="228" spans="1:4" x14ac:dyDescent="0.3">
      <c r="A228" s="492" t="s">
        <v>868</v>
      </c>
      <c r="B228" s="493">
        <v>135</v>
      </c>
      <c r="C228" s="493" t="s">
        <v>635</v>
      </c>
      <c r="D228" s="494" t="s">
        <v>608</v>
      </c>
    </row>
    <row r="229" spans="1:4" x14ac:dyDescent="0.3">
      <c r="A229" s="492" t="s">
        <v>869</v>
      </c>
      <c r="B229" s="493">
        <v>83</v>
      </c>
      <c r="C229" s="493" t="s">
        <v>870</v>
      </c>
      <c r="D229" s="494" t="s">
        <v>617</v>
      </c>
    </row>
    <row r="230" spans="1:4" x14ac:dyDescent="0.3">
      <c r="A230" s="492" t="s">
        <v>871</v>
      </c>
      <c r="B230" s="493">
        <v>77</v>
      </c>
      <c r="C230" s="493" t="s">
        <v>673</v>
      </c>
      <c r="D230" s="494" t="s">
        <v>587</v>
      </c>
    </row>
    <row r="231" spans="1:4" x14ac:dyDescent="0.3">
      <c r="A231" s="492" t="s">
        <v>872</v>
      </c>
      <c r="B231" s="493">
        <v>62</v>
      </c>
      <c r="C231" s="493" t="s">
        <v>613</v>
      </c>
      <c r="D231" s="494" t="s">
        <v>593</v>
      </c>
    </row>
    <row r="232" spans="1:4" x14ac:dyDescent="0.3">
      <c r="A232" s="492" t="s">
        <v>873</v>
      </c>
      <c r="B232" s="493">
        <v>42</v>
      </c>
      <c r="C232" s="493" t="s">
        <v>680</v>
      </c>
      <c r="D232" s="494" t="s">
        <v>587</v>
      </c>
    </row>
    <row r="233" spans="1:4" x14ac:dyDescent="0.3">
      <c r="A233" s="492" t="s">
        <v>874</v>
      </c>
      <c r="B233" s="493">
        <v>42</v>
      </c>
      <c r="C233" s="493" t="s">
        <v>680</v>
      </c>
      <c r="D233" s="494" t="s">
        <v>587</v>
      </c>
    </row>
    <row r="234" spans="1:4" x14ac:dyDescent="0.3">
      <c r="A234" s="492" t="s">
        <v>875</v>
      </c>
      <c r="B234" s="493">
        <v>30</v>
      </c>
      <c r="C234" s="493" t="s">
        <v>710</v>
      </c>
      <c r="D234" s="494" t="s">
        <v>602</v>
      </c>
    </row>
    <row r="235" spans="1:4" x14ac:dyDescent="0.3">
      <c r="A235" s="492" t="s">
        <v>876</v>
      </c>
      <c r="B235" s="493">
        <v>58</v>
      </c>
      <c r="C235" s="493" t="s">
        <v>750</v>
      </c>
      <c r="D235" s="494" t="s">
        <v>625</v>
      </c>
    </row>
    <row r="236" spans="1:4" x14ac:dyDescent="0.3">
      <c r="A236" s="492" t="s">
        <v>876</v>
      </c>
      <c r="B236" s="493">
        <v>151</v>
      </c>
      <c r="C236" s="493" t="s">
        <v>877</v>
      </c>
      <c r="D236" s="494" t="s">
        <v>593</v>
      </c>
    </row>
    <row r="237" spans="1:4" x14ac:dyDescent="0.3">
      <c r="A237" s="492" t="s">
        <v>878</v>
      </c>
      <c r="B237" s="493">
        <v>54</v>
      </c>
      <c r="C237" s="493" t="s">
        <v>586</v>
      </c>
      <c r="D237" s="494" t="s">
        <v>587</v>
      </c>
    </row>
    <row r="238" spans="1:4" x14ac:dyDescent="0.3">
      <c r="A238" s="492" t="s">
        <v>879</v>
      </c>
      <c r="B238" s="493">
        <v>128</v>
      </c>
      <c r="C238" s="493" t="s">
        <v>880</v>
      </c>
      <c r="D238" s="494" t="s">
        <v>587</v>
      </c>
    </row>
    <row r="239" spans="1:4" x14ac:dyDescent="0.3">
      <c r="A239" s="492" t="s">
        <v>881</v>
      </c>
      <c r="B239" s="493">
        <v>168</v>
      </c>
      <c r="C239" s="493" t="s">
        <v>882</v>
      </c>
      <c r="D239" s="494" t="s">
        <v>590</v>
      </c>
    </row>
    <row r="240" spans="1:4" x14ac:dyDescent="0.3">
      <c r="A240" s="492" t="s">
        <v>883</v>
      </c>
      <c r="B240" s="493">
        <v>63</v>
      </c>
      <c r="C240" s="493" t="s">
        <v>712</v>
      </c>
      <c r="D240" s="494" t="s">
        <v>584</v>
      </c>
    </row>
    <row r="241" spans="1:4" x14ac:dyDescent="0.3">
      <c r="A241" s="492" t="s">
        <v>884</v>
      </c>
      <c r="B241" s="493">
        <v>126</v>
      </c>
      <c r="C241" s="493" t="s">
        <v>885</v>
      </c>
      <c r="D241" s="494" t="s">
        <v>608</v>
      </c>
    </row>
    <row r="242" spans="1:4" x14ac:dyDescent="0.3">
      <c r="A242" s="492" t="s">
        <v>886</v>
      </c>
      <c r="B242" s="493">
        <v>21</v>
      </c>
      <c r="C242" s="493" t="s">
        <v>688</v>
      </c>
      <c r="D242" s="494" t="s">
        <v>590</v>
      </c>
    </row>
    <row r="243" spans="1:4" x14ac:dyDescent="0.3">
      <c r="A243" s="492" t="s">
        <v>887</v>
      </c>
      <c r="B243" s="493">
        <v>134</v>
      </c>
      <c r="C243" s="493" t="s">
        <v>738</v>
      </c>
      <c r="D243" s="494" t="s">
        <v>602</v>
      </c>
    </row>
    <row r="244" spans="1:4" x14ac:dyDescent="0.3">
      <c r="A244" s="492" t="s">
        <v>888</v>
      </c>
      <c r="B244" s="493">
        <v>14</v>
      </c>
      <c r="C244" s="493" t="s">
        <v>660</v>
      </c>
      <c r="D244" s="494" t="s">
        <v>593</v>
      </c>
    </row>
    <row r="245" spans="1:4" x14ac:dyDescent="0.3">
      <c r="A245" s="492" t="s">
        <v>889</v>
      </c>
      <c r="B245" s="493">
        <v>50</v>
      </c>
      <c r="C245" s="493" t="s">
        <v>699</v>
      </c>
      <c r="D245" s="494" t="s">
        <v>617</v>
      </c>
    </row>
    <row r="246" spans="1:4" x14ac:dyDescent="0.3">
      <c r="A246" s="492" t="s">
        <v>890</v>
      </c>
      <c r="B246" s="493">
        <v>58</v>
      </c>
      <c r="C246" s="493" t="s">
        <v>750</v>
      </c>
      <c r="D246" s="494" t="s">
        <v>625</v>
      </c>
    </row>
    <row r="247" spans="1:4" x14ac:dyDescent="0.3">
      <c r="A247" s="492" t="s">
        <v>891</v>
      </c>
      <c r="B247" s="493">
        <v>152</v>
      </c>
      <c r="C247" s="493" t="s">
        <v>833</v>
      </c>
      <c r="D247" s="494" t="s">
        <v>625</v>
      </c>
    </row>
    <row r="248" spans="1:4" x14ac:dyDescent="0.3">
      <c r="A248" s="492" t="s">
        <v>892</v>
      </c>
      <c r="B248" s="493">
        <v>122</v>
      </c>
      <c r="C248" s="493" t="s">
        <v>599</v>
      </c>
      <c r="D248" s="494" t="s">
        <v>590</v>
      </c>
    </row>
    <row r="249" spans="1:4" x14ac:dyDescent="0.3">
      <c r="A249" s="492" t="s">
        <v>893</v>
      </c>
      <c r="B249" s="493">
        <v>120</v>
      </c>
      <c r="C249" s="493" t="s">
        <v>894</v>
      </c>
      <c r="D249" s="494" t="s">
        <v>590</v>
      </c>
    </row>
    <row r="250" spans="1:4" x14ac:dyDescent="0.3">
      <c r="A250" s="492" t="s">
        <v>895</v>
      </c>
      <c r="B250" s="493">
        <v>7</v>
      </c>
      <c r="C250" s="493" t="s">
        <v>638</v>
      </c>
      <c r="D250" s="494" t="s">
        <v>587</v>
      </c>
    </row>
    <row r="251" spans="1:4" x14ac:dyDescent="0.3">
      <c r="A251" s="492" t="s">
        <v>675</v>
      </c>
      <c r="B251" s="493">
        <v>68</v>
      </c>
      <c r="C251" s="493" t="s">
        <v>675</v>
      </c>
      <c r="D251" s="494" t="s">
        <v>590</v>
      </c>
    </row>
    <row r="252" spans="1:4" x14ac:dyDescent="0.3">
      <c r="A252" s="492" t="s">
        <v>896</v>
      </c>
      <c r="B252" s="493">
        <v>68</v>
      </c>
      <c r="C252" s="493" t="s">
        <v>675</v>
      </c>
      <c r="D252" s="494" t="s">
        <v>590</v>
      </c>
    </row>
    <row r="253" spans="1:4" x14ac:dyDescent="0.3">
      <c r="A253" s="492" t="s">
        <v>897</v>
      </c>
      <c r="B253" s="493">
        <v>169</v>
      </c>
      <c r="C253" s="493" t="s">
        <v>785</v>
      </c>
      <c r="D253" s="494" t="s">
        <v>584</v>
      </c>
    </row>
    <row r="254" spans="1:4" x14ac:dyDescent="0.3">
      <c r="A254" s="492" t="s">
        <v>610</v>
      </c>
      <c r="B254" s="493">
        <v>69</v>
      </c>
      <c r="C254" s="493" t="s">
        <v>610</v>
      </c>
      <c r="D254" s="494" t="s">
        <v>584</v>
      </c>
    </row>
    <row r="255" spans="1:4" x14ac:dyDescent="0.3">
      <c r="A255" s="492" t="s">
        <v>898</v>
      </c>
      <c r="B255" s="493">
        <v>69</v>
      </c>
      <c r="C255" s="493" t="s">
        <v>610</v>
      </c>
      <c r="D255" s="494" t="s">
        <v>584</v>
      </c>
    </row>
    <row r="256" spans="1:4" x14ac:dyDescent="0.3">
      <c r="A256" s="492" t="s">
        <v>899</v>
      </c>
      <c r="B256" s="493">
        <v>70</v>
      </c>
      <c r="C256" s="493" t="s">
        <v>899</v>
      </c>
      <c r="D256" s="494" t="s">
        <v>617</v>
      </c>
    </row>
    <row r="257" spans="1:4" x14ac:dyDescent="0.3">
      <c r="A257" s="492" t="s">
        <v>900</v>
      </c>
      <c r="B257" s="493">
        <v>86</v>
      </c>
      <c r="C257" s="493" t="s">
        <v>708</v>
      </c>
      <c r="D257" s="494" t="s">
        <v>625</v>
      </c>
    </row>
    <row r="258" spans="1:4" x14ac:dyDescent="0.3">
      <c r="A258" s="492" t="s">
        <v>901</v>
      </c>
      <c r="B258" s="493">
        <v>91</v>
      </c>
      <c r="C258" s="493" t="s">
        <v>621</v>
      </c>
      <c r="D258" s="494" t="s">
        <v>608</v>
      </c>
    </row>
    <row r="259" spans="1:4" x14ac:dyDescent="0.3">
      <c r="A259" s="492" t="s">
        <v>902</v>
      </c>
      <c r="B259" s="493">
        <v>106</v>
      </c>
      <c r="C259" s="493" t="s">
        <v>725</v>
      </c>
      <c r="D259" s="494" t="s">
        <v>617</v>
      </c>
    </row>
    <row r="260" spans="1:4" x14ac:dyDescent="0.3">
      <c r="A260" s="492" t="s">
        <v>903</v>
      </c>
      <c r="B260" s="493">
        <v>87</v>
      </c>
      <c r="C260" s="493" t="s">
        <v>904</v>
      </c>
      <c r="D260" s="494" t="s">
        <v>590</v>
      </c>
    </row>
    <row r="261" spans="1:4" x14ac:dyDescent="0.3">
      <c r="A261" s="492" t="s">
        <v>905</v>
      </c>
      <c r="B261" s="493">
        <v>122</v>
      </c>
      <c r="C261" s="493" t="s">
        <v>599</v>
      </c>
      <c r="D261" s="494" t="s">
        <v>590</v>
      </c>
    </row>
    <row r="262" spans="1:4" x14ac:dyDescent="0.3">
      <c r="A262" s="492" t="s">
        <v>906</v>
      </c>
      <c r="B262" s="493">
        <v>102</v>
      </c>
      <c r="C262" s="493" t="s">
        <v>714</v>
      </c>
      <c r="D262" s="494" t="s">
        <v>625</v>
      </c>
    </row>
    <row r="263" spans="1:4" x14ac:dyDescent="0.3">
      <c r="A263" s="492" t="s">
        <v>907</v>
      </c>
      <c r="B263" s="493">
        <v>104</v>
      </c>
      <c r="C263" s="493" t="s">
        <v>841</v>
      </c>
      <c r="D263" s="494" t="s">
        <v>625</v>
      </c>
    </row>
    <row r="264" spans="1:4" x14ac:dyDescent="0.3">
      <c r="A264" s="492" t="s">
        <v>908</v>
      </c>
      <c r="B264" s="493">
        <v>105</v>
      </c>
      <c r="C264" s="493" t="s">
        <v>645</v>
      </c>
      <c r="D264" s="494" t="s">
        <v>625</v>
      </c>
    </row>
    <row r="265" spans="1:4" x14ac:dyDescent="0.3">
      <c r="A265" s="492" t="s">
        <v>798</v>
      </c>
      <c r="B265" s="493">
        <v>71</v>
      </c>
      <c r="C265" s="493" t="s">
        <v>798</v>
      </c>
      <c r="D265" s="494" t="s">
        <v>625</v>
      </c>
    </row>
    <row r="266" spans="1:4" x14ac:dyDescent="0.3">
      <c r="A266" s="492" t="s">
        <v>814</v>
      </c>
      <c r="B266" s="493">
        <v>72</v>
      </c>
      <c r="C266" s="493" t="s">
        <v>814</v>
      </c>
      <c r="D266" s="494" t="s">
        <v>625</v>
      </c>
    </row>
    <row r="267" spans="1:4" x14ac:dyDescent="0.3">
      <c r="A267" s="492" t="s">
        <v>909</v>
      </c>
      <c r="B267" s="493">
        <v>40</v>
      </c>
      <c r="C267" s="493" t="s">
        <v>632</v>
      </c>
      <c r="D267" s="494" t="s">
        <v>617</v>
      </c>
    </row>
    <row r="268" spans="1:4" x14ac:dyDescent="0.3">
      <c r="A268" s="492" t="s">
        <v>910</v>
      </c>
      <c r="B268" s="493">
        <v>60</v>
      </c>
      <c r="C268" s="493" t="s">
        <v>850</v>
      </c>
      <c r="D268" s="494" t="s">
        <v>593</v>
      </c>
    </row>
    <row r="269" spans="1:4" x14ac:dyDescent="0.3">
      <c r="A269" s="492" t="s">
        <v>911</v>
      </c>
      <c r="B269" s="493">
        <v>71</v>
      </c>
      <c r="C269" s="493" t="s">
        <v>798</v>
      </c>
      <c r="D269" s="494" t="s">
        <v>625</v>
      </c>
    </row>
    <row r="270" spans="1:4" x14ac:dyDescent="0.3">
      <c r="A270" s="492" t="s">
        <v>912</v>
      </c>
      <c r="B270" s="493">
        <v>71</v>
      </c>
      <c r="C270" s="493" t="s">
        <v>798</v>
      </c>
      <c r="D270" s="494" t="s">
        <v>625</v>
      </c>
    </row>
    <row r="271" spans="1:4" x14ac:dyDescent="0.3">
      <c r="A271" s="492" t="s">
        <v>913</v>
      </c>
      <c r="B271" s="493">
        <v>122</v>
      </c>
      <c r="C271" s="493" t="s">
        <v>599</v>
      </c>
      <c r="D271" s="494" t="s">
        <v>590</v>
      </c>
    </row>
    <row r="272" spans="1:4" x14ac:dyDescent="0.3">
      <c r="A272" s="492" t="s">
        <v>914</v>
      </c>
      <c r="B272" s="493">
        <v>73</v>
      </c>
      <c r="C272" s="493" t="s">
        <v>914</v>
      </c>
      <c r="D272" s="494" t="s">
        <v>625</v>
      </c>
    </row>
    <row r="273" spans="1:4" x14ac:dyDescent="0.3">
      <c r="A273" s="492" t="s">
        <v>629</v>
      </c>
      <c r="B273" s="493">
        <v>74</v>
      </c>
      <c r="C273" s="493" t="s">
        <v>629</v>
      </c>
      <c r="D273" s="494" t="s">
        <v>590</v>
      </c>
    </row>
    <row r="274" spans="1:4" x14ac:dyDescent="0.3">
      <c r="A274" s="492" t="s">
        <v>915</v>
      </c>
      <c r="B274" s="493">
        <v>40</v>
      </c>
      <c r="C274" s="493" t="s">
        <v>632</v>
      </c>
      <c r="D274" s="494" t="s">
        <v>617</v>
      </c>
    </row>
    <row r="275" spans="1:4" x14ac:dyDescent="0.3">
      <c r="A275" s="492" t="s">
        <v>916</v>
      </c>
      <c r="B275" s="493">
        <v>144</v>
      </c>
      <c r="C275" s="493" t="s">
        <v>917</v>
      </c>
      <c r="D275" s="494" t="s">
        <v>608</v>
      </c>
    </row>
    <row r="276" spans="1:4" x14ac:dyDescent="0.3">
      <c r="A276" s="492" t="s">
        <v>918</v>
      </c>
      <c r="B276" s="493">
        <v>35</v>
      </c>
      <c r="C276" s="493" t="s">
        <v>741</v>
      </c>
      <c r="D276" s="494" t="s">
        <v>608</v>
      </c>
    </row>
    <row r="277" spans="1:4" x14ac:dyDescent="0.3">
      <c r="A277" s="492" t="s">
        <v>919</v>
      </c>
      <c r="B277" s="493">
        <v>135</v>
      </c>
      <c r="C277" s="493" t="s">
        <v>635</v>
      </c>
      <c r="D277" s="494" t="s">
        <v>608</v>
      </c>
    </row>
    <row r="278" spans="1:4" x14ac:dyDescent="0.3">
      <c r="A278" s="492" t="s">
        <v>920</v>
      </c>
      <c r="B278" s="493">
        <v>114</v>
      </c>
      <c r="C278" s="493" t="s">
        <v>921</v>
      </c>
      <c r="D278" s="494" t="s">
        <v>625</v>
      </c>
    </row>
    <row r="279" spans="1:4" x14ac:dyDescent="0.3">
      <c r="A279" s="492" t="s">
        <v>922</v>
      </c>
      <c r="B279" s="493">
        <v>137</v>
      </c>
      <c r="C279" s="493" t="s">
        <v>923</v>
      </c>
      <c r="D279" s="494" t="s">
        <v>625</v>
      </c>
    </row>
    <row r="280" spans="1:4" x14ac:dyDescent="0.3">
      <c r="A280" s="492" t="s">
        <v>924</v>
      </c>
      <c r="B280" s="493">
        <v>138</v>
      </c>
      <c r="C280" s="493" t="s">
        <v>925</v>
      </c>
      <c r="D280" s="494" t="s">
        <v>608</v>
      </c>
    </row>
    <row r="281" spans="1:4" x14ac:dyDescent="0.3">
      <c r="A281" s="492" t="s">
        <v>926</v>
      </c>
      <c r="B281" s="493">
        <v>21</v>
      </c>
      <c r="C281" s="493" t="s">
        <v>688</v>
      </c>
      <c r="D281" s="494" t="s">
        <v>590</v>
      </c>
    </row>
    <row r="282" spans="1:4" x14ac:dyDescent="0.3">
      <c r="A282" s="492" t="s">
        <v>927</v>
      </c>
      <c r="B282" s="493">
        <v>95</v>
      </c>
      <c r="C282" s="493" t="s">
        <v>651</v>
      </c>
      <c r="D282" s="494" t="s">
        <v>590</v>
      </c>
    </row>
    <row r="283" spans="1:4" x14ac:dyDescent="0.3">
      <c r="A283" s="492" t="s">
        <v>643</v>
      </c>
      <c r="B283" s="493">
        <v>75</v>
      </c>
      <c r="C283" s="493" t="s">
        <v>643</v>
      </c>
      <c r="D283" s="494" t="s">
        <v>625</v>
      </c>
    </row>
    <row r="284" spans="1:4" x14ac:dyDescent="0.3">
      <c r="A284" s="492" t="s">
        <v>928</v>
      </c>
      <c r="B284" s="493">
        <v>157</v>
      </c>
      <c r="C284" s="493" t="s">
        <v>819</v>
      </c>
      <c r="D284" s="494" t="s">
        <v>608</v>
      </c>
    </row>
    <row r="285" spans="1:4" x14ac:dyDescent="0.3">
      <c r="A285" s="492" t="s">
        <v>929</v>
      </c>
      <c r="B285" s="493">
        <v>68</v>
      </c>
      <c r="C285" s="493" t="s">
        <v>675</v>
      </c>
      <c r="D285" s="494" t="s">
        <v>590</v>
      </c>
    </row>
    <row r="286" spans="1:4" x14ac:dyDescent="0.3">
      <c r="A286" s="492" t="s">
        <v>773</v>
      </c>
      <c r="B286" s="493">
        <v>76</v>
      </c>
      <c r="C286" s="493" t="s">
        <v>773</v>
      </c>
      <c r="D286" s="494" t="s">
        <v>593</v>
      </c>
    </row>
    <row r="287" spans="1:4" x14ac:dyDescent="0.3">
      <c r="A287" s="492" t="s">
        <v>673</v>
      </c>
      <c r="B287" s="493">
        <v>77</v>
      </c>
      <c r="C287" s="493" t="s">
        <v>673</v>
      </c>
      <c r="D287" s="494" t="s">
        <v>587</v>
      </c>
    </row>
    <row r="288" spans="1:4" x14ac:dyDescent="0.3">
      <c r="A288" s="492" t="s">
        <v>930</v>
      </c>
      <c r="B288" s="493">
        <v>77</v>
      </c>
      <c r="C288" s="493" t="s">
        <v>673</v>
      </c>
      <c r="D288" s="494" t="s">
        <v>587</v>
      </c>
    </row>
    <row r="289" spans="1:4" x14ac:dyDescent="0.3">
      <c r="A289" s="492" t="s">
        <v>576</v>
      </c>
      <c r="B289" s="493">
        <v>78</v>
      </c>
      <c r="C289" s="493" t="s">
        <v>576</v>
      </c>
      <c r="D289" s="494" t="s">
        <v>602</v>
      </c>
    </row>
    <row r="290" spans="1:4" x14ac:dyDescent="0.3">
      <c r="A290" s="492" t="s">
        <v>931</v>
      </c>
      <c r="B290" s="493">
        <v>78</v>
      </c>
      <c r="C290" s="493" t="s">
        <v>576</v>
      </c>
      <c r="D290" s="494" t="s">
        <v>602</v>
      </c>
    </row>
    <row r="291" spans="1:4" x14ac:dyDescent="0.3">
      <c r="A291" s="492" t="s">
        <v>932</v>
      </c>
      <c r="B291" s="493">
        <v>78</v>
      </c>
      <c r="C291" s="493" t="s">
        <v>576</v>
      </c>
      <c r="D291" s="494" t="s">
        <v>602</v>
      </c>
    </row>
    <row r="292" spans="1:4" x14ac:dyDescent="0.3">
      <c r="A292" s="492" t="s">
        <v>933</v>
      </c>
      <c r="B292" s="493">
        <v>78</v>
      </c>
      <c r="C292" s="493" t="s">
        <v>576</v>
      </c>
      <c r="D292" s="494" t="s">
        <v>602</v>
      </c>
    </row>
    <row r="293" spans="1:4" x14ac:dyDescent="0.3">
      <c r="A293" s="492" t="s">
        <v>934</v>
      </c>
      <c r="B293" s="493">
        <v>78</v>
      </c>
      <c r="C293" s="493" t="s">
        <v>576</v>
      </c>
      <c r="D293" s="494" t="s">
        <v>602</v>
      </c>
    </row>
    <row r="294" spans="1:4" x14ac:dyDescent="0.3">
      <c r="A294" s="492" t="s">
        <v>935</v>
      </c>
      <c r="B294" s="493">
        <v>150</v>
      </c>
      <c r="C294" s="493" t="s">
        <v>936</v>
      </c>
      <c r="D294" s="494" t="s">
        <v>590</v>
      </c>
    </row>
    <row r="295" spans="1:4" x14ac:dyDescent="0.3">
      <c r="A295" s="492" t="s">
        <v>937</v>
      </c>
      <c r="B295" s="493">
        <v>132</v>
      </c>
      <c r="C295" s="493" t="s">
        <v>938</v>
      </c>
      <c r="D295" s="494" t="s">
        <v>587</v>
      </c>
    </row>
    <row r="296" spans="1:4" x14ac:dyDescent="0.3">
      <c r="A296" s="492" t="s">
        <v>939</v>
      </c>
      <c r="B296" s="493">
        <v>79</v>
      </c>
      <c r="C296" s="493" t="s">
        <v>939</v>
      </c>
      <c r="D296" s="494" t="s">
        <v>587</v>
      </c>
    </row>
    <row r="297" spans="1:4" x14ac:dyDescent="0.3">
      <c r="A297" s="492" t="s">
        <v>940</v>
      </c>
      <c r="B297" s="493">
        <v>145</v>
      </c>
      <c r="C297" s="493" t="s">
        <v>941</v>
      </c>
      <c r="D297" s="494" t="s">
        <v>602</v>
      </c>
    </row>
    <row r="298" spans="1:4" x14ac:dyDescent="0.3">
      <c r="A298" s="492" t="s">
        <v>942</v>
      </c>
      <c r="B298" s="493">
        <v>86</v>
      </c>
      <c r="C298" s="493" t="s">
        <v>708</v>
      </c>
      <c r="D298" s="494" t="s">
        <v>625</v>
      </c>
    </row>
    <row r="299" spans="1:4" x14ac:dyDescent="0.3">
      <c r="A299" s="492" t="s">
        <v>943</v>
      </c>
      <c r="B299" s="493">
        <v>56</v>
      </c>
      <c r="C299" s="493" t="s">
        <v>831</v>
      </c>
      <c r="D299" s="494" t="s">
        <v>587</v>
      </c>
    </row>
    <row r="300" spans="1:4" x14ac:dyDescent="0.3">
      <c r="A300" s="492" t="s">
        <v>943</v>
      </c>
      <c r="B300" s="493">
        <v>141</v>
      </c>
      <c r="C300" s="493" t="s">
        <v>775</v>
      </c>
      <c r="D300" s="494" t="s">
        <v>584</v>
      </c>
    </row>
    <row r="301" spans="1:4" x14ac:dyDescent="0.3">
      <c r="A301" s="492" t="s">
        <v>944</v>
      </c>
      <c r="B301" s="493">
        <v>45</v>
      </c>
      <c r="C301" s="493" t="s">
        <v>665</v>
      </c>
      <c r="D301" s="494" t="s">
        <v>587</v>
      </c>
    </row>
    <row r="302" spans="1:4" x14ac:dyDescent="0.3">
      <c r="A302" s="492" t="s">
        <v>945</v>
      </c>
      <c r="B302" s="493">
        <v>80</v>
      </c>
      <c r="C302" s="493" t="s">
        <v>945</v>
      </c>
      <c r="D302" s="494" t="s">
        <v>593</v>
      </c>
    </row>
    <row r="303" spans="1:4" x14ac:dyDescent="0.3">
      <c r="A303" s="492" t="s">
        <v>946</v>
      </c>
      <c r="B303" s="493">
        <v>78</v>
      </c>
      <c r="C303" s="493" t="s">
        <v>576</v>
      </c>
      <c r="D303" s="494" t="s">
        <v>602</v>
      </c>
    </row>
    <row r="304" spans="1:4" x14ac:dyDescent="0.3">
      <c r="A304" s="492" t="s">
        <v>947</v>
      </c>
      <c r="B304" s="493">
        <v>95</v>
      </c>
      <c r="C304" s="493" t="s">
        <v>651</v>
      </c>
      <c r="D304" s="494" t="s">
        <v>590</v>
      </c>
    </row>
    <row r="305" spans="1:4" x14ac:dyDescent="0.3">
      <c r="A305" s="492" t="s">
        <v>948</v>
      </c>
      <c r="B305" s="493">
        <v>57</v>
      </c>
      <c r="C305" s="493" t="s">
        <v>627</v>
      </c>
      <c r="D305" s="494" t="s">
        <v>608</v>
      </c>
    </row>
    <row r="306" spans="1:4" x14ac:dyDescent="0.3">
      <c r="A306" s="492" t="s">
        <v>949</v>
      </c>
      <c r="B306" s="493">
        <v>41</v>
      </c>
      <c r="C306" s="493" t="s">
        <v>719</v>
      </c>
      <c r="D306" s="494" t="s">
        <v>617</v>
      </c>
    </row>
    <row r="307" spans="1:4" x14ac:dyDescent="0.3">
      <c r="A307" s="492" t="s">
        <v>657</v>
      </c>
      <c r="B307" s="493">
        <v>81</v>
      </c>
      <c r="C307" s="493" t="s">
        <v>657</v>
      </c>
      <c r="D307" s="494" t="s">
        <v>593</v>
      </c>
    </row>
    <row r="308" spans="1:4" x14ac:dyDescent="0.3">
      <c r="A308" s="492" t="s">
        <v>616</v>
      </c>
      <c r="B308" s="493">
        <v>82</v>
      </c>
      <c r="C308" s="493" t="s">
        <v>616</v>
      </c>
      <c r="D308" s="494" t="s">
        <v>617</v>
      </c>
    </row>
    <row r="309" spans="1:4" x14ac:dyDescent="0.3">
      <c r="A309" s="492" t="s">
        <v>950</v>
      </c>
      <c r="B309" s="493">
        <v>82</v>
      </c>
      <c r="C309" s="493" t="s">
        <v>616</v>
      </c>
      <c r="D309" s="494" t="s">
        <v>617</v>
      </c>
    </row>
    <row r="310" spans="1:4" x14ac:dyDescent="0.3">
      <c r="A310" s="492" t="s">
        <v>870</v>
      </c>
      <c r="B310" s="493">
        <v>83</v>
      </c>
      <c r="C310" s="493" t="s">
        <v>870</v>
      </c>
      <c r="D310" s="494" t="s">
        <v>617</v>
      </c>
    </row>
    <row r="311" spans="1:4" x14ac:dyDescent="0.3">
      <c r="A311" s="492" t="s">
        <v>748</v>
      </c>
      <c r="B311" s="493">
        <v>84</v>
      </c>
      <c r="C311" s="493" t="s">
        <v>748</v>
      </c>
      <c r="D311" s="494" t="s">
        <v>593</v>
      </c>
    </row>
    <row r="312" spans="1:4" x14ac:dyDescent="0.3">
      <c r="A312" s="492" t="s">
        <v>951</v>
      </c>
      <c r="B312" s="493">
        <v>34</v>
      </c>
      <c r="C312" s="493" t="s">
        <v>739</v>
      </c>
      <c r="D312" s="494" t="s">
        <v>608</v>
      </c>
    </row>
    <row r="313" spans="1:4" x14ac:dyDescent="0.3">
      <c r="A313" s="492" t="s">
        <v>952</v>
      </c>
      <c r="B313" s="493">
        <v>132</v>
      </c>
      <c r="C313" s="493" t="s">
        <v>938</v>
      </c>
      <c r="D313" s="494" t="s">
        <v>587</v>
      </c>
    </row>
    <row r="314" spans="1:4" x14ac:dyDescent="0.3">
      <c r="A314" s="492" t="s">
        <v>953</v>
      </c>
      <c r="B314" s="493">
        <v>40</v>
      </c>
      <c r="C314" s="493" t="s">
        <v>632</v>
      </c>
      <c r="D314" s="494" t="s">
        <v>617</v>
      </c>
    </row>
    <row r="315" spans="1:4" x14ac:dyDescent="0.3">
      <c r="A315" s="492" t="s">
        <v>954</v>
      </c>
      <c r="B315" s="493">
        <v>152</v>
      </c>
      <c r="C315" s="493" t="s">
        <v>833</v>
      </c>
      <c r="D315" s="494" t="s">
        <v>625</v>
      </c>
    </row>
    <row r="316" spans="1:4" x14ac:dyDescent="0.3">
      <c r="A316" s="492" t="s">
        <v>955</v>
      </c>
      <c r="B316" s="493">
        <v>88</v>
      </c>
      <c r="C316" s="493" t="s">
        <v>956</v>
      </c>
      <c r="D316" s="494" t="s">
        <v>593</v>
      </c>
    </row>
    <row r="317" spans="1:4" x14ac:dyDescent="0.3">
      <c r="A317" s="492" t="s">
        <v>957</v>
      </c>
      <c r="B317" s="493">
        <v>74</v>
      </c>
      <c r="C317" s="493" t="s">
        <v>629</v>
      </c>
      <c r="D317" s="494" t="s">
        <v>590</v>
      </c>
    </row>
    <row r="318" spans="1:4" x14ac:dyDescent="0.3">
      <c r="A318" s="492" t="s">
        <v>958</v>
      </c>
      <c r="B318" s="493">
        <v>168</v>
      </c>
      <c r="C318" s="493" t="s">
        <v>882</v>
      </c>
      <c r="D318" s="494" t="s">
        <v>590</v>
      </c>
    </row>
    <row r="319" spans="1:4" x14ac:dyDescent="0.3">
      <c r="A319" s="492" t="s">
        <v>959</v>
      </c>
      <c r="B319" s="493">
        <v>25</v>
      </c>
      <c r="C319" s="493" t="s">
        <v>670</v>
      </c>
      <c r="D319" s="494" t="s">
        <v>593</v>
      </c>
    </row>
    <row r="320" spans="1:4" x14ac:dyDescent="0.3">
      <c r="A320" s="492" t="s">
        <v>960</v>
      </c>
      <c r="B320" s="493">
        <v>86</v>
      </c>
      <c r="C320" s="493" t="s">
        <v>708</v>
      </c>
      <c r="D320" s="494" t="s">
        <v>625</v>
      </c>
    </row>
    <row r="321" spans="1:4" x14ac:dyDescent="0.3">
      <c r="A321" s="492" t="s">
        <v>961</v>
      </c>
      <c r="B321" s="493">
        <v>43</v>
      </c>
      <c r="C321" s="493" t="s">
        <v>767</v>
      </c>
      <c r="D321" s="494" t="s">
        <v>593</v>
      </c>
    </row>
    <row r="322" spans="1:4" x14ac:dyDescent="0.3">
      <c r="A322" s="492" t="s">
        <v>777</v>
      </c>
      <c r="B322" s="493">
        <v>85</v>
      </c>
      <c r="C322" s="493" t="s">
        <v>777</v>
      </c>
      <c r="D322" s="494" t="s">
        <v>608</v>
      </c>
    </row>
    <row r="323" spans="1:4" x14ac:dyDescent="0.3">
      <c r="A323" s="492" t="s">
        <v>962</v>
      </c>
      <c r="B323" s="493">
        <v>101</v>
      </c>
      <c r="C323" s="493" t="s">
        <v>717</v>
      </c>
      <c r="D323" s="494" t="s">
        <v>593</v>
      </c>
    </row>
    <row r="324" spans="1:4" x14ac:dyDescent="0.3">
      <c r="A324" s="492" t="s">
        <v>708</v>
      </c>
      <c r="B324" s="493">
        <v>86</v>
      </c>
      <c r="C324" s="493" t="s">
        <v>708</v>
      </c>
      <c r="D324" s="494" t="s">
        <v>625</v>
      </c>
    </row>
    <row r="325" spans="1:4" x14ac:dyDescent="0.3">
      <c r="A325" s="492" t="s">
        <v>963</v>
      </c>
      <c r="B325" s="493">
        <v>40</v>
      </c>
      <c r="C325" s="493" t="s">
        <v>632</v>
      </c>
      <c r="D325" s="494" t="s">
        <v>617</v>
      </c>
    </row>
    <row r="326" spans="1:4" x14ac:dyDescent="0.3">
      <c r="A326" s="492" t="s">
        <v>964</v>
      </c>
      <c r="B326" s="493">
        <v>160</v>
      </c>
      <c r="C326" s="493" t="s">
        <v>781</v>
      </c>
      <c r="D326" s="494" t="s">
        <v>602</v>
      </c>
    </row>
    <row r="327" spans="1:4" x14ac:dyDescent="0.3">
      <c r="A327" s="492" t="s">
        <v>965</v>
      </c>
      <c r="B327" s="493">
        <v>109</v>
      </c>
      <c r="C327" s="493" t="s">
        <v>595</v>
      </c>
      <c r="D327" s="494" t="s">
        <v>584</v>
      </c>
    </row>
    <row r="328" spans="1:4" x14ac:dyDescent="0.3">
      <c r="A328" s="492" t="s">
        <v>966</v>
      </c>
      <c r="B328" s="493">
        <v>84</v>
      </c>
      <c r="C328" s="493" t="s">
        <v>748</v>
      </c>
      <c r="D328" s="494" t="s">
        <v>593</v>
      </c>
    </row>
    <row r="329" spans="1:4" x14ac:dyDescent="0.3">
      <c r="A329" s="492" t="s">
        <v>967</v>
      </c>
      <c r="B329" s="493">
        <v>152</v>
      </c>
      <c r="C329" s="493" t="s">
        <v>833</v>
      </c>
      <c r="D329" s="494" t="s">
        <v>625</v>
      </c>
    </row>
    <row r="330" spans="1:4" x14ac:dyDescent="0.3">
      <c r="A330" s="492" t="s">
        <v>904</v>
      </c>
      <c r="B330" s="493">
        <v>87</v>
      </c>
      <c r="C330" s="493" t="s">
        <v>904</v>
      </c>
      <c r="D330" s="494" t="s">
        <v>590</v>
      </c>
    </row>
    <row r="331" spans="1:4" x14ac:dyDescent="0.3">
      <c r="A331" s="492" t="s">
        <v>968</v>
      </c>
      <c r="B331" s="493">
        <v>62</v>
      </c>
      <c r="C331" s="493" t="s">
        <v>613</v>
      </c>
      <c r="D331" s="494" t="s">
        <v>593</v>
      </c>
    </row>
    <row r="332" spans="1:4" x14ac:dyDescent="0.3">
      <c r="A332" s="492" t="s">
        <v>969</v>
      </c>
      <c r="B332" s="493">
        <v>78</v>
      </c>
      <c r="C332" s="493" t="s">
        <v>576</v>
      </c>
      <c r="D332" s="494" t="s">
        <v>602</v>
      </c>
    </row>
    <row r="333" spans="1:4" x14ac:dyDescent="0.3">
      <c r="A333" s="492" t="s">
        <v>970</v>
      </c>
      <c r="B333" s="493">
        <v>59</v>
      </c>
      <c r="C333" s="493" t="s">
        <v>678</v>
      </c>
      <c r="D333" s="494" t="s">
        <v>625</v>
      </c>
    </row>
    <row r="334" spans="1:4" x14ac:dyDescent="0.3">
      <c r="A334" s="492" t="s">
        <v>970</v>
      </c>
      <c r="B334" s="493">
        <v>137</v>
      </c>
      <c r="C334" s="493" t="s">
        <v>923</v>
      </c>
      <c r="D334" s="494" t="s">
        <v>625</v>
      </c>
    </row>
    <row r="335" spans="1:4" x14ac:dyDescent="0.3">
      <c r="A335" s="492" t="s">
        <v>971</v>
      </c>
      <c r="B335" s="493">
        <v>141</v>
      </c>
      <c r="C335" s="493" t="s">
        <v>775</v>
      </c>
      <c r="D335" s="494" t="s">
        <v>584</v>
      </c>
    </row>
    <row r="336" spans="1:4" x14ac:dyDescent="0.3">
      <c r="A336" s="492" t="s">
        <v>972</v>
      </c>
      <c r="B336" s="493">
        <v>49</v>
      </c>
      <c r="C336" s="493" t="s">
        <v>796</v>
      </c>
      <c r="D336" s="494" t="s">
        <v>587</v>
      </c>
    </row>
    <row r="337" spans="1:4" x14ac:dyDescent="0.3">
      <c r="A337" s="492" t="s">
        <v>956</v>
      </c>
      <c r="B337" s="493">
        <v>88</v>
      </c>
      <c r="C337" s="493" t="s">
        <v>956</v>
      </c>
      <c r="D337" s="494" t="s">
        <v>593</v>
      </c>
    </row>
    <row r="338" spans="1:4" x14ac:dyDescent="0.3">
      <c r="A338" s="492" t="s">
        <v>973</v>
      </c>
      <c r="B338" s="493">
        <v>92</v>
      </c>
      <c r="C338" s="493" t="s">
        <v>619</v>
      </c>
      <c r="D338" s="494" t="s">
        <v>590</v>
      </c>
    </row>
    <row r="339" spans="1:4" x14ac:dyDescent="0.3">
      <c r="A339" s="492" t="s">
        <v>974</v>
      </c>
      <c r="B339" s="493">
        <v>89</v>
      </c>
      <c r="C339" s="493" t="s">
        <v>974</v>
      </c>
      <c r="D339" s="494" t="s">
        <v>587</v>
      </c>
    </row>
    <row r="340" spans="1:4" x14ac:dyDescent="0.3">
      <c r="A340" s="492" t="s">
        <v>975</v>
      </c>
      <c r="B340" s="493">
        <v>90</v>
      </c>
      <c r="C340" s="493" t="s">
        <v>975</v>
      </c>
      <c r="D340" s="494" t="s">
        <v>608</v>
      </c>
    </row>
    <row r="341" spans="1:4" x14ac:dyDescent="0.3">
      <c r="A341" s="492" t="s">
        <v>621</v>
      </c>
      <c r="B341" s="493">
        <v>91</v>
      </c>
      <c r="C341" s="493" t="s">
        <v>621</v>
      </c>
      <c r="D341" s="494" t="s">
        <v>608</v>
      </c>
    </row>
    <row r="342" spans="1:4" x14ac:dyDescent="0.3">
      <c r="A342" s="492" t="s">
        <v>619</v>
      </c>
      <c r="B342" s="493">
        <v>92</v>
      </c>
      <c r="C342" s="493" t="s">
        <v>619</v>
      </c>
      <c r="D342" s="494" t="s">
        <v>590</v>
      </c>
    </row>
    <row r="343" spans="1:4" x14ac:dyDescent="0.3">
      <c r="A343" s="492" t="s">
        <v>801</v>
      </c>
      <c r="B343" s="493">
        <v>93</v>
      </c>
      <c r="C343" s="493" t="s">
        <v>801</v>
      </c>
      <c r="D343" s="494" t="s">
        <v>593</v>
      </c>
    </row>
    <row r="344" spans="1:4" x14ac:dyDescent="0.3">
      <c r="A344" s="492" t="s">
        <v>976</v>
      </c>
      <c r="B344" s="493">
        <v>94</v>
      </c>
      <c r="C344" s="493" t="s">
        <v>976</v>
      </c>
      <c r="D344" s="494" t="s">
        <v>625</v>
      </c>
    </row>
    <row r="345" spans="1:4" x14ac:dyDescent="0.3">
      <c r="A345" s="492" t="s">
        <v>651</v>
      </c>
      <c r="B345" s="493">
        <v>95</v>
      </c>
      <c r="C345" s="493" t="s">
        <v>651</v>
      </c>
      <c r="D345" s="494" t="s">
        <v>590</v>
      </c>
    </row>
    <row r="346" spans="1:4" x14ac:dyDescent="0.3">
      <c r="A346" s="492" t="s">
        <v>977</v>
      </c>
      <c r="B346" s="493">
        <v>150</v>
      </c>
      <c r="C346" s="493" t="s">
        <v>936</v>
      </c>
      <c r="D346" s="494" t="s">
        <v>590</v>
      </c>
    </row>
    <row r="347" spans="1:4" x14ac:dyDescent="0.3">
      <c r="A347" s="492" t="s">
        <v>978</v>
      </c>
      <c r="B347" s="493">
        <v>73</v>
      </c>
      <c r="C347" s="493" t="s">
        <v>914</v>
      </c>
      <c r="D347" s="494" t="s">
        <v>625</v>
      </c>
    </row>
    <row r="348" spans="1:4" x14ac:dyDescent="0.3">
      <c r="A348" s="492" t="s">
        <v>979</v>
      </c>
      <c r="B348" s="493">
        <v>83</v>
      </c>
      <c r="C348" s="493" t="s">
        <v>870</v>
      </c>
      <c r="D348" s="494" t="s">
        <v>617</v>
      </c>
    </row>
    <row r="349" spans="1:4" x14ac:dyDescent="0.3">
      <c r="A349" s="492" t="s">
        <v>979</v>
      </c>
      <c r="B349" s="493">
        <v>143</v>
      </c>
      <c r="C349" s="493" t="s">
        <v>682</v>
      </c>
      <c r="D349" s="494" t="s">
        <v>590</v>
      </c>
    </row>
    <row r="350" spans="1:4" x14ac:dyDescent="0.3">
      <c r="A350" s="492" t="s">
        <v>980</v>
      </c>
      <c r="B350" s="493">
        <v>96</v>
      </c>
      <c r="C350" s="493" t="s">
        <v>980</v>
      </c>
      <c r="D350" s="494" t="s">
        <v>587</v>
      </c>
    </row>
    <row r="351" spans="1:4" x14ac:dyDescent="0.3">
      <c r="A351" s="492" t="s">
        <v>637</v>
      </c>
      <c r="B351" s="493">
        <v>97</v>
      </c>
      <c r="C351" s="493" t="s">
        <v>637</v>
      </c>
      <c r="D351" s="494" t="s">
        <v>608</v>
      </c>
    </row>
    <row r="352" spans="1:4" x14ac:dyDescent="0.3">
      <c r="A352" s="492" t="s">
        <v>981</v>
      </c>
      <c r="B352" s="493">
        <v>44</v>
      </c>
      <c r="C352" s="493" t="s">
        <v>647</v>
      </c>
      <c r="D352" s="494" t="s">
        <v>625</v>
      </c>
    </row>
    <row r="353" spans="1:4" x14ac:dyDescent="0.3">
      <c r="A353" s="492" t="s">
        <v>982</v>
      </c>
      <c r="B353" s="493">
        <v>144</v>
      </c>
      <c r="C353" s="493" t="s">
        <v>917</v>
      </c>
      <c r="D353" s="494" t="s">
        <v>608</v>
      </c>
    </row>
    <row r="354" spans="1:4" x14ac:dyDescent="0.3">
      <c r="A354" s="492" t="s">
        <v>983</v>
      </c>
      <c r="B354" s="493">
        <v>70</v>
      </c>
      <c r="C354" s="493" t="s">
        <v>899</v>
      </c>
      <c r="D354" s="494" t="s">
        <v>617</v>
      </c>
    </row>
    <row r="355" spans="1:4" x14ac:dyDescent="0.3">
      <c r="A355" s="492" t="s">
        <v>984</v>
      </c>
      <c r="B355" s="493">
        <v>59</v>
      </c>
      <c r="C355" s="493" t="s">
        <v>678</v>
      </c>
      <c r="D355" s="494" t="s">
        <v>625</v>
      </c>
    </row>
    <row r="356" spans="1:4" x14ac:dyDescent="0.3">
      <c r="A356" s="492" t="s">
        <v>985</v>
      </c>
      <c r="B356" s="493">
        <v>98</v>
      </c>
      <c r="C356" s="493" t="s">
        <v>985</v>
      </c>
      <c r="D356" s="494" t="s">
        <v>590</v>
      </c>
    </row>
    <row r="357" spans="1:4" x14ac:dyDescent="0.3">
      <c r="A357" s="492" t="s">
        <v>986</v>
      </c>
      <c r="B357" s="493">
        <v>35</v>
      </c>
      <c r="C357" s="493" t="s">
        <v>741</v>
      </c>
      <c r="D357" s="494" t="s">
        <v>608</v>
      </c>
    </row>
    <row r="358" spans="1:4" x14ac:dyDescent="0.3">
      <c r="A358" s="492" t="s">
        <v>987</v>
      </c>
      <c r="B358" s="493">
        <v>35</v>
      </c>
      <c r="C358" s="493" t="s">
        <v>741</v>
      </c>
      <c r="D358" s="494" t="s">
        <v>608</v>
      </c>
    </row>
    <row r="359" spans="1:4" x14ac:dyDescent="0.3">
      <c r="A359" s="492" t="s">
        <v>988</v>
      </c>
      <c r="B359" s="493">
        <v>46</v>
      </c>
      <c r="C359" s="493" t="s">
        <v>786</v>
      </c>
      <c r="D359" s="494" t="s">
        <v>584</v>
      </c>
    </row>
    <row r="360" spans="1:4" x14ac:dyDescent="0.3">
      <c r="A360" s="492" t="s">
        <v>989</v>
      </c>
      <c r="B360" s="493">
        <v>11</v>
      </c>
      <c r="C360" s="493" t="s">
        <v>648</v>
      </c>
      <c r="D360" s="494" t="s">
        <v>587</v>
      </c>
    </row>
    <row r="361" spans="1:4" x14ac:dyDescent="0.3">
      <c r="A361" s="492" t="s">
        <v>990</v>
      </c>
      <c r="B361" s="493">
        <v>99</v>
      </c>
      <c r="C361" s="493" t="s">
        <v>990</v>
      </c>
      <c r="D361" s="494" t="s">
        <v>593</v>
      </c>
    </row>
    <row r="362" spans="1:4" x14ac:dyDescent="0.3">
      <c r="A362" s="492" t="s">
        <v>761</v>
      </c>
      <c r="B362" s="493">
        <v>100</v>
      </c>
      <c r="C362" s="493" t="s">
        <v>761</v>
      </c>
      <c r="D362" s="494" t="s">
        <v>590</v>
      </c>
    </row>
    <row r="363" spans="1:4" x14ac:dyDescent="0.3">
      <c r="A363" s="492" t="s">
        <v>991</v>
      </c>
      <c r="B363" s="493">
        <v>23</v>
      </c>
      <c r="C363" s="493" t="s">
        <v>695</v>
      </c>
      <c r="D363" s="494" t="s">
        <v>587</v>
      </c>
    </row>
    <row r="364" spans="1:4" x14ac:dyDescent="0.3">
      <c r="A364" s="492" t="s">
        <v>992</v>
      </c>
      <c r="B364" s="493">
        <v>29</v>
      </c>
      <c r="C364" s="493" t="s">
        <v>721</v>
      </c>
      <c r="D364" s="494" t="s">
        <v>590</v>
      </c>
    </row>
    <row r="365" spans="1:4" x14ac:dyDescent="0.3">
      <c r="A365" s="492" t="s">
        <v>993</v>
      </c>
      <c r="B365" s="493">
        <v>33</v>
      </c>
      <c r="C365" s="493" t="s">
        <v>735</v>
      </c>
      <c r="D365" s="494" t="s">
        <v>617</v>
      </c>
    </row>
    <row r="366" spans="1:4" x14ac:dyDescent="0.3">
      <c r="A366" s="492" t="s">
        <v>994</v>
      </c>
      <c r="B366" s="493">
        <v>53</v>
      </c>
      <c r="C366" s="493" t="s">
        <v>812</v>
      </c>
      <c r="D366" s="494" t="s">
        <v>625</v>
      </c>
    </row>
    <row r="367" spans="1:4" x14ac:dyDescent="0.3">
      <c r="A367" s="492" t="s">
        <v>995</v>
      </c>
      <c r="B367" s="493">
        <v>56</v>
      </c>
      <c r="C367" s="493" t="s">
        <v>831</v>
      </c>
      <c r="D367" s="494" t="s">
        <v>587</v>
      </c>
    </row>
    <row r="368" spans="1:4" x14ac:dyDescent="0.3">
      <c r="A368" s="492" t="s">
        <v>996</v>
      </c>
      <c r="B368" s="493">
        <v>60</v>
      </c>
      <c r="C368" s="493" t="s">
        <v>850</v>
      </c>
      <c r="D368" s="494" t="s">
        <v>593</v>
      </c>
    </row>
    <row r="369" spans="1:4" x14ac:dyDescent="0.3">
      <c r="A369" s="492" t="s">
        <v>717</v>
      </c>
      <c r="B369" s="493">
        <v>101</v>
      </c>
      <c r="C369" s="493" t="s">
        <v>717</v>
      </c>
      <c r="D369" s="494" t="s">
        <v>593</v>
      </c>
    </row>
    <row r="370" spans="1:4" x14ac:dyDescent="0.3">
      <c r="A370" s="492" t="s">
        <v>997</v>
      </c>
      <c r="B370" s="493">
        <v>68</v>
      </c>
      <c r="C370" s="493" t="s">
        <v>675</v>
      </c>
      <c r="D370" s="494" t="s">
        <v>590</v>
      </c>
    </row>
    <row r="371" spans="1:4" x14ac:dyDescent="0.3">
      <c r="A371" s="492" t="s">
        <v>998</v>
      </c>
      <c r="B371" s="493">
        <v>75</v>
      </c>
      <c r="C371" s="493" t="s">
        <v>643</v>
      </c>
      <c r="D371" s="494" t="s">
        <v>625</v>
      </c>
    </row>
    <row r="372" spans="1:4" x14ac:dyDescent="0.3">
      <c r="A372" s="492" t="s">
        <v>999</v>
      </c>
      <c r="B372" s="493">
        <v>76</v>
      </c>
      <c r="C372" s="493" t="s">
        <v>773</v>
      </c>
      <c r="D372" s="494" t="s">
        <v>593</v>
      </c>
    </row>
    <row r="373" spans="1:4" x14ac:dyDescent="0.3">
      <c r="A373" s="492" t="s">
        <v>1000</v>
      </c>
      <c r="B373" s="493">
        <v>98</v>
      </c>
      <c r="C373" s="493" t="s">
        <v>985</v>
      </c>
      <c r="D373" s="494" t="s">
        <v>590</v>
      </c>
    </row>
    <row r="374" spans="1:4" x14ac:dyDescent="0.3">
      <c r="A374" s="492" t="s">
        <v>1001</v>
      </c>
      <c r="B374" s="493">
        <v>40</v>
      </c>
      <c r="C374" s="493" t="s">
        <v>632</v>
      </c>
      <c r="D374" s="494" t="s">
        <v>617</v>
      </c>
    </row>
    <row r="375" spans="1:4" x14ac:dyDescent="0.3">
      <c r="A375" s="492" t="s">
        <v>1002</v>
      </c>
      <c r="B375" s="493">
        <v>129</v>
      </c>
      <c r="C375" s="493" t="s">
        <v>1003</v>
      </c>
      <c r="D375" s="494" t="s">
        <v>602</v>
      </c>
    </row>
    <row r="376" spans="1:4" x14ac:dyDescent="0.3">
      <c r="A376" s="492" t="s">
        <v>1004</v>
      </c>
      <c r="B376" s="493">
        <v>135</v>
      </c>
      <c r="C376" s="493" t="s">
        <v>635</v>
      </c>
      <c r="D376" s="494" t="s">
        <v>608</v>
      </c>
    </row>
    <row r="377" spans="1:4" x14ac:dyDescent="0.3">
      <c r="A377" s="492" t="s">
        <v>1005</v>
      </c>
      <c r="B377" s="493">
        <v>136</v>
      </c>
      <c r="C377" s="493" t="s">
        <v>789</v>
      </c>
      <c r="D377" s="494" t="s">
        <v>584</v>
      </c>
    </row>
    <row r="378" spans="1:4" x14ac:dyDescent="0.3">
      <c r="A378" s="492" t="s">
        <v>714</v>
      </c>
      <c r="B378" s="493">
        <v>102</v>
      </c>
      <c r="C378" s="493" t="s">
        <v>714</v>
      </c>
      <c r="D378" s="494" t="s">
        <v>625</v>
      </c>
    </row>
    <row r="379" spans="1:4" x14ac:dyDescent="0.3">
      <c r="A379" s="492" t="s">
        <v>1006</v>
      </c>
      <c r="B379" s="493">
        <v>161</v>
      </c>
      <c r="C379" s="493" t="s">
        <v>693</v>
      </c>
      <c r="D379" s="494" t="s">
        <v>608</v>
      </c>
    </row>
    <row r="380" spans="1:4" x14ac:dyDescent="0.3">
      <c r="A380" s="492" t="s">
        <v>1007</v>
      </c>
      <c r="B380" s="493">
        <v>163</v>
      </c>
      <c r="C380" s="493" t="s">
        <v>1008</v>
      </c>
      <c r="D380" s="494" t="s">
        <v>584</v>
      </c>
    </row>
    <row r="381" spans="1:4" x14ac:dyDescent="0.3">
      <c r="A381" s="492" t="s">
        <v>1009</v>
      </c>
      <c r="B381" s="493">
        <v>168</v>
      </c>
      <c r="C381" s="493" t="s">
        <v>882</v>
      </c>
      <c r="D381" s="494" t="s">
        <v>590</v>
      </c>
    </row>
    <row r="382" spans="1:4" x14ac:dyDescent="0.3">
      <c r="A382" s="492" t="s">
        <v>1010</v>
      </c>
      <c r="B382" s="493">
        <v>169</v>
      </c>
      <c r="C382" s="493" t="s">
        <v>785</v>
      </c>
      <c r="D382" s="494" t="s">
        <v>584</v>
      </c>
    </row>
    <row r="383" spans="1:4" x14ac:dyDescent="0.3">
      <c r="A383" s="492" t="s">
        <v>1011</v>
      </c>
      <c r="B383" s="493">
        <v>74</v>
      </c>
      <c r="C383" s="493" t="s">
        <v>629</v>
      </c>
      <c r="D383" s="494" t="s">
        <v>590</v>
      </c>
    </row>
    <row r="384" spans="1:4" x14ac:dyDescent="0.3">
      <c r="A384" s="492" t="s">
        <v>1012</v>
      </c>
      <c r="B384" s="493">
        <v>99</v>
      </c>
      <c r="C384" s="493" t="s">
        <v>990</v>
      </c>
      <c r="D384" s="494" t="s">
        <v>593</v>
      </c>
    </row>
    <row r="385" spans="1:4" x14ac:dyDescent="0.3">
      <c r="A385" s="492" t="s">
        <v>1013</v>
      </c>
      <c r="B385" s="493">
        <v>95</v>
      </c>
      <c r="C385" s="493" t="s">
        <v>651</v>
      </c>
      <c r="D385" s="494" t="s">
        <v>590</v>
      </c>
    </row>
    <row r="386" spans="1:4" x14ac:dyDescent="0.3">
      <c r="A386" s="492" t="s">
        <v>733</v>
      </c>
      <c r="B386" s="493">
        <v>103</v>
      </c>
      <c r="C386" s="493" t="s">
        <v>733</v>
      </c>
      <c r="D386" s="494" t="s">
        <v>608</v>
      </c>
    </row>
    <row r="387" spans="1:4" x14ac:dyDescent="0.3">
      <c r="A387" s="492" t="s">
        <v>841</v>
      </c>
      <c r="B387" s="493">
        <v>104</v>
      </c>
      <c r="C387" s="493" t="s">
        <v>841</v>
      </c>
      <c r="D387" s="494" t="s">
        <v>625</v>
      </c>
    </row>
    <row r="388" spans="1:4" x14ac:dyDescent="0.3">
      <c r="A388" s="492" t="s">
        <v>1014</v>
      </c>
      <c r="B388" s="493">
        <v>104</v>
      </c>
      <c r="C388" s="493" t="s">
        <v>841</v>
      </c>
      <c r="D388" s="494" t="s">
        <v>625</v>
      </c>
    </row>
    <row r="389" spans="1:4" x14ac:dyDescent="0.3">
      <c r="A389" s="492" t="s">
        <v>1015</v>
      </c>
      <c r="B389" s="493">
        <v>60</v>
      </c>
      <c r="C389" s="493" t="s">
        <v>850</v>
      </c>
      <c r="D389" s="494" t="s">
        <v>593</v>
      </c>
    </row>
    <row r="390" spans="1:4" x14ac:dyDescent="0.3">
      <c r="A390" s="492" t="s">
        <v>1016</v>
      </c>
      <c r="B390" s="493">
        <v>86</v>
      </c>
      <c r="C390" s="493" t="s">
        <v>708</v>
      </c>
      <c r="D390" s="494" t="s">
        <v>625</v>
      </c>
    </row>
    <row r="391" spans="1:4" x14ac:dyDescent="0.3">
      <c r="A391" s="492" t="s">
        <v>1017</v>
      </c>
      <c r="B391" s="493">
        <v>153</v>
      </c>
      <c r="C391" s="493" t="s">
        <v>1018</v>
      </c>
      <c r="D391" s="494" t="s">
        <v>590</v>
      </c>
    </row>
    <row r="392" spans="1:4" x14ac:dyDescent="0.3">
      <c r="A392" s="492" t="s">
        <v>1019</v>
      </c>
      <c r="B392" s="493">
        <v>104</v>
      </c>
      <c r="C392" s="493" t="s">
        <v>841</v>
      </c>
      <c r="D392" s="494" t="s">
        <v>625</v>
      </c>
    </row>
    <row r="393" spans="1:4" x14ac:dyDescent="0.3">
      <c r="A393" s="492" t="s">
        <v>1020</v>
      </c>
      <c r="B393" s="493">
        <v>94</v>
      </c>
      <c r="C393" s="493" t="s">
        <v>976</v>
      </c>
      <c r="D393" s="494" t="s">
        <v>625</v>
      </c>
    </row>
    <row r="394" spans="1:4" x14ac:dyDescent="0.3">
      <c r="A394" s="492" t="s">
        <v>1021</v>
      </c>
      <c r="B394" s="493">
        <v>57</v>
      </c>
      <c r="C394" s="493" t="s">
        <v>627</v>
      </c>
      <c r="D394" s="494" t="s">
        <v>608</v>
      </c>
    </row>
    <row r="395" spans="1:4" x14ac:dyDescent="0.3">
      <c r="A395" s="492" t="s">
        <v>1022</v>
      </c>
      <c r="B395" s="493">
        <v>105</v>
      </c>
      <c r="C395" s="493" t="s">
        <v>645</v>
      </c>
      <c r="D395" s="494" t="s">
        <v>625</v>
      </c>
    </row>
    <row r="396" spans="1:4" x14ac:dyDescent="0.3">
      <c r="A396" s="492" t="s">
        <v>1023</v>
      </c>
      <c r="B396" s="493">
        <v>137</v>
      </c>
      <c r="C396" s="493" t="s">
        <v>923</v>
      </c>
      <c r="D396" s="494" t="s">
        <v>625</v>
      </c>
    </row>
    <row r="397" spans="1:4" x14ac:dyDescent="0.3">
      <c r="A397" s="492" t="s">
        <v>725</v>
      </c>
      <c r="B397" s="493">
        <v>106</v>
      </c>
      <c r="C397" s="493" t="s">
        <v>725</v>
      </c>
      <c r="D397" s="494" t="s">
        <v>617</v>
      </c>
    </row>
    <row r="398" spans="1:4" x14ac:dyDescent="0.3">
      <c r="A398" s="492" t="s">
        <v>1024</v>
      </c>
      <c r="B398" s="493">
        <v>136</v>
      </c>
      <c r="C398" s="493" t="s">
        <v>789</v>
      </c>
      <c r="D398" s="494" t="s">
        <v>584</v>
      </c>
    </row>
    <row r="399" spans="1:4" x14ac:dyDescent="0.3">
      <c r="A399" s="492" t="s">
        <v>1025</v>
      </c>
      <c r="B399" s="493">
        <v>107</v>
      </c>
      <c r="C399" s="493" t="s">
        <v>1025</v>
      </c>
      <c r="D399" s="494" t="s">
        <v>593</v>
      </c>
    </row>
    <row r="400" spans="1:4" x14ac:dyDescent="0.3">
      <c r="A400" s="492" t="s">
        <v>1026</v>
      </c>
      <c r="B400" s="493">
        <v>134</v>
      </c>
      <c r="C400" s="493" t="s">
        <v>738</v>
      </c>
      <c r="D400" s="494" t="s">
        <v>602</v>
      </c>
    </row>
    <row r="401" spans="1:4" x14ac:dyDescent="0.3">
      <c r="A401" s="492" t="s">
        <v>1027</v>
      </c>
      <c r="B401" s="493">
        <v>122</v>
      </c>
      <c r="C401" s="493" t="s">
        <v>599</v>
      </c>
      <c r="D401" s="494" t="s">
        <v>590</v>
      </c>
    </row>
    <row r="402" spans="1:4" x14ac:dyDescent="0.3">
      <c r="A402" s="492" t="s">
        <v>1028</v>
      </c>
      <c r="B402" s="493">
        <v>81</v>
      </c>
      <c r="C402" s="493" t="s">
        <v>657</v>
      </c>
      <c r="D402" s="494" t="s">
        <v>593</v>
      </c>
    </row>
    <row r="403" spans="1:4" x14ac:dyDescent="0.3">
      <c r="A403" s="492" t="s">
        <v>1029</v>
      </c>
      <c r="B403" s="493">
        <v>138</v>
      </c>
      <c r="C403" s="493" t="s">
        <v>925</v>
      </c>
      <c r="D403" s="494" t="s">
        <v>608</v>
      </c>
    </row>
    <row r="404" spans="1:4" x14ac:dyDescent="0.3">
      <c r="A404" s="492" t="s">
        <v>1030</v>
      </c>
      <c r="B404" s="493">
        <v>108</v>
      </c>
      <c r="C404" s="493" t="s">
        <v>1030</v>
      </c>
      <c r="D404" s="494" t="s">
        <v>593</v>
      </c>
    </row>
    <row r="405" spans="1:4" x14ac:dyDescent="0.3">
      <c r="A405" s="492" t="s">
        <v>1031</v>
      </c>
      <c r="B405" s="493">
        <v>58</v>
      </c>
      <c r="C405" s="493" t="s">
        <v>750</v>
      </c>
      <c r="D405" s="494" t="s">
        <v>625</v>
      </c>
    </row>
    <row r="406" spans="1:4" x14ac:dyDescent="0.3">
      <c r="A406" s="492" t="s">
        <v>1032</v>
      </c>
      <c r="B406" s="493">
        <v>22</v>
      </c>
      <c r="C406" s="493" t="s">
        <v>694</v>
      </c>
      <c r="D406" s="494" t="s">
        <v>584</v>
      </c>
    </row>
    <row r="407" spans="1:4" x14ac:dyDescent="0.3">
      <c r="A407" s="492" t="s">
        <v>1033</v>
      </c>
      <c r="B407" s="493">
        <v>86</v>
      </c>
      <c r="C407" s="493" t="s">
        <v>708</v>
      </c>
      <c r="D407" s="494" t="s">
        <v>625</v>
      </c>
    </row>
    <row r="408" spans="1:4" x14ac:dyDescent="0.3">
      <c r="A408" s="492" t="s">
        <v>1034</v>
      </c>
      <c r="B408" s="493">
        <v>95</v>
      </c>
      <c r="C408" s="493" t="s">
        <v>651</v>
      </c>
      <c r="D408" s="494" t="s">
        <v>590</v>
      </c>
    </row>
    <row r="409" spans="1:4" x14ac:dyDescent="0.3">
      <c r="A409" s="492" t="s">
        <v>1035</v>
      </c>
      <c r="B409" s="493">
        <v>137</v>
      </c>
      <c r="C409" s="493" t="s">
        <v>923</v>
      </c>
      <c r="D409" s="494" t="s">
        <v>625</v>
      </c>
    </row>
    <row r="410" spans="1:4" x14ac:dyDescent="0.3">
      <c r="A410" s="492" t="s">
        <v>1036</v>
      </c>
      <c r="B410" s="493">
        <v>111</v>
      </c>
      <c r="C410" s="493" t="s">
        <v>589</v>
      </c>
      <c r="D410" s="494" t="s">
        <v>590</v>
      </c>
    </row>
    <row r="411" spans="1:4" x14ac:dyDescent="0.3">
      <c r="A411" s="492" t="s">
        <v>1037</v>
      </c>
      <c r="B411" s="493">
        <v>78</v>
      </c>
      <c r="C411" s="493" t="s">
        <v>576</v>
      </c>
      <c r="D411" s="494" t="s">
        <v>602</v>
      </c>
    </row>
    <row r="412" spans="1:4" x14ac:dyDescent="0.3">
      <c r="A412" s="492" t="s">
        <v>1038</v>
      </c>
      <c r="B412" s="493">
        <v>46</v>
      </c>
      <c r="C412" s="493" t="s">
        <v>786</v>
      </c>
      <c r="D412" s="494" t="s">
        <v>584</v>
      </c>
    </row>
    <row r="413" spans="1:4" x14ac:dyDescent="0.3">
      <c r="A413" s="492" t="s">
        <v>1039</v>
      </c>
      <c r="B413" s="493">
        <v>92</v>
      </c>
      <c r="C413" s="493" t="s">
        <v>619</v>
      </c>
      <c r="D413" s="494" t="s">
        <v>590</v>
      </c>
    </row>
    <row r="414" spans="1:4" x14ac:dyDescent="0.3">
      <c r="A414" s="492" t="s">
        <v>1040</v>
      </c>
      <c r="B414" s="493">
        <v>14</v>
      </c>
      <c r="C414" s="493" t="s">
        <v>660</v>
      </c>
      <c r="D414" s="494" t="s">
        <v>593</v>
      </c>
    </row>
    <row r="415" spans="1:4" x14ac:dyDescent="0.3">
      <c r="A415" s="492" t="s">
        <v>1041</v>
      </c>
      <c r="B415" s="493">
        <v>6</v>
      </c>
      <c r="C415" s="493" t="s">
        <v>633</v>
      </c>
      <c r="D415" s="494" t="s">
        <v>593</v>
      </c>
    </row>
    <row r="416" spans="1:4" x14ac:dyDescent="0.3">
      <c r="A416" s="492" t="s">
        <v>595</v>
      </c>
      <c r="B416" s="493">
        <v>109</v>
      </c>
      <c r="C416" s="493" t="s">
        <v>595</v>
      </c>
      <c r="D416" s="494" t="s">
        <v>584</v>
      </c>
    </row>
    <row r="417" spans="1:4" x14ac:dyDescent="0.3">
      <c r="A417" s="492" t="s">
        <v>1042</v>
      </c>
      <c r="B417" s="493">
        <v>110</v>
      </c>
      <c r="C417" s="493" t="s">
        <v>1042</v>
      </c>
      <c r="D417" s="494" t="s">
        <v>587</v>
      </c>
    </row>
    <row r="418" spans="1:4" x14ac:dyDescent="0.3">
      <c r="A418" s="492" t="s">
        <v>1043</v>
      </c>
      <c r="B418" s="493">
        <v>132</v>
      </c>
      <c r="C418" s="493" t="s">
        <v>938</v>
      </c>
      <c r="D418" s="494" t="s">
        <v>587</v>
      </c>
    </row>
    <row r="419" spans="1:4" x14ac:dyDescent="0.3">
      <c r="A419" s="492" t="s">
        <v>1044</v>
      </c>
      <c r="B419" s="493">
        <v>5</v>
      </c>
      <c r="C419" s="493" t="s">
        <v>630</v>
      </c>
      <c r="D419" s="494" t="s">
        <v>590</v>
      </c>
    </row>
    <row r="420" spans="1:4" x14ac:dyDescent="0.3">
      <c r="A420" s="492" t="s">
        <v>1045</v>
      </c>
      <c r="B420" s="493">
        <v>94</v>
      </c>
      <c r="C420" s="493" t="s">
        <v>976</v>
      </c>
      <c r="D420" s="494" t="s">
        <v>625</v>
      </c>
    </row>
    <row r="421" spans="1:4" x14ac:dyDescent="0.3">
      <c r="A421" s="492" t="s">
        <v>589</v>
      </c>
      <c r="B421" s="493">
        <v>111</v>
      </c>
      <c r="C421" s="493" t="s">
        <v>589</v>
      </c>
      <c r="D421" s="494" t="s">
        <v>590</v>
      </c>
    </row>
    <row r="422" spans="1:4" x14ac:dyDescent="0.3">
      <c r="A422" s="492" t="s">
        <v>583</v>
      </c>
      <c r="B422" s="493">
        <v>112</v>
      </c>
      <c r="C422" s="493" t="s">
        <v>583</v>
      </c>
      <c r="D422" s="494" t="s">
        <v>584</v>
      </c>
    </row>
    <row r="423" spans="1:4" x14ac:dyDescent="0.3">
      <c r="A423" s="492" t="s">
        <v>1046</v>
      </c>
      <c r="B423" s="493">
        <v>112</v>
      </c>
      <c r="C423" s="493" t="s">
        <v>583</v>
      </c>
      <c r="D423" s="494" t="s">
        <v>584</v>
      </c>
    </row>
    <row r="424" spans="1:4" x14ac:dyDescent="0.3">
      <c r="A424" s="492" t="s">
        <v>1047</v>
      </c>
      <c r="B424" s="493">
        <v>112</v>
      </c>
      <c r="C424" s="493" t="s">
        <v>583</v>
      </c>
      <c r="D424" s="494" t="s">
        <v>584</v>
      </c>
    </row>
    <row r="425" spans="1:4" x14ac:dyDescent="0.3">
      <c r="A425" s="492" t="s">
        <v>1048</v>
      </c>
      <c r="B425" s="493">
        <v>168</v>
      </c>
      <c r="C425" s="493" t="s">
        <v>882</v>
      </c>
      <c r="D425" s="494" t="s">
        <v>590</v>
      </c>
    </row>
    <row r="426" spans="1:4" x14ac:dyDescent="0.3">
      <c r="A426" s="492" t="s">
        <v>1049</v>
      </c>
      <c r="B426" s="493">
        <v>156</v>
      </c>
      <c r="C426" s="493" t="s">
        <v>849</v>
      </c>
      <c r="D426" s="494" t="s">
        <v>617</v>
      </c>
    </row>
    <row r="427" spans="1:4" x14ac:dyDescent="0.3">
      <c r="A427" s="492" t="s">
        <v>1050</v>
      </c>
      <c r="B427" s="493">
        <v>61</v>
      </c>
      <c r="C427" s="493" t="s">
        <v>852</v>
      </c>
      <c r="D427" s="494" t="s">
        <v>617</v>
      </c>
    </row>
    <row r="428" spans="1:4" x14ac:dyDescent="0.3">
      <c r="A428" s="492" t="s">
        <v>1051</v>
      </c>
      <c r="B428" s="493">
        <v>114</v>
      </c>
      <c r="C428" s="493" t="s">
        <v>921</v>
      </c>
      <c r="D428" s="494" t="s">
        <v>625</v>
      </c>
    </row>
    <row r="429" spans="1:4" x14ac:dyDescent="0.3">
      <c r="A429" s="492" t="s">
        <v>1052</v>
      </c>
      <c r="B429" s="493">
        <v>164</v>
      </c>
      <c r="C429" s="493" t="s">
        <v>745</v>
      </c>
      <c r="D429" s="494" t="s">
        <v>587</v>
      </c>
    </row>
    <row r="430" spans="1:4" x14ac:dyDescent="0.3">
      <c r="A430" s="492" t="s">
        <v>1053</v>
      </c>
      <c r="B430" s="493">
        <v>59</v>
      </c>
      <c r="C430" s="493" t="s">
        <v>678</v>
      </c>
      <c r="D430" s="494" t="s">
        <v>625</v>
      </c>
    </row>
    <row r="431" spans="1:4" x14ac:dyDescent="0.3">
      <c r="A431" s="492" t="s">
        <v>822</v>
      </c>
      <c r="B431" s="493">
        <v>113</v>
      </c>
      <c r="C431" s="493" t="s">
        <v>822</v>
      </c>
      <c r="D431" s="494" t="s">
        <v>617</v>
      </c>
    </row>
    <row r="432" spans="1:4" x14ac:dyDescent="0.3">
      <c r="A432" s="492" t="s">
        <v>921</v>
      </c>
      <c r="B432" s="493">
        <v>114</v>
      </c>
      <c r="C432" s="493" t="s">
        <v>921</v>
      </c>
      <c r="D432" s="494" t="s">
        <v>625</v>
      </c>
    </row>
    <row r="433" spans="1:4" x14ac:dyDescent="0.3">
      <c r="A433" s="492" t="s">
        <v>1054</v>
      </c>
      <c r="B433" s="493">
        <v>114</v>
      </c>
      <c r="C433" s="493" t="s">
        <v>921</v>
      </c>
      <c r="D433" s="494" t="s">
        <v>625</v>
      </c>
    </row>
    <row r="434" spans="1:4" x14ac:dyDescent="0.3">
      <c r="A434" s="492" t="s">
        <v>1055</v>
      </c>
      <c r="B434" s="493">
        <v>115</v>
      </c>
      <c r="C434" s="493" t="s">
        <v>1055</v>
      </c>
      <c r="D434" s="494" t="s">
        <v>593</v>
      </c>
    </row>
    <row r="435" spans="1:4" x14ac:dyDescent="0.3">
      <c r="A435" s="492" t="s">
        <v>771</v>
      </c>
      <c r="B435" s="493">
        <v>116</v>
      </c>
      <c r="C435" s="493" t="s">
        <v>771</v>
      </c>
      <c r="D435" s="494" t="s">
        <v>584</v>
      </c>
    </row>
    <row r="436" spans="1:4" x14ac:dyDescent="0.3">
      <c r="A436" s="492" t="s">
        <v>1056</v>
      </c>
      <c r="B436" s="493">
        <v>116</v>
      </c>
      <c r="C436" s="493" t="s">
        <v>771</v>
      </c>
      <c r="D436" s="494" t="s">
        <v>584</v>
      </c>
    </row>
    <row r="437" spans="1:4" x14ac:dyDescent="0.3">
      <c r="A437" s="492" t="s">
        <v>1057</v>
      </c>
      <c r="B437" s="493">
        <v>141</v>
      </c>
      <c r="C437" s="493" t="s">
        <v>775</v>
      </c>
      <c r="D437" s="494" t="s">
        <v>584</v>
      </c>
    </row>
    <row r="438" spans="1:4" x14ac:dyDescent="0.3">
      <c r="A438" s="492" t="s">
        <v>1058</v>
      </c>
      <c r="B438" s="493">
        <v>108</v>
      </c>
      <c r="C438" s="493" t="s">
        <v>1030</v>
      </c>
      <c r="D438" s="494" t="s">
        <v>593</v>
      </c>
    </row>
    <row r="439" spans="1:4" x14ac:dyDescent="0.3">
      <c r="A439" s="492" t="s">
        <v>1059</v>
      </c>
      <c r="B439" s="493">
        <v>152</v>
      </c>
      <c r="C439" s="493" t="s">
        <v>833</v>
      </c>
      <c r="D439" s="494" t="s">
        <v>625</v>
      </c>
    </row>
    <row r="440" spans="1:4" x14ac:dyDescent="0.3">
      <c r="A440" s="492" t="s">
        <v>1060</v>
      </c>
      <c r="B440" s="493">
        <v>12</v>
      </c>
      <c r="C440" s="493" t="s">
        <v>652</v>
      </c>
      <c r="D440" s="494" t="s">
        <v>602</v>
      </c>
    </row>
    <row r="441" spans="1:4" x14ac:dyDescent="0.3">
      <c r="A441" s="492" t="s">
        <v>1061</v>
      </c>
      <c r="B441" s="493">
        <v>141</v>
      </c>
      <c r="C441" s="493" t="s">
        <v>775</v>
      </c>
      <c r="D441" s="494" t="s">
        <v>584</v>
      </c>
    </row>
    <row r="442" spans="1:4" x14ac:dyDescent="0.3">
      <c r="A442" s="492" t="s">
        <v>1062</v>
      </c>
      <c r="B442" s="493">
        <v>101</v>
      </c>
      <c r="C442" s="493" t="s">
        <v>717</v>
      </c>
      <c r="D442" s="494" t="s">
        <v>593</v>
      </c>
    </row>
    <row r="443" spans="1:4" x14ac:dyDescent="0.3">
      <c r="A443" s="492" t="s">
        <v>1063</v>
      </c>
      <c r="B443" s="493">
        <v>164</v>
      </c>
      <c r="C443" s="493" t="s">
        <v>745</v>
      </c>
      <c r="D443" s="494" t="s">
        <v>587</v>
      </c>
    </row>
    <row r="444" spans="1:4" x14ac:dyDescent="0.3">
      <c r="A444" s="492" t="s">
        <v>659</v>
      </c>
      <c r="B444" s="493">
        <v>117</v>
      </c>
      <c r="C444" s="493" t="s">
        <v>659</v>
      </c>
      <c r="D444" s="494" t="s">
        <v>608</v>
      </c>
    </row>
    <row r="445" spans="1:4" x14ac:dyDescent="0.3">
      <c r="A445" s="492" t="s">
        <v>1064</v>
      </c>
      <c r="B445" s="493">
        <v>117</v>
      </c>
      <c r="C445" s="493" t="s">
        <v>659</v>
      </c>
      <c r="D445" s="494" t="s">
        <v>608</v>
      </c>
    </row>
    <row r="446" spans="1:4" x14ac:dyDescent="0.3">
      <c r="A446" s="492" t="s">
        <v>1065</v>
      </c>
      <c r="B446" s="493">
        <v>38</v>
      </c>
      <c r="C446" s="493" t="s">
        <v>755</v>
      </c>
      <c r="D446" s="494" t="s">
        <v>617</v>
      </c>
    </row>
    <row r="447" spans="1:4" x14ac:dyDescent="0.3">
      <c r="A447" s="492" t="s">
        <v>1066</v>
      </c>
      <c r="B447" s="493">
        <v>140</v>
      </c>
      <c r="C447" s="493" t="s">
        <v>1067</v>
      </c>
      <c r="D447" s="494" t="s">
        <v>590</v>
      </c>
    </row>
    <row r="448" spans="1:4" x14ac:dyDescent="0.3">
      <c r="A448" s="492" t="s">
        <v>1068</v>
      </c>
      <c r="B448" s="493">
        <v>118</v>
      </c>
      <c r="C448" s="493" t="s">
        <v>1069</v>
      </c>
      <c r="D448" s="494" t="s">
        <v>608</v>
      </c>
    </row>
    <row r="449" spans="1:4" x14ac:dyDescent="0.3">
      <c r="A449" s="492" t="s">
        <v>1069</v>
      </c>
      <c r="B449" s="493">
        <v>118</v>
      </c>
      <c r="C449" s="493" t="s">
        <v>1069</v>
      </c>
      <c r="D449" s="494" t="s">
        <v>608</v>
      </c>
    </row>
    <row r="450" spans="1:4" x14ac:dyDescent="0.3">
      <c r="A450" s="492" t="s">
        <v>1070</v>
      </c>
      <c r="B450" s="493">
        <v>135</v>
      </c>
      <c r="C450" s="493" t="s">
        <v>635</v>
      </c>
      <c r="D450" s="494" t="s">
        <v>608</v>
      </c>
    </row>
    <row r="451" spans="1:4" x14ac:dyDescent="0.3">
      <c r="A451" s="492" t="s">
        <v>1071</v>
      </c>
      <c r="B451" s="493">
        <v>84</v>
      </c>
      <c r="C451" s="493" t="s">
        <v>748</v>
      </c>
      <c r="D451" s="494" t="s">
        <v>593</v>
      </c>
    </row>
    <row r="452" spans="1:4" x14ac:dyDescent="0.3">
      <c r="A452" s="492" t="s">
        <v>1072</v>
      </c>
      <c r="B452" s="493">
        <v>57</v>
      </c>
      <c r="C452" s="493" t="s">
        <v>627</v>
      </c>
      <c r="D452" s="494" t="s">
        <v>608</v>
      </c>
    </row>
    <row r="453" spans="1:4" x14ac:dyDescent="0.3">
      <c r="A453" s="492" t="s">
        <v>1072</v>
      </c>
      <c r="B453" s="493">
        <v>108</v>
      </c>
      <c r="C453" s="493" t="s">
        <v>1030</v>
      </c>
      <c r="D453" s="494" t="s">
        <v>593</v>
      </c>
    </row>
    <row r="454" spans="1:4" x14ac:dyDescent="0.3">
      <c r="A454" s="492" t="s">
        <v>1073</v>
      </c>
      <c r="B454" s="493">
        <v>5</v>
      </c>
      <c r="C454" s="493" t="s">
        <v>630</v>
      </c>
      <c r="D454" s="494" t="s">
        <v>590</v>
      </c>
    </row>
    <row r="455" spans="1:4" x14ac:dyDescent="0.3">
      <c r="A455" s="492" t="s">
        <v>1074</v>
      </c>
      <c r="B455" s="493">
        <v>29</v>
      </c>
      <c r="C455" s="493" t="s">
        <v>721</v>
      </c>
      <c r="D455" s="494" t="s">
        <v>590</v>
      </c>
    </row>
    <row r="456" spans="1:4" x14ac:dyDescent="0.3">
      <c r="A456" s="492" t="s">
        <v>1075</v>
      </c>
      <c r="B456" s="493">
        <v>82</v>
      </c>
      <c r="C456" s="493" t="s">
        <v>616</v>
      </c>
      <c r="D456" s="494" t="s">
        <v>617</v>
      </c>
    </row>
    <row r="457" spans="1:4" x14ac:dyDescent="0.3">
      <c r="A457" s="492" t="s">
        <v>1076</v>
      </c>
      <c r="B457" s="493">
        <v>76</v>
      </c>
      <c r="C457" s="493" t="s">
        <v>773</v>
      </c>
      <c r="D457" s="494" t="s">
        <v>593</v>
      </c>
    </row>
    <row r="458" spans="1:4" x14ac:dyDescent="0.3">
      <c r="A458" s="492" t="s">
        <v>1077</v>
      </c>
      <c r="B458" s="493">
        <v>146</v>
      </c>
      <c r="C458" s="493" t="s">
        <v>752</v>
      </c>
      <c r="D458" s="494" t="s">
        <v>602</v>
      </c>
    </row>
    <row r="459" spans="1:4" x14ac:dyDescent="0.3">
      <c r="A459" s="492" t="s">
        <v>1078</v>
      </c>
      <c r="B459" s="493">
        <v>97</v>
      </c>
      <c r="C459" s="493" t="s">
        <v>637</v>
      </c>
      <c r="D459" s="494" t="s">
        <v>608</v>
      </c>
    </row>
    <row r="460" spans="1:4" x14ac:dyDescent="0.3">
      <c r="A460" s="492" t="s">
        <v>1079</v>
      </c>
      <c r="B460" s="493">
        <v>119</v>
      </c>
      <c r="C460" s="493" t="s">
        <v>1079</v>
      </c>
      <c r="D460" s="494" t="s">
        <v>587</v>
      </c>
    </row>
    <row r="461" spans="1:4" x14ac:dyDescent="0.3">
      <c r="A461" s="492" t="s">
        <v>1080</v>
      </c>
      <c r="B461" s="493">
        <v>112</v>
      </c>
      <c r="C461" s="493" t="s">
        <v>583</v>
      </c>
      <c r="D461" s="494" t="s">
        <v>584</v>
      </c>
    </row>
    <row r="462" spans="1:4" x14ac:dyDescent="0.3">
      <c r="A462" s="492" t="s">
        <v>1081</v>
      </c>
      <c r="B462" s="493">
        <v>150</v>
      </c>
      <c r="C462" s="493" t="s">
        <v>936</v>
      </c>
      <c r="D462" s="494" t="s">
        <v>590</v>
      </c>
    </row>
    <row r="463" spans="1:4" x14ac:dyDescent="0.3">
      <c r="A463" s="492" t="s">
        <v>1082</v>
      </c>
      <c r="B463" s="493">
        <v>103</v>
      </c>
      <c r="C463" s="493" t="s">
        <v>733</v>
      </c>
      <c r="D463" s="494" t="s">
        <v>608</v>
      </c>
    </row>
    <row r="464" spans="1:4" x14ac:dyDescent="0.3">
      <c r="A464" s="492" t="s">
        <v>1083</v>
      </c>
      <c r="B464" s="493">
        <v>57</v>
      </c>
      <c r="C464" s="493" t="s">
        <v>627</v>
      </c>
      <c r="D464" s="494" t="s">
        <v>608</v>
      </c>
    </row>
    <row r="465" spans="1:4" x14ac:dyDescent="0.3">
      <c r="A465" s="492" t="s">
        <v>1084</v>
      </c>
      <c r="B465" s="493">
        <v>103</v>
      </c>
      <c r="C465" s="493" t="s">
        <v>733</v>
      </c>
      <c r="D465" s="494" t="s">
        <v>608</v>
      </c>
    </row>
    <row r="466" spans="1:4" x14ac:dyDescent="0.3">
      <c r="A466" s="492" t="s">
        <v>894</v>
      </c>
      <c r="B466" s="493">
        <v>120</v>
      </c>
      <c r="C466" s="493" t="s">
        <v>894</v>
      </c>
      <c r="D466" s="494" t="s">
        <v>590</v>
      </c>
    </row>
    <row r="467" spans="1:4" x14ac:dyDescent="0.3">
      <c r="A467" s="492" t="s">
        <v>1085</v>
      </c>
      <c r="B467" s="493">
        <v>120</v>
      </c>
      <c r="C467" s="493" t="s">
        <v>894</v>
      </c>
      <c r="D467" s="494" t="s">
        <v>590</v>
      </c>
    </row>
    <row r="468" spans="1:4" x14ac:dyDescent="0.3">
      <c r="A468" s="492" t="s">
        <v>1086</v>
      </c>
      <c r="B468" s="493">
        <v>120</v>
      </c>
      <c r="C468" s="493" t="s">
        <v>894</v>
      </c>
      <c r="D468" s="494" t="s">
        <v>590</v>
      </c>
    </row>
    <row r="469" spans="1:4" x14ac:dyDescent="0.3">
      <c r="A469" s="492" t="s">
        <v>1087</v>
      </c>
      <c r="B469" s="493">
        <v>60</v>
      </c>
      <c r="C469" s="493" t="s">
        <v>850</v>
      </c>
      <c r="D469" s="494" t="s">
        <v>593</v>
      </c>
    </row>
    <row r="470" spans="1:4" x14ac:dyDescent="0.3">
      <c r="A470" s="492" t="s">
        <v>1088</v>
      </c>
      <c r="B470" s="493">
        <v>45</v>
      </c>
      <c r="C470" s="493" t="s">
        <v>665</v>
      </c>
      <c r="D470" s="494" t="s">
        <v>587</v>
      </c>
    </row>
    <row r="471" spans="1:4" x14ac:dyDescent="0.3">
      <c r="A471" s="492" t="s">
        <v>1089</v>
      </c>
      <c r="B471" s="493">
        <v>121</v>
      </c>
      <c r="C471" s="493" t="s">
        <v>1089</v>
      </c>
      <c r="D471" s="494" t="s">
        <v>625</v>
      </c>
    </row>
    <row r="472" spans="1:4" x14ac:dyDescent="0.3">
      <c r="A472" s="492" t="s">
        <v>1090</v>
      </c>
      <c r="B472" s="493">
        <v>121</v>
      </c>
      <c r="C472" s="493" t="s">
        <v>1089</v>
      </c>
      <c r="D472" s="494" t="s">
        <v>625</v>
      </c>
    </row>
    <row r="473" spans="1:4" x14ac:dyDescent="0.3">
      <c r="A473" s="492" t="s">
        <v>599</v>
      </c>
      <c r="B473" s="493">
        <v>122</v>
      </c>
      <c r="C473" s="493" t="s">
        <v>599</v>
      </c>
      <c r="D473" s="494" t="s">
        <v>590</v>
      </c>
    </row>
    <row r="474" spans="1:4" x14ac:dyDescent="0.3">
      <c r="A474" s="492" t="s">
        <v>1091</v>
      </c>
      <c r="B474" s="493">
        <v>97</v>
      </c>
      <c r="C474" s="493" t="s">
        <v>637</v>
      </c>
      <c r="D474" s="494" t="s">
        <v>608</v>
      </c>
    </row>
    <row r="475" spans="1:4" x14ac:dyDescent="0.3">
      <c r="A475" s="492" t="s">
        <v>1092</v>
      </c>
      <c r="B475" s="493">
        <v>158</v>
      </c>
      <c r="C475" s="493" t="s">
        <v>839</v>
      </c>
      <c r="D475" s="494" t="s">
        <v>608</v>
      </c>
    </row>
    <row r="476" spans="1:4" x14ac:dyDescent="0.3">
      <c r="A476" s="492" t="s">
        <v>1093</v>
      </c>
      <c r="B476" s="493">
        <v>155</v>
      </c>
      <c r="C476" s="493" t="s">
        <v>592</v>
      </c>
      <c r="D476" s="494" t="s">
        <v>593</v>
      </c>
    </row>
    <row r="477" spans="1:4" x14ac:dyDescent="0.3">
      <c r="A477" s="492" t="s">
        <v>1094</v>
      </c>
      <c r="B477" s="493">
        <v>106</v>
      </c>
      <c r="C477" s="493" t="s">
        <v>725</v>
      </c>
      <c r="D477" s="494" t="s">
        <v>617</v>
      </c>
    </row>
    <row r="478" spans="1:4" x14ac:dyDescent="0.3">
      <c r="A478" s="492" t="s">
        <v>1095</v>
      </c>
      <c r="B478" s="493">
        <v>106</v>
      </c>
      <c r="C478" s="493" t="s">
        <v>725</v>
      </c>
      <c r="D478" s="494" t="s">
        <v>617</v>
      </c>
    </row>
    <row r="479" spans="1:4" x14ac:dyDescent="0.3">
      <c r="A479" s="492" t="s">
        <v>1096</v>
      </c>
      <c r="B479" s="493">
        <v>45</v>
      </c>
      <c r="C479" s="493" t="s">
        <v>665</v>
      </c>
      <c r="D479" s="494" t="s">
        <v>587</v>
      </c>
    </row>
    <row r="480" spans="1:4" x14ac:dyDescent="0.3">
      <c r="A480" s="492" t="s">
        <v>1097</v>
      </c>
      <c r="B480" s="493">
        <v>49</v>
      </c>
      <c r="C480" s="493" t="s">
        <v>796</v>
      </c>
      <c r="D480" s="494" t="s">
        <v>587</v>
      </c>
    </row>
    <row r="481" spans="1:4" x14ac:dyDescent="0.3">
      <c r="A481" s="492" t="s">
        <v>1098</v>
      </c>
      <c r="B481" s="493">
        <v>123</v>
      </c>
      <c r="C481" s="493" t="s">
        <v>1098</v>
      </c>
      <c r="D481" s="494" t="s">
        <v>584</v>
      </c>
    </row>
    <row r="482" spans="1:4" x14ac:dyDescent="0.3">
      <c r="A482" s="492" t="s">
        <v>1099</v>
      </c>
      <c r="B482" s="493">
        <v>124</v>
      </c>
      <c r="C482" s="493" t="s">
        <v>1099</v>
      </c>
      <c r="D482" s="494" t="s">
        <v>593</v>
      </c>
    </row>
    <row r="483" spans="1:4" x14ac:dyDescent="0.3">
      <c r="A483" s="492" t="s">
        <v>1100</v>
      </c>
      <c r="B483" s="493">
        <v>61</v>
      </c>
      <c r="C483" s="493" t="s">
        <v>852</v>
      </c>
      <c r="D483" s="494" t="s">
        <v>617</v>
      </c>
    </row>
    <row r="484" spans="1:4" x14ac:dyDescent="0.3">
      <c r="A484" s="492" t="s">
        <v>597</v>
      </c>
      <c r="B484" s="493">
        <v>125</v>
      </c>
      <c r="C484" s="493" t="s">
        <v>597</v>
      </c>
      <c r="D484" s="494" t="s">
        <v>590</v>
      </c>
    </row>
    <row r="485" spans="1:4" x14ac:dyDescent="0.3">
      <c r="A485" s="492" t="s">
        <v>885</v>
      </c>
      <c r="B485" s="493">
        <v>126</v>
      </c>
      <c r="C485" s="493" t="s">
        <v>885</v>
      </c>
      <c r="D485" s="494" t="s">
        <v>608</v>
      </c>
    </row>
    <row r="486" spans="1:4" x14ac:dyDescent="0.3">
      <c r="A486" s="492" t="s">
        <v>1101</v>
      </c>
      <c r="B486" s="493">
        <v>127</v>
      </c>
      <c r="C486" s="493" t="s">
        <v>1101</v>
      </c>
      <c r="D486" s="494" t="s">
        <v>608</v>
      </c>
    </row>
    <row r="487" spans="1:4" x14ac:dyDescent="0.3">
      <c r="A487" s="492" t="s">
        <v>1102</v>
      </c>
      <c r="B487" s="493">
        <v>14</v>
      </c>
      <c r="C487" s="493" t="s">
        <v>660</v>
      </c>
      <c r="D487" s="494" t="s">
        <v>593</v>
      </c>
    </row>
    <row r="488" spans="1:4" x14ac:dyDescent="0.3">
      <c r="A488" s="492" t="s">
        <v>1103</v>
      </c>
      <c r="B488" s="493">
        <v>103</v>
      </c>
      <c r="C488" s="493" t="s">
        <v>733</v>
      </c>
      <c r="D488" s="494" t="s">
        <v>608</v>
      </c>
    </row>
    <row r="489" spans="1:4" x14ac:dyDescent="0.3">
      <c r="A489" s="492" t="s">
        <v>880</v>
      </c>
      <c r="B489" s="493">
        <v>128</v>
      </c>
      <c r="C489" s="493" t="s">
        <v>880</v>
      </c>
      <c r="D489" s="494" t="s">
        <v>587</v>
      </c>
    </row>
    <row r="490" spans="1:4" x14ac:dyDescent="0.3">
      <c r="A490" s="492" t="s">
        <v>1104</v>
      </c>
      <c r="B490" s="493">
        <v>100</v>
      </c>
      <c r="C490" s="493" t="s">
        <v>761</v>
      </c>
      <c r="D490" s="494" t="s">
        <v>590</v>
      </c>
    </row>
    <row r="491" spans="1:4" x14ac:dyDescent="0.3">
      <c r="A491" s="492" t="s">
        <v>1003</v>
      </c>
      <c r="B491" s="493">
        <v>129</v>
      </c>
      <c r="C491" s="493" t="s">
        <v>1003</v>
      </c>
      <c r="D491" s="494" t="s">
        <v>602</v>
      </c>
    </row>
    <row r="492" spans="1:4" x14ac:dyDescent="0.3">
      <c r="A492" s="492" t="s">
        <v>1105</v>
      </c>
      <c r="B492" s="493">
        <v>129</v>
      </c>
      <c r="C492" s="493" t="s">
        <v>1003</v>
      </c>
      <c r="D492" s="494" t="s">
        <v>602</v>
      </c>
    </row>
    <row r="493" spans="1:4" x14ac:dyDescent="0.3">
      <c r="A493" s="492" t="s">
        <v>1106</v>
      </c>
      <c r="B493" s="493">
        <v>57</v>
      </c>
      <c r="C493" s="493" t="s">
        <v>627</v>
      </c>
      <c r="D493" s="494" t="s">
        <v>608</v>
      </c>
    </row>
    <row r="494" spans="1:4" x14ac:dyDescent="0.3">
      <c r="A494" s="492" t="s">
        <v>1107</v>
      </c>
      <c r="B494" s="493">
        <v>105</v>
      </c>
      <c r="C494" s="493" t="s">
        <v>645</v>
      </c>
      <c r="D494" s="494" t="s">
        <v>625</v>
      </c>
    </row>
    <row r="495" spans="1:4" x14ac:dyDescent="0.3">
      <c r="A495" s="492" t="s">
        <v>1108</v>
      </c>
      <c r="B495" s="493">
        <v>131</v>
      </c>
      <c r="C495" s="493" t="s">
        <v>1109</v>
      </c>
      <c r="D495" s="494" t="s">
        <v>593</v>
      </c>
    </row>
    <row r="496" spans="1:4" x14ac:dyDescent="0.3">
      <c r="A496" s="492" t="s">
        <v>1110</v>
      </c>
      <c r="B496" s="493">
        <v>21</v>
      </c>
      <c r="C496" s="493" t="s">
        <v>688</v>
      </c>
      <c r="D496" s="494" t="s">
        <v>590</v>
      </c>
    </row>
    <row r="497" spans="1:4" x14ac:dyDescent="0.3">
      <c r="A497" s="492" t="s">
        <v>1111</v>
      </c>
      <c r="B497" s="493">
        <v>24</v>
      </c>
      <c r="C497" s="493" t="s">
        <v>704</v>
      </c>
      <c r="D497" s="494" t="s">
        <v>584</v>
      </c>
    </row>
    <row r="498" spans="1:4" x14ac:dyDescent="0.3">
      <c r="A498" s="492" t="s">
        <v>1112</v>
      </c>
      <c r="B498" s="493">
        <v>54</v>
      </c>
      <c r="C498" s="493" t="s">
        <v>586</v>
      </c>
      <c r="D498" s="494" t="s">
        <v>587</v>
      </c>
    </row>
    <row r="499" spans="1:4" x14ac:dyDescent="0.3">
      <c r="A499" s="492" t="s">
        <v>1113</v>
      </c>
      <c r="B499" s="493">
        <v>68</v>
      </c>
      <c r="C499" s="493" t="s">
        <v>675</v>
      </c>
      <c r="D499" s="494" t="s">
        <v>590</v>
      </c>
    </row>
    <row r="500" spans="1:4" x14ac:dyDescent="0.3">
      <c r="A500" s="492" t="s">
        <v>1114</v>
      </c>
      <c r="B500" s="493">
        <v>69</v>
      </c>
      <c r="C500" s="493" t="s">
        <v>610</v>
      </c>
      <c r="D500" s="494" t="s">
        <v>584</v>
      </c>
    </row>
    <row r="501" spans="1:4" x14ac:dyDescent="0.3">
      <c r="A501" s="492" t="s">
        <v>1115</v>
      </c>
      <c r="B501" s="493">
        <v>105</v>
      </c>
      <c r="C501" s="493" t="s">
        <v>645</v>
      </c>
      <c r="D501" s="494" t="s">
        <v>625</v>
      </c>
    </row>
    <row r="502" spans="1:4" x14ac:dyDescent="0.3">
      <c r="A502" s="492" t="s">
        <v>1116</v>
      </c>
      <c r="B502" s="493">
        <v>80</v>
      </c>
      <c r="C502" s="493" t="s">
        <v>945</v>
      </c>
      <c r="D502" s="494" t="s">
        <v>593</v>
      </c>
    </row>
    <row r="503" spans="1:4" x14ac:dyDescent="0.3">
      <c r="A503" s="492" t="s">
        <v>1117</v>
      </c>
      <c r="B503" s="493">
        <v>98</v>
      </c>
      <c r="C503" s="493" t="s">
        <v>985</v>
      </c>
      <c r="D503" s="494" t="s">
        <v>590</v>
      </c>
    </row>
    <row r="504" spans="1:4" x14ac:dyDescent="0.3">
      <c r="A504" s="492" t="s">
        <v>1118</v>
      </c>
      <c r="B504" s="493">
        <v>103</v>
      </c>
      <c r="C504" s="493" t="s">
        <v>733</v>
      </c>
      <c r="D504" s="494" t="s">
        <v>608</v>
      </c>
    </row>
    <row r="505" spans="1:4" x14ac:dyDescent="0.3">
      <c r="A505" s="492" t="s">
        <v>1119</v>
      </c>
      <c r="B505" s="493">
        <v>160</v>
      </c>
      <c r="C505" s="493" t="s">
        <v>781</v>
      </c>
      <c r="D505" s="494" t="s">
        <v>602</v>
      </c>
    </row>
    <row r="506" spans="1:4" x14ac:dyDescent="0.3">
      <c r="A506" s="492" t="s">
        <v>1120</v>
      </c>
      <c r="B506" s="493">
        <v>161</v>
      </c>
      <c r="C506" s="493" t="s">
        <v>693</v>
      </c>
      <c r="D506" s="494" t="s">
        <v>608</v>
      </c>
    </row>
    <row r="507" spans="1:4" x14ac:dyDescent="0.3">
      <c r="A507" s="492" t="s">
        <v>1121</v>
      </c>
      <c r="B507" s="493">
        <v>163</v>
      </c>
      <c r="C507" s="493" t="s">
        <v>1008</v>
      </c>
      <c r="D507" s="494" t="s">
        <v>584</v>
      </c>
    </row>
    <row r="508" spans="1:4" x14ac:dyDescent="0.3">
      <c r="A508" s="492" t="s">
        <v>783</v>
      </c>
      <c r="B508" s="493">
        <v>130</v>
      </c>
      <c r="C508" s="493" t="s">
        <v>783</v>
      </c>
      <c r="D508" s="494" t="s">
        <v>587</v>
      </c>
    </row>
    <row r="509" spans="1:4" x14ac:dyDescent="0.3">
      <c r="A509" s="492" t="s">
        <v>1122</v>
      </c>
      <c r="B509" s="493">
        <v>169</v>
      </c>
      <c r="C509" s="493" t="s">
        <v>785</v>
      </c>
      <c r="D509" s="494" t="s">
        <v>584</v>
      </c>
    </row>
    <row r="510" spans="1:4" x14ac:dyDescent="0.3">
      <c r="A510" s="492" t="s">
        <v>1109</v>
      </c>
      <c r="B510" s="493">
        <v>131</v>
      </c>
      <c r="C510" s="493" t="s">
        <v>1109</v>
      </c>
      <c r="D510" s="494" t="s">
        <v>593</v>
      </c>
    </row>
    <row r="511" spans="1:4" x14ac:dyDescent="0.3">
      <c r="A511" s="492" t="s">
        <v>1123</v>
      </c>
      <c r="B511" s="493">
        <v>131</v>
      </c>
      <c r="C511" s="493" t="s">
        <v>1109</v>
      </c>
      <c r="D511" s="494" t="s">
        <v>593</v>
      </c>
    </row>
    <row r="512" spans="1:4" x14ac:dyDescent="0.3">
      <c r="A512" s="492" t="s">
        <v>938</v>
      </c>
      <c r="B512" s="493">
        <v>132</v>
      </c>
      <c r="C512" s="493" t="s">
        <v>938</v>
      </c>
      <c r="D512" s="494" t="s">
        <v>587</v>
      </c>
    </row>
    <row r="513" spans="1:4" x14ac:dyDescent="0.3">
      <c r="A513" s="492" t="s">
        <v>1124</v>
      </c>
      <c r="B513" s="493">
        <v>51</v>
      </c>
      <c r="C513" s="493" t="s">
        <v>802</v>
      </c>
      <c r="D513" s="494" t="s">
        <v>608</v>
      </c>
    </row>
    <row r="514" spans="1:4" x14ac:dyDescent="0.3">
      <c r="A514" s="492" t="s">
        <v>624</v>
      </c>
      <c r="B514" s="493">
        <v>133</v>
      </c>
      <c r="C514" s="493" t="s">
        <v>624</v>
      </c>
      <c r="D514" s="494" t="s">
        <v>625</v>
      </c>
    </row>
    <row r="515" spans="1:4" x14ac:dyDescent="0.3">
      <c r="A515" s="492" t="s">
        <v>1125</v>
      </c>
      <c r="B515" s="493">
        <v>62</v>
      </c>
      <c r="C515" s="493" t="s">
        <v>613</v>
      </c>
      <c r="D515" s="494" t="s">
        <v>593</v>
      </c>
    </row>
    <row r="516" spans="1:4" x14ac:dyDescent="0.3">
      <c r="A516" s="492" t="s">
        <v>1126</v>
      </c>
      <c r="B516" s="493">
        <v>78</v>
      </c>
      <c r="C516" s="493" t="s">
        <v>576</v>
      </c>
      <c r="D516" s="494" t="s">
        <v>602</v>
      </c>
    </row>
    <row r="517" spans="1:4" x14ac:dyDescent="0.3">
      <c r="A517" s="492" t="s">
        <v>1127</v>
      </c>
      <c r="B517" s="493">
        <v>135</v>
      </c>
      <c r="C517" s="493" t="s">
        <v>635</v>
      </c>
      <c r="D517" s="494" t="s">
        <v>608</v>
      </c>
    </row>
    <row r="518" spans="1:4" x14ac:dyDescent="0.3">
      <c r="A518" s="492" t="s">
        <v>738</v>
      </c>
      <c r="B518" s="493">
        <v>134</v>
      </c>
      <c r="C518" s="493" t="s">
        <v>738</v>
      </c>
      <c r="D518" s="494" t="s">
        <v>602</v>
      </c>
    </row>
    <row r="519" spans="1:4" x14ac:dyDescent="0.3">
      <c r="A519" s="492" t="s">
        <v>1128</v>
      </c>
      <c r="B519" s="493">
        <v>134</v>
      </c>
      <c r="C519" s="493" t="s">
        <v>738</v>
      </c>
      <c r="D519" s="494" t="s">
        <v>602</v>
      </c>
    </row>
    <row r="520" spans="1:4" x14ac:dyDescent="0.3">
      <c r="A520" s="492" t="s">
        <v>1129</v>
      </c>
      <c r="B520" s="493">
        <v>134</v>
      </c>
      <c r="C520" s="493" t="s">
        <v>738</v>
      </c>
      <c r="D520" s="494" t="s">
        <v>602</v>
      </c>
    </row>
    <row r="521" spans="1:4" x14ac:dyDescent="0.3">
      <c r="A521" s="492" t="s">
        <v>635</v>
      </c>
      <c r="B521" s="493">
        <v>135</v>
      </c>
      <c r="C521" s="493" t="s">
        <v>635</v>
      </c>
      <c r="D521" s="494" t="s">
        <v>608</v>
      </c>
    </row>
    <row r="522" spans="1:4" x14ac:dyDescent="0.3">
      <c r="A522" s="492" t="s">
        <v>1130</v>
      </c>
      <c r="B522" s="493">
        <v>57</v>
      </c>
      <c r="C522" s="493" t="s">
        <v>627</v>
      </c>
      <c r="D522" s="494" t="s">
        <v>608</v>
      </c>
    </row>
    <row r="523" spans="1:4" x14ac:dyDescent="0.3">
      <c r="A523" s="492" t="s">
        <v>1131</v>
      </c>
      <c r="B523" s="493">
        <v>85</v>
      </c>
      <c r="C523" s="493" t="s">
        <v>777</v>
      </c>
      <c r="D523" s="494" t="s">
        <v>608</v>
      </c>
    </row>
    <row r="524" spans="1:4" x14ac:dyDescent="0.3">
      <c r="A524" s="492" t="s">
        <v>789</v>
      </c>
      <c r="B524" s="493">
        <v>136</v>
      </c>
      <c r="C524" s="493" t="s">
        <v>789</v>
      </c>
      <c r="D524" s="494" t="s">
        <v>584</v>
      </c>
    </row>
    <row r="525" spans="1:4" x14ac:dyDescent="0.3">
      <c r="A525" s="492" t="s">
        <v>1132</v>
      </c>
      <c r="B525" s="493">
        <v>136</v>
      </c>
      <c r="C525" s="493" t="s">
        <v>789</v>
      </c>
      <c r="D525" s="494" t="s">
        <v>584</v>
      </c>
    </row>
    <row r="526" spans="1:4" x14ac:dyDescent="0.3">
      <c r="A526" s="492" t="s">
        <v>1133</v>
      </c>
      <c r="B526" s="493">
        <v>85</v>
      </c>
      <c r="C526" s="493" t="s">
        <v>777</v>
      </c>
      <c r="D526" s="494" t="s">
        <v>608</v>
      </c>
    </row>
    <row r="527" spans="1:4" x14ac:dyDescent="0.3">
      <c r="A527" s="492" t="s">
        <v>1134</v>
      </c>
      <c r="B527" s="493">
        <v>95</v>
      </c>
      <c r="C527" s="493" t="s">
        <v>651</v>
      </c>
      <c r="D527" s="494" t="s">
        <v>590</v>
      </c>
    </row>
    <row r="528" spans="1:4" x14ac:dyDescent="0.3">
      <c r="A528" s="492" t="s">
        <v>923</v>
      </c>
      <c r="B528" s="493">
        <v>137</v>
      </c>
      <c r="C528" s="493" t="s">
        <v>923</v>
      </c>
      <c r="D528" s="494" t="s">
        <v>625</v>
      </c>
    </row>
    <row r="529" spans="1:4" x14ac:dyDescent="0.3">
      <c r="A529" s="492" t="s">
        <v>1135</v>
      </c>
      <c r="B529" s="493">
        <v>14</v>
      </c>
      <c r="C529" s="493" t="s">
        <v>660</v>
      </c>
      <c r="D529" s="494" t="s">
        <v>593</v>
      </c>
    </row>
    <row r="530" spans="1:4" x14ac:dyDescent="0.3">
      <c r="A530" s="492" t="s">
        <v>1136</v>
      </c>
      <c r="B530" s="493">
        <v>78</v>
      </c>
      <c r="C530" s="493" t="s">
        <v>576</v>
      </c>
      <c r="D530" s="494" t="s">
        <v>602</v>
      </c>
    </row>
    <row r="531" spans="1:4" x14ac:dyDescent="0.3">
      <c r="A531" s="492" t="s">
        <v>1137</v>
      </c>
      <c r="B531" s="493">
        <v>88</v>
      </c>
      <c r="C531" s="493" t="s">
        <v>956</v>
      </c>
      <c r="D531" s="494" t="s">
        <v>593</v>
      </c>
    </row>
    <row r="532" spans="1:4" x14ac:dyDescent="0.3">
      <c r="A532" s="492" t="s">
        <v>925</v>
      </c>
      <c r="B532" s="493">
        <v>138</v>
      </c>
      <c r="C532" s="493" t="s">
        <v>925</v>
      </c>
      <c r="D532" s="494" t="s">
        <v>608</v>
      </c>
    </row>
    <row r="533" spans="1:4" x14ac:dyDescent="0.3">
      <c r="A533" s="492" t="s">
        <v>1138</v>
      </c>
      <c r="B533" s="493">
        <v>139</v>
      </c>
      <c r="C533" s="493" t="s">
        <v>1138</v>
      </c>
      <c r="D533" s="494" t="s">
        <v>587</v>
      </c>
    </row>
    <row r="534" spans="1:4" x14ac:dyDescent="0.3">
      <c r="A534" s="492" t="s">
        <v>1139</v>
      </c>
      <c r="B534" s="493">
        <v>122</v>
      </c>
      <c r="C534" s="493" t="s">
        <v>599</v>
      </c>
      <c r="D534" s="494" t="s">
        <v>590</v>
      </c>
    </row>
    <row r="535" spans="1:4" x14ac:dyDescent="0.3">
      <c r="A535" s="492" t="s">
        <v>1140</v>
      </c>
      <c r="B535" s="493">
        <v>104</v>
      </c>
      <c r="C535" s="493" t="s">
        <v>841</v>
      </c>
      <c r="D535" s="494" t="s">
        <v>625</v>
      </c>
    </row>
    <row r="536" spans="1:4" x14ac:dyDescent="0.3">
      <c r="A536" s="492" t="s">
        <v>1141</v>
      </c>
      <c r="B536" s="493">
        <v>146</v>
      </c>
      <c r="C536" s="493" t="s">
        <v>752</v>
      </c>
      <c r="D536" s="494" t="s">
        <v>602</v>
      </c>
    </row>
    <row r="537" spans="1:4" x14ac:dyDescent="0.3">
      <c r="A537" s="492" t="s">
        <v>1142</v>
      </c>
      <c r="B537" s="493">
        <v>128</v>
      </c>
      <c r="C537" s="493" t="s">
        <v>880</v>
      </c>
      <c r="D537" s="494" t="s">
        <v>587</v>
      </c>
    </row>
    <row r="538" spans="1:4" x14ac:dyDescent="0.3">
      <c r="A538" s="492" t="s">
        <v>1143</v>
      </c>
      <c r="B538" s="493">
        <v>111</v>
      </c>
      <c r="C538" s="493" t="s">
        <v>589</v>
      </c>
      <c r="D538" s="494" t="s">
        <v>590</v>
      </c>
    </row>
    <row r="539" spans="1:4" x14ac:dyDescent="0.3">
      <c r="A539" s="492" t="s">
        <v>1144</v>
      </c>
      <c r="B539" s="493">
        <v>104</v>
      </c>
      <c r="C539" s="493" t="s">
        <v>841</v>
      </c>
      <c r="D539" s="494" t="s">
        <v>625</v>
      </c>
    </row>
    <row r="540" spans="1:4" x14ac:dyDescent="0.3">
      <c r="A540" s="492" t="s">
        <v>1067</v>
      </c>
      <c r="B540" s="493">
        <v>140</v>
      </c>
      <c r="C540" s="493" t="s">
        <v>1067</v>
      </c>
      <c r="D540" s="494" t="s">
        <v>590</v>
      </c>
    </row>
    <row r="541" spans="1:4" x14ac:dyDescent="0.3">
      <c r="A541" s="492" t="s">
        <v>775</v>
      </c>
      <c r="B541" s="493">
        <v>141</v>
      </c>
      <c r="C541" s="493" t="s">
        <v>775</v>
      </c>
      <c r="D541" s="494" t="s">
        <v>584</v>
      </c>
    </row>
    <row r="542" spans="1:4" x14ac:dyDescent="0.3">
      <c r="A542" s="492" t="s">
        <v>1145</v>
      </c>
      <c r="B542" s="493">
        <v>49</v>
      </c>
      <c r="C542" s="493" t="s">
        <v>796</v>
      </c>
      <c r="D542" s="494" t="s">
        <v>587</v>
      </c>
    </row>
    <row r="543" spans="1:4" x14ac:dyDescent="0.3">
      <c r="A543" s="492" t="s">
        <v>1146</v>
      </c>
      <c r="B543" s="493">
        <v>118</v>
      </c>
      <c r="C543" s="493" t="s">
        <v>1069</v>
      </c>
      <c r="D543" s="494" t="s">
        <v>608</v>
      </c>
    </row>
    <row r="544" spans="1:4" x14ac:dyDescent="0.3">
      <c r="A544" s="492" t="s">
        <v>1147</v>
      </c>
      <c r="B544" s="493">
        <v>35</v>
      </c>
      <c r="C544" s="493" t="s">
        <v>741</v>
      </c>
      <c r="D544" s="494" t="s">
        <v>608</v>
      </c>
    </row>
    <row r="545" spans="1:4" x14ac:dyDescent="0.3">
      <c r="A545" s="492" t="s">
        <v>1148</v>
      </c>
      <c r="B545" s="493">
        <v>142</v>
      </c>
      <c r="C545" s="493" t="s">
        <v>1148</v>
      </c>
      <c r="D545" s="494" t="s">
        <v>602</v>
      </c>
    </row>
    <row r="546" spans="1:4" x14ac:dyDescent="0.3">
      <c r="A546" s="492" t="s">
        <v>1149</v>
      </c>
      <c r="B546" s="493">
        <v>111</v>
      </c>
      <c r="C546" s="493" t="s">
        <v>589</v>
      </c>
      <c r="D546" s="494" t="s">
        <v>590</v>
      </c>
    </row>
    <row r="547" spans="1:4" x14ac:dyDescent="0.3">
      <c r="A547" s="492" t="s">
        <v>1150</v>
      </c>
      <c r="B547" s="493">
        <v>117</v>
      </c>
      <c r="C547" s="493" t="s">
        <v>659</v>
      </c>
      <c r="D547" s="494" t="s">
        <v>608</v>
      </c>
    </row>
    <row r="548" spans="1:4" x14ac:dyDescent="0.3">
      <c r="A548" s="492" t="s">
        <v>1151</v>
      </c>
      <c r="B548" s="493">
        <v>143</v>
      </c>
      <c r="C548" s="493" t="s">
        <v>682</v>
      </c>
      <c r="D548" s="494" t="s">
        <v>590</v>
      </c>
    </row>
    <row r="549" spans="1:4" x14ac:dyDescent="0.3">
      <c r="A549" s="492" t="s">
        <v>682</v>
      </c>
      <c r="B549" s="493">
        <v>143</v>
      </c>
      <c r="C549" s="493" t="s">
        <v>682</v>
      </c>
      <c r="D549" s="494" t="s">
        <v>590</v>
      </c>
    </row>
    <row r="550" spans="1:4" x14ac:dyDescent="0.3">
      <c r="A550" s="492" t="s">
        <v>1152</v>
      </c>
      <c r="B550" s="493">
        <v>99</v>
      </c>
      <c r="C550" s="493" t="s">
        <v>990</v>
      </c>
      <c r="D550" s="494" t="s">
        <v>593</v>
      </c>
    </row>
    <row r="551" spans="1:4" x14ac:dyDescent="0.3">
      <c r="A551" s="492" t="s">
        <v>1153</v>
      </c>
      <c r="B551" s="493">
        <v>108</v>
      </c>
      <c r="C551" s="493" t="s">
        <v>1030</v>
      </c>
      <c r="D551" s="494" t="s">
        <v>593</v>
      </c>
    </row>
    <row r="552" spans="1:4" x14ac:dyDescent="0.3">
      <c r="A552" s="492" t="s">
        <v>1154</v>
      </c>
      <c r="B552" s="493">
        <v>148</v>
      </c>
      <c r="C552" s="493" t="s">
        <v>779</v>
      </c>
      <c r="D552" s="494" t="s">
        <v>593</v>
      </c>
    </row>
    <row r="553" spans="1:4" x14ac:dyDescent="0.3">
      <c r="A553" s="492" t="s">
        <v>917</v>
      </c>
      <c r="B553" s="493">
        <v>144</v>
      </c>
      <c r="C553" s="493" t="s">
        <v>917</v>
      </c>
      <c r="D553" s="494" t="s">
        <v>608</v>
      </c>
    </row>
    <row r="554" spans="1:4" x14ac:dyDescent="0.3">
      <c r="A554" s="492" t="s">
        <v>1155</v>
      </c>
      <c r="B554" s="493">
        <v>135</v>
      </c>
      <c r="C554" s="493" t="s">
        <v>635</v>
      </c>
      <c r="D554" s="494" t="s">
        <v>608</v>
      </c>
    </row>
    <row r="555" spans="1:4" x14ac:dyDescent="0.3">
      <c r="A555" s="492" t="s">
        <v>1156</v>
      </c>
      <c r="B555" s="493">
        <v>122</v>
      </c>
      <c r="C555" s="493" t="s">
        <v>599</v>
      </c>
      <c r="D555" s="494" t="s">
        <v>590</v>
      </c>
    </row>
    <row r="556" spans="1:4" x14ac:dyDescent="0.3">
      <c r="A556" s="492" t="s">
        <v>1157</v>
      </c>
      <c r="B556" s="493">
        <v>107</v>
      </c>
      <c r="C556" s="493" t="s">
        <v>1025</v>
      </c>
      <c r="D556" s="494" t="s">
        <v>593</v>
      </c>
    </row>
    <row r="557" spans="1:4" x14ac:dyDescent="0.3">
      <c r="A557" s="492" t="s">
        <v>1158</v>
      </c>
      <c r="B557" s="493">
        <v>61</v>
      </c>
      <c r="C557" s="493" t="s">
        <v>852</v>
      </c>
      <c r="D557" s="494" t="s">
        <v>617</v>
      </c>
    </row>
    <row r="558" spans="1:4" x14ac:dyDescent="0.3">
      <c r="A558" s="492" t="s">
        <v>1159</v>
      </c>
      <c r="B558" s="493">
        <v>86</v>
      </c>
      <c r="C558" s="493" t="s">
        <v>708</v>
      </c>
      <c r="D558" s="494" t="s">
        <v>625</v>
      </c>
    </row>
    <row r="559" spans="1:4" x14ac:dyDescent="0.3">
      <c r="A559" s="492" t="s">
        <v>941</v>
      </c>
      <c r="B559" s="493">
        <v>145</v>
      </c>
      <c r="C559" s="493" t="s">
        <v>941</v>
      </c>
      <c r="D559" s="494" t="s">
        <v>602</v>
      </c>
    </row>
    <row r="560" spans="1:4" x14ac:dyDescent="0.3">
      <c r="A560" s="492" t="s">
        <v>1160</v>
      </c>
      <c r="B560" s="493">
        <v>88</v>
      </c>
      <c r="C560" s="493" t="s">
        <v>956</v>
      </c>
      <c r="D560" s="494" t="s">
        <v>593</v>
      </c>
    </row>
    <row r="561" spans="1:4" x14ac:dyDescent="0.3">
      <c r="A561" s="492" t="s">
        <v>1161</v>
      </c>
      <c r="B561" s="493">
        <v>52</v>
      </c>
      <c r="C561" s="493" t="s">
        <v>804</v>
      </c>
      <c r="D561" s="494" t="s">
        <v>587</v>
      </c>
    </row>
    <row r="562" spans="1:4" x14ac:dyDescent="0.3">
      <c r="A562" s="492" t="s">
        <v>1162</v>
      </c>
      <c r="B562" s="493">
        <v>95</v>
      </c>
      <c r="C562" s="493" t="s">
        <v>651</v>
      </c>
      <c r="D562" s="494" t="s">
        <v>590</v>
      </c>
    </row>
    <row r="563" spans="1:4" x14ac:dyDescent="0.3">
      <c r="A563" s="492" t="s">
        <v>1163</v>
      </c>
      <c r="B563" s="493">
        <v>85</v>
      </c>
      <c r="C563" s="493" t="s">
        <v>777</v>
      </c>
      <c r="D563" s="494" t="s">
        <v>608</v>
      </c>
    </row>
    <row r="564" spans="1:4" x14ac:dyDescent="0.3">
      <c r="A564" s="492" t="s">
        <v>752</v>
      </c>
      <c r="B564" s="493">
        <v>146</v>
      </c>
      <c r="C564" s="493" t="s">
        <v>752</v>
      </c>
      <c r="D564" s="494" t="s">
        <v>602</v>
      </c>
    </row>
    <row r="565" spans="1:4" x14ac:dyDescent="0.3">
      <c r="A565" s="492" t="s">
        <v>1164</v>
      </c>
      <c r="B565" s="493">
        <v>146</v>
      </c>
      <c r="C565" s="493" t="s">
        <v>752</v>
      </c>
      <c r="D565" s="494" t="s">
        <v>602</v>
      </c>
    </row>
    <row r="566" spans="1:4" x14ac:dyDescent="0.3">
      <c r="A566" s="492" t="s">
        <v>1165</v>
      </c>
      <c r="B566" s="493">
        <v>133</v>
      </c>
      <c r="C566" s="493" t="s">
        <v>624</v>
      </c>
      <c r="D566" s="494" t="s">
        <v>625</v>
      </c>
    </row>
    <row r="567" spans="1:4" x14ac:dyDescent="0.3">
      <c r="A567" s="492" t="s">
        <v>1166</v>
      </c>
      <c r="B567" s="493">
        <v>134</v>
      </c>
      <c r="C567" s="493" t="s">
        <v>738</v>
      </c>
      <c r="D567" s="494" t="s">
        <v>602</v>
      </c>
    </row>
    <row r="568" spans="1:4" x14ac:dyDescent="0.3">
      <c r="A568" s="492" t="s">
        <v>685</v>
      </c>
      <c r="B568" s="493">
        <v>147</v>
      </c>
      <c r="C568" s="493" t="s">
        <v>685</v>
      </c>
      <c r="D568" s="494" t="s">
        <v>625</v>
      </c>
    </row>
    <row r="569" spans="1:4" x14ac:dyDescent="0.3">
      <c r="A569" s="492" t="s">
        <v>779</v>
      </c>
      <c r="B569" s="493">
        <v>148</v>
      </c>
      <c r="C569" s="493" t="s">
        <v>779</v>
      </c>
      <c r="D569" s="494" t="s">
        <v>593</v>
      </c>
    </row>
    <row r="570" spans="1:4" x14ac:dyDescent="0.3">
      <c r="A570" s="492" t="s">
        <v>1167</v>
      </c>
      <c r="B570" s="493">
        <v>84</v>
      </c>
      <c r="C570" s="493" t="s">
        <v>748</v>
      </c>
      <c r="D570" s="494" t="s">
        <v>593</v>
      </c>
    </row>
    <row r="571" spans="1:4" x14ac:dyDescent="0.3">
      <c r="A571" s="492" t="s">
        <v>1168</v>
      </c>
      <c r="B571" s="493">
        <v>130</v>
      </c>
      <c r="C571" s="493" t="s">
        <v>783</v>
      </c>
      <c r="D571" s="494" t="s">
        <v>587</v>
      </c>
    </row>
    <row r="572" spans="1:4" x14ac:dyDescent="0.3">
      <c r="A572" s="492" t="s">
        <v>1169</v>
      </c>
      <c r="B572" s="493">
        <v>45</v>
      </c>
      <c r="C572" s="493" t="s">
        <v>665</v>
      </c>
      <c r="D572" s="494" t="s">
        <v>587</v>
      </c>
    </row>
    <row r="573" spans="1:4" x14ac:dyDescent="0.3">
      <c r="A573" s="492" t="s">
        <v>1170</v>
      </c>
      <c r="B573" s="493">
        <v>149</v>
      </c>
      <c r="C573" s="493" t="s">
        <v>1170</v>
      </c>
      <c r="D573" s="494" t="s">
        <v>590</v>
      </c>
    </row>
    <row r="574" spans="1:4" x14ac:dyDescent="0.3">
      <c r="A574" s="492" t="s">
        <v>1171</v>
      </c>
      <c r="B574" s="493">
        <v>3</v>
      </c>
      <c r="C574" s="493" t="s">
        <v>605</v>
      </c>
      <c r="D574" s="494" t="s">
        <v>584</v>
      </c>
    </row>
    <row r="575" spans="1:4" x14ac:dyDescent="0.3">
      <c r="A575" s="492" t="s">
        <v>936</v>
      </c>
      <c r="B575" s="493">
        <v>150</v>
      </c>
      <c r="C575" s="493" t="s">
        <v>936</v>
      </c>
      <c r="D575" s="494" t="s">
        <v>590</v>
      </c>
    </row>
    <row r="576" spans="1:4" x14ac:dyDescent="0.3">
      <c r="A576" s="492" t="s">
        <v>1172</v>
      </c>
      <c r="B576" s="493">
        <v>150</v>
      </c>
      <c r="C576" s="493" t="s">
        <v>936</v>
      </c>
      <c r="D576" s="494" t="s">
        <v>590</v>
      </c>
    </row>
    <row r="577" spans="1:4" x14ac:dyDescent="0.3">
      <c r="A577" s="492" t="s">
        <v>877</v>
      </c>
      <c r="B577" s="493">
        <v>151</v>
      </c>
      <c r="C577" s="493" t="s">
        <v>877</v>
      </c>
      <c r="D577" s="494" t="s">
        <v>593</v>
      </c>
    </row>
    <row r="578" spans="1:4" x14ac:dyDescent="0.3">
      <c r="A578" s="492" t="s">
        <v>833</v>
      </c>
      <c r="B578" s="493">
        <v>152</v>
      </c>
      <c r="C578" s="493" t="s">
        <v>833</v>
      </c>
      <c r="D578" s="494" t="s">
        <v>625</v>
      </c>
    </row>
    <row r="579" spans="1:4" x14ac:dyDescent="0.3">
      <c r="A579" s="492" t="s">
        <v>1018</v>
      </c>
      <c r="B579" s="493">
        <v>153</v>
      </c>
      <c r="C579" s="493" t="s">
        <v>1018</v>
      </c>
      <c r="D579" s="494" t="s">
        <v>590</v>
      </c>
    </row>
    <row r="580" spans="1:4" x14ac:dyDescent="0.3">
      <c r="A580" s="492" t="s">
        <v>1173</v>
      </c>
      <c r="B580" s="493">
        <v>151</v>
      </c>
      <c r="C580" s="493" t="s">
        <v>877</v>
      </c>
      <c r="D580" s="494" t="s">
        <v>593</v>
      </c>
    </row>
    <row r="581" spans="1:4" x14ac:dyDescent="0.3">
      <c r="A581" s="492" t="s">
        <v>1174</v>
      </c>
      <c r="B581" s="493">
        <v>109</v>
      </c>
      <c r="C581" s="493" t="s">
        <v>595</v>
      </c>
      <c r="D581" s="494" t="s">
        <v>584</v>
      </c>
    </row>
    <row r="582" spans="1:4" x14ac:dyDescent="0.3">
      <c r="A582" s="492" t="s">
        <v>1175</v>
      </c>
      <c r="B582" s="493">
        <v>128</v>
      </c>
      <c r="C582" s="493" t="s">
        <v>880</v>
      </c>
      <c r="D582" s="494" t="s">
        <v>587</v>
      </c>
    </row>
    <row r="583" spans="1:4" x14ac:dyDescent="0.3">
      <c r="A583" s="492" t="s">
        <v>1176</v>
      </c>
      <c r="B583" s="493">
        <v>95</v>
      </c>
      <c r="C583" s="493" t="s">
        <v>651</v>
      </c>
      <c r="D583" s="494" t="s">
        <v>590</v>
      </c>
    </row>
    <row r="584" spans="1:4" x14ac:dyDescent="0.3">
      <c r="A584" s="492" t="s">
        <v>1177</v>
      </c>
      <c r="B584" s="493">
        <v>137</v>
      </c>
      <c r="C584" s="493" t="s">
        <v>923</v>
      </c>
      <c r="D584" s="494" t="s">
        <v>625</v>
      </c>
    </row>
    <row r="585" spans="1:4" x14ac:dyDescent="0.3">
      <c r="A585" s="492" t="s">
        <v>1178</v>
      </c>
      <c r="B585" s="493">
        <v>3</v>
      </c>
      <c r="C585" s="493" t="s">
        <v>605</v>
      </c>
      <c r="D585" s="494" t="s">
        <v>584</v>
      </c>
    </row>
    <row r="586" spans="1:4" x14ac:dyDescent="0.3">
      <c r="A586" s="492" t="s">
        <v>1179</v>
      </c>
      <c r="B586" s="493">
        <v>4</v>
      </c>
      <c r="C586" s="493" t="s">
        <v>614</v>
      </c>
      <c r="D586" s="494" t="s">
        <v>587</v>
      </c>
    </row>
    <row r="587" spans="1:4" x14ac:dyDescent="0.3">
      <c r="A587" s="492" t="s">
        <v>1180</v>
      </c>
      <c r="B587" s="493">
        <v>31</v>
      </c>
      <c r="C587" s="493" t="s">
        <v>726</v>
      </c>
      <c r="D587" s="494" t="s">
        <v>590</v>
      </c>
    </row>
    <row r="588" spans="1:4" x14ac:dyDescent="0.3">
      <c r="A588" s="492" t="s">
        <v>1181</v>
      </c>
      <c r="B588" s="493">
        <v>55</v>
      </c>
      <c r="C588" s="493" t="s">
        <v>829</v>
      </c>
      <c r="D588" s="494" t="s">
        <v>590</v>
      </c>
    </row>
    <row r="589" spans="1:4" x14ac:dyDescent="0.3">
      <c r="A589" s="492" t="s">
        <v>1182</v>
      </c>
      <c r="B589" s="493">
        <v>56</v>
      </c>
      <c r="C589" s="493" t="s">
        <v>831</v>
      </c>
      <c r="D589" s="494" t="s">
        <v>587</v>
      </c>
    </row>
    <row r="590" spans="1:4" x14ac:dyDescent="0.3">
      <c r="A590" s="492" t="s">
        <v>795</v>
      </c>
      <c r="B590" s="493">
        <v>154</v>
      </c>
      <c r="C590" s="493" t="s">
        <v>795</v>
      </c>
      <c r="D590" s="494" t="s">
        <v>587</v>
      </c>
    </row>
    <row r="591" spans="1:4" x14ac:dyDescent="0.3">
      <c r="A591" s="492" t="s">
        <v>1183</v>
      </c>
      <c r="B591" s="493">
        <v>65</v>
      </c>
      <c r="C591" s="493" t="s">
        <v>766</v>
      </c>
      <c r="D591" s="494" t="s">
        <v>587</v>
      </c>
    </row>
    <row r="592" spans="1:4" x14ac:dyDescent="0.3">
      <c r="A592" s="492" t="s">
        <v>592</v>
      </c>
      <c r="B592" s="493">
        <v>155</v>
      </c>
      <c r="C592" s="493" t="s">
        <v>592</v>
      </c>
      <c r="D592" s="494" t="s">
        <v>593</v>
      </c>
    </row>
    <row r="593" spans="1:4" x14ac:dyDescent="0.3">
      <c r="A593" s="492" t="s">
        <v>1184</v>
      </c>
      <c r="B593" s="493">
        <v>59</v>
      </c>
      <c r="C593" s="493" t="s">
        <v>678</v>
      </c>
      <c r="D593" s="494" t="s">
        <v>625</v>
      </c>
    </row>
    <row r="594" spans="1:4" x14ac:dyDescent="0.3">
      <c r="A594" s="492" t="s">
        <v>1185</v>
      </c>
      <c r="B594" s="493">
        <v>98</v>
      </c>
      <c r="C594" s="493" t="s">
        <v>985</v>
      </c>
      <c r="D594" s="494" t="s">
        <v>590</v>
      </c>
    </row>
    <row r="595" spans="1:4" x14ac:dyDescent="0.3">
      <c r="A595" s="492" t="s">
        <v>1186</v>
      </c>
      <c r="B595" s="493">
        <v>103</v>
      </c>
      <c r="C595" s="493" t="s">
        <v>733</v>
      </c>
      <c r="D595" s="494" t="s">
        <v>608</v>
      </c>
    </row>
    <row r="596" spans="1:4" x14ac:dyDescent="0.3">
      <c r="A596" s="492" t="s">
        <v>1187</v>
      </c>
      <c r="B596" s="493">
        <v>117</v>
      </c>
      <c r="C596" s="493" t="s">
        <v>659</v>
      </c>
      <c r="D596" s="494" t="s">
        <v>608</v>
      </c>
    </row>
    <row r="597" spans="1:4" x14ac:dyDescent="0.3">
      <c r="A597" s="492" t="s">
        <v>1188</v>
      </c>
      <c r="B597" s="493">
        <v>128</v>
      </c>
      <c r="C597" s="493" t="s">
        <v>880</v>
      </c>
      <c r="D597" s="494" t="s">
        <v>587</v>
      </c>
    </row>
    <row r="598" spans="1:4" x14ac:dyDescent="0.3">
      <c r="A598" s="492" t="s">
        <v>1189</v>
      </c>
      <c r="B598" s="493">
        <v>134</v>
      </c>
      <c r="C598" s="493" t="s">
        <v>738</v>
      </c>
      <c r="D598" s="494" t="s">
        <v>602</v>
      </c>
    </row>
    <row r="599" spans="1:4" x14ac:dyDescent="0.3">
      <c r="A599" s="492" t="s">
        <v>1190</v>
      </c>
      <c r="B599" s="493">
        <v>139</v>
      </c>
      <c r="C599" s="493" t="s">
        <v>1138</v>
      </c>
      <c r="D599" s="494" t="s">
        <v>587</v>
      </c>
    </row>
    <row r="600" spans="1:4" x14ac:dyDescent="0.3">
      <c r="A600" s="492" t="s">
        <v>1191</v>
      </c>
      <c r="B600" s="493">
        <v>141</v>
      </c>
      <c r="C600" s="493" t="s">
        <v>775</v>
      </c>
      <c r="D600" s="494" t="s">
        <v>584</v>
      </c>
    </row>
    <row r="601" spans="1:4" x14ac:dyDescent="0.3">
      <c r="A601" s="492" t="s">
        <v>1192</v>
      </c>
      <c r="B601" s="493">
        <v>143</v>
      </c>
      <c r="C601" s="493" t="s">
        <v>682</v>
      </c>
      <c r="D601" s="494" t="s">
        <v>590</v>
      </c>
    </row>
    <row r="602" spans="1:4" x14ac:dyDescent="0.3">
      <c r="A602" s="492" t="s">
        <v>1193</v>
      </c>
      <c r="B602" s="493">
        <v>160</v>
      </c>
      <c r="C602" s="493" t="s">
        <v>781</v>
      </c>
      <c r="D602" s="494" t="s">
        <v>602</v>
      </c>
    </row>
    <row r="603" spans="1:4" x14ac:dyDescent="0.3">
      <c r="A603" s="492" t="s">
        <v>1194</v>
      </c>
      <c r="B603" s="493">
        <v>169</v>
      </c>
      <c r="C603" s="493" t="s">
        <v>785</v>
      </c>
      <c r="D603" s="494" t="s">
        <v>584</v>
      </c>
    </row>
    <row r="604" spans="1:4" x14ac:dyDescent="0.3">
      <c r="A604" s="492" t="s">
        <v>849</v>
      </c>
      <c r="B604" s="493">
        <v>156</v>
      </c>
      <c r="C604" s="493" t="s">
        <v>849</v>
      </c>
      <c r="D604" s="494" t="s">
        <v>617</v>
      </c>
    </row>
    <row r="605" spans="1:4" x14ac:dyDescent="0.3">
      <c r="A605" s="492" t="s">
        <v>1195</v>
      </c>
      <c r="B605" s="493">
        <v>28</v>
      </c>
      <c r="C605" s="493" t="s">
        <v>720</v>
      </c>
      <c r="D605" s="494" t="s">
        <v>625</v>
      </c>
    </row>
    <row r="606" spans="1:4" x14ac:dyDescent="0.3">
      <c r="A606" s="492" t="s">
        <v>1196</v>
      </c>
      <c r="B606" s="493">
        <v>83</v>
      </c>
      <c r="C606" s="493" t="s">
        <v>870</v>
      </c>
      <c r="D606" s="494" t="s">
        <v>617</v>
      </c>
    </row>
    <row r="607" spans="1:4" x14ac:dyDescent="0.3">
      <c r="A607" s="492" t="s">
        <v>1197</v>
      </c>
      <c r="B607" s="493">
        <v>3</v>
      </c>
      <c r="C607" s="493" t="s">
        <v>605</v>
      </c>
      <c r="D607" s="494" t="s">
        <v>584</v>
      </c>
    </row>
    <row r="608" spans="1:4" x14ac:dyDescent="0.3">
      <c r="A608" s="492" t="s">
        <v>1198</v>
      </c>
      <c r="B608" s="493">
        <v>22</v>
      </c>
      <c r="C608" s="493" t="s">
        <v>694</v>
      </c>
      <c r="D608" s="494" t="s">
        <v>584</v>
      </c>
    </row>
    <row r="609" spans="1:4" x14ac:dyDescent="0.3">
      <c r="A609" s="492" t="s">
        <v>819</v>
      </c>
      <c r="B609" s="493">
        <v>157</v>
      </c>
      <c r="C609" s="493" t="s">
        <v>819</v>
      </c>
      <c r="D609" s="494" t="s">
        <v>608</v>
      </c>
    </row>
    <row r="610" spans="1:4" x14ac:dyDescent="0.3">
      <c r="A610" s="492" t="s">
        <v>839</v>
      </c>
      <c r="B610" s="493">
        <v>158</v>
      </c>
      <c r="C610" s="493" t="s">
        <v>839</v>
      </c>
      <c r="D610" s="494" t="s">
        <v>608</v>
      </c>
    </row>
    <row r="611" spans="1:4" x14ac:dyDescent="0.3">
      <c r="A611" s="492" t="s">
        <v>1199</v>
      </c>
      <c r="B611" s="493">
        <v>93</v>
      </c>
      <c r="C611" s="493" t="s">
        <v>801</v>
      </c>
      <c r="D611" s="494" t="s">
        <v>593</v>
      </c>
    </row>
    <row r="612" spans="1:4" x14ac:dyDescent="0.3">
      <c r="A612" s="492" t="s">
        <v>844</v>
      </c>
      <c r="B612" s="493">
        <v>159</v>
      </c>
      <c r="C612" s="493" t="s">
        <v>844</v>
      </c>
      <c r="D612" s="494" t="s">
        <v>587</v>
      </c>
    </row>
    <row r="613" spans="1:4" x14ac:dyDescent="0.3">
      <c r="A613" s="492" t="s">
        <v>1200</v>
      </c>
      <c r="B613" s="493">
        <v>20</v>
      </c>
      <c r="C613" s="493" t="s">
        <v>676</v>
      </c>
      <c r="D613" s="494" t="s">
        <v>587</v>
      </c>
    </row>
    <row r="614" spans="1:4" x14ac:dyDescent="0.3">
      <c r="A614" s="492" t="s">
        <v>1201</v>
      </c>
      <c r="B614" s="493">
        <v>131</v>
      </c>
      <c r="C614" s="493" t="s">
        <v>1109</v>
      </c>
      <c r="D614" s="494" t="s">
        <v>593</v>
      </c>
    </row>
    <row r="615" spans="1:4" x14ac:dyDescent="0.3">
      <c r="A615" s="492" t="s">
        <v>1202</v>
      </c>
      <c r="B615" s="493">
        <v>62</v>
      </c>
      <c r="C615" s="493" t="s">
        <v>613</v>
      </c>
      <c r="D615" s="494" t="s">
        <v>593</v>
      </c>
    </row>
    <row r="616" spans="1:4" x14ac:dyDescent="0.3">
      <c r="A616" s="492" t="s">
        <v>1203</v>
      </c>
      <c r="B616" s="493">
        <v>84</v>
      </c>
      <c r="C616" s="493" t="s">
        <v>748</v>
      </c>
      <c r="D616" s="494" t="s">
        <v>593</v>
      </c>
    </row>
    <row r="617" spans="1:4" x14ac:dyDescent="0.3">
      <c r="A617" s="492" t="s">
        <v>1204</v>
      </c>
      <c r="B617" s="493">
        <v>163</v>
      </c>
      <c r="C617" s="493" t="s">
        <v>1008</v>
      </c>
      <c r="D617" s="494" t="s">
        <v>584</v>
      </c>
    </row>
    <row r="618" spans="1:4" x14ac:dyDescent="0.3">
      <c r="A618" s="492" t="s">
        <v>781</v>
      </c>
      <c r="B618" s="493">
        <v>160</v>
      </c>
      <c r="C618" s="493" t="s">
        <v>781</v>
      </c>
      <c r="D618" s="494" t="s">
        <v>602</v>
      </c>
    </row>
    <row r="619" spans="1:4" x14ac:dyDescent="0.3">
      <c r="A619" s="492" t="s">
        <v>1205</v>
      </c>
      <c r="B619" s="493">
        <v>164</v>
      </c>
      <c r="C619" s="493" t="s">
        <v>745</v>
      </c>
      <c r="D619" s="494" t="s">
        <v>587</v>
      </c>
    </row>
    <row r="620" spans="1:4" x14ac:dyDescent="0.3">
      <c r="A620" s="492" t="s">
        <v>1206</v>
      </c>
      <c r="B620" s="493">
        <v>103</v>
      </c>
      <c r="C620" s="493" t="s">
        <v>733</v>
      </c>
      <c r="D620" s="494" t="s">
        <v>608</v>
      </c>
    </row>
    <row r="621" spans="1:4" x14ac:dyDescent="0.3">
      <c r="A621" s="492" t="s">
        <v>1207</v>
      </c>
      <c r="B621" s="493">
        <v>141</v>
      </c>
      <c r="C621" s="493" t="s">
        <v>775</v>
      </c>
      <c r="D621" s="494" t="s">
        <v>584</v>
      </c>
    </row>
    <row r="622" spans="1:4" x14ac:dyDescent="0.3">
      <c r="A622" s="492" t="s">
        <v>693</v>
      </c>
      <c r="B622" s="493">
        <v>161</v>
      </c>
      <c r="C622" s="493" t="s">
        <v>693</v>
      </c>
      <c r="D622" s="494" t="s">
        <v>608</v>
      </c>
    </row>
    <row r="623" spans="1:4" x14ac:dyDescent="0.3">
      <c r="A623" s="492" t="s">
        <v>1208</v>
      </c>
      <c r="B623" s="493">
        <v>162</v>
      </c>
      <c r="C623" s="493" t="s">
        <v>1208</v>
      </c>
      <c r="D623" s="494" t="s">
        <v>590</v>
      </c>
    </row>
    <row r="624" spans="1:4" x14ac:dyDescent="0.3">
      <c r="A624" s="492" t="s">
        <v>1209</v>
      </c>
      <c r="B624" s="493">
        <v>162</v>
      </c>
      <c r="C624" s="493" t="s">
        <v>1208</v>
      </c>
      <c r="D624" s="494" t="s">
        <v>590</v>
      </c>
    </row>
    <row r="625" spans="1:4" x14ac:dyDescent="0.3">
      <c r="A625" s="492" t="s">
        <v>1210</v>
      </c>
      <c r="B625" s="493">
        <v>48</v>
      </c>
      <c r="C625" s="493" t="s">
        <v>737</v>
      </c>
      <c r="D625" s="494" t="s">
        <v>602</v>
      </c>
    </row>
    <row r="626" spans="1:4" x14ac:dyDescent="0.3">
      <c r="A626" s="492" t="s">
        <v>1008</v>
      </c>
      <c r="B626" s="493">
        <v>163</v>
      </c>
      <c r="C626" s="493" t="s">
        <v>1008</v>
      </c>
      <c r="D626" s="494" t="s">
        <v>584</v>
      </c>
    </row>
    <row r="627" spans="1:4" x14ac:dyDescent="0.3">
      <c r="A627" s="492" t="s">
        <v>745</v>
      </c>
      <c r="B627" s="493">
        <v>164</v>
      </c>
      <c r="C627" s="493" t="s">
        <v>745</v>
      </c>
      <c r="D627" s="494" t="s">
        <v>587</v>
      </c>
    </row>
    <row r="628" spans="1:4" x14ac:dyDescent="0.3">
      <c r="A628" s="492" t="s">
        <v>1211</v>
      </c>
      <c r="B628" s="493">
        <v>165</v>
      </c>
      <c r="C628" s="493" t="s">
        <v>1211</v>
      </c>
      <c r="D628" s="494" t="s">
        <v>587</v>
      </c>
    </row>
    <row r="629" spans="1:4" x14ac:dyDescent="0.3">
      <c r="A629" s="492" t="s">
        <v>1212</v>
      </c>
      <c r="B629" s="493">
        <v>45</v>
      </c>
      <c r="C629" s="493" t="s">
        <v>665</v>
      </c>
      <c r="D629" s="494" t="s">
        <v>587</v>
      </c>
    </row>
    <row r="630" spans="1:4" x14ac:dyDescent="0.3">
      <c r="A630" s="492" t="s">
        <v>1213</v>
      </c>
      <c r="B630" s="493">
        <v>103</v>
      </c>
      <c r="C630" s="493" t="s">
        <v>733</v>
      </c>
      <c r="D630" s="494" t="s">
        <v>608</v>
      </c>
    </row>
    <row r="631" spans="1:4" x14ac:dyDescent="0.3">
      <c r="A631" s="492" t="s">
        <v>1214</v>
      </c>
      <c r="B631" s="493">
        <v>162</v>
      </c>
      <c r="C631" s="493" t="s">
        <v>1208</v>
      </c>
      <c r="D631" s="494" t="s">
        <v>590</v>
      </c>
    </row>
    <row r="632" spans="1:4" x14ac:dyDescent="0.3">
      <c r="A632" s="492" t="s">
        <v>1215</v>
      </c>
      <c r="B632" s="493">
        <v>36</v>
      </c>
      <c r="C632" s="493" t="s">
        <v>743</v>
      </c>
      <c r="D632" s="494" t="s">
        <v>617</v>
      </c>
    </row>
    <row r="633" spans="1:4" x14ac:dyDescent="0.3">
      <c r="A633" s="492" t="s">
        <v>1216</v>
      </c>
      <c r="B633" s="493">
        <v>166</v>
      </c>
      <c r="C633" s="493" t="s">
        <v>1216</v>
      </c>
      <c r="D633" s="494" t="s">
        <v>593</v>
      </c>
    </row>
    <row r="634" spans="1:4" x14ac:dyDescent="0.3">
      <c r="A634" s="492" t="s">
        <v>1217</v>
      </c>
      <c r="B634" s="493">
        <v>167</v>
      </c>
      <c r="C634" s="493" t="s">
        <v>1217</v>
      </c>
      <c r="D634" s="494" t="s">
        <v>593</v>
      </c>
    </row>
    <row r="635" spans="1:4" x14ac:dyDescent="0.3">
      <c r="A635" s="492" t="s">
        <v>882</v>
      </c>
      <c r="B635" s="493">
        <v>168</v>
      </c>
      <c r="C635" s="493" t="s">
        <v>882</v>
      </c>
      <c r="D635" s="494" t="s">
        <v>590</v>
      </c>
    </row>
    <row r="636" spans="1:4" x14ac:dyDescent="0.3">
      <c r="A636" s="492" t="s">
        <v>1218</v>
      </c>
      <c r="B636" s="493">
        <v>84</v>
      </c>
      <c r="C636" s="493" t="s">
        <v>748</v>
      </c>
      <c r="D636" s="494" t="s">
        <v>593</v>
      </c>
    </row>
    <row r="637" spans="1:4" x14ac:dyDescent="0.3">
      <c r="A637" s="492" t="s">
        <v>785</v>
      </c>
      <c r="B637" s="493">
        <v>169</v>
      </c>
      <c r="C637" s="493" t="s">
        <v>785</v>
      </c>
      <c r="D637" s="494" t="s">
        <v>584</v>
      </c>
    </row>
    <row r="638" spans="1:4" x14ac:dyDescent="0.3">
      <c r="A638" s="492" t="s">
        <v>1219</v>
      </c>
      <c r="B638" s="493">
        <v>169</v>
      </c>
      <c r="C638" s="493" t="s">
        <v>785</v>
      </c>
      <c r="D638" s="494" t="s">
        <v>584</v>
      </c>
    </row>
    <row r="639" spans="1:4" x14ac:dyDescent="0.3">
      <c r="A639" s="492" t="s">
        <v>1220</v>
      </c>
      <c r="B639" s="493">
        <v>150</v>
      </c>
      <c r="C639" s="493" t="s">
        <v>936</v>
      </c>
      <c r="D639" s="494" t="s">
        <v>590</v>
      </c>
    </row>
    <row r="640" spans="1:4" x14ac:dyDescent="0.3">
      <c r="A640" s="492" t="s">
        <v>1221</v>
      </c>
      <c r="B640" s="493">
        <v>143</v>
      </c>
      <c r="C640" s="493" t="s">
        <v>682</v>
      </c>
      <c r="D640" s="494" t="s">
        <v>590</v>
      </c>
    </row>
    <row r="641" spans="1:4" x14ac:dyDescent="0.3">
      <c r="A641" s="492" t="s">
        <v>1222</v>
      </c>
      <c r="B641" s="493">
        <v>148</v>
      </c>
      <c r="C641" s="493" t="s">
        <v>779</v>
      </c>
      <c r="D641" s="494" t="s">
        <v>593</v>
      </c>
    </row>
    <row r="642" spans="1:4" x14ac:dyDescent="0.3">
      <c r="A642" s="492" t="s">
        <v>1223</v>
      </c>
      <c r="B642" s="493">
        <v>104</v>
      </c>
      <c r="C642" s="493" t="s">
        <v>841</v>
      </c>
      <c r="D642" s="494" t="s">
        <v>625</v>
      </c>
    </row>
    <row r="643" spans="1:4" ht="15" thickBot="1" x14ac:dyDescent="0.35">
      <c r="A643" s="495" t="s">
        <v>1224</v>
      </c>
      <c r="B643" s="496">
        <v>108</v>
      </c>
      <c r="C643" s="496" t="s">
        <v>1030</v>
      </c>
      <c r="D643" s="497" t="s">
        <v>593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G155"/>
  <sheetViews>
    <sheetView showZeros="0" topLeftCell="A10" workbookViewId="0">
      <selection activeCell="B26" sqref="B26:F26"/>
    </sheetView>
  </sheetViews>
  <sheetFormatPr defaultColWidth="9.33203125" defaultRowHeight="13.8" x14ac:dyDescent="0.25"/>
  <cols>
    <col min="1" max="1" width="26.44140625" style="21" customWidth="1"/>
    <col min="2" max="2" width="23.5546875" style="36" customWidth="1"/>
    <col min="3" max="6" width="23.5546875" style="48" customWidth="1"/>
    <col min="7" max="16384" width="9.33203125" style="48"/>
  </cols>
  <sheetData>
    <row r="1" spans="1:7" ht="24" customHeight="1" x14ac:dyDescent="0.25">
      <c r="A1" s="47"/>
      <c r="B1" s="551" t="s">
        <v>343</v>
      </c>
      <c r="C1" s="551"/>
      <c r="D1" s="551"/>
      <c r="E1" s="551"/>
      <c r="F1" s="47"/>
      <c r="G1" s="47"/>
    </row>
    <row r="2" spans="1:7" ht="15" customHeight="1" x14ac:dyDescent="0.25">
      <c r="A2" s="47"/>
      <c r="B2" s="63"/>
      <c r="C2" s="63"/>
      <c r="D2" s="63"/>
      <c r="E2" s="281" t="s">
        <v>117</v>
      </c>
      <c r="F2" s="284" t="str">
        <f>'Intake Sheet'!B35</f>
        <v>OBD</v>
      </c>
      <c r="G2" s="47"/>
    </row>
    <row r="3" spans="1:7" ht="16.2" thickBot="1" x14ac:dyDescent="0.3">
      <c r="A3" s="64"/>
      <c r="B3" s="64"/>
      <c r="E3" s="281" t="s">
        <v>144</v>
      </c>
      <c r="F3" s="285" t="str">
        <f>'Intake Sheet'!B31</f>
        <v xml:space="preserve">Ginne-Rae Clay </v>
      </c>
    </row>
    <row r="4" spans="1:7" ht="18.75" customHeight="1" thickTop="1" x14ac:dyDescent="0.3">
      <c r="A4" s="544" t="s">
        <v>147</v>
      </c>
      <c r="B4" s="545"/>
      <c r="C4" s="545"/>
      <c r="D4" s="545"/>
      <c r="E4" s="545"/>
      <c r="F4" s="546"/>
    </row>
    <row r="5" spans="1:7" ht="31.5" customHeight="1" thickBot="1" x14ac:dyDescent="0.3">
      <c r="A5" s="66" t="s">
        <v>5</v>
      </c>
      <c r="B5" s="67"/>
      <c r="C5" s="68" t="s">
        <v>6</v>
      </c>
      <c r="D5" s="69" t="s">
        <v>15</v>
      </c>
      <c r="E5" s="68"/>
      <c r="F5" s="70"/>
    </row>
    <row r="6" spans="1:7" ht="27.75" customHeight="1" thickTop="1" x14ac:dyDescent="0.25">
      <c r="A6" s="16" t="s">
        <v>16</v>
      </c>
      <c r="B6" s="548" t="str">
        <f>'Intake Sheet'!B77</f>
        <v xml:space="preserve">Approval of this request for $10 million to fulfill the requirements of PA 21-1, Sec 134, that creates access to capital for cannabis industry start up businesses. These businesses will not have access to the traditional means of funding due to the nature of the industry and the fact that federally insured monies are not available to this industry at this time. </v>
      </c>
      <c r="C6" s="549"/>
      <c r="D6" s="549"/>
      <c r="E6" s="549"/>
      <c r="F6" s="550"/>
    </row>
    <row r="7" spans="1:7" ht="44.25" customHeight="1" x14ac:dyDescent="0.25">
      <c r="A7" s="16" t="s">
        <v>0</v>
      </c>
      <c r="B7" s="552" t="str">
        <f>'Intake Sheet'!B4</f>
        <v xml:space="preserve">Cannabis Low Interest Loan Fund </v>
      </c>
      <c r="C7" s="553"/>
      <c r="D7" s="554"/>
      <c r="E7" s="16" t="s">
        <v>429</v>
      </c>
      <c r="F7" s="336" t="str">
        <f>'Intake Sheet'!B5</f>
        <v xml:space="preserve">State Wide </v>
      </c>
    </row>
    <row r="8" spans="1:7" ht="28.5" customHeight="1" x14ac:dyDescent="0.25">
      <c r="A8" s="16" t="s">
        <v>14</v>
      </c>
      <c r="B8" s="280" t="str">
        <f>'Intake Sheet'!B6</f>
        <v>DECD/Social Equity Council</v>
      </c>
      <c r="C8" s="16" t="s">
        <v>146</v>
      </c>
      <c r="D8" s="288">
        <f>'Intake Sheet'!B40</f>
        <v>44743</v>
      </c>
      <c r="E8" s="16" t="s">
        <v>2</v>
      </c>
      <c r="F8" s="288">
        <f>'Intake Sheet'!B39</f>
        <v>44645</v>
      </c>
    </row>
    <row r="9" spans="1:7" ht="27.75" customHeight="1" x14ac:dyDescent="0.25">
      <c r="A9" s="16" t="s">
        <v>17</v>
      </c>
      <c r="B9" s="287">
        <f>'Intake Sheet'!B1</f>
        <v>0</v>
      </c>
      <c r="C9" s="16" t="s">
        <v>23</v>
      </c>
      <c r="D9" s="286">
        <f>'Intake Sheet'!B42</f>
        <v>0</v>
      </c>
      <c r="E9" s="16" t="s">
        <v>24</v>
      </c>
      <c r="F9" s="286">
        <f>'Intake Sheet'!B43</f>
        <v>10000000</v>
      </c>
    </row>
    <row r="10" spans="1:7" ht="45" customHeight="1" x14ac:dyDescent="0.25">
      <c r="A10" s="16" t="s">
        <v>22</v>
      </c>
      <c r="B10" s="287" t="str">
        <f>'Intake Sheet'!B36</f>
        <v>Special Act</v>
      </c>
      <c r="C10" s="16" t="s">
        <v>363</v>
      </c>
      <c r="D10" s="287" t="str">
        <f>'Intake Sheet'!B57</f>
        <v>New</v>
      </c>
      <c r="E10" s="16" t="s">
        <v>26</v>
      </c>
      <c r="F10" s="293">
        <f>'Intake Sheet'!B58</f>
        <v>0</v>
      </c>
    </row>
    <row r="11" spans="1:7" ht="217.5" customHeight="1" x14ac:dyDescent="0.25">
      <c r="A11" s="16" t="s">
        <v>18</v>
      </c>
      <c r="B11" s="547" t="str">
        <f>'Intake Sheet'!B56</f>
        <v>PA 21-1 Sec (§ 134) Authorizes up to $50 million in state general obligation bonds for DECD and the Social Equity Council to use for specified financial assistance and workforce training programs in the following specified areas:   
1. low-interest loans to social equity applicants, municipalities, or nonprofits to rehabilitate, renovate, or develop unused or underused real property for use as a cannabis establishment; 
2. capital to social equity applicants seeking to start or maintain a cannabis establishment;
3. development funds or ongoing expenses for the cannabis business accelerator program; and
4. development funds or ongoing expenses for the workforce training programs developed by the Social Equity Council  
This first $10 Million request will be used to for low-interest loans to social equity applicants seeking to start or maintain a cannabis establishment</v>
      </c>
      <c r="C11" s="547"/>
      <c r="D11" s="547"/>
      <c r="E11" s="547"/>
      <c r="F11" s="547"/>
    </row>
    <row r="12" spans="1:7" ht="28.5" customHeight="1" x14ac:dyDescent="0.25">
      <c r="A12" s="16" t="s">
        <v>19</v>
      </c>
      <c r="B12" s="287" t="str">
        <f>'Intake Sheet'!B53</f>
        <v>N/A</v>
      </c>
      <c r="C12" s="16" t="s">
        <v>20</v>
      </c>
      <c r="D12" s="287">
        <f>'Intake Sheet'!B54</f>
        <v>0</v>
      </c>
      <c r="E12" s="16" t="s">
        <v>21</v>
      </c>
      <c r="F12" s="287">
        <f>'Intake Sheet'!B55</f>
        <v>0</v>
      </c>
    </row>
    <row r="13" spans="1:7" ht="28.5" customHeight="1" x14ac:dyDescent="0.25">
      <c r="A13" s="16" t="s">
        <v>431</v>
      </c>
      <c r="B13" s="290" t="e">
        <f>IF(B12="-","",C19/B12)</f>
        <v>#VALUE!</v>
      </c>
      <c r="C13" s="16" t="s">
        <v>432</v>
      </c>
      <c r="D13" s="290" t="e">
        <f>IF(D12="-","",C19/D12)</f>
        <v>#DIV/0!</v>
      </c>
      <c r="E13" s="16" t="s">
        <v>430</v>
      </c>
      <c r="F13" s="290" t="e">
        <f>IF(OR(B12="-",D12="-"),"",C19/(B12+D12))</f>
        <v>#VALUE!</v>
      </c>
    </row>
    <row r="14" spans="1:7" ht="31.5" customHeight="1" x14ac:dyDescent="0.25">
      <c r="A14" s="16" t="s">
        <v>27</v>
      </c>
      <c r="B14" s="295" t="str">
        <f>IF('Intake Sheet'!B43&gt;0,'Intake Sheet'!B45,"")</f>
        <v>will vary</v>
      </c>
      <c r="C14" s="16" t="s">
        <v>28</v>
      </c>
      <c r="D14" s="287" t="str">
        <f>IF('Intake Sheet'!B43&gt;0,'Intake Sheet'!B46,"")</f>
        <v>will vary</v>
      </c>
      <c r="E14" s="16" t="s">
        <v>484</v>
      </c>
      <c r="F14" s="296" t="str">
        <f>IF('Intake Sheet'!B43&gt;0,'Intake Sheet'!B47,"")</f>
        <v>YES</v>
      </c>
    </row>
    <row r="15" spans="1:7" ht="31.5" customHeight="1" x14ac:dyDescent="0.25">
      <c r="A15" s="16" t="s">
        <v>29</v>
      </c>
      <c r="B15" s="533">
        <f>IF('Intake Sheet'!B43&gt;0,'Intake Sheet'!B49,"")</f>
        <v>0</v>
      </c>
      <c r="C15" s="534"/>
      <c r="D15" s="16" t="s">
        <v>30</v>
      </c>
      <c r="E15" s="535">
        <f>IF('Intake Sheet'!B43&gt;0,'Intake Sheet'!B50,"")</f>
        <v>0</v>
      </c>
      <c r="F15" s="536"/>
    </row>
    <row r="16" spans="1:7" ht="30" customHeight="1" x14ac:dyDescent="0.25">
      <c r="A16" s="16" t="s">
        <v>31</v>
      </c>
      <c r="B16" s="535">
        <f>IF('Intake Sheet'!B43&gt;0,'Intake Sheet'!B51,"")</f>
        <v>0</v>
      </c>
      <c r="C16" s="536"/>
      <c r="D16" s="16" t="s">
        <v>145</v>
      </c>
      <c r="E16" s="533" t="str">
        <f>IF('Intake Sheet'!B43&gt;0,'Intake Sheet'!B48,"")</f>
        <v>principal only for the first 12 months</v>
      </c>
      <c r="F16" s="534"/>
    </row>
    <row r="17" spans="1:6" ht="25.5" customHeight="1" thickBot="1" x14ac:dyDescent="0.3">
      <c r="A17" s="16" t="s">
        <v>1</v>
      </c>
      <c r="B17" s="535" t="str">
        <f>IF('Intake Sheet'!B43&gt;0,'Intake Sheet'!B52,"")</f>
        <v>YES</v>
      </c>
      <c r="C17" s="537"/>
      <c r="D17" s="537"/>
      <c r="E17" s="537"/>
      <c r="F17" s="536"/>
    </row>
    <row r="18" spans="1:6" ht="18" customHeight="1" x14ac:dyDescent="0.25">
      <c r="A18" s="17" t="s">
        <v>32</v>
      </c>
      <c r="B18" s="71" t="s">
        <v>33</v>
      </c>
      <c r="C18" s="65"/>
      <c r="D18" s="18"/>
      <c r="E18" s="71" t="s">
        <v>35</v>
      </c>
      <c r="F18" s="65"/>
    </row>
    <row r="19" spans="1:6" ht="24" customHeight="1" x14ac:dyDescent="0.25">
      <c r="A19" s="19"/>
      <c r="B19" s="182" t="s">
        <v>132</v>
      </c>
      <c r="C19" s="54">
        <f>'Intake Sheet'!D124</f>
        <v>10000000</v>
      </c>
      <c r="D19" s="33"/>
      <c r="E19" s="182" t="s">
        <v>36</v>
      </c>
      <c r="F19" s="57">
        <f>SUM('Intake Sheet'!H83+'Intake Sheet'!H84+'Intake Sheet'!H85+'Intake Sheet'!H95)</f>
        <v>10000000</v>
      </c>
    </row>
    <row r="20" spans="1:6" ht="24" customHeight="1" x14ac:dyDescent="0.25">
      <c r="A20" s="19"/>
      <c r="B20" s="182" t="s">
        <v>133</v>
      </c>
      <c r="C20" s="54">
        <f>SUM('Intake Sheet'!D125+'Intake Sheet'!D126+'Intake Sheet'!D127+'Intake Sheet'!D133+'Intake Sheet'!D134+'Intake Sheet'!D135)</f>
        <v>0</v>
      </c>
      <c r="D20" s="532" t="s">
        <v>362</v>
      </c>
      <c r="E20" s="182" t="s">
        <v>37</v>
      </c>
      <c r="F20" s="57">
        <f>SUM('Intake Sheet'!H86:H87)</f>
        <v>0</v>
      </c>
    </row>
    <row r="21" spans="1:6" ht="24" customHeight="1" x14ac:dyDescent="0.25">
      <c r="A21" s="19"/>
      <c r="B21" s="182" t="s">
        <v>4</v>
      </c>
      <c r="C21" s="54">
        <f>'Intake Sheet'!D130</f>
        <v>0</v>
      </c>
      <c r="D21" s="532"/>
      <c r="E21" s="182" t="s">
        <v>38</v>
      </c>
      <c r="F21" s="57">
        <f>SUM('Intake Sheet'!H88:H90)</f>
        <v>0</v>
      </c>
    </row>
    <row r="22" spans="1:6" ht="24" customHeight="1" x14ac:dyDescent="0.3">
      <c r="A22" s="20"/>
      <c r="B22" s="182" t="s">
        <v>34</v>
      </c>
      <c r="C22" s="54">
        <f>'Intake Sheet'!D131</f>
        <v>0</v>
      </c>
      <c r="D22" s="297">
        <f>SUM(C21:C24)/C25</f>
        <v>0</v>
      </c>
      <c r="E22" s="182" t="s">
        <v>39</v>
      </c>
      <c r="F22" s="57">
        <f>SUM('Intake Sheet'!H91+'Intake Sheet'!H92)</f>
        <v>0</v>
      </c>
    </row>
    <row r="23" spans="1:6" ht="24" customHeight="1" x14ac:dyDescent="0.25">
      <c r="A23" s="20"/>
      <c r="B23" s="182" t="s">
        <v>40</v>
      </c>
      <c r="C23" s="54">
        <f>'Intake Sheet'!D129</f>
        <v>0</v>
      </c>
      <c r="D23" s="33"/>
      <c r="E23" s="182" t="s">
        <v>361</v>
      </c>
      <c r="F23" s="57">
        <f>SUM('Intake Sheet'!H93:H94)</f>
        <v>0</v>
      </c>
    </row>
    <row r="24" spans="1:6" ht="24" customHeight="1" thickBot="1" x14ac:dyDescent="0.3">
      <c r="A24" s="20"/>
      <c r="B24" s="182" t="s">
        <v>41</v>
      </c>
      <c r="C24" s="55">
        <f>'Intake Sheet'!D136</f>
        <v>0</v>
      </c>
      <c r="D24" s="33"/>
      <c r="E24" s="182" t="s">
        <v>136</v>
      </c>
      <c r="F24" s="58">
        <f>SUM('Intake Sheet'!H99:H108)</f>
        <v>0</v>
      </c>
    </row>
    <row r="25" spans="1:6" ht="15" thickTop="1" thickBot="1" x14ac:dyDescent="0.3">
      <c r="A25" s="20"/>
      <c r="B25" s="183" t="s">
        <v>42</v>
      </c>
      <c r="C25" s="337">
        <f>SUM(C19:C24)</f>
        <v>10000000</v>
      </c>
      <c r="D25" s="33"/>
      <c r="E25" s="183" t="s">
        <v>42</v>
      </c>
      <c r="F25" s="338">
        <f>SUM(F19:F24)</f>
        <v>10000000</v>
      </c>
    </row>
    <row r="26" spans="1:6" ht="84.75" customHeight="1" x14ac:dyDescent="0.25">
      <c r="A26" s="16" t="s">
        <v>44</v>
      </c>
      <c r="B26" s="538" t="str">
        <f>'Intake Sheet'!B71</f>
        <v xml:space="preserve">The DECD/SEC has been charged with creating access to capital for cannabis related business ventures.  Having these funds made available, ASAP, is critical to allowing the adult use cannabis market to open and thrive in CT.  Funds will be provided to social equity applicants that have been approved for licensure in the regulated cannabis industry.  Because federal funding is not available, these State sponsored funds are critical. </v>
      </c>
      <c r="C26" s="539"/>
      <c r="D26" s="540"/>
      <c r="E26" s="539"/>
      <c r="F26" s="541"/>
    </row>
    <row r="27" spans="1:6" s="37" customFormat="1" ht="57" customHeight="1" x14ac:dyDescent="0.25">
      <c r="A27" s="15" t="s">
        <v>43</v>
      </c>
      <c r="B27" s="542" t="str">
        <f>'Intake Sheet'!B72</f>
        <v xml:space="preserve">The benefits that will result from having access to capital will be the growth and sustainability of cannabis businesses owned and operated by those that have been disproportionately impacted by the cannabis prohibition era.  </v>
      </c>
      <c r="C27" s="540"/>
      <c r="D27" s="540"/>
      <c r="E27" s="540"/>
      <c r="F27" s="543"/>
    </row>
    <row r="28" spans="1:6" s="37" customFormat="1" ht="30" customHeight="1" x14ac:dyDescent="0.25">
      <c r="A28" s="16" t="s">
        <v>45</v>
      </c>
      <c r="B28" s="542" t="str">
        <f>'Intake Sheet'!B73</f>
        <v>Timing</v>
      </c>
      <c r="C28" s="540"/>
      <c r="D28" s="540"/>
      <c r="E28" s="540"/>
      <c r="F28" s="543"/>
    </row>
    <row r="29" spans="1:6" s="37" customFormat="1" ht="45" customHeight="1" x14ac:dyDescent="0.25">
      <c r="A29" s="16" t="s">
        <v>364</v>
      </c>
      <c r="B29" s="542" t="str">
        <f>'Intake Sheet'!B74</f>
        <v>None</v>
      </c>
      <c r="C29" s="540"/>
      <c r="D29" s="540"/>
      <c r="E29" s="540"/>
      <c r="F29" s="543"/>
    </row>
    <row r="30" spans="1:6" s="37" customFormat="1" ht="44.25" customHeight="1" x14ac:dyDescent="0.25">
      <c r="A30" s="16" t="s">
        <v>46</v>
      </c>
      <c r="B30" s="542" t="str">
        <f>'Intake Sheet'!B75</f>
        <v xml:space="preserve">None </v>
      </c>
      <c r="C30" s="540"/>
      <c r="D30" s="540"/>
      <c r="E30" s="540"/>
      <c r="F30" s="543"/>
    </row>
    <row r="31" spans="1:6" ht="42.75" customHeight="1" x14ac:dyDescent="0.25">
      <c r="A31" s="16" t="s">
        <v>366</v>
      </c>
      <c r="B31" s="542" t="str">
        <f>'Intake Sheet'!B76</f>
        <v>No</v>
      </c>
      <c r="C31" s="540"/>
      <c r="D31" s="540"/>
      <c r="E31" s="540"/>
      <c r="F31" s="543"/>
    </row>
    <row r="32" spans="1:6" ht="33.75" customHeight="1" x14ac:dyDescent="0.25">
      <c r="B32" s="22"/>
    </row>
    <row r="33" spans="1:3" ht="36" customHeight="1" x14ac:dyDescent="0.25">
      <c r="A33" s="23"/>
      <c r="B33" s="6"/>
    </row>
    <row r="34" spans="1:3" ht="18.75" customHeight="1" x14ac:dyDescent="0.25">
      <c r="B34" s="6"/>
    </row>
    <row r="35" spans="1:3" ht="18.75" customHeight="1" x14ac:dyDescent="0.25">
      <c r="A35" s="24"/>
      <c r="B35" s="6"/>
    </row>
    <row r="36" spans="1:3" ht="57" customHeight="1" x14ac:dyDescent="0.25">
      <c r="A36" s="24"/>
      <c r="B36" s="6"/>
    </row>
    <row r="37" spans="1:3" ht="18.75" customHeight="1" x14ac:dyDescent="0.25">
      <c r="A37" s="24"/>
      <c r="B37" s="25"/>
    </row>
    <row r="38" spans="1:3" ht="9.75" customHeight="1" x14ac:dyDescent="0.25">
      <c r="B38" s="6"/>
    </row>
    <row r="39" spans="1:3" ht="72" customHeight="1" x14ac:dyDescent="0.25">
      <c r="A39" s="38"/>
      <c r="B39" s="26"/>
    </row>
    <row r="40" spans="1:3" ht="18.75" customHeight="1" x14ac:dyDescent="0.25">
      <c r="A40" s="38"/>
      <c r="B40" s="27"/>
    </row>
    <row r="41" spans="1:3" ht="18.75" customHeight="1" x14ac:dyDescent="0.25">
      <c r="A41" s="39"/>
      <c r="B41" s="28"/>
      <c r="C41" s="40"/>
    </row>
    <row r="42" spans="1:3" ht="18.75" customHeight="1" x14ac:dyDescent="0.25">
      <c r="A42" s="41"/>
      <c r="B42" s="28"/>
      <c r="C42" s="40"/>
    </row>
    <row r="43" spans="1:3" ht="18.75" customHeight="1" x14ac:dyDescent="0.25">
      <c r="A43" s="39"/>
      <c r="B43" s="28"/>
      <c r="C43" s="40"/>
    </row>
    <row r="44" spans="1:3" ht="18.75" customHeight="1" x14ac:dyDescent="0.25">
      <c r="A44" s="41"/>
      <c r="B44" s="28"/>
      <c r="C44" s="40"/>
    </row>
    <row r="45" spans="1:3" ht="18.75" customHeight="1" x14ac:dyDescent="0.25">
      <c r="A45" s="42"/>
      <c r="B45" s="28"/>
      <c r="C45" s="40"/>
    </row>
    <row r="46" spans="1:3" ht="18.75" customHeight="1" x14ac:dyDescent="0.25">
      <c r="A46" s="38"/>
      <c r="B46" s="28"/>
      <c r="C46" s="40"/>
    </row>
    <row r="47" spans="1:3" ht="18.75" customHeight="1" x14ac:dyDescent="0.25">
      <c r="A47" s="39"/>
      <c r="B47" s="28"/>
      <c r="C47" s="40"/>
    </row>
    <row r="48" spans="1:3" ht="18.75" customHeight="1" x14ac:dyDescent="0.25">
      <c r="A48" s="38"/>
      <c r="B48" s="29"/>
      <c r="C48" s="40"/>
    </row>
    <row r="49" spans="1:3" ht="18.75" customHeight="1" x14ac:dyDescent="0.25">
      <c r="A49" s="41"/>
      <c r="B49" s="30"/>
      <c r="C49" s="40"/>
    </row>
    <row r="50" spans="1:3" ht="18.75" customHeight="1" x14ac:dyDescent="0.25">
      <c r="A50" s="41"/>
      <c r="B50" s="30"/>
    </row>
    <row r="51" spans="1:3" ht="18.75" customHeight="1" x14ac:dyDescent="0.25">
      <c r="A51" s="41"/>
      <c r="B51" s="30"/>
    </row>
    <row r="52" spans="1:3" ht="18.75" customHeight="1" x14ac:dyDescent="0.25">
      <c r="A52" s="43"/>
      <c r="B52" s="30"/>
    </row>
    <row r="53" spans="1:3" ht="18.75" customHeight="1" x14ac:dyDescent="0.25">
      <c r="A53" s="44"/>
      <c r="B53" s="28"/>
    </row>
    <row r="54" spans="1:3" ht="18.75" customHeight="1" x14ac:dyDescent="0.25">
      <c r="A54" s="38"/>
      <c r="B54" s="28"/>
    </row>
    <row r="55" spans="1:3" ht="18.75" customHeight="1" thickBot="1" x14ac:dyDescent="0.3">
      <c r="A55" s="45"/>
      <c r="B55" s="31"/>
    </row>
    <row r="56" spans="1:3" ht="46.5" customHeight="1" thickTop="1" x14ac:dyDescent="0.3">
      <c r="A56" s="32"/>
      <c r="B56" s="33"/>
    </row>
    <row r="57" spans="1:3" ht="17.100000000000001" customHeight="1" x14ac:dyDescent="0.3">
      <c r="A57" s="46"/>
      <c r="B57" s="33"/>
    </row>
    <row r="58" spans="1:3" ht="17.100000000000001" customHeight="1" x14ac:dyDescent="0.3">
      <c r="A58" s="46"/>
      <c r="B58" s="33"/>
    </row>
    <row r="59" spans="1:3" ht="14.4" x14ac:dyDescent="0.25">
      <c r="A59" s="49"/>
      <c r="B59" s="34"/>
    </row>
    <row r="60" spans="1:3" ht="14.4" x14ac:dyDescent="0.25">
      <c r="A60" s="34"/>
      <c r="B60" s="35"/>
    </row>
    <row r="61" spans="1:3" ht="14.4" x14ac:dyDescent="0.25">
      <c r="A61" s="34"/>
      <c r="B61" s="35"/>
    </row>
    <row r="62" spans="1:3" ht="14.4" x14ac:dyDescent="0.25">
      <c r="A62" s="34"/>
      <c r="B62" s="35"/>
    </row>
    <row r="63" spans="1:3" ht="14.4" x14ac:dyDescent="0.25">
      <c r="A63" s="34"/>
      <c r="B63" s="35"/>
    </row>
    <row r="64" spans="1:3" ht="15.6" x14ac:dyDescent="0.3">
      <c r="A64" s="50"/>
      <c r="B64" s="35"/>
    </row>
    <row r="65" spans="1:2" ht="15.6" x14ac:dyDescent="0.3">
      <c r="A65" s="50"/>
      <c r="B65" s="35"/>
    </row>
    <row r="66" spans="1:2" ht="15.6" x14ac:dyDescent="0.3">
      <c r="A66" s="50"/>
      <c r="B66" s="35"/>
    </row>
    <row r="67" spans="1:2" ht="15.6" x14ac:dyDescent="0.3">
      <c r="A67" s="50"/>
      <c r="B67" s="35"/>
    </row>
    <row r="68" spans="1:2" ht="15.6" x14ac:dyDescent="0.3">
      <c r="A68" s="50"/>
      <c r="B68" s="35"/>
    </row>
    <row r="69" spans="1:2" ht="15.6" x14ac:dyDescent="0.3">
      <c r="A69" s="50"/>
      <c r="B69" s="35"/>
    </row>
    <row r="70" spans="1:2" ht="15.6" x14ac:dyDescent="0.3">
      <c r="A70" s="50"/>
      <c r="B70" s="35"/>
    </row>
    <row r="71" spans="1:2" ht="15.6" x14ac:dyDescent="0.3">
      <c r="A71" s="51"/>
      <c r="B71" s="35"/>
    </row>
    <row r="72" spans="1:2" ht="15.6" x14ac:dyDescent="0.3">
      <c r="A72" s="50"/>
      <c r="B72" s="35"/>
    </row>
    <row r="73" spans="1:2" ht="15.6" x14ac:dyDescent="0.3">
      <c r="A73" s="50"/>
      <c r="B73" s="35"/>
    </row>
    <row r="74" spans="1:2" ht="15.6" x14ac:dyDescent="0.3">
      <c r="A74" s="50"/>
      <c r="B74" s="35"/>
    </row>
    <row r="75" spans="1:2" ht="15.6" x14ac:dyDescent="0.3">
      <c r="A75" s="50"/>
      <c r="B75" s="35"/>
    </row>
    <row r="76" spans="1:2" ht="15.6" x14ac:dyDescent="0.3">
      <c r="A76" s="50"/>
      <c r="B76" s="35"/>
    </row>
    <row r="77" spans="1:2" ht="15.6" x14ac:dyDescent="0.3">
      <c r="A77" s="50"/>
      <c r="B77" s="35"/>
    </row>
    <row r="78" spans="1:2" ht="15.6" x14ac:dyDescent="0.3">
      <c r="A78" s="50"/>
      <c r="B78" s="35"/>
    </row>
    <row r="79" spans="1:2" ht="15.6" x14ac:dyDescent="0.3">
      <c r="A79" s="50"/>
      <c r="B79" s="35"/>
    </row>
    <row r="80" spans="1:2" ht="14.4" x14ac:dyDescent="0.25">
      <c r="A80" s="52"/>
      <c r="B80" s="35"/>
    </row>
    <row r="81" spans="1:2" x14ac:dyDescent="0.25">
      <c r="A81" s="53"/>
      <c r="B81" s="35"/>
    </row>
    <row r="82" spans="1:2" x14ac:dyDescent="0.25">
      <c r="A82" s="53"/>
      <c r="B82" s="35"/>
    </row>
    <row r="83" spans="1:2" x14ac:dyDescent="0.25">
      <c r="A83" s="53"/>
      <c r="B83" s="35"/>
    </row>
    <row r="84" spans="1:2" x14ac:dyDescent="0.25">
      <c r="A84" s="53"/>
      <c r="B84" s="35"/>
    </row>
    <row r="85" spans="1:2" x14ac:dyDescent="0.25">
      <c r="A85" s="53"/>
      <c r="B85" s="35"/>
    </row>
    <row r="86" spans="1:2" x14ac:dyDescent="0.25">
      <c r="A86" s="53"/>
      <c r="B86" s="35"/>
    </row>
    <row r="87" spans="1:2" x14ac:dyDescent="0.25">
      <c r="A87" s="53"/>
      <c r="B87" s="35"/>
    </row>
    <row r="88" spans="1:2" x14ac:dyDescent="0.25">
      <c r="A88" s="53"/>
      <c r="B88" s="35"/>
    </row>
    <row r="89" spans="1:2" x14ac:dyDescent="0.25">
      <c r="A89" s="53"/>
      <c r="B89" s="35"/>
    </row>
    <row r="90" spans="1:2" x14ac:dyDescent="0.25">
      <c r="A90" s="53"/>
      <c r="B90" s="35"/>
    </row>
    <row r="91" spans="1:2" x14ac:dyDescent="0.25">
      <c r="A91" s="53"/>
      <c r="B91" s="35"/>
    </row>
    <row r="92" spans="1:2" x14ac:dyDescent="0.25">
      <c r="A92" s="53"/>
      <c r="B92" s="35"/>
    </row>
    <row r="93" spans="1:2" x14ac:dyDescent="0.25">
      <c r="A93" s="53"/>
      <c r="B93" s="35"/>
    </row>
    <row r="94" spans="1:2" x14ac:dyDescent="0.25">
      <c r="A94" s="53"/>
      <c r="B94" s="35"/>
    </row>
    <row r="95" spans="1:2" x14ac:dyDescent="0.25">
      <c r="A95" s="53"/>
      <c r="B95" s="35"/>
    </row>
    <row r="96" spans="1:2" x14ac:dyDescent="0.25">
      <c r="A96" s="53"/>
      <c r="B96" s="35"/>
    </row>
    <row r="97" spans="1:2" x14ac:dyDescent="0.25">
      <c r="A97" s="53"/>
      <c r="B97" s="35"/>
    </row>
    <row r="98" spans="1:2" x14ac:dyDescent="0.25">
      <c r="A98" s="53"/>
      <c r="B98" s="35"/>
    </row>
    <row r="99" spans="1:2" x14ac:dyDescent="0.25">
      <c r="A99" s="53"/>
      <c r="B99" s="35"/>
    </row>
    <row r="100" spans="1:2" x14ac:dyDescent="0.25">
      <c r="A100" s="53"/>
      <c r="B100" s="35"/>
    </row>
    <row r="101" spans="1:2" x14ac:dyDescent="0.25">
      <c r="A101" s="53"/>
      <c r="B101" s="35"/>
    </row>
    <row r="102" spans="1:2" x14ac:dyDescent="0.25">
      <c r="A102" s="53"/>
      <c r="B102" s="35"/>
    </row>
    <row r="103" spans="1:2" x14ac:dyDescent="0.25">
      <c r="A103" s="53"/>
      <c r="B103" s="35"/>
    </row>
    <row r="104" spans="1:2" x14ac:dyDescent="0.25">
      <c r="A104" s="53"/>
      <c r="B104" s="35"/>
    </row>
    <row r="105" spans="1:2" x14ac:dyDescent="0.25">
      <c r="A105" s="53"/>
      <c r="B105" s="35"/>
    </row>
    <row r="106" spans="1:2" x14ac:dyDescent="0.25">
      <c r="A106" s="53"/>
      <c r="B106" s="35"/>
    </row>
    <row r="107" spans="1:2" x14ac:dyDescent="0.25">
      <c r="A107" s="53"/>
      <c r="B107" s="35"/>
    </row>
    <row r="108" spans="1:2" x14ac:dyDescent="0.25">
      <c r="A108" s="53"/>
      <c r="B108" s="35"/>
    </row>
    <row r="109" spans="1:2" x14ac:dyDescent="0.25">
      <c r="A109" s="53"/>
      <c r="B109" s="35"/>
    </row>
    <row r="110" spans="1:2" x14ac:dyDescent="0.25">
      <c r="A110" s="53"/>
      <c r="B110" s="35"/>
    </row>
    <row r="111" spans="1:2" x14ac:dyDescent="0.25">
      <c r="A111" s="53"/>
      <c r="B111" s="35"/>
    </row>
    <row r="112" spans="1:2" x14ac:dyDescent="0.25">
      <c r="A112" s="53"/>
      <c r="B112" s="35"/>
    </row>
    <row r="113" spans="1:2" x14ac:dyDescent="0.25">
      <c r="A113" s="53"/>
      <c r="B113" s="35"/>
    </row>
    <row r="114" spans="1:2" x14ac:dyDescent="0.25">
      <c r="A114" s="53"/>
      <c r="B114" s="35"/>
    </row>
    <row r="115" spans="1:2" x14ac:dyDescent="0.25">
      <c r="A115" s="53"/>
      <c r="B115" s="35"/>
    </row>
    <row r="116" spans="1:2" x14ac:dyDescent="0.25">
      <c r="A116" s="53"/>
      <c r="B116" s="35"/>
    </row>
    <row r="117" spans="1:2" x14ac:dyDescent="0.25">
      <c r="A117" s="53"/>
      <c r="B117" s="35"/>
    </row>
    <row r="118" spans="1:2" x14ac:dyDescent="0.25">
      <c r="A118" s="53"/>
      <c r="B118" s="35"/>
    </row>
    <row r="119" spans="1:2" x14ac:dyDescent="0.25">
      <c r="A119" s="53"/>
      <c r="B119" s="35"/>
    </row>
    <row r="120" spans="1:2" x14ac:dyDescent="0.25">
      <c r="A120" s="53"/>
      <c r="B120" s="35"/>
    </row>
    <row r="121" spans="1:2" x14ac:dyDescent="0.25">
      <c r="A121" s="53"/>
      <c r="B121" s="35"/>
    </row>
    <row r="122" spans="1:2" x14ac:dyDescent="0.25">
      <c r="A122" s="53"/>
      <c r="B122" s="35"/>
    </row>
    <row r="123" spans="1:2" x14ac:dyDescent="0.25">
      <c r="A123" s="53"/>
      <c r="B123" s="35"/>
    </row>
    <row r="124" spans="1:2" x14ac:dyDescent="0.25">
      <c r="A124" s="53"/>
      <c r="B124" s="35"/>
    </row>
    <row r="125" spans="1:2" x14ac:dyDescent="0.25">
      <c r="A125" s="53"/>
      <c r="B125" s="35"/>
    </row>
    <row r="126" spans="1:2" x14ac:dyDescent="0.25">
      <c r="A126" s="53"/>
      <c r="B126" s="35"/>
    </row>
    <row r="127" spans="1:2" x14ac:dyDescent="0.25">
      <c r="A127" s="53"/>
      <c r="B127" s="35"/>
    </row>
    <row r="128" spans="1:2" x14ac:dyDescent="0.25">
      <c r="A128" s="53"/>
      <c r="B128" s="35"/>
    </row>
    <row r="129" spans="1:2" x14ac:dyDescent="0.25">
      <c r="A129" s="53"/>
      <c r="B129" s="35"/>
    </row>
    <row r="130" spans="1:2" x14ac:dyDescent="0.25">
      <c r="A130" s="53"/>
      <c r="B130" s="35"/>
    </row>
    <row r="131" spans="1:2" x14ac:dyDescent="0.25">
      <c r="A131" s="53"/>
      <c r="B131" s="35"/>
    </row>
    <row r="132" spans="1:2" x14ac:dyDescent="0.25">
      <c r="A132" s="53"/>
      <c r="B132" s="35"/>
    </row>
    <row r="133" spans="1:2" x14ac:dyDescent="0.25">
      <c r="A133" s="53"/>
      <c r="B133" s="35"/>
    </row>
    <row r="134" spans="1:2" x14ac:dyDescent="0.25">
      <c r="A134" s="53"/>
      <c r="B134" s="35"/>
    </row>
    <row r="135" spans="1:2" x14ac:dyDescent="0.25">
      <c r="A135" s="53"/>
      <c r="B135" s="35"/>
    </row>
    <row r="136" spans="1:2" x14ac:dyDescent="0.25">
      <c r="A136" s="53"/>
      <c r="B136" s="35"/>
    </row>
    <row r="137" spans="1:2" x14ac:dyDescent="0.25">
      <c r="A137" s="53"/>
      <c r="B137" s="35"/>
    </row>
    <row r="138" spans="1:2" x14ac:dyDescent="0.25">
      <c r="A138" s="53"/>
      <c r="B138" s="35"/>
    </row>
    <row r="139" spans="1:2" x14ac:dyDescent="0.25">
      <c r="A139" s="53"/>
      <c r="B139" s="35"/>
    </row>
    <row r="140" spans="1:2" x14ac:dyDescent="0.25">
      <c r="A140" s="53"/>
      <c r="B140" s="35"/>
    </row>
    <row r="141" spans="1:2" x14ac:dyDescent="0.25">
      <c r="A141" s="53"/>
      <c r="B141" s="35"/>
    </row>
    <row r="142" spans="1:2" x14ac:dyDescent="0.25">
      <c r="A142" s="53"/>
      <c r="B142" s="35"/>
    </row>
    <row r="143" spans="1:2" x14ac:dyDescent="0.25">
      <c r="A143" s="53"/>
      <c r="B143" s="35"/>
    </row>
    <row r="144" spans="1:2" x14ac:dyDescent="0.25">
      <c r="A144" s="53"/>
      <c r="B144" s="35"/>
    </row>
    <row r="145" spans="1:2" x14ac:dyDescent="0.25">
      <c r="A145" s="53"/>
      <c r="B145" s="35"/>
    </row>
    <row r="146" spans="1:2" x14ac:dyDescent="0.25">
      <c r="A146" s="53"/>
      <c r="B146" s="35"/>
    </row>
    <row r="147" spans="1:2" x14ac:dyDescent="0.25">
      <c r="A147" s="53"/>
      <c r="B147" s="35"/>
    </row>
    <row r="148" spans="1:2" x14ac:dyDescent="0.25">
      <c r="A148" s="53"/>
      <c r="B148" s="35"/>
    </row>
    <row r="149" spans="1:2" x14ac:dyDescent="0.25">
      <c r="A149" s="53"/>
      <c r="B149" s="35"/>
    </row>
    <row r="150" spans="1:2" x14ac:dyDescent="0.25">
      <c r="A150" s="53"/>
      <c r="B150" s="35"/>
    </row>
    <row r="151" spans="1:2" x14ac:dyDescent="0.25">
      <c r="A151" s="53"/>
      <c r="B151" s="35"/>
    </row>
    <row r="152" spans="1:2" x14ac:dyDescent="0.25">
      <c r="A152" s="53"/>
      <c r="B152" s="35"/>
    </row>
    <row r="153" spans="1:2" x14ac:dyDescent="0.25">
      <c r="A153" s="53"/>
      <c r="B153" s="35"/>
    </row>
    <row r="154" spans="1:2" x14ac:dyDescent="0.25">
      <c r="A154" s="53"/>
      <c r="B154" s="35"/>
    </row>
    <row r="155" spans="1:2" x14ac:dyDescent="0.25">
      <c r="A155" s="53"/>
      <c r="B155" s="35"/>
    </row>
  </sheetData>
  <customSheetViews>
    <customSheetView guid="{8B41D907-2738-45D5-B2A3-27E68231E641}" showPageBreaks="1" printArea="1">
      <pane ySplit="2" topLeftCell="A3" activePane="bottomLeft" state="frozen"/>
      <selection pane="bottomLeft" activeCell="B2" sqref="B2"/>
      <rowBreaks count="1" manualBreakCount="1">
        <brk id="22" max="1" man="1"/>
      </rowBreaks>
      <pageMargins left="0" right="0" top="0" bottom="0" header="0" footer="0"/>
      <printOptions gridLines="1"/>
      <pageSetup scale="97" orientation="portrait" r:id="rId1"/>
    </customSheetView>
  </customSheetViews>
  <mergeCells count="17">
    <mergeCell ref="A4:F4"/>
    <mergeCell ref="B11:F11"/>
    <mergeCell ref="B6:F6"/>
    <mergeCell ref="B1:E1"/>
    <mergeCell ref="B7:D7"/>
    <mergeCell ref="B26:F26"/>
    <mergeCell ref="B27:F27"/>
    <mergeCell ref="B28:F28"/>
    <mergeCell ref="B30:F30"/>
    <mergeCell ref="B31:F31"/>
    <mergeCell ref="B29:F29"/>
    <mergeCell ref="D20:D21"/>
    <mergeCell ref="B15:C15"/>
    <mergeCell ref="E15:F15"/>
    <mergeCell ref="B16:C16"/>
    <mergeCell ref="E16:F16"/>
    <mergeCell ref="B17:F17"/>
  </mergeCells>
  <printOptions gridLines="1"/>
  <pageMargins left="0" right="0" top="0" bottom="0" header="0" footer="0"/>
  <pageSetup scale="62" orientation="portrait" r:id="rId2"/>
  <rowBreaks count="1" manualBreakCount="1">
    <brk id="32" max="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pageSetUpPr fitToPage="1"/>
  </sheetPr>
  <dimension ref="A1:F18"/>
  <sheetViews>
    <sheetView showZeros="0" topLeftCell="A7" workbookViewId="0">
      <selection activeCell="B7" sqref="B7:F7"/>
    </sheetView>
  </sheetViews>
  <sheetFormatPr defaultRowHeight="14.4" x14ac:dyDescent="0.3"/>
  <cols>
    <col min="1" max="6" width="24.5546875" customWidth="1"/>
  </cols>
  <sheetData>
    <row r="1" spans="1:6" ht="29.25" customHeight="1" x14ac:dyDescent="0.3">
      <c r="A1" s="85"/>
      <c r="B1" s="561" t="s">
        <v>235</v>
      </c>
      <c r="C1" s="561"/>
      <c r="D1" s="561"/>
      <c r="E1" s="561"/>
      <c r="F1" s="86"/>
    </row>
    <row r="2" spans="1:6" ht="18.75" customHeight="1" thickBot="1" x14ac:dyDescent="0.35">
      <c r="A2" s="75" t="s">
        <v>259</v>
      </c>
      <c r="B2" s="441" t="str">
        <f>'Intake Sheet'!B31</f>
        <v xml:space="preserve">Ginne-Rae Clay </v>
      </c>
      <c r="C2" s="76" t="s">
        <v>262</v>
      </c>
      <c r="D2" s="441">
        <f>'Intake Sheet'!B191</f>
        <v>0</v>
      </c>
      <c r="E2" s="76" t="s">
        <v>6</v>
      </c>
      <c r="F2" s="440" t="e">
        <f>'Intake Sheet'!#REF!</f>
        <v>#REF!</v>
      </c>
    </row>
    <row r="3" spans="1:6" ht="18.75" customHeight="1" thickTop="1" x14ac:dyDescent="0.3">
      <c r="A3" s="77" t="s">
        <v>234</v>
      </c>
      <c r="B3" s="567" t="str">
        <f>'Intake Sheet'!B6</f>
        <v>DECD/Social Equity Council</v>
      </c>
      <c r="C3" s="568"/>
      <c r="D3" s="568"/>
      <c r="E3" s="568"/>
      <c r="F3" s="569"/>
    </row>
    <row r="4" spans="1:6" ht="18.75" customHeight="1" x14ac:dyDescent="0.3">
      <c r="A4" s="77" t="s">
        <v>236</v>
      </c>
      <c r="B4" s="564" t="str">
        <f>'Intake Sheet'!B7</f>
        <v>450 Columbus Blvd</v>
      </c>
      <c r="C4" s="564"/>
      <c r="D4" s="564"/>
      <c r="E4" s="564"/>
      <c r="F4" s="573"/>
    </row>
    <row r="5" spans="1:6" ht="18.75" customHeight="1" x14ac:dyDescent="0.3">
      <c r="A5" s="77" t="s">
        <v>237</v>
      </c>
      <c r="B5" s="87" t="str">
        <f>'Intake Sheet'!B8</f>
        <v xml:space="preserve">Hartford </v>
      </c>
      <c r="C5" s="78" t="s">
        <v>238</v>
      </c>
      <c r="D5" s="87" t="str">
        <f>'Intake Sheet'!B9</f>
        <v>CT</v>
      </c>
      <c r="E5" s="78" t="s">
        <v>239</v>
      </c>
      <c r="F5" s="88" t="str">
        <f>'Intake Sheet'!B10</f>
        <v>06103</v>
      </c>
    </row>
    <row r="6" spans="1:6" ht="18.75" customHeight="1" thickBot="1" x14ac:dyDescent="0.35">
      <c r="A6" s="79" t="s">
        <v>240</v>
      </c>
      <c r="B6" s="89" t="str">
        <f>'Intake Sheet'!B11</f>
        <v xml:space="preserve">Ginne-Rae Clay </v>
      </c>
      <c r="C6" s="80" t="s">
        <v>241</v>
      </c>
      <c r="D6" s="89" t="str">
        <f>'Intake Sheet'!B12</f>
        <v>Executive Director(Interim)</v>
      </c>
      <c r="E6" s="80" t="s">
        <v>242</v>
      </c>
      <c r="F6" s="90" t="str">
        <f>'Intake Sheet'!B13</f>
        <v>860-543-3481</v>
      </c>
    </row>
    <row r="7" spans="1:6" ht="18.75" customHeight="1" x14ac:dyDescent="0.3">
      <c r="A7" s="81" t="s">
        <v>243</v>
      </c>
      <c r="B7" s="570" t="str">
        <f>'Intake Sheet'!B15</f>
        <v>None</v>
      </c>
      <c r="C7" s="571"/>
      <c r="D7" s="571"/>
      <c r="E7" s="571"/>
      <c r="F7" s="572"/>
    </row>
    <row r="8" spans="1:6" ht="18.75" customHeight="1" x14ac:dyDescent="0.3">
      <c r="A8" s="77" t="s">
        <v>236</v>
      </c>
      <c r="B8" s="574">
        <f>'Intake Sheet'!B16</f>
        <v>0</v>
      </c>
      <c r="C8" s="575"/>
      <c r="D8" s="575"/>
      <c r="E8" s="575"/>
      <c r="F8" s="576"/>
    </row>
    <row r="9" spans="1:6" ht="18.75" customHeight="1" x14ac:dyDescent="0.3">
      <c r="A9" s="77" t="s">
        <v>237</v>
      </c>
      <c r="B9" s="87">
        <f>'Intake Sheet'!B16</f>
        <v>0</v>
      </c>
      <c r="C9" s="78" t="s">
        <v>238</v>
      </c>
      <c r="D9" s="87">
        <f>'Intake Sheet'!B18</f>
        <v>0</v>
      </c>
      <c r="E9" s="78" t="s">
        <v>239</v>
      </c>
      <c r="F9" s="88">
        <f>'Intake Sheet'!B19</f>
        <v>0</v>
      </c>
    </row>
    <row r="10" spans="1:6" ht="18.75" customHeight="1" thickBot="1" x14ac:dyDescent="0.35">
      <c r="A10" s="79" t="s">
        <v>240</v>
      </c>
      <c r="B10" s="89">
        <f>'Intake Sheet'!B20</f>
        <v>0</v>
      </c>
      <c r="C10" s="80" t="s">
        <v>241</v>
      </c>
      <c r="D10" s="89">
        <f>'Intake Sheet'!B21</f>
        <v>0</v>
      </c>
      <c r="E10" s="80" t="s">
        <v>242</v>
      </c>
      <c r="F10" s="90">
        <f>'Intake Sheet'!B22</f>
        <v>0</v>
      </c>
    </row>
    <row r="11" spans="1:6" ht="30.75" customHeight="1" x14ac:dyDescent="0.3">
      <c r="A11" s="81" t="s">
        <v>244</v>
      </c>
      <c r="B11" s="558" t="str">
        <f>'Intake Sheet'!B4</f>
        <v xml:space="preserve">Cannabis Low Interest Loan Fund </v>
      </c>
      <c r="C11" s="559"/>
      <c r="D11" s="559"/>
      <c r="E11" s="559"/>
      <c r="F11" s="560"/>
    </row>
    <row r="12" spans="1:6" ht="280.5" customHeight="1" x14ac:dyDescent="0.3">
      <c r="A12" s="82" t="s">
        <v>245</v>
      </c>
      <c r="B12" s="562" t="str">
        <f>'Intake Sheet'!B56</f>
        <v>PA 21-1 Sec (§ 134) Authorizes up to $50 million in state general obligation bonds for DECD and the Social Equity Council to use for specified financial assistance and workforce training programs in the following specified areas:   
1. low-interest loans to social equity applicants, municipalities, or nonprofits to rehabilitate, renovate, or develop unused or underused real property for use as a cannabis establishment; 
2. capital to social equity applicants seeking to start or maintain a cannabis establishment;
3. development funds or ongoing expenses for the cannabis business accelerator program; and
4. development funds or ongoing expenses for the workforce training programs developed by the Social Equity Council  
This first $10 Million request will be used to for low-interest loans to social equity applicants seeking to start or maintain a cannabis establishment</v>
      </c>
      <c r="C12" s="562"/>
      <c r="D12" s="562"/>
      <c r="E12" s="562"/>
      <c r="F12" s="563"/>
    </row>
    <row r="13" spans="1:6" ht="18.75" customHeight="1" x14ac:dyDescent="0.3">
      <c r="A13" s="83" t="s">
        <v>48</v>
      </c>
      <c r="B13" s="96">
        <f>'Intake Sheet'!B42</f>
        <v>0</v>
      </c>
      <c r="C13" s="78" t="s">
        <v>49</v>
      </c>
      <c r="D13" s="96">
        <f>'Intake Sheet'!B43</f>
        <v>10000000</v>
      </c>
      <c r="E13" s="78" t="s">
        <v>246</v>
      </c>
      <c r="F13" s="96">
        <f>'Intake Sheet'!B44</f>
        <v>0</v>
      </c>
    </row>
    <row r="14" spans="1:6" ht="18.75" customHeight="1" x14ac:dyDescent="0.3">
      <c r="A14" s="83" t="s">
        <v>247</v>
      </c>
      <c r="B14" s="564" t="str">
        <f>'Intake Sheet'!B36</f>
        <v>Special Act</v>
      </c>
      <c r="C14" s="565"/>
      <c r="D14" s="78" t="s">
        <v>248</v>
      </c>
      <c r="E14" s="564" t="str">
        <f>'Intake Sheet'!B38</f>
        <v>PA 21-1</v>
      </c>
      <c r="F14" s="566"/>
    </row>
    <row r="15" spans="1:6" ht="18.75" customHeight="1" thickBot="1" x14ac:dyDescent="0.35">
      <c r="A15" s="84" t="s">
        <v>249</v>
      </c>
      <c r="B15" s="555">
        <f>'Intake Sheet'!B196</f>
        <v>44645</v>
      </c>
      <c r="C15" s="555"/>
      <c r="D15" s="76" t="s">
        <v>250</v>
      </c>
      <c r="E15" s="556">
        <f>'Intake Sheet'!B198</f>
        <v>0</v>
      </c>
      <c r="F15" s="557"/>
    </row>
    <row r="16" spans="1:6" ht="18.75" customHeight="1" thickTop="1" x14ac:dyDescent="0.3">
      <c r="A16" s="83" t="s">
        <v>266</v>
      </c>
      <c r="B16" s="87">
        <f>'Intake Sheet'!B192</f>
        <v>0</v>
      </c>
      <c r="C16" s="92" t="s">
        <v>264</v>
      </c>
      <c r="D16" s="94" t="str">
        <f>'Intake Sheet'!B193</f>
        <v>46000</v>
      </c>
      <c r="E16" s="92" t="s">
        <v>265</v>
      </c>
      <c r="F16" s="88">
        <f>'Intake Sheet'!B194</f>
        <v>0</v>
      </c>
    </row>
    <row r="17" spans="1:6" ht="18.75" customHeight="1" thickBot="1" x14ac:dyDescent="0.35">
      <c r="A17" s="84" t="s">
        <v>267</v>
      </c>
      <c r="B17" s="91">
        <f>'Intake Sheet'!B3</f>
        <v>0</v>
      </c>
      <c r="C17" s="91"/>
      <c r="D17" s="93"/>
      <c r="E17" s="73"/>
      <c r="F17" s="95"/>
    </row>
    <row r="18" spans="1:6" ht="15" thickTop="1" x14ac:dyDescent="0.3"/>
  </sheetData>
  <mergeCells count="11">
    <mergeCell ref="B15:C15"/>
    <mergeCell ref="E15:F15"/>
    <mergeCell ref="B11:F11"/>
    <mergeCell ref="B1:E1"/>
    <mergeCell ref="B12:F12"/>
    <mergeCell ref="B14:C14"/>
    <mergeCell ref="E14:F14"/>
    <mergeCell ref="B3:F3"/>
    <mergeCell ref="B7:F7"/>
    <mergeCell ref="B4:F4"/>
    <mergeCell ref="B8:F8"/>
  </mergeCells>
  <pageMargins left="0.7" right="0.7" top="0.75" bottom="0.75" header="0.3" footer="0.3"/>
  <pageSetup scale="8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S327"/>
  <sheetViews>
    <sheetView showZeros="0" topLeftCell="A25" workbookViewId="0">
      <selection activeCell="C37" sqref="C37"/>
    </sheetView>
  </sheetViews>
  <sheetFormatPr defaultColWidth="9.44140625" defaultRowHeight="15.6" x14ac:dyDescent="0.3"/>
  <cols>
    <col min="1" max="1" width="5.44140625" style="343" customWidth="1"/>
    <col min="2" max="2" width="17.44140625" style="343" customWidth="1"/>
    <col min="3" max="3" width="14.44140625" style="343" customWidth="1"/>
    <col min="4" max="4" width="11.5546875" style="343" customWidth="1"/>
    <col min="5" max="6" width="9.5546875" style="343" customWidth="1"/>
    <col min="7" max="7" width="12" style="343" customWidth="1"/>
    <col min="8" max="8" width="13.5546875" style="343" customWidth="1"/>
    <col min="9" max="9" width="7" style="342" customWidth="1"/>
    <col min="10" max="10" width="4.44140625" style="342" customWidth="1"/>
    <col min="11" max="11" width="10.5546875" style="342" bestFit="1" customWidth="1"/>
    <col min="12" max="12" width="3.5546875" style="342" customWidth="1"/>
    <col min="13" max="13" width="9.44140625" style="342" customWidth="1"/>
    <col min="14" max="14" width="3.5546875" style="342" customWidth="1"/>
    <col min="15" max="19" width="9.44140625" style="342" customWidth="1"/>
    <col min="20" max="255" width="9.44140625" style="343"/>
    <col min="256" max="256" width="5.44140625" style="343" customWidth="1"/>
    <col min="257" max="257" width="16.5546875" style="343" customWidth="1"/>
    <col min="258" max="258" width="14.44140625" style="343" customWidth="1"/>
    <col min="259" max="259" width="11.5546875" style="343" customWidth="1"/>
    <col min="260" max="261" width="9.5546875" style="343" customWidth="1"/>
    <col min="262" max="262" width="7.5546875" style="343" customWidth="1"/>
    <col min="263" max="263" width="7.44140625" style="343" customWidth="1"/>
    <col min="264" max="264" width="13.5546875" style="343" customWidth="1"/>
    <col min="265" max="265" width="7" style="343" customWidth="1"/>
    <col min="266" max="266" width="4.44140625" style="343" customWidth="1"/>
    <col min="267" max="267" width="10.5546875" style="343" bestFit="1" customWidth="1"/>
    <col min="268" max="268" width="3.5546875" style="343" customWidth="1"/>
    <col min="269" max="269" width="9.44140625" style="343" customWidth="1"/>
    <col min="270" max="270" width="3.5546875" style="343" customWidth="1"/>
    <col min="271" max="275" width="9.44140625" style="343" customWidth="1"/>
    <col min="276" max="511" width="9.44140625" style="343"/>
    <col min="512" max="512" width="5.44140625" style="343" customWidth="1"/>
    <col min="513" max="513" width="16.5546875" style="343" customWidth="1"/>
    <col min="514" max="514" width="14.44140625" style="343" customWidth="1"/>
    <col min="515" max="515" width="11.5546875" style="343" customWidth="1"/>
    <col min="516" max="517" width="9.5546875" style="343" customWidth="1"/>
    <col min="518" max="518" width="7.5546875" style="343" customWidth="1"/>
    <col min="519" max="519" width="7.44140625" style="343" customWidth="1"/>
    <col min="520" max="520" width="13.5546875" style="343" customWidth="1"/>
    <col min="521" max="521" width="7" style="343" customWidth="1"/>
    <col min="522" max="522" width="4.44140625" style="343" customWidth="1"/>
    <col min="523" max="523" width="10.5546875" style="343" bestFit="1" customWidth="1"/>
    <col min="524" max="524" width="3.5546875" style="343" customWidth="1"/>
    <col min="525" max="525" width="9.44140625" style="343" customWidth="1"/>
    <col min="526" max="526" width="3.5546875" style="343" customWidth="1"/>
    <col min="527" max="531" width="9.44140625" style="343" customWidth="1"/>
    <col min="532" max="767" width="9.44140625" style="343"/>
    <col min="768" max="768" width="5.44140625" style="343" customWidth="1"/>
    <col min="769" max="769" width="16.5546875" style="343" customWidth="1"/>
    <col min="770" max="770" width="14.44140625" style="343" customWidth="1"/>
    <col min="771" max="771" width="11.5546875" style="343" customWidth="1"/>
    <col min="772" max="773" width="9.5546875" style="343" customWidth="1"/>
    <col min="774" max="774" width="7.5546875" style="343" customWidth="1"/>
    <col min="775" max="775" width="7.44140625" style="343" customWidth="1"/>
    <col min="776" max="776" width="13.5546875" style="343" customWidth="1"/>
    <col min="777" max="777" width="7" style="343" customWidth="1"/>
    <col min="778" max="778" width="4.44140625" style="343" customWidth="1"/>
    <col min="779" max="779" width="10.5546875" style="343" bestFit="1" customWidth="1"/>
    <col min="780" max="780" width="3.5546875" style="343" customWidth="1"/>
    <col min="781" max="781" width="9.44140625" style="343" customWidth="1"/>
    <col min="782" max="782" width="3.5546875" style="343" customWidth="1"/>
    <col min="783" max="787" width="9.44140625" style="343" customWidth="1"/>
    <col min="788" max="1023" width="9.44140625" style="343"/>
    <col min="1024" max="1024" width="5.44140625" style="343" customWidth="1"/>
    <col min="1025" max="1025" width="16.5546875" style="343" customWidth="1"/>
    <col min="1026" max="1026" width="14.44140625" style="343" customWidth="1"/>
    <col min="1027" max="1027" width="11.5546875" style="343" customWidth="1"/>
    <col min="1028" max="1029" width="9.5546875" style="343" customWidth="1"/>
    <col min="1030" max="1030" width="7.5546875" style="343" customWidth="1"/>
    <col min="1031" max="1031" width="7.44140625" style="343" customWidth="1"/>
    <col min="1032" max="1032" width="13.5546875" style="343" customWidth="1"/>
    <col min="1033" max="1033" width="7" style="343" customWidth="1"/>
    <col min="1034" max="1034" width="4.44140625" style="343" customWidth="1"/>
    <col min="1035" max="1035" width="10.5546875" style="343" bestFit="1" customWidth="1"/>
    <col min="1036" max="1036" width="3.5546875" style="343" customWidth="1"/>
    <col min="1037" max="1037" width="9.44140625" style="343" customWidth="1"/>
    <col min="1038" max="1038" width="3.5546875" style="343" customWidth="1"/>
    <col min="1039" max="1043" width="9.44140625" style="343" customWidth="1"/>
    <col min="1044" max="1279" width="9.44140625" style="343"/>
    <col min="1280" max="1280" width="5.44140625" style="343" customWidth="1"/>
    <col min="1281" max="1281" width="16.5546875" style="343" customWidth="1"/>
    <col min="1282" max="1282" width="14.44140625" style="343" customWidth="1"/>
    <col min="1283" max="1283" width="11.5546875" style="343" customWidth="1"/>
    <col min="1284" max="1285" width="9.5546875" style="343" customWidth="1"/>
    <col min="1286" max="1286" width="7.5546875" style="343" customWidth="1"/>
    <col min="1287" max="1287" width="7.44140625" style="343" customWidth="1"/>
    <col min="1288" max="1288" width="13.5546875" style="343" customWidth="1"/>
    <col min="1289" max="1289" width="7" style="343" customWidth="1"/>
    <col min="1290" max="1290" width="4.44140625" style="343" customWidth="1"/>
    <col min="1291" max="1291" width="10.5546875" style="343" bestFit="1" customWidth="1"/>
    <col min="1292" max="1292" width="3.5546875" style="343" customWidth="1"/>
    <col min="1293" max="1293" width="9.44140625" style="343" customWidth="1"/>
    <col min="1294" max="1294" width="3.5546875" style="343" customWidth="1"/>
    <col min="1295" max="1299" width="9.44140625" style="343" customWidth="1"/>
    <col min="1300" max="1535" width="9.44140625" style="343"/>
    <col min="1536" max="1536" width="5.44140625" style="343" customWidth="1"/>
    <col min="1537" max="1537" width="16.5546875" style="343" customWidth="1"/>
    <col min="1538" max="1538" width="14.44140625" style="343" customWidth="1"/>
    <col min="1539" max="1539" width="11.5546875" style="343" customWidth="1"/>
    <col min="1540" max="1541" width="9.5546875" style="343" customWidth="1"/>
    <col min="1542" max="1542" width="7.5546875" style="343" customWidth="1"/>
    <col min="1543" max="1543" width="7.44140625" style="343" customWidth="1"/>
    <col min="1544" max="1544" width="13.5546875" style="343" customWidth="1"/>
    <col min="1545" max="1545" width="7" style="343" customWidth="1"/>
    <col min="1546" max="1546" width="4.44140625" style="343" customWidth="1"/>
    <col min="1547" max="1547" width="10.5546875" style="343" bestFit="1" customWidth="1"/>
    <col min="1548" max="1548" width="3.5546875" style="343" customWidth="1"/>
    <col min="1549" max="1549" width="9.44140625" style="343" customWidth="1"/>
    <col min="1550" max="1550" width="3.5546875" style="343" customWidth="1"/>
    <col min="1551" max="1555" width="9.44140625" style="343" customWidth="1"/>
    <col min="1556" max="1791" width="9.44140625" style="343"/>
    <col min="1792" max="1792" width="5.44140625" style="343" customWidth="1"/>
    <col min="1793" max="1793" width="16.5546875" style="343" customWidth="1"/>
    <col min="1794" max="1794" width="14.44140625" style="343" customWidth="1"/>
    <col min="1795" max="1795" width="11.5546875" style="343" customWidth="1"/>
    <col min="1796" max="1797" width="9.5546875" style="343" customWidth="1"/>
    <col min="1798" max="1798" width="7.5546875" style="343" customWidth="1"/>
    <col min="1799" max="1799" width="7.44140625" style="343" customWidth="1"/>
    <col min="1800" max="1800" width="13.5546875" style="343" customWidth="1"/>
    <col min="1801" max="1801" width="7" style="343" customWidth="1"/>
    <col min="1802" max="1802" width="4.44140625" style="343" customWidth="1"/>
    <col min="1803" max="1803" width="10.5546875" style="343" bestFit="1" customWidth="1"/>
    <col min="1804" max="1804" width="3.5546875" style="343" customWidth="1"/>
    <col min="1805" max="1805" width="9.44140625" style="343" customWidth="1"/>
    <col min="1806" max="1806" width="3.5546875" style="343" customWidth="1"/>
    <col min="1807" max="1811" width="9.44140625" style="343" customWidth="1"/>
    <col min="1812" max="2047" width="9.44140625" style="343"/>
    <col min="2048" max="2048" width="5.44140625" style="343" customWidth="1"/>
    <col min="2049" max="2049" width="16.5546875" style="343" customWidth="1"/>
    <col min="2050" max="2050" width="14.44140625" style="343" customWidth="1"/>
    <col min="2051" max="2051" width="11.5546875" style="343" customWidth="1"/>
    <col min="2052" max="2053" width="9.5546875" style="343" customWidth="1"/>
    <col min="2054" max="2054" width="7.5546875" style="343" customWidth="1"/>
    <col min="2055" max="2055" width="7.44140625" style="343" customWidth="1"/>
    <col min="2056" max="2056" width="13.5546875" style="343" customWidth="1"/>
    <col min="2057" max="2057" width="7" style="343" customWidth="1"/>
    <col min="2058" max="2058" width="4.44140625" style="343" customWidth="1"/>
    <col min="2059" max="2059" width="10.5546875" style="343" bestFit="1" customWidth="1"/>
    <col min="2060" max="2060" width="3.5546875" style="343" customWidth="1"/>
    <col min="2061" max="2061" width="9.44140625" style="343" customWidth="1"/>
    <col min="2062" max="2062" width="3.5546875" style="343" customWidth="1"/>
    <col min="2063" max="2067" width="9.44140625" style="343" customWidth="1"/>
    <col min="2068" max="2303" width="9.44140625" style="343"/>
    <col min="2304" max="2304" width="5.44140625" style="343" customWidth="1"/>
    <col min="2305" max="2305" width="16.5546875" style="343" customWidth="1"/>
    <col min="2306" max="2306" width="14.44140625" style="343" customWidth="1"/>
    <col min="2307" max="2307" width="11.5546875" style="343" customWidth="1"/>
    <col min="2308" max="2309" width="9.5546875" style="343" customWidth="1"/>
    <col min="2310" max="2310" width="7.5546875" style="343" customWidth="1"/>
    <col min="2311" max="2311" width="7.44140625" style="343" customWidth="1"/>
    <col min="2312" max="2312" width="13.5546875" style="343" customWidth="1"/>
    <col min="2313" max="2313" width="7" style="343" customWidth="1"/>
    <col min="2314" max="2314" width="4.44140625" style="343" customWidth="1"/>
    <col min="2315" max="2315" width="10.5546875" style="343" bestFit="1" customWidth="1"/>
    <col min="2316" max="2316" width="3.5546875" style="343" customWidth="1"/>
    <col min="2317" max="2317" width="9.44140625" style="343" customWidth="1"/>
    <col min="2318" max="2318" width="3.5546875" style="343" customWidth="1"/>
    <col min="2319" max="2323" width="9.44140625" style="343" customWidth="1"/>
    <col min="2324" max="2559" width="9.44140625" style="343"/>
    <col min="2560" max="2560" width="5.44140625" style="343" customWidth="1"/>
    <col min="2561" max="2561" width="16.5546875" style="343" customWidth="1"/>
    <col min="2562" max="2562" width="14.44140625" style="343" customWidth="1"/>
    <col min="2563" max="2563" width="11.5546875" style="343" customWidth="1"/>
    <col min="2564" max="2565" width="9.5546875" style="343" customWidth="1"/>
    <col min="2566" max="2566" width="7.5546875" style="343" customWidth="1"/>
    <col min="2567" max="2567" width="7.44140625" style="343" customWidth="1"/>
    <col min="2568" max="2568" width="13.5546875" style="343" customWidth="1"/>
    <col min="2569" max="2569" width="7" style="343" customWidth="1"/>
    <col min="2570" max="2570" width="4.44140625" style="343" customWidth="1"/>
    <col min="2571" max="2571" width="10.5546875" style="343" bestFit="1" customWidth="1"/>
    <col min="2572" max="2572" width="3.5546875" style="343" customWidth="1"/>
    <col min="2573" max="2573" width="9.44140625" style="343" customWidth="1"/>
    <col min="2574" max="2574" width="3.5546875" style="343" customWidth="1"/>
    <col min="2575" max="2579" width="9.44140625" style="343" customWidth="1"/>
    <col min="2580" max="2815" width="9.44140625" style="343"/>
    <col min="2816" max="2816" width="5.44140625" style="343" customWidth="1"/>
    <col min="2817" max="2817" width="16.5546875" style="343" customWidth="1"/>
    <col min="2818" max="2818" width="14.44140625" style="343" customWidth="1"/>
    <col min="2819" max="2819" width="11.5546875" style="343" customWidth="1"/>
    <col min="2820" max="2821" width="9.5546875" style="343" customWidth="1"/>
    <col min="2822" max="2822" width="7.5546875" style="343" customWidth="1"/>
    <col min="2823" max="2823" width="7.44140625" style="343" customWidth="1"/>
    <col min="2824" max="2824" width="13.5546875" style="343" customWidth="1"/>
    <col min="2825" max="2825" width="7" style="343" customWidth="1"/>
    <col min="2826" max="2826" width="4.44140625" style="343" customWidth="1"/>
    <col min="2827" max="2827" width="10.5546875" style="343" bestFit="1" customWidth="1"/>
    <col min="2828" max="2828" width="3.5546875" style="343" customWidth="1"/>
    <col min="2829" max="2829" width="9.44140625" style="343" customWidth="1"/>
    <col min="2830" max="2830" width="3.5546875" style="343" customWidth="1"/>
    <col min="2831" max="2835" width="9.44140625" style="343" customWidth="1"/>
    <col min="2836" max="3071" width="9.44140625" style="343"/>
    <col min="3072" max="3072" width="5.44140625" style="343" customWidth="1"/>
    <col min="3073" max="3073" width="16.5546875" style="343" customWidth="1"/>
    <col min="3074" max="3074" width="14.44140625" style="343" customWidth="1"/>
    <col min="3075" max="3075" width="11.5546875" style="343" customWidth="1"/>
    <col min="3076" max="3077" width="9.5546875" style="343" customWidth="1"/>
    <col min="3078" max="3078" width="7.5546875" style="343" customWidth="1"/>
    <col min="3079" max="3079" width="7.44140625" style="343" customWidth="1"/>
    <col min="3080" max="3080" width="13.5546875" style="343" customWidth="1"/>
    <col min="3081" max="3081" width="7" style="343" customWidth="1"/>
    <col min="3082" max="3082" width="4.44140625" style="343" customWidth="1"/>
    <col min="3083" max="3083" width="10.5546875" style="343" bestFit="1" customWidth="1"/>
    <col min="3084" max="3084" width="3.5546875" style="343" customWidth="1"/>
    <col min="3085" max="3085" width="9.44140625" style="343" customWidth="1"/>
    <col min="3086" max="3086" width="3.5546875" style="343" customWidth="1"/>
    <col min="3087" max="3091" width="9.44140625" style="343" customWidth="1"/>
    <col min="3092" max="3327" width="9.44140625" style="343"/>
    <col min="3328" max="3328" width="5.44140625" style="343" customWidth="1"/>
    <col min="3329" max="3329" width="16.5546875" style="343" customWidth="1"/>
    <col min="3330" max="3330" width="14.44140625" style="343" customWidth="1"/>
    <col min="3331" max="3331" width="11.5546875" style="343" customWidth="1"/>
    <col min="3332" max="3333" width="9.5546875" style="343" customWidth="1"/>
    <col min="3334" max="3334" width="7.5546875" style="343" customWidth="1"/>
    <col min="3335" max="3335" width="7.44140625" style="343" customWidth="1"/>
    <col min="3336" max="3336" width="13.5546875" style="343" customWidth="1"/>
    <col min="3337" max="3337" width="7" style="343" customWidth="1"/>
    <col min="3338" max="3338" width="4.44140625" style="343" customWidth="1"/>
    <col min="3339" max="3339" width="10.5546875" style="343" bestFit="1" customWidth="1"/>
    <col min="3340" max="3340" width="3.5546875" style="343" customWidth="1"/>
    <col min="3341" max="3341" width="9.44140625" style="343" customWidth="1"/>
    <col min="3342" max="3342" width="3.5546875" style="343" customWidth="1"/>
    <col min="3343" max="3347" width="9.44140625" style="343" customWidth="1"/>
    <col min="3348" max="3583" width="9.44140625" style="343"/>
    <col min="3584" max="3584" width="5.44140625" style="343" customWidth="1"/>
    <col min="3585" max="3585" width="16.5546875" style="343" customWidth="1"/>
    <col min="3586" max="3586" width="14.44140625" style="343" customWidth="1"/>
    <col min="3587" max="3587" width="11.5546875" style="343" customWidth="1"/>
    <col min="3588" max="3589" width="9.5546875" style="343" customWidth="1"/>
    <col min="3590" max="3590" width="7.5546875" style="343" customWidth="1"/>
    <col min="3591" max="3591" width="7.44140625" style="343" customWidth="1"/>
    <col min="3592" max="3592" width="13.5546875" style="343" customWidth="1"/>
    <col min="3593" max="3593" width="7" style="343" customWidth="1"/>
    <col min="3594" max="3594" width="4.44140625" style="343" customWidth="1"/>
    <col min="3595" max="3595" width="10.5546875" style="343" bestFit="1" customWidth="1"/>
    <col min="3596" max="3596" width="3.5546875" style="343" customWidth="1"/>
    <col min="3597" max="3597" width="9.44140625" style="343" customWidth="1"/>
    <col min="3598" max="3598" width="3.5546875" style="343" customWidth="1"/>
    <col min="3599" max="3603" width="9.44140625" style="343" customWidth="1"/>
    <col min="3604" max="3839" width="9.44140625" style="343"/>
    <col min="3840" max="3840" width="5.44140625" style="343" customWidth="1"/>
    <col min="3841" max="3841" width="16.5546875" style="343" customWidth="1"/>
    <col min="3842" max="3842" width="14.44140625" style="343" customWidth="1"/>
    <col min="3843" max="3843" width="11.5546875" style="343" customWidth="1"/>
    <col min="3844" max="3845" width="9.5546875" style="343" customWidth="1"/>
    <col min="3846" max="3846" width="7.5546875" style="343" customWidth="1"/>
    <col min="3847" max="3847" width="7.44140625" style="343" customWidth="1"/>
    <col min="3848" max="3848" width="13.5546875" style="343" customWidth="1"/>
    <col min="3849" max="3849" width="7" style="343" customWidth="1"/>
    <col min="3850" max="3850" width="4.44140625" style="343" customWidth="1"/>
    <col min="3851" max="3851" width="10.5546875" style="343" bestFit="1" customWidth="1"/>
    <col min="3852" max="3852" width="3.5546875" style="343" customWidth="1"/>
    <col min="3853" max="3853" width="9.44140625" style="343" customWidth="1"/>
    <col min="3854" max="3854" width="3.5546875" style="343" customWidth="1"/>
    <col min="3855" max="3859" width="9.44140625" style="343" customWidth="1"/>
    <col min="3860" max="4095" width="9.44140625" style="343"/>
    <col min="4096" max="4096" width="5.44140625" style="343" customWidth="1"/>
    <col min="4097" max="4097" width="16.5546875" style="343" customWidth="1"/>
    <col min="4098" max="4098" width="14.44140625" style="343" customWidth="1"/>
    <col min="4099" max="4099" width="11.5546875" style="343" customWidth="1"/>
    <col min="4100" max="4101" width="9.5546875" style="343" customWidth="1"/>
    <col min="4102" max="4102" width="7.5546875" style="343" customWidth="1"/>
    <col min="4103" max="4103" width="7.44140625" style="343" customWidth="1"/>
    <col min="4104" max="4104" width="13.5546875" style="343" customWidth="1"/>
    <col min="4105" max="4105" width="7" style="343" customWidth="1"/>
    <col min="4106" max="4106" width="4.44140625" style="343" customWidth="1"/>
    <col min="4107" max="4107" width="10.5546875" style="343" bestFit="1" customWidth="1"/>
    <col min="4108" max="4108" width="3.5546875" style="343" customWidth="1"/>
    <col min="4109" max="4109" width="9.44140625" style="343" customWidth="1"/>
    <col min="4110" max="4110" width="3.5546875" style="343" customWidth="1"/>
    <col min="4111" max="4115" width="9.44140625" style="343" customWidth="1"/>
    <col min="4116" max="4351" width="9.44140625" style="343"/>
    <col min="4352" max="4352" width="5.44140625" style="343" customWidth="1"/>
    <col min="4353" max="4353" width="16.5546875" style="343" customWidth="1"/>
    <col min="4354" max="4354" width="14.44140625" style="343" customWidth="1"/>
    <col min="4355" max="4355" width="11.5546875" style="343" customWidth="1"/>
    <col min="4356" max="4357" width="9.5546875" style="343" customWidth="1"/>
    <col min="4358" max="4358" width="7.5546875" style="343" customWidth="1"/>
    <col min="4359" max="4359" width="7.44140625" style="343" customWidth="1"/>
    <col min="4360" max="4360" width="13.5546875" style="343" customWidth="1"/>
    <col min="4361" max="4361" width="7" style="343" customWidth="1"/>
    <col min="4362" max="4362" width="4.44140625" style="343" customWidth="1"/>
    <col min="4363" max="4363" width="10.5546875" style="343" bestFit="1" customWidth="1"/>
    <col min="4364" max="4364" width="3.5546875" style="343" customWidth="1"/>
    <col min="4365" max="4365" width="9.44140625" style="343" customWidth="1"/>
    <col min="4366" max="4366" width="3.5546875" style="343" customWidth="1"/>
    <col min="4367" max="4371" width="9.44140625" style="343" customWidth="1"/>
    <col min="4372" max="4607" width="9.44140625" style="343"/>
    <col min="4608" max="4608" width="5.44140625" style="343" customWidth="1"/>
    <col min="4609" max="4609" width="16.5546875" style="343" customWidth="1"/>
    <col min="4610" max="4610" width="14.44140625" style="343" customWidth="1"/>
    <col min="4611" max="4611" width="11.5546875" style="343" customWidth="1"/>
    <col min="4612" max="4613" width="9.5546875" style="343" customWidth="1"/>
    <col min="4614" max="4614" width="7.5546875" style="343" customWidth="1"/>
    <col min="4615" max="4615" width="7.44140625" style="343" customWidth="1"/>
    <col min="4616" max="4616" width="13.5546875" style="343" customWidth="1"/>
    <col min="4617" max="4617" width="7" style="343" customWidth="1"/>
    <col min="4618" max="4618" width="4.44140625" style="343" customWidth="1"/>
    <col min="4619" max="4619" width="10.5546875" style="343" bestFit="1" customWidth="1"/>
    <col min="4620" max="4620" width="3.5546875" style="343" customWidth="1"/>
    <col min="4621" max="4621" width="9.44140625" style="343" customWidth="1"/>
    <col min="4622" max="4622" width="3.5546875" style="343" customWidth="1"/>
    <col min="4623" max="4627" width="9.44140625" style="343" customWidth="1"/>
    <col min="4628" max="4863" width="9.44140625" style="343"/>
    <col min="4864" max="4864" width="5.44140625" style="343" customWidth="1"/>
    <col min="4865" max="4865" width="16.5546875" style="343" customWidth="1"/>
    <col min="4866" max="4866" width="14.44140625" style="343" customWidth="1"/>
    <col min="4867" max="4867" width="11.5546875" style="343" customWidth="1"/>
    <col min="4868" max="4869" width="9.5546875" style="343" customWidth="1"/>
    <col min="4870" max="4870" width="7.5546875" style="343" customWidth="1"/>
    <col min="4871" max="4871" width="7.44140625" style="343" customWidth="1"/>
    <col min="4872" max="4872" width="13.5546875" style="343" customWidth="1"/>
    <col min="4873" max="4873" width="7" style="343" customWidth="1"/>
    <col min="4874" max="4874" width="4.44140625" style="343" customWidth="1"/>
    <col min="4875" max="4875" width="10.5546875" style="343" bestFit="1" customWidth="1"/>
    <col min="4876" max="4876" width="3.5546875" style="343" customWidth="1"/>
    <col min="4877" max="4877" width="9.44140625" style="343" customWidth="1"/>
    <col min="4878" max="4878" width="3.5546875" style="343" customWidth="1"/>
    <col min="4879" max="4883" width="9.44140625" style="343" customWidth="1"/>
    <col min="4884" max="5119" width="9.44140625" style="343"/>
    <col min="5120" max="5120" width="5.44140625" style="343" customWidth="1"/>
    <col min="5121" max="5121" width="16.5546875" style="343" customWidth="1"/>
    <col min="5122" max="5122" width="14.44140625" style="343" customWidth="1"/>
    <col min="5123" max="5123" width="11.5546875" style="343" customWidth="1"/>
    <col min="5124" max="5125" width="9.5546875" style="343" customWidth="1"/>
    <col min="5126" max="5126" width="7.5546875" style="343" customWidth="1"/>
    <col min="5127" max="5127" width="7.44140625" style="343" customWidth="1"/>
    <col min="5128" max="5128" width="13.5546875" style="343" customWidth="1"/>
    <col min="5129" max="5129" width="7" style="343" customWidth="1"/>
    <col min="5130" max="5130" width="4.44140625" style="343" customWidth="1"/>
    <col min="5131" max="5131" width="10.5546875" style="343" bestFit="1" customWidth="1"/>
    <col min="5132" max="5132" width="3.5546875" style="343" customWidth="1"/>
    <col min="5133" max="5133" width="9.44140625" style="343" customWidth="1"/>
    <col min="5134" max="5134" width="3.5546875" style="343" customWidth="1"/>
    <col min="5135" max="5139" width="9.44140625" style="343" customWidth="1"/>
    <col min="5140" max="5375" width="9.44140625" style="343"/>
    <col min="5376" max="5376" width="5.44140625" style="343" customWidth="1"/>
    <col min="5377" max="5377" width="16.5546875" style="343" customWidth="1"/>
    <col min="5378" max="5378" width="14.44140625" style="343" customWidth="1"/>
    <col min="5379" max="5379" width="11.5546875" style="343" customWidth="1"/>
    <col min="5380" max="5381" width="9.5546875" style="343" customWidth="1"/>
    <col min="5382" max="5382" width="7.5546875" style="343" customWidth="1"/>
    <col min="5383" max="5383" width="7.44140625" style="343" customWidth="1"/>
    <col min="5384" max="5384" width="13.5546875" style="343" customWidth="1"/>
    <col min="5385" max="5385" width="7" style="343" customWidth="1"/>
    <col min="5386" max="5386" width="4.44140625" style="343" customWidth="1"/>
    <col min="5387" max="5387" width="10.5546875" style="343" bestFit="1" customWidth="1"/>
    <col min="5388" max="5388" width="3.5546875" style="343" customWidth="1"/>
    <col min="5389" max="5389" width="9.44140625" style="343" customWidth="1"/>
    <col min="5390" max="5390" width="3.5546875" style="343" customWidth="1"/>
    <col min="5391" max="5395" width="9.44140625" style="343" customWidth="1"/>
    <col min="5396" max="5631" width="9.44140625" style="343"/>
    <col min="5632" max="5632" width="5.44140625" style="343" customWidth="1"/>
    <col min="5633" max="5633" width="16.5546875" style="343" customWidth="1"/>
    <col min="5634" max="5634" width="14.44140625" style="343" customWidth="1"/>
    <col min="5635" max="5635" width="11.5546875" style="343" customWidth="1"/>
    <col min="5636" max="5637" width="9.5546875" style="343" customWidth="1"/>
    <col min="5638" max="5638" width="7.5546875" style="343" customWidth="1"/>
    <col min="5639" max="5639" width="7.44140625" style="343" customWidth="1"/>
    <col min="5640" max="5640" width="13.5546875" style="343" customWidth="1"/>
    <col min="5641" max="5641" width="7" style="343" customWidth="1"/>
    <col min="5642" max="5642" width="4.44140625" style="343" customWidth="1"/>
    <col min="5643" max="5643" width="10.5546875" style="343" bestFit="1" customWidth="1"/>
    <col min="5644" max="5644" width="3.5546875" style="343" customWidth="1"/>
    <col min="5645" max="5645" width="9.44140625" style="343" customWidth="1"/>
    <col min="5646" max="5646" width="3.5546875" style="343" customWidth="1"/>
    <col min="5647" max="5651" width="9.44140625" style="343" customWidth="1"/>
    <col min="5652" max="5887" width="9.44140625" style="343"/>
    <col min="5888" max="5888" width="5.44140625" style="343" customWidth="1"/>
    <col min="5889" max="5889" width="16.5546875" style="343" customWidth="1"/>
    <col min="5890" max="5890" width="14.44140625" style="343" customWidth="1"/>
    <col min="5891" max="5891" width="11.5546875" style="343" customWidth="1"/>
    <col min="5892" max="5893" width="9.5546875" style="343" customWidth="1"/>
    <col min="5894" max="5894" width="7.5546875" style="343" customWidth="1"/>
    <col min="5895" max="5895" width="7.44140625" style="343" customWidth="1"/>
    <col min="5896" max="5896" width="13.5546875" style="343" customWidth="1"/>
    <col min="5897" max="5897" width="7" style="343" customWidth="1"/>
    <col min="5898" max="5898" width="4.44140625" style="343" customWidth="1"/>
    <col min="5899" max="5899" width="10.5546875" style="343" bestFit="1" customWidth="1"/>
    <col min="5900" max="5900" width="3.5546875" style="343" customWidth="1"/>
    <col min="5901" max="5901" width="9.44140625" style="343" customWidth="1"/>
    <col min="5902" max="5902" width="3.5546875" style="343" customWidth="1"/>
    <col min="5903" max="5907" width="9.44140625" style="343" customWidth="1"/>
    <col min="5908" max="6143" width="9.44140625" style="343"/>
    <col min="6144" max="6144" width="5.44140625" style="343" customWidth="1"/>
    <col min="6145" max="6145" width="16.5546875" style="343" customWidth="1"/>
    <col min="6146" max="6146" width="14.44140625" style="343" customWidth="1"/>
    <col min="6147" max="6147" width="11.5546875" style="343" customWidth="1"/>
    <col min="6148" max="6149" width="9.5546875" style="343" customWidth="1"/>
    <col min="6150" max="6150" width="7.5546875" style="343" customWidth="1"/>
    <col min="6151" max="6151" width="7.44140625" style="343" customWidth="1"/>
    <col min="6152" max="6152" width="13.5546875" style="343" customWidth="1"/>
    <col min="6153" max="6153" width="7" style="343" customWidth="1"/>
    <col min="6154" max="6154" width="4.44140625" style="343" customWidth="1"/>
    <col min="6155" max="6155" width="10.5546875" style="343" bestFit="1" customWidth="1"/>
    <col min="6156" max="6156" width="3.5546875" style="343" customWidth="1"/>
    <col min="6157" max="6157" width="9.44140625" style="343" customWidth="1"/>
    <col min="6158" max="6158" width="3.5546875" style="343" customWidth="1"/>
    <col min="6159" max="6163" width="9.44140625" style="343" customWidth="1"/>
    <col min="6164" max="6399" width="9.44140625" style="343"/>
    <col min="6400" max="6400" width="5.44140625" style="343" customWidth="1"/>
    <col min="6401" max="6401" width="16.5546875" style="343" customWidth="1"/>
    <col min="6402" max="6402" width="14.44140625" style="343" customWidth="1"/>
    <col min="6403" max="6403" width="11.5546875" style="343" customWidth="1"/>
    <col min="6404" max="6405" width="9.5546875" style="343" customWidth="1"/>
    <col min="6406" max="6406" width="7.5546875" style="343" customWidth="1"/>
    <col min="6407" max="6407" width="7.44140625" style="343" customWidth="1"/>
    <col min="6408" max="6408" width="13.5546875" style="343" customWidth="1"/>
    <col min="6409" max="6409" width="7" style="343" customWidth="1"/>
    <col min="6410" max="6410" width="4.44140625" style="343" customWidth="1"/>
    <col min="6411" max="6411" width="10.5546875" style="343" bestFit="1" customWidth="1"/>
    <col min="6412" max="6412" width="3.5546875" style="343" customWidth="1"/>
    <col min="6413" max="6413" width="9.44140625" style="343" customWidth="1"/>
    <col min="6414" max="6414" width="3.5546875" style="343" customWidth="1"/>
    <col min="6415" max="6419" width="9.44140625" style="343" customWidth="1"/>
    <col min="6420" max="6655" width="9.44140625" style="343"/>
    <col min="6656" max="6656" width="5.44140625" style="343" customWidth="1"/>
    <col min="6657" max="6657" width="16.5546875" style="343" customWidth="1"/>
    <col min="6658" max="6658" width="14.44140625" style="343" customWidth="1"/>
    <col min="6659" max="6659" width="11.5546875" style="343" customWidth="1"/>
    <col min="6660" max="6661" width="9.5546875" style="343" customWidth="1"/>
    <col min="6662" max="6662" width="7.5546875" style="343" customWidth="1"/>
    <col min="6663" max="6663" width="7.44140625" style="343" customWidth="1"/>
    <col min="6664" max="6664" width="13.5546875" style="343" customWidth="1"/>
    <col min="6665" max="6665" width="7" style="343" customWidth="1"/>
    <col min="6666" max="6666" width="4.44140625" style="343" customWidth="1"/>
    <col min="6667" max="6667" width="10.5546875" style="343" bestFit="1" customWidth="1"/>
    <col min="6668" max="6668" width="3.5546875" style="343" customWidth="1"/>
    <col min="6669" max="6669" width="9.44140625" style="343" customWidth="1"/>
    <col min="6670" max="6670" width="3.5546875" style="343" customWidth="1"/>
    <col min="6671" max="6675" width="9.44140625" style="343" customWidth="1"/>
    <col min="6676" max="6911" width="9.44140625" style="343"/>
    <col min="6912" max="6912" width="5.44140625" style="343" customWidth="1"/>
    <col min="6913" max="6913" width="16.5546875" style="343" customWidth="1"/>
    <col min="6914" max="6914" width="14.44140625" style="343" customWidth="1"/>
    <col min="6915" max="6915" width="11.5546875" style="343" customWidth="1"/>
    <col min="6916" max="6917" width="9.5546875" style="343" customWidth="1"/>
    <col min="6918" max="6918" width="7.5546875" style="343" customWidth="1"/>
    <col min="6919" max="6919" width="7.44140625" style="343" customWidth="1"/>
    <col min="6920" max="6920" width="13.5546875" style="343" customWidth="1"/>
    <col min="6921" max="6921" width="7" style="343" customWidth="1"/>
    <col min="6922" max="6922" width="4.44140625" style="343" customWidth="1"/>
    <col min="6923" max="6923" width="10.5546875" style="343" bestFit="1" customWidth="1"/>
    <col min="6924" max="6924" width="3.5546875" style="343" customWidth="1"/>
    <col min="6925" max="6925" width="9.44140625" style="343" customWidth="1"/>
    <col min="6926" max="6926" width="3.5546875" style="343" customWidth="1"/>
    <col min="6927" max="6931" width="9.44140625" style="343" customWidth="1"/>
    <col min="6932" max="7167" width="9.44140625" style="343"/>
    <col min="7168" max="7168" width="5.44140625" style="343" customWidth="1"/>
    <col min="7169" max="7169" width="16.5546875" style="343" customWidth="1"/>
    <col min="7170" max="7170" width="14.44140625" style="343" customWidth="1"/>
    <col min="7171" max="7171" width="11.5546875" style="343" customWidth="1"/>
    <col min="7172" max="7173" width="9.5546875" style="343" customWidth="1"/>
    <col min="7174" max="7174" width="7.5546875" style="343" customWidth="1"/>
    <col min="7175" max="7175" width="7.44140625" style="343" customWidth="1"/>
    <col min="7176" max="7176" width="13.5546875" style="343" customWidth="1"/>
    <col min="7177" max="7177" width="7" style="343" customWidth="1"/>
    <col min="7178" max="7178" width="4.44140625" style="343" customWidth="1"/>
    <col min="7179" max="7179" width="10.5546875" style="343" bestFit="1" customWidth="1"/>
    <col min="7180" max="7180" width="3.5546875" style="343" customWidth="1"/>
    <col min="7181" max="7181" width="9.44140625" style="343" customWidth="1"/>
    <col min="7182" max="7182" width="3.5546875" style="343" customWidth="1"/>
    <col min="7183" max="7187" width="9.44140625" style="343" customWidth="1"/>
    <col min="7188" max="7423" width="9.44140625" style="343"/>
    <col min="7424" max="7424" width="5.44140625" style="343" customWidth="1"/>
    <col min="7425" max="7425" width="16.5546875" style="343" customWidth="1"/>
    <col min="7426" max="7426" width="14.44140625" style="343" customWidth="1"/>
    <col min="7427" max="7427" width="11.5546875" style="343" customWidth="1"/>
    <col min="7428" max="7429" width="9.5546875" style="343" customWidth="1"/>
    <col min="7430" max="7430" width="7.5546875" style="343" customWidth="1"/>
    <col min="7431" max="7431" width="7.44140625" style="343" customWidth="1"/>
    <col min="7432" max="7432" width="13.5546875" style="343" customWidth="1"/>
    <col min="7433" max="7433" width="7" style="343" customWidth="1"/>
    <col min="7434" max="7434" width="4.44140625" style="343" customWidth="1"/>
    <col min="7435" max="7435" width="10.5546875" style="343" bestFit="1" customWidth="1"/>
    <col min="7436" max="7436" width="3.5546875" style="343" customWidth="1"/>
    <col min="7437" max="7437" width="9.44140625" style="343" customWidth="1"/>
    <col min="7438" max="7438" width="3.5546875" style="343" customWidth="1"/>
    <col min="7439" max="7443" width="9.44140625" style="343" customWidth="1"/>
    <col min="7444" max="7679" width="9.44140625" style="343"/>
    <col min="7680" max="7680" width="5.44140625" style="343" customWidth="1"/>
    <col min="7681" max="7681" width="16.5546875" style="343" customWidth="1"/>
    <col min="7682" max="7682" width="14.44140625" style="343" customWidth="1"/>
    <col min="7683" max="7683" width="11.5546875" style="343" customWidth="1"/>
    <col min="7684" max="7685" width="9.5546875" style="343" customWidth="1"/>
    <col min="7686" max="7686" width="7.5546875" style="343" customWidth="1"/>
    <col min="7687" max="7687" width="7.44140625" style="343" customWidth="1"/>
    <col min="7688" max="7688" width="13.5546875" style="343" customWidth="1"/>
    <col min="7689" max="7689" width="7" style="343" customWidth="1"/>
    <col min="7690" max="7690" width="4.44140625" style="343" customWidth="1"/>
    <col min="7691" max="7691" width="10.5546875" style="343" bestFit="1" customWidth="1"/>
    <col min="7692" max="7692" width="3.5546875" style="343" customWidth="1"/>
    <col min="7693" max="7693" width="9.44140625" style="343" customWidth="1"/>
    <col min="7694" max="7694" width="3.5546875" style="343" customWidth="1"/>
    <col min="7695" max="7699" width="9.44140625" style="343" customWidth="1"/>
    <col min="7700" max="7935" width="9.44140625" style="343"/>
    <col min="7936" max="7936" width="5.44140625" style="343" customWidth="1"/>
    <col min="7937" max="7937" width="16.5546875" style="343" customWidth="1"/>
    <col min="7938" max="7938" width="14.44140625" style="343" customWidth="1"/>
    <col min="7939" max="7939" width="11.5546875" style="343" customWidth="1"/>
    <col min="7940" max="7941" width="9.5546875" style="343" customWidth="1"/>
    <col min="7942" max="7942" width="7.5546875" style="343" customWidth="1"/>
    <col min="7943" max="7943" width="7.44140625" style="343" customWidth="1"/>
    <col min="7944" max="7944" width="13.5546875" style="343" customWidth="1"/>
    <col min="7945" max="7945" width="7" style="343" customWidth="1"/>
    <col min="7946" max="7946" width="4.44140625" style="343" customWidth="1"/>
    <col min="7947" max="7947" width="10.5546875" style="343" bestFit="1" customWidth="1"/>
    <col min="7948" max="7948" width="3.5546875" style="343" customWidth="1"/>
    <col min="7949" max="7949" width="9.44140625" style="343" customWidth="1"/>
    <col min="7950" max="7950" width="3.5546875" style="343" customWidth="1"/>
    <col min="7951" max="7955" width="9.44140625" style="343" customWidth="1"/>
    <col min="7956" max="8191" width="9.44140625" style="343"/>
    <col min="8192" max="8192" width="5.44140625" style="343" customWidth="1"/>
    <col min="8193" max="8193" width="16.5546875" style="343" customWidth="1"/>
    <col min="8194" max="8194" width="14.44140625" style="343" customWidth="1"/>
    <col min="8195" max="8195" width="11.5546875" style="343" customWidth="1"/>
    <col min="8196" max="8197" width="9.5546875" style="343" customWidth="1"/>
    <col min="8198" max="8198" width="7.5546875" style="343" customWidth="1"/>
    <col min="8199" max="8199" width="7.44140625" style="343" customWidth="1"/>
    <col min="8200" max="8200" width="13.5546875" style="343" customWidth="1"/>
    <col min="8201" max="8201" width="7" style="343" customWidth="1"/>
    <col min="8202" max="8202" width="4.44140625" style="343" customWidth="1"/>
    <col min="8203" max="8203" width="10.5546875" style="343" bestFit="1" customWidth="1"/>
    <col min="8204" max="8204" width="3.5546875" style="343" customWidth="1"/>
    <col min="8205" max="8205" width="9.44140625" style="343" customWidth="1"/>
    <col min="8206" max="8206" width="3.5546875" style="343" customWidth="1"/>
    <col min="8207" max="8211" width="9.44140625" style="343" customWidth="1"/>
    <col min="8212" max="8447" width="9.44140625" style="343"/>
    <col min="8448" max="8448" width="5.44140625" style="343" customWidth="1"/>
    <col min="8449" max="8449" width="16.5546875" style="343" customWidth="1"/>
    <col min="8450" max="8450" width="14.44140625" style="343" customWidth="1"/>
    <col min="8451" max="8451" width="11.5546875" style="343" customWidth="1"/>
    <col min="8452" max="8453" width="9.5546875" style="343" customWidth="1"/>
    <col min="8454" max="8454" width="7.5546875" style="343" customWidth="1"/>
    <col min="8455" max="8455" width="7.44140625" style="343" customWidth="1"/>
    <col min="8456" max="8456" width="13.5546875" style="343" customWidth="1"/>
    <col min="8457" max="8457" width="7" style="343" customWidth="1"/>
    <col min="8458" max="8458" width="4.44140625" style="343" customWidth="1"/>
    <col min="8459" max="8459" width="10.5546875" style="343" bestFit="1" customWidth="1"/>
    <col min="8460" max="8460" width="3.5546875" style="343" customWidth="1"/>
    <col min="8461" max="8461" width="9.44140625" style="343" customWidth="1"/>
    <col min="8462" max="8462" width="3.5546875" style="343" customWidth="1"/>
    <col min="8463" max="8467" width="9.44140625" style="343" customWidth="1"/>
    <col min="8468" max="8703" width="9.44140625" style="343"/>
    <col min="8704" max="8704" width="5.44140625" style="343" customWidth="1"/>
    <col min="8705" max="8705" width="16.5546875" style="343" customWidth="1"/>
    <col min="8706" max="8706" width="14.44140625" style="343" customWidth="1"/>
    <col min="8707" max="8707" width="11.5546875" style="343" customWidth="1"/>
    <col min="8708" max="8709" width="9.5546875" style="343" customWidth="1"/>
    <col min="8710" max="8710" width="7.5546875" style="343" customWidth="1"/>
    <col min="8711" max="8711" width="7.44140625" style="343" customWidth="1"/>
    <col min="8712" max="8712" width="13.5546875" style="343" customWidth="1"/>
    <col min="8713" max="8713" width="7" style="343" customWidth="1"/>
    <col min="8714" max="8714" width="4.44140625" style="343" customWidth="1"/>
    <col min="8715" max="8715" width="10.5546875" style="343" bestFit="1" customWidth="1"/>
    <col min="8716" max="8716" width="3.5546875" style="343" customWidth="1"/>
    <col min="8717" max="8717" width="9.44140625" style="343" customWidth="1"/>
    <col min="8718" max="8718" width="3.5546875" style="343" customWidth="1"/>
    <col min="8719" max="8723" width="9.44140625" style="343" customWidth="1"/>
    <col min="8724" max="8959" width="9.44140625" style="343"/>
    <col min="8960" max="8960" width="5.44140625" style="343" customWidth="1"/>
    <col min="8961" max="8961" width="16.5546875" style="343" customWidth="1"/>
    <col min="8962" max="8962" width="14.44140625" style="343" customWidth="1"/>
    <col min="8963" max="8963" width="11.5546875" style="343" customWidth="1"/>
    <col min="8964" max="8965" width="9.5546875" style="343" customWidth="1"/>
    <col min="8966" max="8966" width="7.5546875" style="343" customWidth="1"/>
    <col min="8967" max="8967" width="7.44140625" style="343" customWidth="1"/>
    <col min="8968" max="8968" width="13.5546875" style="343" customWidth="1"/>
    <col min="8969" max="8969" width="7" style="343" customWidth="1"/>
    <col min="8970" max="8970" width="4.44140625" style="343" customWidth="1"/>
    <col min="8971" max="8971" width="10.5546875" style="343" bestFit="1" customWidth="1"/>
    <col min="8972" max="8972" width="3.5546875" style="343" customWidth="1"/>
    <col min="8973" max="8973" width="9.44140625" style="343" customWidth="1"/>
    <col min="8974" max="8974" width="3.5546875" style="343" customWidth="1"/>
    <col min="8975" max="8979" width="9.44140625" style="343" customWidth="1"/>
    <col min="8980" max="9215" width="9.44140625" style="343"/>
    <col min="9216" max="9216" width="5.44140625" style="343" customWidth="1"/>
    <col min="9217" max="9217" width="16.5546875" style="343" customWidth="1"/>
    <col min="9218" max="9218" width="14.44140625" style="343" customWidth="1"/>
    <col min="9219" max="9219" width="11.5546875" style="343" customWidth="1"/>
    <col min="9220" max="9221" width="9.5546875" style="343" customWidth="1"/>
    <col min="9222" max="9222" width="7.5546875" style="343" customWidth="1"/>
    <col min="9223" max="9223" width="7.44140625" style="343" customWidth="1"/>
    <col min="9224" max="9224" width="13.5546875" style="343" customWidth="1"/>
    <col min="9225" max="9225" width="7" style="343" customWidth="1"/>
    <col min="9226" max="9226" width="4.44140625" style="343" customWidth="1"/>
    <col min="9227" max="9227" width="10.5546875" style="343" bestFit="1" customWidth="1"/>
    <col min="9228" max="9228" width="3.5546875" style="343" customWidth="1"/>
    <col min="9229" max="9229" width="9.44140625" style="343" customWidth="1"/>
    <col min="9230" max="9230" width="3.5546875" style="343" customWidth="1"/>
    <col min="9231" max="9235" width="9.44140625" style="343" customWidth="1"/>
    <col min="9236" max="9471" width="9.44140625" style="343"/>
    <col min="9472" max="9472" width="5.44140625" style="343" customWidth="1"/>
    <col min="9473" max="9473" width="16.5546875" style="343" customWidth="1"/>
    <col min="9474" max="9474" width="14.44140625" style="343" customWidth="1"/>
    <col min="9475" max="9475" width="11.5546875" style="343" customWidth="1"/>
    <col min="9476" max="9477" width="9.5546875" style="343" customWidth="1"/>
    <col min="9478" max="9478" width="7.5546875" style="343" customWidth="1"/>
    <col min="9479" max="9479" width="7.44140625" style="343" customWidth="1"/>
    <col min="9480" max="9480" width="13.5546875" style="343" customWidth="1"/>
    <col min="9481" max="9481" width="7" style="343" customWidth="1"/>
    <col min="9482" max="9482" width="4.44140625" style="343" customWidth="1"/>
    <col min="9483" max="9483" width="10.5546875" style="343" bestFit="1" customWidth="1"/>
    <col min="9484" max="9484" width="3.5546875" style="343" customWidth="1"/>
    <col min="9485" max="9485" width="9.44140625" style="343" customWidth="1"/>
    <col min="9486" max="9486" width="3.5546875" style="343" customWidth="1"/>
    <col min="9487" max="9491" width="9.44140625" style="343" customWidth="1"/>
    <col min="9492" max="9727" width="9.44140625" style="343"/>
    <col min="9728" max="9728" width="5.44140625" style="343" customWidth="1"/>
    <col min="9729" max="9729" width="16.5546875" style="343" customWidth="1"/>
    <col min="9730" max="9730" width="14.44140625" style="343" customWidth="1"/>
    <col min="9731" max="9731" width="11.5546875" style="343" customWidth="1"/>
    <col min="9732" max="9733" width="9.5546875" style="343" customWidth="1"/>
    <col min="9734" max="9734" width="7.5546875" style="343" customWidth="1"/>
    <col min="9735" max="9735" width="7.44140625" style="343" customWidth="1"/>
    <col min="9736" max="9736" width="13.5546875" style="343" customWidth="1"/>
    <col min="9737" max="9737" width="7" style="343" customWidth="1"/>
    <col min="9738" max="9738" width="4.44140625" style="343" customWidth="1"/>
    <col min="9739" max="9739" width="10.5546875" style="343" bestFit="1" customWidth="1"/>
    <col min="9740" max="9740" width="3.5546875" style="343" customWidth="1"/>
    <col min="9741" max="9741" width="9.44140625" style="343" customWidth="1"/>
    <col min="9742" max="9742" width="3.5546875" style="343" customWidth="1"/>
    <col min="9743" max="9747" width="9.44140625" style="343" customWidth="1"/>
    <col min="9748" max="9983" width="9.44140625" style="343"/>
    <col min="9984" max="9984" width="5.44140625" style="343" customWidth="1"/>
    <col min="9985" max="9985" width="16.5546875" style="343" customWidth="1"/>
    <col min="9986" max="9986" width="14.44140625" style="343" customWidth="1"/>
    <col min="9987" max="9987" width="11.5546875" style="343" customWidth="1"/>
    <col min="9988" max="9989" width="9.5546875" style="343" customWidth="1"/>
    <col min="9990" max="9990" width="7.5546875" style="343" customWidth="1"/>
    <col min="9991" max="9991" width="7.44140625" style="343" customWidth="1"/>
    <col min="9992" max="9992" width="13.5546875" style="343" customWidth="1"/>
    <col min="9993" max="9993" width="7" style="343" customWidth="1"/>
    <col min="9994" max="9994" width="4.44140625" style="343" customWidth="1"/>
    <col min="9995" max="9995" width="10.5546875" style="343" bestFit="1" customWidth="1"/>
    <col min="9996" max="9996" width="3.5546875" style="343" customWidth="1"/>
    <col min="9997" max="9997" width="9.44140625" style="343" customWidth="1"/>
    <col min="9998" max="9998" width="3.5546875" style="343" customWidth="1"/>
    <col min="9999" max="10003" width="9.44140625" style="343" customWidth="1"/>
    <col min="10004" max="10239" width="9.44140625" style="343"/>
    <col min="10240" max="10240" width="5.44140625" style="343" customWidth="1"/>
    <col min="10241" max="10241" width="16.5546875" style="343" customWidth="1"/>
    <col min="10242" max="10242" width="14.44140625" style="343" customWidth="1"/>
    <col min="10243" max="10243" width="11.5546875" style="343" customWidth="1"/>
    <col min="10244" max="10245" width="9.5546875" style="343" customWidth="1"/>
    <col min="10246" max="10246" width="7.5546875" style="343" customWidth="1"/>
    <col min="10247" max="10247" width="7.44140625" style="343" customWidth="1"/>
    <col min="10248" max="10248" width="13.5546875" style="343" customWidth="1"/>
    <col min="10249" max="10249" width="7" style="343" customWidth="1"/>
    <col min="10250" max="10250" width="4.44140625" style="343" customWidth="1"/>
    <col min="10251" max="10251" width="10.5546875" style="343" bestFit="1" customWidth="1"/>
    <col min="10252" max="10252" width="3.5546875" style="343" customWidth="1"/>
    <col min="10253" max="10253" width="9.44140625" style="343" customWidth="1"/>
    <col min="10254" max="10254" width="3.5546875" style="343" customWidth="1"/>
    <col min="10255" max="10259" width="9.44140625" style="343" customWidth="1"/>
    <col min="10260" max="10495" width="9.44140625" style="343"/>
    <col min="10496" max="10496" width="5.44140625" style="343" customWidth="1"/>
    <col min="10497" max="10497" width="16.5546875" style="343" customWidth="1"/>
    <col min="10498" max="10498" width="14.44140625" style="343" customWidth="1"/>
    <col min="10499" max="10499" width="11.5546875" style="343" customWidth="1"/>
    <col min="10500" max="10501" width="9.5546875" style="343" customWidth="1"/>
    <col min="10502" max="10502" width="7.5546875" style="343" customWidth="1"/>
    <col min="10503" max="10503" width="7.44140625" style="343" customWidth="1"/>
    <col min="10504" max="10504" width="13.5546875" style="343" customWidth="1"/>
    <col min="10505" max="10505" width="7" style="343" customWidth="1"/>
    <col min="10506" max="10506" width="4.44140625" style="343" customWidth="1"/>
    <col min="10507" max="10507" width="10.5546875" style="343" bestFit="1" customWidth="1"/>
    <col min="10508" max="10508" width="3.5546875" style="343" customWidth="1"/>
    <col min="10509" max="10509" width="9.44140625" style="343" customWidth="1"/>
    <col min="10510" max="10510" width="3.5546875" style="343" customWidth="1"/>
    <col min="10511" max="10515" width="9.44140625" style="343" customWidth="1"/>
    <col min="10516" max="10751" width="9.44140625" style="343"/>
    <col min="10752" max="10752" width="5.44140625" style="343" customWidth="1"/>
    <col min="10753" max="10753" width="16.5546875" style="343" customWidth="1"/>
    <col min="10754" max="10754" width="14.44140625" style="343" customWidth="1"/>
    <col min="10755" max="10755" width="11.5546875" style="343" customWidth="1"/>
    <col min="10756" max="10757" width="9.5546875" style="343" customWidth="1"/>
    <col min="10758" max="10758" width="7.5546875" style="343" customWidth="1"/>
    <col min="10759" max="10759" width="7.44140625" style="343" customWidth="1"/>
    <col min="10760" max="10760" width="13.5546875" style="343" customWidth="1"/>
    <col min="10761" max="10761" width="7" style="343" customWidth="1"/>
    <col min="10762" max="10762" width="4.44140625" style="343" customWidth="1"/>
    <col min="10763" max="10763" width="10.5546875" style="343" bestFit="1" customWidth="1"/>
    <col min="10764" max="10764" width="3.5546875" style="343" customWidth="1"/>
    <col min="10765" max="10765" width="9.44140625" style="343" customWidth="1"/>
    <col min="10766" max="10766" width="3.5546875" style="343" customWidth="1"/>
    <col min="10767" max="10771" width="9.44140625" style="343" customWidth="1"/>
    <col min="10772" max="11007" width="9.44140625" style="343"/>
    <col min="11008" max="11008" width="5.44140625" style="343" customWidth="1"/>
    <col min="11009" max="11009" width="16.5546875" style="343" customWidth="1"/>
    <col min="11010" max="11010" width="14.44140625" style="343" customWidth="1"/>
    <col min="11011" max="11011" width="11.5546875" style="343" customWidth="1"/>
    <col min="11012" max="11013" width="9.5546875" style="343" customWidth="1"/>
    <col min="11014" max="11014" width="7.5546875" style="343" customWidth="1"/>
    <col min="11015" max="11015" width="7.44140625" style="343" customWidth="1"/>
    <col min="11016" max="11016" width="13.5546875" style="343" customWidth="1"/>
    <col min="11017" max="11017" width="7" style="343" customWidth="1"/>
    <col min="11018" max="11018" width="4.44140625" style="343" customWidth="1"/>
    <col min="11019" max="11019" width="10.5546875" style="343" bestFit="1" customWidth="1"/>
    <col min="11020" max="11020" width="3.5546875" style="343" customWidth="1"/>
    <col min="11021" max="11021" width="9.44140625" style="343" customWidth="1"/>
    <col min="11022" max="11022" width="3.5546875" style="343" customWidth="1"/>
    <col min="11023" max="11027" width="9.44140625" style="343" customWidth="1"/>
    <col min="11028" max="11263" width="9.44140625" style="343"/>
    <col min="11264" max="11264" width="5.44140625" style="343" customWidth="1"/>
    <col min="11265" max="11265" width="16.5546875" style="343" customWidth="1"/>
    <col min="11266" max="11266" width="14.44140625" style="343" customWidth="1"/>
    <col min="11267" max="11267" width="11.5546875" style="343" customWidth="1"/>
    <col min="11268" max="11269" width="9.5546875" style="343" customWidth="1"/>
    <col min="11270" max="11270" width="7.5546875" style="343" customWidth="1"/>
    <col min="11271" max="11271" width="7.44140625" style="343" customWidth="1"/>
    <col min="11272" max="11272" width="13.5546875" style="343" customWidth="1"/>
    <col min="11273" max="11273" width="7" style="343" customWidth="1"/>
    <col min="11274" max="11274" width="4.44140625" style="343" customWidth="1"/>
    <col min="11275" max="11275" width="10.5546875" style="343" bestFit="1" customWidth="1"/>
    <col min="11276" max="11276" width="3.5546875" style="343" customWidth="1"/>
    <col min="11277" max="11277" width="9.44140625" style="343" customWidth="1"/>
    <col min="11278" max="11278" width="3.5546875" style="343" customWidth="1"/>
    <col min="11279" max="11283" width="9.44140625" style="343" customWidth="1"/>
    <col min="11284" max="11519" width="9.44140625" style="343"/>
    <col min="11520" max="11520" width="5.44140625" style="343" customWidth="1"/>
    <col min="11521" max="11521" width="16.5546875" style="343" customWidth="1"/>
    <col min="11522" max="11522" width="14.44140625" style="343" customWidth="1"/>
    <col min="11523" max="11523" width="11.5546875" style="343" customWidth="1"/>
    <col min="11524" max="11525" width="9.5546875" style="343" customWidth="1"/>
    <col min="11526" max="11526" width="7.5546875" style="343" customWidth="1"/>
    <col min="11527" max="11527" width="7.44140625" style="343" customWidth="1"/>
    <col min="11528" max="11528" width="13.5546875" style="343" customWidth="1"/>
    <col min="11529" max="11529" width="7" style="343" customWidth="1"/>
    <col min="11530" max="11530" width="4.44140625" style="343" customWidth="1"/>
    <col min="11531" max="11531" width="10.5546875" style="343" bestFit="1" customWidth="1"/>
    <col min="11532" max="11532" width="3.5546875" style="343" customWidth="1"/>
    <col min="11533" max="11533" width="9.44140625" style="343" customWidth="1"/>
    <col min="11534" max="11534" width="3.5546875" style="343" customWidth="1"/>
    <col min="11535" max="11539" width="9.44140625" style="343" customWidth="1"/>
    <col min="11540" max="11775" width="9.44140625" style="343"/>
    <col min="11776" max="11776" width="5.44140625" style="343" customWidth="1"/>
    <col min="11777" max="11777" width="16.5546875" style="343" customWidth="1"/>
    <col min="11778" max="11778" width="14.44140625" style="343" customWidth="1"/>
    <col min="11779" max="11779" width="11.5546875" style="343" customWidth="1"/>
    <col min="11780" max="11781" width="9.5546875" style="343" customWidth="1"/>
    <col min="11782" max="11782" width="7.5546875" style="343" customWidth="1"/>
    <col min="11783" max="11783" width="7.44140625" style="343" customWidth="1"/>
    <col min="11784" max="11784" width="13.5546875" style="343" customWidth="1"/>
    <col min="11785" max="11785" width="7" style="343" customWidth="1"/>
    <col min="11786" max="11786" width="4.44140625" style="343" customWidth="1"/>
    <col min="11787" max="11787" width="10.5546875" style="343" bestFit="1" customWidth="1"/>
    <col min="11788" max="11788" width="3.5546875" style="343" customWidth="1"/>
    <col min="11789" max="11789" width="9.44140625" style="343" customWidth="1"/>
    <col min="11790" max="11790" width="3.5546875" style="343" customWidth="1"/>
    <col min="11791" max="11795" width="9.44140625" style="343" customWidth="1"/>
    <col min="11796" max="12031" width="9.44140625" style="343"/>
    <col min="12032" max="12032" width="5.44140625" style="343" customWidth="1"/>
    <col min="12033" max="12033" width="16.5546875" style="343" customWidth="1"/>
    <col min="12034" max="12034" width="14.44140625" style="343" customWidth="1"/>
    <col min="12035" max="12035" width="11.5546875" style="343" customWidth="1"/>
    <col min="12036" max="12037" width="9.5546875" style="343" customWidth="1"/>
    <col min="12038" max="12038" width="7.5546875" style="343" customWidth="1"/>
    <col min="12039" max="12039" width="7.44140625" style="343" customWidth="1"/>
    <col min="12040" max="12040" width="13.5546875" style="343" customWidth="1"/>
    <col min="12041" max="12041" width="7" style="343" customWidth="1"/>
    <col min="12042" max="12042" width="4.44140625" style="343" customWidth="1"/>
    <col min="12043" max="12043" width="10.5546875" style="343" bestFit="1" customWidth="1"/>
    <col min="12044" max="12044" width="3.5546875" style="343" customWidth="1"/>
    <col min="12045" max="12045" width="9.44140625" style="343" customWidth="1"/>
    <col min="12046" max="12046" width="3.5546875" style="343" customWidth="1"/>
    <col min="12047" max="12051" width="9.44140625" style="343" customWidth="1"/>
    <col min="12052" max="12287" width="9.44140625" style="343"/>
    <col min="12288" max="12288" width="5.44140625" style="343" customWidth="1"/>
    <col min="12289" max="12289" width="16.5546875" style="343" customWidth="1"/>
    <col min="12290" max="12290" width="14.44140625" style="343" customWidth="1"/>
    <col min="12291" max="12291" width="11.5546875" style="343" customWidth="1"/>
    <col min="12292" max="12293" width="9.5546875" style="343" customWidth="1"/>
    <col min="12294" max="12294" width="7.5546875" style="343" customWidth="1"/>
    <col min="12295" max="12295" width="7.44140625" style="343" customWidth="1"/>
    <col min="12296" max="12296" width="13.5546875" style="343" customWidth="1"/>
    <col min="12297" max="12297" width="7" style="343" customWidth="1"/>
    <col min="12298" max="12298" width="4.44140625" style="343" customWidth="1"/>
    <col min="12299" max="12299" width="10.5546875" style="343" bestFit="1" customWidth="1"/>
    <col min="12300" max="12300" width="3.5546875" style="343" customWidth="1"/>
    <col min="12301" max="12301" width="9.44140625" style="343" customWidth="1"/>
    <col min="12302" max="12302" width="3.5546875" style="343" customWidth="1"/>
    <col min="12303" max="12307" width="9.44140625" style="343" customWidth="1"/>
    <col min="12308" max="12543" width="9.44140625" style="343"/>
    <col min="12544" max="12544" width="5.44140625" style="343" customWidth="1"/>
    <col min="12545" max="12545" width="16.5546875" style="343" customWidth="1"/>
    <col min="12546" max="12546" width="14.44140625" style="343" customWidth="1"/>
    <col min="12547" max="12547" width="11.5546875" style="343" customWidth="1"/>
    <col min="12548" max="12549" width="9.5546875" style="343" customWidth="1"/>
    <col min="12550" max="12550" width="7.5546875" style="343" customWidth="1"/>
    <col min="12551" max="12551" width="7.44140625" style="343" customWidth="1"/>
    <col min="12552" max="12552" width="13.5546875" style="343" customWidth="1"/>
    <col min="12553" max="12553" width="7" style="343" customWidth="1"/>
    <col min="12554" max="12554" width="4.44140625" style="343" customWidth="1"/>
    <col min="12555" max="12555" width="10.5546875" style="343" bestFit="1" customWidth="1"/>
    <col min="12556" max="12556" width="3.5546875" style="343" customWidth="1"/>
    <col min="12557" max="12557" width="9.44140625" style="343" customWidth="1"/>
    <col min="12558" max="12558" width="3.5546875" style="343" customWidth="1"/>
    <col min="12559" max="12563" width="9.44140625" style="343" customWidth="1"/>
    <col min="12564" max="12799" width="9.44140625" style="343"/>
    <col min="12800" max="12800" width="5.44140625" style="343" customWidth="1"/>
    <col min="12801" max="12801" width="16.5546875" style="343" customWidth="1"/>
    <col min="12802" max="12802" width="14.44140625" style="343" customWidth="1"/>
    <col min="12803" max="12803" width="11.5546875" style="343" customWidth="1"/>
    <col min="12804" max="12805" width="9.5546875" style="343" customWidth="1"/>
    <col min="12806" max="12806" width="7.5546875" style="343" customWidth="1"/>
    <col min="12807" max="12807" width="7.44140625" style="343" customWidth="1"/>
    <col min="12808" max="12808" width="13.5546875" style="343" customWidth="1"/>
    <col min="12809" max="12809" width="7" style="343" customWidth="1"/>
    <col min="12810" max="12810" width="4.44140625" style="343" customWidth="1"/>
    <col min="12811" max="12811" width="10.5546875" style="343" bestFit="1" customWidth="1"/>
    <col min="12812" max="12812" width="3.5546875" style="343" customWidth="1"/>
    <col min="12813" max="12813" width="9.44140625" style="343" customWidth="1"/>
    <col min="12814" max="12814" width="3.5546875" style="343" customWidth="1"/>
    <col min="12815" max="12819" width="9.44140625" style="343" customWidth="1"/>
    <col min="12820" max="13055" width="9.44140625" style="343"/>
    <col min="13056" max="13056" width="5.44140625" style="343" customWidth="1"/>
    <col min="13057" max="13057" width="16.5546875" style="343" customWidth="1"/>
    <col min="13058" max="13058" width="14.44140625" style="343" customWidth="1"/>
    <col min="13059" max="13059" width="11.5546875" style="343" customWidth="1"/>
    <col min="13060" max="13061" width="9.5546875" style="343" customWidth="1"/>
    <col min="13062" max="13062" width="7.5546875" style="343" customWidth="1"/>
    <col min="13063" max="13063" width="7.44140625" style="343" customWidth="1"/>
    <col min="13064" max="13064" width="13.5546875" style="343" customWidth="1"/>
    <col min="13065" max="13065" width="7" style="343" customWidth="1"/>
    <col min="13066" max="13066" width="4.44140625" style="343" customWidth="1"/>
    <col min="13067" max="13067" width="10.5546875" style="343" bestFit="1" customWidth="1"/>
    <col min="13068" max="13068" width="3.5546875" style="343" customWidth="1"/>
    <col min="13069" max="13069" width="9.44140625" style="343" customWidth="1"/>
    <col min="13070" max="13070" width="3.5546875" style="343" customWidth="1"/>
    <col min="13071" max="13075" width="9.44140625" style="343" customWidth="1"/>
    <col min="13076" max="13311" width="9.44140625" style="343"/>
    <col min="13312" max="13312" width="5.44140625" style="343" customWidth="1"/>
    <col min="13313" max="13313" width="16.5546875" style="343" customWidth="1"/>
    <col min="13314" max="13314" width="14.44140625" style="343" customWidth="1"/>
    <col min="13315" max="13315" width="11.5546875" style="343" customWidth="1"/>
    <col min="13316" max="13317" width="9.5546875" style="343" customWidth="1"/>
    <col min="13318" max="13318" width="7.5546875" style="343" customWidth="1"/>
    <col min="13319" max="13319" width="7.44140625" style="343" customWidth="1"/>
    <col min="13320" max="13320" width="13.5546875" style="343" customWidth="1"/>
    <col min="13321" max="13321" width="7" style="343" customWidth="1"/>
    <col min="13322" max="13322" width="4.44140625" style="343" customWidth="1"/>
    <col min="13323" max="13323" width="10.5546875" style="343" bestFit="1" customWidth="1"/>
    <col min="13324" max="13324" width="3.5546875" style="343" customWidth="1"/>
    <col min="13325" max="13325" width="9.44140625" style="343" customWidth="1"/>
    <col min="13326" max="13326" width="3.5546875" style="343" customWidth="1"/>
    <col min="13327" max="13331" width="9.44140625" style="343" customWidth="1"/>
    <col min="13332" max="13567" width="9.44140625" style="343"/>
    <col min="13568" max="13568" width="5.44140625" style="343" customWidth="1"/>
    <col min="13569" max="13569" width="16.5546875" style="343" customWidth="1"/>
    <col min="13570" max="13570" width="14.44140625" style="343" customWidth="1"/>
    <col min="13571" max="13571" width="11.5546875" style="343" customWidth="1"/>
    <col min="13572" max="13573" width="9.5546875" style="343" customWidth="1"/>
    <col min="13574" max="13574" width="7.5546875" style="343" customWidth="1"/>
    <col min="13575" max="13575" width="7.44140625" style="343" customWidth="1"/>
    <col min="13576" max="13576" width="13.5546875" style="343" customWidth="1"/>
    <col min="13577" max="13577" width="7" style="343" customWidth="1"/>
    <col min="13578" max="13578" width="4.44140625" style="343" customWidth="1"/>
    <col min="13579" max="13579" width="10.5546875" style="343" bestFit="1" customWidth="1"/>
    <col min="13580" max="13580" width="3.5546875" style="343" customWidth="1"/>
    <col min="13581" max="13581" width="9.44140625" style="343" customWidth="1"/>
    <col min="13582" max="13582" width="3.5546875" style="343" customWidth="1"/>
    <col min="13583" max="13587" width="9.44140625" style="343" customWidth="1"/>
    <col min="13588" max="13823" width="9.44140625" style="343"/>
    <col min="13824" max="13824" width="5.44140625" style="343" customWidth="1"/>
    <col min="13825" max="13825" width="16.5546875" style="343" customWidth="1"/>
    <col min="13826" max="13826" width="14.44140625" style="343" customWidth="1"/>
    <col min="13827" max="13827" width="11.5546875" style="343" customWidth="1"/>
    <col min="13828" max="13829" width="9.5546875" style="343" customWidth="1"/>
    <col min="13830" max="13830" width="7.5546875" style="343" customWidth="1"/>
    <col min="13831" max="13831" width="7.44140625" style="343" customWidth="1"/>
    <col min="13832" max="13832" width="13.5546875" style="343" customWidth="1"/>
    <col min="13833" max="13833" width="7" style="343" customWidth="1"/>
    <col min="13834" max="13834" width="4.44140625" style="343" customWidth="1"/>
    <col min="13835" max="13835" width="10.5546875" style="343" bestFit="1" customWidth="1"/>
    <col min="13836" max="13836" width="3.5546875" style="343" customWidth="1"/>
    <col min="13837" max="13837" width="9.44140625" style="343" customWidth="1"/>
    <col min="13838" max="13838" width="3.5546875" style="343" customWidth="1"/>
    <col min="13839" max="13843" width="9.44140625" style="343" customWidth="1"/>
    <col min="13844" max="14079" width="9.44140625" style="343"/>
    <col min="14080" max="14080" width="5.44140625" style="343" customWidth="1"/>
    <col min="14081" max="14081" width="16.5546875" style="343" customWidth="1"/>
    <col min="14082" max="14082" width="14.44140625" style="343" customWidth="1"/>
    <col min="14083" max="14083" width="11.5546875" style="343" customWidth="1"/>
    <col min="14084" max="14085" width="9.5546875" style="343" customWidth="1"/>
    <col min="14086" max="14086" width="7.5546875" style="343" customWidth="1"/>
    <col min="14087" max="14087" width="7.44140625" style="343" customWidth="1"/>
    <col min="14088" max="14088" width="13.5546875" style="343" customWidth="1"/>
    <col min="14089" max="14089" width="7" style="343" customWidth="1"/>
    <col min="14090" max="14090" width="4.44140625" style="343" customWidth="1"/>
    <col min="14091" max="14091" width="10.5546875" style="343" bestFit="1" customWidth="1"/>
    <col min="14092" max="14092" width="3.5546875" style="343" customWidth="1"/>
    <col min="14093" max="14093" width="9.44140625" style="343" customWidth="1"/>
    <col min="14094" max="14094" width="3.5546875" style="343" customWidth="1"/>
    <col min="14095" max="14099" width="9.44140625" style="343" customWidth="1"/>
    <col min="14100" max="14335" width="9.44140625" style="343"/>
    <col min="14336" max="14336" width="5.44140625" style="343" customWidth="1"/>
    <col min="14337" max="14337" width="16.5546875" style="343" customWidth="1"/>
    <col min="14338" max="14338" width="14.44140625" style="343" customWidth="1"/>
    <col min="14339" max="14339" width="11.5546875" style="343" customWidth="1"/>
    <col min="14340" max="14341" width="9.5546875" style="343" customWidth="1"/>
    <col min="14342" max="14342" width="7.5546875" style="343" customWidth="1"/>
    <col min="14343" max="14343" width="7.44140625" style="343" customWidth="1"/>
    <col min="14344" max="14344" width="13.5546875" style="343" customWidth="1"/>
    <col min="14345" max="14345" width="7" style="343" customWidth="1"/>
    <col min="14346" max="14346" width="4.44140625" style="343" customWidth="1"/>
    <col min="14347" max="14347" width="10.5546875" style="343" bestFit="1" customWidth="1"/>
    <col min="14348" max="14348" width="3.5546875" style="343" customWidth="1"/>
    <col min="14349" max="14349" width="9.44140625" style="343" customWidth="1"/>
    <col min="14350" max="14350" width="3.5546875" style="343" customWidth="1"/>
    <col min="14351" max="14355" width="9.44140625" style="343" customWidth="1"/>
    <col min="14356" max="14591" width="9.44140625" style="343"/>
    <col min="14592" max="14592" width="5.44140625" style="343" customWidth="1"/>
    <col min="14593" max="14593" width="16.5546875" style="343" customWidth="1"/>
    <col min="14594" max="14594" width="14.44140625" style="343" customWidth="1"/>
    <col min="14595" max="14595" width="11.5546875" style="343" customWidth="1"/>
    <col min="14596" max="14597" width="9.5546875" style="343" customWidth="1"/>
    <col min="14598" max="14598" width="7.5546875" style="343" customWidth="1"/>
    <col min="14599" max="14599" width="7.44140625" style="343" customWidth="1"/>
    <col min="14600" max="14600" width="13.5546875" style="343" customWidth="1"/>
    <col min="14601" max="14601" width="7" style="343" customWidth="1"/>
    <col min="14602" max="14602" width="4.44140625" style="343" customWidth="1"/>
    <col min="14603" max="14603" width="10.5546875" style="343" bestFit="1" customWidth="1"/>
    <col min="14604" max="14604" width="3.5546875" style="343" customWidth="1"/>
    <col min="14605" max="14605" width="9.44140625" style="343" customWidth="1"/>
    <col min="14606" max="14606" width="3.5546875" style="343" customWidth="1"/>
    <col min="14607" max="14611" width="9.44140625" style="343" customWidth="1"/>
    <col min="14612" max="14847" width="9.44140625" style="343"/>
    <col min="14848" max="14848" width="5.44140625" style="343" customWidth="1"/>
    <col min="14849" max="14849" width="16.5546875" style="343" customWidth="1"/>
    <col min="14850" max="14850" width="14.44140625" style="343" customWidth="1"/>
    <col min="14851" max="14851" width="11.5546875" style="343" customWidth="1"/>
    <col min="14852" max="14853" width="9.5546875" style="343" customWidth="1"/>
    <col min="14854" max="14854" width="7.5546875" style="343" customWidth="1"/>
    <col min="14855" max="14855" width="7.44140625" style="343" customWidth="1"/>
    <col min="14856" max="14856" width="13.5546875" style="343" customWidth="1"/>
    <col min="14857" max="14857" width="7" style="343" customWidth="1"/>
    <col min="14858" max="14858" width="4.44140625" style="343" customWidth="1"/>
    <col min="14859" max="14859" width="10.5546875" style="343" bestFit="1" customWidth="1"/>
    <col min="14860" max="14860" width="3.5546875" style="343" customWidth="1"/>
    <col min="14861" max="14861" width="9.44140625" style="343" customWidth="1"/>
    <col min="14862" max="14862" width="3.5546875" style="343" customWidth="1"/>
    <col min="14863" max="14867" width="9.44140625" style="343" customWidth="1"/>
    <col min="14868" max="15103" width="9.44140625" style="343"/>
    <col min="15104" max="15104" width="5.44140625" style="343" customWidth="1"/>
    <col min="15105" max="15105" width="16.5546875" style="343" customWidth="1"/>
    <col min="15106" max="15106" width="14.44140625" style="343" customWidth="1"/>
    <col min="15107" max="15107" width="11.5546875" style="343" customWidth="1"/>
    <col min="15108" max="15109" width="9.5546875" style="343" customWidth="1"/>
    <col min="15110" max="15110" width="7.5546875" style="343" customWidth="1"/>
    <col min="15111" max="15111" width="7.44140625" style="343" customWidth="1"/>
    <col min="15112" max="15112" width="13.5546875" style="343" customWidth="1"/>
    <col min="15113" max="15113" width="7" style="343" customWidth="1"/>
    <col min="15114" max="15114" width="4.44140625" style="343" customWidth="1"/>
    <col min="15115" max="15115" width="10.5546875" style="343" bestFit="1" customWidth="1"/>
    <col min="15116" max="15116" width="3.5546875" style="343" customWidth="1"/>
    <col min="15117" max="15117" width="9.44140625" style="343" customWidth="1"/>
    <col min="15118" max="15118" width="3.5546875" style="343" customWidth="1"/>
    <col min="15119" max="15123" width="9.44140625" style="343" customWidth="1"/>
    <col min="15124" max="15359" width="9.44140625" style="343"/>
    <col min="15360" max="15360" width="5.44140625" style="343" customWidth="1"/>
    <col min="15361" max="15361" width="16.5546875" style="343" customWidth="1"/>
    <col min="15362" max="15362" width="14.44140625" style="343" customWidth="1"/>
    <col min="15363" max="15363" width="11.5546875" style="343" customWidth="1"/>
    <col min="15364" max="15365" width="9.5546875" style="343" customWidth="1"/>
    <col min="15366" max="15366" width="7.5546875" style="343" customWidth="1"/>
    <col min="15367" max="15367" width="7.44140625" style="343" customWidth="1"/>
    <col min="15368" max="15368" width="13.5546875" style="343" customWidth="1"/>
    <col min="15369" max="15369" width="7" style="343" customWidth="1"/>
    <col min="15370" max="15370" width="4.44140625" style="343" customWidth="1"/>
    <col min="15371" max="15371" width="10.5546875" style="343" bestFit="1" customWidth="1"/>
    <col min="15372" max="15372" width="3.5546875" style="343" customWidth="1"/>
    <col min="15373" max="15373" width="9.44140625" style="343" customWidth="1"/>
    <col min="15374" max="15374" width="3.5546875" style="343" customWidth="1"/>
    <col min="15375" max="15379" width="9.44140625" style="343" customWidth="1"/>
    <col min="15380" max="15615" width="9.44140625" style="343"/>
    <col min="15616" max="15616" width="5.44140625" style="343" customWidth="1"/>
    <col min="15617" max="15617" width="16.5546875" style="343" customWidth="1"/>
    <col min="15618" max="15618" width="14.44140625" style="343" customWidth="1"/>
    <col min="15619" max="15619" width="11.5546875" style="343" customWidth="1"/>
    <col min="15620" max="15621" width="9.5546875" style="343" customWidth="1"/>
    <col min="15622" max="15622" width="7.5546875" style="343" customWidth="1"/>
    <col min="15623" max="15623" width="7.44140625" style="343" customWidth="1"/>
    <col min="15624" max="15624" width="13.5546875" style="343" customWidth="1"/>
    <col min="15625" max="15625" width="7" style="343" customWidth="1"/>
    <col min="15626" max="15626" width="4.44140625" style="343" customWidth="1"/>
    <col min="15627" max="15627" width="10.5546875" style="343" bestFit="1" customWidth="1"/>
    <col min="15628" max="15628" width="3.5546875" style="343" customWidth="1"/>
    <col min="15629" max="15629" width="9.44140625" style="343" customWidth="1"/>
    <col min="15630" max="15630" width="3.5546875" style="343" customWidth="1"/>
    <col min="15631" max="15635" width="9.44140625" style="343" customWidth="1"/>
    <col min="15636" max="15871" width="9.44140625" style="343"/>
    <col min="15872" max="15872" width="5.44140625" style="343" customWidth="1"/>
    <col min="15873" max="15873" width="16.5546875" style="343" customWidth="1"/>
    <col min="15874" max="15874" width="14.44140625" style="343" customWidth="1"/>
    <col min="15875" max="15875" width="11.5546875" style="343" customWidth="1"/>
    <col min="15876" max="15877" width="9.5546875" style="343" customWidth="1"/>
    <col min="15878" max="15878" width="7.5546875" style="343" customWidth="1"/>
    <col min="15879" max="15879" width="7.44140625" style="343" customWidth="1"/>
    <col min="15880" max="15880" width="13.5546875" style="343" customWidth="1"/>
    <col min="15881" max="15881" width="7" style="343" customWidth="1"/>
    <col min="15882" max="15882" width="4.44140625" style="343" customWidth="1"/>
    <col min="15883" max="15883" width="10.5546875" style="343" bestFit="1" customWidth="1"/>
    <col min="15884" max="15884" width="3.5546875" style="343" customWidth="1"/>
    <col min="15885" max="15885" width="9.44140625" style="343" customWidth="1"/>
    <col min="15886" max="15886" width="3.5546875" style="343" customWidth="1"/>
    <col min="15887" max="15891" width="9.44140625" style="343" customWidth="1"/>
    <col min="15892" max="16127" width="9.44140625" style="343"/>
    <col min="16128" max="16128" width="5.44140625" style="343" customWidth="1"/>
    <col min="16129" max="16129" width="16.5546875" style="343" customWidth="1"/>
    <col min="16130" max="16130" width="14.44140625" style="343" customWidth="1"/>
    <col min="16131" max="16131" width="11.5546875" style="343" customWidth="1"/>
    <col min="16132" max="16133" width="9.5546875" style="343" customWidth="1"/>
    <col min="16134" max="16134" width="7.5546875" style="343" customWidth="1"/>
    <col min="16135" max="16135" width="7.44140625" style="343" customWidth="1"/>
    <col min="16136" max="16136" width="13.5546875" style="343" customWidth="1"/>
    <col min="16137" max="16137" width="7" style="343" customWidth="1"/>
    <col min="16138" max="16138" width="4.44140625" style="343" customWidth="1"/>
    <col min="16139" max="16139" width="10.5546875" style="343" bestFit="1" customWidth="1"/>
    <col min="16140" max="16140" width="3.5546875" style="343" customWidth="1"/>
    <col min="16141" max="16141" width="9.44140625" style="343" customWidth="1"/>
    <col min="16142" max="16142" width="3.5546875" style="343" customWidth="1"/>
    <col min="16143" max="16147" width="9.44140625" style="343" customWidth="1"/>
    <col min="16148" max="16384" width="9.44140625" style="343"/>
  </cols>
  <sheetData>
    <row r="1" spans="1:8" ht="20.25" customHeight="1" x14ac:dyDescent="0.3">
      <c r="A1" s="339"/>
      <c r="B1" s="309" t="s">
        <v>441</v>
      </c>
      <c r="C1" s="309"/>
      <c r="D1" s="309"/>
      <c r="E1" s="309"/>
      <c r="F1" s="309"/>
      <c r="G1" s="340" t="s">
        <v>149</v>
      </c>
      <c r="H1" s="341">
        <f>'Intake Sheet'!B3</f>
        <v>0</v>
      </c>
    </row>
    <row r="2" spans="1:8" x14ac:dyDescent="0.3">
      <c r="A2" s="339"/>
      <c r="B2" s="344" t="s">
        <v>150</v>
      </c>
      <c r="C2" s="339"/>
      <c r="D2" s="339"/>
      <c r="E2" s="339"/>
      <c r="F2" s="339"/>
      <c r="G2" s="339"/>
      <c r="H2" s="345"/>
    </row>
    <row r="3" spans="1:8" x14ac:dyDescent="0.3">
      <c r="A3" s="339"/>
      <c r="B3" s="344" t="s">
        <v>151</v>
      </c>
      <c r="C3" s="339"/>
      <c r="D3" s="339"/>
      <c r="E3" s="339"/>
      <c r="F3" s="339"/>
      <c r="G3" s="339"/>
      <c r="H3" s="339"/>
    </row>
    <row r="4" spans="1:8" x14ac:dyDescent="0.3">
      <c r="A4" s="339"/>
      <c r="B4" s="309"/>
      <c r="C4" s="309"/>
      <c r="D4" s="309"/>
      <c r="E4" s="309"/>
      <c r="F4" s="309"/>
      <c r="G4" s="309"/>
      <c r="H4" s="309"/>
    </row>
    <row r="5" spans="1:8" x14ac:dyDescent="0.3">
      <c r="A5" s="339"/>
      <c r="B5" s="325" t="s">
        <v>152</v>
      </c>
      <c r="C5" s="591" t="s">
        <v>153</v>
      </c>
      <c r="D5" s="592"/>
      <c r="E5" s="592"/>
      <c r="F5" s="592"/>
      <c r="G5" s="592"/>
      <c r="H5" s="312"/>
    </row>
    <row r="6" spans="1:8" x14ac:dyDescent="0.3">
      <c r="A6" s="339"/>
      <c r="B6" s="309"/>
      <c r="C6" s="346"/>
      <c r="D6" s="320"/>
      <c r="E6" s="320"/>
      <c r="F6" s="347"/>
      <c r="G6" s="347"/>
      <c r="H6" s="320"/>
    </row>
    <row r="7" spans="1:8" x14ac:dyDescent="0.3">
      <c r="A7" s="339"/>
      <c r="B7" s="348" t="s">
        <v>154</v>
      </c>
      <c r="C7" s="312"/>
      <c r="D7" s="593">
        <f>'Intake Sheet'!B39</f>
        <v>44645</v>
      </c>
      <c r="E7" s="593"/>
      <c r="F7" s="594" t="s">
        <v>155</v>
      </c>
      <c r="G7" s="594"/>
      <c r="H7" s="349">
        <f>'Intake Sheet'!B41</f>
        <v>10000000</v>
      </c>
    </row>
    <row r="8" spans="1:8" x14ac:dyDescent="0.3">
      <c r="A8" s="339"/>
      <c r="B8" s="309"/>
      <c r="C8" s="320"/>
      <c r="D8" s="320"/>
      <c r="E8" s="320"/>
      <c r="F8" s="309"/>
      <c r="G8" s="312"/>
      <c r="H8" s="312"/>
    </row>
    <row r="9" spans="1:8" x14ac:dyDescent="0.3">
      <c r="A9" s="339"/>
      <c r="B9" s="309" t="s">
        <v>156</v>
      </c>
      <c r="C9" s="350" t="s">
        <v>269</v>
      </c>
      <c r="D9" s="351" t="str">
        <f>IF(OR('Intake Sheet'!B41&lt;&gt;'Intake Sheet'!B43,'Intake Sheet'!B41='Intake Sheet'!B42),"X","")</f>
        <v/>
      </c>
      <c r="E9" s="352" t="s">
        <v>157</v>
      </c>
      <c r="F9" s="351" t="str">
        <f>IF(OR('Intake Sheet'!B41&lt;&gt;'Intake Sheet'!B42,'Intake Sheet'!B41='Intake Sheet'!B43),"X","")</f>
        <v>X</v>
      </c>
      <c r="G9" s="353" t="s">
        <v>158</v>
      </c>
      <c r="H9" s="354" t="str">
        <f>'Intake Sheet'!B45</f>
        <v>will vary</v>
      </c>
    </row>
    <row r="10" spans="1:8" ht="35.25" customHeight="1" x14ac:dyDescent="0.3">
      <c r="A10" s="339"/>
      <c r="B10" s="309"/>
      <c r="C10" s="355"/>
      <c r="D10" s="356"/>
      <c r="E10" s="356"/>
      <c r="F10" s="595" t="s">
        <v>159</v>
      </c>
      <c r="G10" s="596"/>
      <c r="H10" s="357" t="str">
        <f>'Intake Sheet'!B46</f>
        <v>will vary</v>
      </c>
    </row>
    <row r="11" spans="1:8" x14ac:dyDescent="0.3">
      <c r="A11" s="339"/>
      <c r="B11" s="308" t="s">
        <v>160</v>
      </c>
      <c r="C11" s="309"/>
      <c r="D11" s="309"/>
      <c r="E11" s="309"/>
      <c r="F11" s="309"/>
      <c r="G11" s="312"/>
      <c r="H11" s="312"/>
    </row>
    <row r="12" spans="1:8" ht="6" customHeight="1" x14ac:dyDescent="0.3">
      <c r="A12" s="339"/>
      <c r="B12" s="309"/>
      <c r="C12" s="339"/>
      <c r="D12" s="339"/>
      <c r="E12" s="339"/>
      <c r="F12" s="339"/>
      <c r="G12" s="339"/>
      <c r="H12" s="358"/>
    </row>
    <row r="13" spans="1:8" ht="15" customHeight="1" x14ac:dyDescent="0.3">
      <c r="A13" s="339"/>
      <c r="B13" s="342" t="s">
        <v>161</v>
      </c>
      <c r="C13" s="597" t="str">
        <f>'Intake Sheet'!B6</f>
        <v>DECD/Social Equity Council</v>
      </c>
      <c r="D13" s="598"/>
      <c r="E13" s="598"/>
      <c r="F13" s="598"/>
      <c r="G13" s="598"/>
      <c r="H13" s="312"/>
    </row>
    <row r="14" spans="1:8" ht="10.5" customHeight="1" x14ac:dyDescent="0.3">
      <c r="A14" s="339"/>
      <c r="B14" s="359"/>
      <c r="C14" s="359"/>
      <c r="D14" s="312"/>
      <c r="E14" s="312"/>
      <c r="F14" s="312"/>
      <c r="G14" s="312"/>
      <c r="H14" s="312"/>
    </row>
    <row r="15" spans="1:8" x14ac:dyDescent="0.3">
      <c r="A15" s="339"/>
      <c r="B15" s="312" t="s">
        <v>162</v>
      </c>
      <c r="C15" s="599" t="str">
        <f>'Intake Sheet'!B15</f>
        <v>None</v>
      </c>
      <c r="D15" s="600"/>
      <c r="E15" s="600"/>
      <c r="F15" s="600"/>
      <c r="G15" s="600"/>
      <c r="H15" s="312"/>
    </row>
    <row r="16" spans="1:8" ht="12" customHeight="1" x14ac:dyDescent="0.3">
      <c r="A16" s="339"/>
      <c r="B16" s="359"/>
      <c r="C16" s="359"/>
      <c r="D16" s="312"/>
      <c r="E16" s="312"/>
      <c r="F16" s="312"/>
      <c r="G16" s="312"/>
      <c r="H16" s="312"/>
    </row>
    <row r="17" spans="1:8" ht="14.25" customHeight="1" x14ac:dyDescent="0.3">
      <c r="A17" s="339"/>
      <c r="B17" s="312" t="s">
        <v>163</v>
      </c>
      <c r="C17" s="599" t="str">
        <f>'Intake Sheet'!B4</f>
        <v xml:space="preserve">Cannabis Low Interest Loan Fund </v>
      </c>
      <c r="D17" s="599"/>
      <c r="E17" s="599"/>
      <c r="F17" s="599"/>
      <c r="G17" s="599"/>
      <c r="H17" s="312"/>
    </row>
    <row r="18" spans="1:8" ht="10.5" customHeight="1" x14ac:dyDescent="0.3">
      <c r="A18" s="339"/>
      <c r="B18" s="312"/>
      <c r="C18" s="359"/>
      <c r="D18" s="359"/>
      <c r="E18" s="359"/>
      <c r="F18" s="359"/>
      <c r="G18" s="359"/>
      <c r="H18" s="312"/>
    </row>
    <row r="19" spans="1:8" x14ac:dyDescent="0.3">
      <c r="A19" s="339"/>
      <c r="B19" s="359" t="s">
        <v>164</v>
      </c>
      <c r="C19" s="360" t="str">
        <f>'Intake Sheet'!B5</f>
        <v xml:space="preserve">State Wide </v>
      </c>
      <c r="D19" s="361"/>
      <c r="E19" s="361"/>
      <c r="F19" s="361"/>
      <c r="G19" s="361"/>
      <c r="H19" s="312"/>
    </row>
    <row r="20" spans="1:8" x14ac:dyDescent="0.3">
      <c r="A20" s="339"/>
      <c r="B20" s="359"/>
      <c r="C20" s="359"/>
      <c r="D20" s="312"/>
      <c r="E20" s="312"/>
      <c r="F20" s="312"/>
      <c r="G20" s="312"/>
      <c r="H20" s="312"/>
    </row>
    <row r="21" spans="1:8" x14ac:dyDescent="0.3">
      <c r="A21" s="339"/>
      <c r="B21" s="588" t="s">
        <v>165</v>
      </c>
      <c r="C21" s="588"/>
      <c r="D21" s="589" t="str">
        <f>'Intake Sheet'!B36</f>
        <v>Special Act</v>
      </c>
      <c r="E21" s="590"/>
      <c r="F21" s="590"/>
      <c r="G21" s="590"/>
      <c r="H21" s="312"/>
    </row>
    <row r="22" spans="1:8" ht="9.75" customHeight="1" x14ac:dyDescent="0.3">
      <c r="A22" s="339"/>
      <c r="B22" s="312"/>
      <c r="C22" s="312"/>
      <c r="D22" s="312"/>
      <c r="E22" s="312"/>
      <c r="F22" s="312"/>
      <c r="G22" s="312"/>
      <c r="H22" s="312"/>
    </row>
    <row r="23" spans="1:8" ht="21.75" customHeight="1" x14ac:dyDescent="0.3">
      <c r="A23" s="339"/>
      <c r="B23" s="9" t="s">
        <v>166</v>
      </c>
      <c r="C23" s="309"/>
      <c r="D23" s="309"/>
      <c r="E23" s="309"/>
      <c r="F23" s="309"/>
      <c r="G23" s="309"/>
      <c r="H23" s="362"/>
    </row>
    <row r="24" spans="1:8" x14ac:dyDescent="0.3">
      <c r="A24" s="339"/>
      <c r="B24" s="311"/>
      <c r="C24" s="311"/>
      <c r="D24" s="311"/>
      <c r="E24" s="311"/>
      <c r="F24" s="311"/>
      <c r="G24" s="311"/>
      <c r="H24" s="311"/>
    </row>
    <row r="25" spans="1:8" ht="14.25" customHeight="1" x14ac:dyDescent="0.3">
      <c r="A25" s="339"/>
      <c r="B25" s="363" t="s">
        <v>167</v>
      </c>
      <c r="C25" s="364"/>
      <c r="D25" s="364"/>
      <c r="E25" s="364"/>
      <c r="F25" s="364"/>
      <c r="G25" s="364"/>
      <c r="H25" s="364"/>
    </row>
    <row r="26" spans="1:8" ht="14.25" customHeight="1" x14ac:dyDescent="0.3">
      <c r="A26" s="339"/>
      <c r="B26" s="365" t="s">
        <v>168</v>
      </c>
      <c r="C26" s="366" t="s">
        <v>169</v>
      </c>
      <c r="D26" s="366" t="s">
        <v>170</v>
      </c>
      <c r="E26" s="367" t="s">
        <v>171</v>
      </c>
      <c r="F26" s="366" t="s">
        <v>172</v>
      </c>
      <c r="G26" s="366" t="s">
        <v>48</v>
      </c>
      <c r="H26" s="366" t="s">
        <v>49</v>
      </c>
    </row>
    <row r="27" spans="1:8" x14ac:dyDescent="0.3">
      <c r="A27" s="339"/>
      <c r="B27" s="368">
        <f>IF('Intake Sheet'!B42=0,'Intake Sheet'!B43,'Intake Sheet'!B42)</f>
        <v>10000000</v>
      </c>
      <c r="C27" s="369" t="str">
        <f>'Intake Sheet'!B38</f>
        <v>PA 21-1</v>
      </c>
      <c r="D27" s="370">
        <f>'Intake Sheet'!B192</f>
        <v>0</v>
      </c>
      <c r="E27" s="370" t="str">
        <f>'Intake Sheet'!B193</f>
        <v>46000</v>
      </c>
      <c r="F27" s="370">
        <f>'Intake Sheet'!B194</f>
        <v>0</v>
      </c>
      <c r="G27" s="351" t="str">
        <f>IF('Intake Sheet'!B42=0,"","X")</f>
        <v/>
      </c>
      <c r="H27" s="371" t="str">
        <f>IF('Intake Sheet'!B42=0,"X","")</f>
        <v>X</v>
      </c>
    </row>
    <row r="28" spans="1:8" ht="15" customHeight="1" x14ac:dyDescent="0.3">
      <c r="A28" s="339"/>
      <c r="B28" s="368" t="str">
        <f>IF(OR('Intake Sheet'!B41='Intake Sheet'!B43,'Intake Sheet'!B41='Intake Sheet'!B42),"",'Intake Sheet'!B43)</f>
        <v/>
      </c>
      <c r="C28" s="372" t="str">
        <f>IF(OR('Intake Sheet'!B41='Intake Sheet'!B43,'Intake Sheet'!B41='Intake Sheet'!B42),"",'Intake Sheet'!B38)</f>
        <v/>
      </c>
      <c r="D28" s="371" t="str">
        <f>IF(OR('Intake Sheet'!B43='Intake Sheet'!B41,'Intake Sheet'!B41='Intake Sheet'!B42),"",'Intake Sheet'!B192)</f>
        <v/>
      </c>
      <c r="E28" s="371" t="str">
        <f>IF(OR('Intake Sheet'!B43='Intake Sheet'!B41,'Intake Sheet'!B41='Intake Sheet'!B42),"",'Intake Sheet'!B193)</f>
        <v/>
      </c>
      <c r="F28" s="371" t="str">
        <f>IF(OR('Intake Sheet'!B43='Intake Sheet'!B41,'Intake Sheet'!B41='Intake Sheet'!B42),"",'Intake Sheet'!B193)</f>
        <v/>
      </c>
      <c r="G28" s="371"/>
      <c r="H28" s="371" t="str">
        <f>IF(OR('Intake Sheet'!B41='Intake Sheet'!B43,'Intake Sheet'!B41='Intake Sheet'!B42),"","X")</f>
        <v/>
      </c>
    </row>
    <row r="29" spans="1:8" x14ac:dyDescent="0.3">
      <c r="A29" s="339"/>
      <c r="B29" s="368"/>
      <c r="C29" s="371"/>
      <c r="D29" s="371"/>
      <c r="E29" s="371"/>
      <c r="F29" s="371"/>
      <c r="G29" s="371"/>
      <c r="H29" s="371"/>
    </row>
    <row r="30" spans="1:8" x14ac:dyDescent="0.3">
      <c r="A30" s="339"/>
      <c r="B30" s="368"/>
      <c r="C30" s="371"/>
      <c r="D30" s="371"/>
      <c r="E30" s="371"/>
      <c r="F30" s="371"/>
      <c r="G30" s="371"/>
      <c r="H30" s="371"/>
    </row>
    <row r="31" spans="1:8" x14ac:dyDescent="0.3">
      <c r="A31" s="339"/>
      <c r="B31" s="368">
        <f>SUM(B27:B30)</f>
        <v>10000000</v>
      </c>
      <c r="C31" s="582" t="s">
        <v>173</v>
      </c>
      <c r="D31" s="582"/>
      <c r="E31" s="582"/>
      <c r="F31" s="582"/>
      <c r="G31" s="582"/>
      <c r="H31" s="582"/>
    </row>
    <row r="32" spans="1:8" x14ac:dyDescent="0.3">
      <c r="A32" s="339"/>
      <c r="B32" s="373"/>
      <c r="C32" s="373"/>
      <c r="D32" s="373"/>
      <c r="E32" s="373"/>
      <c r="F32" s="373"/>
      <c r="G32" s="373"/>
      <c r="H32" s="373"/>
    </row>
    <row r="33" spans="1:11" x14ac:dyDescent="0.3">
      <c r="A33" s="339"/>
      <c r="B33" s="364" t="s">
        <v>174</v>
      </c>
      <c r="C33" s="364"/>
      <c r="D33" s="364"/>
      <c r="E33" s="364"/>
      <c r="F33" s="364"/>
      <c r="G33" s="364"/>
      <c r="H33" s="364"/>
    </row>
    <row r="34" spans="1:11" x14ac:dyDescent="0.3">
      <c r="A34" s="339"/>
      <c r="B34" s="374" t="s">
        <v>175</v>
      </c>
      <c r="C34" s="375" t="s">
        <v>169</v>
      </c>
      <c r="D34" s="366" t="s">
        <v>170</v>
      </c>
      <c r="E34" s="367" t="s">
        <v>171</v>
      </c>
      <c r="F34" s="366" t="s">
        <v>172</v>
      </c>
      <c r="G34" s="366" t="s">
        <v>48</v>
      </c>
      <c r="H34" s="366" t="s">
        <v>49</v>
      </c>
    </row>
    <row r="35" spans="1:11" x14ac:dyDescent="0.3">
      <c r="A35" s="339"/>
      <c r="B35" s="368">
        <f>'Intake Sheet'!B58</f>
        <v>0</v>
      </c>
      <c r="C35" s="376">
        <f>'Intake Sheet'!B61</f>
        <v>0</v>
      </c>
      <c r="D35" s="370">
        <f>'Intake Sheet'!B66</f>
        <v>0</v>
      </c>
      <c r="E35" s="370">
        <f>'Intake Sheet'!B67</f>
        <v>0</v>
      </c>
      <c r="F35" s="370">
        <f>'Intake Sheet'!B68</f>
        <v>0</v>
      </c>
      <c r="G35" s="351" t="str">
        <f>IF('Intake Sheet'!B63="Grant","X","")</f>
        <v/>
      </c>
      <c r="H35" s="351" t="str">
        <f>IF('Intake Sheet'!B63="Loan","X","")</f>
        <v/>
      </c>
    </row>
    <row r="36" spans="1:11" x14ac:dyDescent="0.3">
      <c r="A36" s="339"/>
      <c r="B36" s="377"/>
      <c r="C36" s="370"/>
      <c r="D36" s="370"/>
      <c r="E36" s="370"/>
      <c r="F36" s="370"/>
      <c r="G36" s="370"/>
      <c r="H36" s="370"/>
    </row>
    <row r="37" spans="1:11" x14ac:dyDescent="0.3">
      <c r="A37" s="339"/>
      <c r="B37" s="377"/>
      <c r="C37" s="370"/>
      <c r="D37" s="370"/>
      <c r="E37" s="370"/>
      <c r="F37" s="378"/>
      <c r="G37" s="370"/>
      <c r="H37" s="370"/>
    </row>
    <row r="38" spans="1:11" x14ac:dyDescent="0.3">
      <c r="A38" s="339"/>
      <c r="B38" s="377"/>
      <c r="C38" s="370"/>
      <c r="D38" s="370"/>
      <c r="E38" s="370"/>
      <c r="F38" s="370"/>
      <c r="G38" s="370"/>
      <c r="H38" s="370"/>
    </row>
    <row r="39" spans="1:11" x14ac:dyDescent="0.3">
      <c r="A39" s="339"/>
      <c r="B39" s="377">
        <f>SUM(B35:B38)</f>
        <v>0</v>
      </c>
      <c r="C39" s="587" t="s">
        <v>176</v>
      </c>
      <c r="D39" s="587"/>
      <c r="E39" s="587"/>
      <c r="F39" s="587"/>
      <c r="G39" s="587"/>
      <c r="H39" s="587"/>
    </row>
    <row r="40" spans="1:11" ht="15" customHeight="1" x14ac:dyDescent="0.3">
      <c r="A40" s="339"/>
      <c r="B40" s="379">
        <f>SUM(B31+B39)</f>
        <v>10000000</v>
      </c>
      <c r="C40" s="583" t="s">
        <v>177</v>
      </c>
      <c r="D40" s="583"/>
      <c r="E40" s="583"/>
      <c r="F40" s="583"/>
      <c r="G40" s="583"/>
      <c r="H40" s="583"/>
    </row>
    <row r="41" spans="1:11" ht="15" customHeight="1" x14ac:dyDescent="0.3">
      <c r="A41" s="339"/>
      <c r="B41" s="584" t="s">
        <v>542</v>
      </c>
      <c r="C41" s="585"/>
      <c r="D41" s="586"/>
      <c r="E41" s="380" t="str">
        <f>IF(ISBLANK('Intake Sheet'!B59),"",'Intake Sheet'!B59)</f>
        <v/>
      </c>
      <c r="F41" s="381"/>
      <c r="G41" s="381" t="s">
        <v>281</v>
      </c>
      <c r="H41" s="382">
        <f>'Intake Sheet'!B60</f>
        <v>0</v>
      </c>
      <c r="K41" s="383"/>
    </row>
    <row r="42" spans="1:11" ht="18" customHeight="1" x14ac:dyDescent="0.3">
      <c r="A42" s="339"/>
      <c r="B42" s="577" t="s">
        <v>178</v>
      </c>
      <c r="C42" s="578"/>
      <c r="D42" s="579">
        <f>'Intake Sheet'!B62</f>
        <v>0</v>
      </c>
      <c r="E42" s="580"/>
      <c r="F42" s="580"/>
      <c r="G42" s="580"/>
      <c r="H42" s="581"/>
    </row>
    <row r="43" spans="1:11" ht="18.75" customHeight="1" x14ac:dyDescent="0.3">
      <c r="A43" s="339"/>
      <c r="B43" s="577" t="s">
        <v>179</v>
      </c>
      <c r="C43" s="578"/>
      <c r="D43" s="579">
        <f>'Intake Sheet'!B64</f>
        <v>0</v>
      </c>
      <c r="E43" s="580"/>
      <c r="F43" s="580"/>
      <c r="G43" s="580"/>
      <c r="H43" s="581"/>
    </row>
    <row r="44" spans="1:11" ht="16.5" customHeight="1" x14ac:dyDescent="0.3">
      <c r="A44" s="339"/>
      <c r="B44" s="577" t="s">
        <v>180</v>
      </c>
      <c r="C44" s="578"/>
      <c r="D44" s="579">
        <f>'Intake Sheet'!B65</f>
        <v>0</v>
      </c>
      <c r="E44" s="580"/>
      <c r="F44" s="580"/>
      <c r="G44" s="580"/>
      <c r="H44" s="581"/>
    </row>
    <row r="45" spans="1:11" x14ac:dyDescent="0.3">
      <c r="A45" s="342"/>
      <c r="B45" s="342"/>
      <c r="C45" s="342"/>
      <c r="D45" s="342"/>
      <c r="E45" s="342"/>
      <c r="F45" s="342"/>
      <c r="G45" s="342"/>
      <c r="H45" s="342"/>
    </row>
    <row r="46" spans="1:11" x14ac:dyDescent="0.3">
      <c r="A46" s="342"/>
      <c r="B46" s="342"/>
      <c r="C46" s="342"/>
      <c r="D46" s="342"/>
      <c r="E46" s="342"/>
      <c r="F46" s="342"/>
      <c r="G46" s="342"/>
      <c r="H46" s="342"/>
    </row>
    <row r="47" spans="1:11" ht="15" customHeight="1" x14ac:dyDescent="0.3">
      <c r="A47" s="342"/>
      <c r="B47" s="342"/>
      <c r="C47" s="342"/>
      <c r="D47" s="342"/>
      <c r="E47" s="342"/>
      <c r="F47" s="342"/>
      <c r="G47" s="342"/>
      <c r="H47" s="342"/>
    </row>
    <row r="48" spans="1:11" x14ac:dyDescent="0.3">
      <c r="A48" s="342"/>
      <c r="B48" s="342"/>
      <c r="C48" s="342"/>
      <c r="D48" s="342"/>
      <c r="E48" s="342"/>
      <c r="F48" s="342"/>
      <c r="G48" s="342"/>
      <c r="H48" s="342"/>
    </row>
    <row r="49" spans="1:13" x14ac:dyDescent="0.3">
      <c r="A49" s="342"/>
      <c r="B49" s="342"/>
      <c r="C49" s="342"/>
      <c r="D49" s="342"/>
      <c r="E49" s="342"/>
      <c r="F49" s="342"/>
      <c r="G49" s="342"/>
      <c r="H49" s="342"/>
    </row>
    <row r="50" spans="1:13" x14ac:dyDescent="0.3">
      <c r="A50" s="342"/>
      <c r="B50" s="342"/>
      <c r="C50" s="342"/>
      <c r="D50" s="342"/>
      <c r="E50" s="342"/>
      <c r="F50" s="342"/>
      <c r="G50" s="342"/>
      <c r="H50" s="342"/>
    </row>
    <row r="51" spans="1:13" x14ac:dyDescent="0.3">
      <c r="B51" s="342"/>
      <c r="C51" s="342"/>
      <c r="D51" s="342"/>
      <c r="E51" s="342"/>
      <c r="F51" s="342"/>
      <c r="G51" s="342"/>
      <c r="H51" s="342"/>
    </row>
    <row r="52" spans="1:13" x14ac:dyDescent="0.3">
      <c r="B52" s="342"/>
      <c r="C52" s="342"/>
      <c r="D52" s="342"/>
      <c r="E52" s="342"/>
      <c r="F52" s="342"/>
      <c r="G52" s="342"/>
      <c r="H52" s="342"/>
    </row>
    <row r="53" spans="1:13" x14ac:dyDescent="0.3">
      <c r="B53" s="342"/>
      <c r="C53" s="342"/>
      <c r="D53" s="342"/>
      <c r="E53" s="342"/>
      <c r="F53" s="342"/>
      <c r="G53" s="342"/>
      <c r="H53" s="342"/>
    </row>
    <row r="54" spans="1:13" x14ac:dyDescent="0.3">
      <c r="B54" s="342"/>
      <c r="C54" s="342"/>
      <c r="D54" s="342"/>
      <c r="E54" s="342"/>
      <c r="F54" s="342"/>
      <c r="G54" s="342"/>
      <c r="H54" s="342"/>
    </row>
    <row r="55" spans="1:13" x14ac:dyDescent="0.3">
      <c r="B55" s="342"/>
      <c r="C55" s="342"/>
      <c r="D55" s="342"/>
      <c r="E55" s="342"/>
      <c r="F55" s="342"/>
      <c r="G55" s="342"/>
      <c r="H55" s="342"/>
    </row>
    <row r="56" spans="1:13" x14ac:dyDescent="0.3">
      <c r="B56" s="342"/>
      <c r="C56" s="342"/>
      <c r="D56" s="342"/>
      <c r="E56" s="342"/>
      <c r="F56" s="342"/>
      <c r="G56" s="342"/>
      <c r="H56" s="342"/>
    </row>
    <row r="57" spans="1:13" x14ac:dyDescent="0.3">
      <c r="B57" s="342"/>
      <c r="C57" s="342"/>
      <c r="D57" s="342"/>
      <c r="E57" s="342"/>
      <c r="F57" s="342"/>
      <c r="G57" s="342"/>
      <c r="H57" s="342"/>
    </row>
    <row r="58" spans="1:13" x14ac:dyDescent="0.3">
      <c r="B58" s="342"/>
      <c r="C58" s="342"/>
      <c r="D58" s="342"/>
      <c r="E58" s="342"/>
      <c r="F58" s="342"/>
      <c r="G58" s="342"/>
      <c r="H58" s="342"/>
    </row>
    <row r="59" spans="1:13" x14ac:dyDescent="0.3">
      <c r="B59" s="342"/>
      <c r="C59" s="342"/>
      <c r="D59" s="342"/>
      <c r="E59" s="342"/>
      <c r="F59" s="342"/>
      <c r="G59" s="342"/>
      <c r="H59" s="342"/>
    </row>
    <row r="60" spans="1:13" x14ac:dyDescent="0.3">
      <c r="B60" s="342"/>
      <c r="C60" s="342"/>
      <c r="D60" s="342"/>
      <c r="E60" s="342"/>
      <c r="F60" s="342"/>
      <c r="G60" s="342"/>
      <c r="H60" s="342"/>
    </row>
    <row r="61" spans="1:13" x14ac:dyDescent="0.3">
      <c r="B61" s="342"/>
      <c r="C61" s="342"/>
      <c r="D61" s="342"/>
      <c r="E61" s="342"/>
      <c r="F61" s="342"/>
      <c r="G61" s="342"/>
      <c r="H61" s="342"/>
    </row>
    <row r="62" spans="1:13" x14ac:dyDescent="0.3">
      <c r="B62" s="342"/>
      <c r="C62" s="342"/>
      <c r="D62" s="342"/>
      <c r="E62" s="342"/>
      <c r="F62" s="342"/>
      <c r="G62" s="342"/>
      <c r="H62" s="342"/>
    </row>
    <row r="63" spans="1:13" x14ac:dyDescent="0.3">
      <c r="B63" s="342"/>
      <c r="C63" s="342"/>
      <c r="D63" s="342"/>
      <c r="E63" s="342"/>
      <c r="F63" s="342"/>
      <c r="G63" s="342"/>
      <c r="H63" s="342"/>
    </row>
    <row r="64" spans="1:13" x14ac:dyDescent="0.3">
      <c r="B64" s="342"/>
      <c r="C64" s="342"/>
      <c r="D64" s="342"/>
      <c r="E64" s="342"/>
      <c r="F64" s="342"/>
      <c r="G64" s="342"/>
      <c r="H64" s="342"/>
      <c r="K64" s="384"/>
      <c r="M64" s="384"/>
    </row>
    <row r="65" spans="2:8" x14ac:dyDescent="0.3">
      <c r="B65" s="342"/>
      <c r="C65" s="342"/>
      <c r="D65" s="342"/>
      <c r="E65" s="342"/>
      <c r="F65" s="342"/>
      <c r="G65" s="342"/>
      <c r="H65" s="342"/>
    </row>
    <row r="66" spans="2:8" x14ac:dyDescent="0.3">
      <c r="B66" s="342"/>
      <c r="C66" s="342"/>
      <c r="D66" s="342"/>
      <c r="E66" s="342"/>
      <c r="F66" s="342"/>
      <c r="G66" s="342"/>
      <c r="H66" s="342"/>
    </row>
    <row r="67" spans="2:8" x14ac:dyDescent="0.3">
      <c r="B67" s="342"/>
      <c r="C67" s="342"/>
      <c r="D67" s="342"/>
      <c r="E67" s="342"/>
      <c r="F67" s="342"/>
      <c r="G67" s="342"/>
      <c r="H67" s="342"/>
    </row>
    <row r="68" spans="2:8" x14ac:dyDescent="0.3">
      <c r="B68" s="342"/>
      <c r="C68" s="342"/>
      <c r="D68" s="342"/>
      <c r="E68" s="342"/>
      <c r="F68" s="342"/>
      <c r="G68" s="342"/>
      <c r="H68" s="342"/>
    </row>
    <row r="69" spans="2:8" x14ac:dyDescent="0.3">
      <c r="B69" s="342"/>
      <c r="C69" s="342"/>
      <c r="D69" s="342"/>
      <c r="E69" s="342"/>
      <c r="F69" s="342"/>
      <c r="G69" s="342"/>
      <c r="H69" s="342"/>
    </row>
    <row r="70" spans="2:8" x14ac:dyDescent="0.3">
      <c r="B70" s="342"/>
      <c r="C70" s="342"/>
      <c r="D70" s="342"/>
      <c r="E70" s="342"/>
      <c r="F70" s="342"/>
      <c r="G70" s="342"/>
      <c r="H70" s="342"/>
    </row>
    <row r="71" spans="2:8" x14ac:dyDescent="0.3">
      <c r="B71" s="342"/>
      <c r="C71" s="342"/>
      <c r="D71" s="342"/>
      <c r="E71" s="342"/>
      <c r="F71" s="342"/>
      <c r="G71" s="342"/>
      <c r="H71" s="342"/>
    </row>
    <row r="72" spans="2:8" x14ac:dyDescent="0.3">
      <c r="B72" s="342"/>
      <c r="C72" s="342"/>
      <c r="D72" s="342"/>
      <c r="E72" s="342"/>
      <c r="F72" s="342"/>
      <c r="G72" s="342"/>
      <c r="H72" s="342"/>
    </row>
    <row r="73" spans="2:8" x14ac:dyDescent="0.3">
      <c r="B73" s="342"/>
      <c r="C73" s="342"/>
      <c r="D73" s="342"/>
      <c r="E73" s="342"/>
      <c r="F73" s="342"/>
      <c r="G73" s="342"/>
      <c r="H73" s="342"/>
    </row>
    <row r="74" spans="2:8" x14ac:dyDescent="0.3">
      <c r="B74" s="342"/>
      <c r="C74" s="342"/>
      <c r="D74" s="342"/>
      <c r="E74" s="342"/>
      <c r="F74" s="342"/>
      <c r="G74" s="342"/>
      <c r="H74" s="342"/>
    </row>
    <row r="75" spans="2:8" x14ac:dyDescent="0.3">
      <c r="B75" s="342"/>
      <c r="C75" s="342"/>
      <c r="D75" s="342"/>
      <c r="E75" s="342"/>
      <c r="F75" s="342"/>
      <c r="G75" s="342"/>
      <c r="H75" s="342"/>
    </row>
    <row r="76" spans="2:8" x14ac:dyDescent="0.3">
      <c r="B76" s="342"/>
      <c r="C76" s="342"/>
      <c r="D76" s="342"/>
      <c r="E76" s="342"/>
      <c r="F76" s="342"/>
      <c r="G76" s="342"/>
      <c r="H76" s="342"/>
    </row>
    <row r="77" spans="2:8" x14ac:dyDescent="0.3">
      <c r="B77" s="342"/>
      <c r="C77" s="342"/>
      <c r="D77" s="342"/>
      <c r="E77" s="342"/>
      <c r="F77" s="342"/>
      <c r="G77" s="342"/>
      <c r="H77" s="342"/>
    </row>
    <row r="78" spans="2:8" x14ac:dyDescent="0.3">
      <c r="B78" s="342"/>
      <c r="C78" s="342"/>
      <c r="D78" s="342"/>
      <c r="E78" s="342"/>
      <c r="F78" s="342"/>
      <c r="G78" s="342"/>
      <c r="H78" s="342"/>
    </row>
    <row r="79" spans="2:8" x14ac:dyDescent="0.3">
      <c r="B79" s="342"/>
      <c r="C79" s="342"/>
      <c r="D79" s="342"/>
      <c r="E79" s="342"/>
      <c r="F79" s="342"/>
      <c r="G79" s="342"/>
      <c r="H79" s="342"/>
    </row>
    <row r="80" spans="2:8" x14ac:dyDescent="0.3">
      <c r="B80" s="342"/>
      <c r="C80" s="342"/>
      <c r="D80" s="342"/>
      <c r="E80" s="342"/>
      <c r="F80" s="342"/>
      <c r="G80" s="342"/>
      <c r="H80" s="342"/>
    </row>
    <row r="81" spans="2:8" x14ac:dyDescent="0.3">
      <c r="B81" s="342"/>
      <c r="C81" s="342"/>
      <c r="D81" s="342"/>
      <c r="E81" s="342"/>
      <c r="F81" s="342"/>
      <c r="G81" s="342"/>
      <c r="H81" s="342"/>
    </row>
    <row r="82" spans="2:8" x14ac:dyDescent="0.3">
      <c r="B82" s="342"/>
      <c r="C82" s="342"/>
      <c r="D82" s="342"/>
      <c r="E82" s="342"/>
      <c r="F82" s="342"/>
      <c r="G82" s="342"/>
      <c r="H82" s="342"/>
    </row>
    <row r="83" spans="2:8" x14ac:dyDescent="0.3">
      <c r="B83" s="342"/>
      <c r="C83" s="342"/>
      <c r="D83" s="342"/>
      <c r="E83" s="342"/>
      <c r="F83" s="342"/>
      <c r="G83" s="342"/>
      <c r="H83" s="342"/>
    </row>
    <row r="84" spans="2:8" x14ac:dyDescent="0.3">
      <c r="B84" s="342"/>
      <c r="C84" s="342"/>
      <c r="D84" s="342"/>
      <c r="E84" s="342"/>
      <c r="F84" s="342"/>
      <c r="G84" s="342"/>
      <c r="H84" s="342"/>
    </row>
    <row r="85" spans="2:8" x14ac:dyDescent="0.3">
      <c r="B85" s="342"/>
      <c r="C85" s="342"/>
      <c r="D85" s="342"/>
      <c r="E85" s="342"/>
      <c r="F85" s="342"/>
      <c r="G85" s="342"/>
      <c r="H85" s="342"/>
    </row>
    <row r="86" spans="2:8" x14ac:dyDescent="0.3">
      <c r="B86" s="342"/>
      <c r="C86" s="342"/>
      <c r="D86" s="342"/>
      <c r="E86" s="342"/>
      <c r="F86" s="342"/>
      <c r="G86" s="342"/>
      <c r="H86" s="342"/>
    </row>
    <row r="87" spans="2:8" x14ac:dyDescent="0.3">
      <c r="B87" s="342"/>
      <c r="C87" s="342"/>
      <c r="D87" s="342"/>
      <c r="E87" s="342"/>
      <c r="F87" s="342"/>
      <c r="G87" s="342"/>
      <c r="H87" s="342"/>
    </row>
    <row r="88" spans="2:8" x14ac:dyDescent="0.3">
      <c r="B88" s="342"/>
      <c r="C88" s="342"/>
      <c r="D88" s="342"/>
      <c r="E88" s="342"/>
      <c r="F88" s="342"/>
      <c r="G88" s="342"/>
      <c r="H88" s="342"/>
    </row>
    <row r="89" spans="2:8" x14ac:dyDescent="0.3">
      <c r="B89" s="342"/>
      <c r="C89" s="342"/>
      <c r="D89" s="342"/>
      <c r="E89" s="342"/>
      <c r="F89" s="342"/>
      <c r="G89" s="342"/>
      <c r="H89" s="342"/>
    </row>
    <row r="90" spans="2:8" x14ac:dyDescent="0.3">
      <c r="B90" s="342"/>
      <c r="C90" s="342"/>
      <c r="D90" s="342"/>
      <c r="E90" s="342"/>
      <c r="F90" s="342"/>
      <c r="G90" s="342"/>
      <c r="H90" s="342"/>
    </row>
    <row r="91" spans="2:8" x14ac:dyDescent="0.3">
      <c r="B91" s="342"/>
      <c r="C91" s="342"/>
      <c r="D91" s="342"/>
      <c r="E91" s="342"/>
      <c r="F91" s="342"/>
      <c r="G91" s="342"/>
      <c r="H91" s="342"/>
    </row>
    <row r="92" spans="2:8" x14ac:dyDescent="0.3">
      <c r="B92" s="342"/>
      <c r="C92" s="342"/>
      <c r="D92" s="342"/>
      <c r="E92" s="342"/>
      <c r="F92" s="342"/>
      <c r="G92" s="342"/>
      <c r="H92" s="342"/>
    </row>
    <row r="93" spans="2:8" x14ac:dyDescent="0.3">
      <c r="B93" s="342"/>
      <c r="C93" s="342"/>
      <c r="D93" s="342"/>
      <c r="E93" s="342"/>
      <c r="F93" s="342"/>
      <c r="G93" s="342"/>
      <c r="H93" s="342"/>
    </row>
    <row r="94" spans="2:8" x14ac:dyDescent="0.3">
      <c r="B94" s="342"/>
      <c r="C94" s="342"/>
      <c r="D94" s="342"/>
      <c r="E94" s="342"/>
      <c r="F94" s="342"/>
      <c r="G94" s="342"/>
      <c r="H94" s="342"/>
    </row>
    <row r="95" spans="2:8" x14ac:dyDescent="0.3">
      <c r="B95" s="342"/>
      <c r="C95" s="342"/>
      <c r="D95" s="342"/>
      <c r="E95" s="342"/>
      <c r="F95" s="342"/>
      <c r="G95" s="342"/>
      <c r="H95" s="342"/>
    </row>
    <row r="96" spans="2:8" x14ac:dyDescent="0.3">
      <c r="B96" s="342"/>
      <c r="C96" s="342"/>
      <c r="D96" s="342"/>
      <c r="E96" s="342"/>
      <c r="F96" s="342"/>
      <c r="G96" s="342"/>
      <c r="H96" s="342"/>
    </row>
    <row r="97" spans="2:8" x14ac:dyDescent="0.3">
      <c r="B97" s="342"/>
      <c r="C97" s="342"/>
      <c r="D97" s="342"/>
      <c r="E97" s="342"/>
      <c r="F97" s="342"/>
      <c r="G97" s="342"/>
      <c r="H97" s="342"/>
    </row>
    <row r="98" spans="2:8" x14ac:dyDescent="0.3">
      <c r="B98" s="342"/>
      <c r="C98" s="342"/>
      <c r="D98" s="342"/>
      <c r="E98" s="342"/>
      <c r="F98" s="342"/>
      <c r="G98" s="342"/>
      <c r="H98" s="342"/>
    </row>
    <row r="99" spans="2:8" x14ac:dyDescent="0.3">
      <c r="B99" s="342"/>
      <c r="C99" s="342"/>
      <c r="D99" s="342"/>
      <c r="E99" s="342"/>
      <c r="F99" s="342"/>
      <c r="G99" s="342"/>
      <c r="H99" s="342"/>
    </row>
    <row r="100" spans="2:8" x14ac:dyDescent="0.3">
      <c r="B100" s="342"/>
      <c r="C100" s="342"/>
      <c r="D100" s="342"/>
      <c r="E100" s="342"/>
      <c r="F100" s="342"/>
      <c r="G100" s="342"/>
      <c r="H100" s="342"/>
    </row>
    <row r="101" spans="2:8" x14ac:dyDescent="0.3">
      <c r="B101" s="342"/>
      <c r="C101" s="342"/>
      <c r="D101" s="342"/>
      <c r="E101" s="342"/>
      <c r="F101" s="342"/>
      <c r="G101" s="342"/>
      <c r="H101" s="342"/>
    </row>
    <row r="102" spans="2:8" x14ac:dyDescent="0.3">
      <c r="B102" s="342"/>
      <c r="C102" s="342"/>
      <c r="D102" s="342"/>
      <c r="E102" s="342"/>
      <c r="F102" s="342"/>
      <c r="G102" s="342"/>
      <c r="H102" s="342"/>
    </row>
    <row r="103" spans="2:8" x14ac:dyDescent="0.3">
      <c r="B103" s="342"/>
      <c r="C103" s="342"/>
      <c r="D103" s="342"/>
      <c r="E103" s="342"/>
      <c r="F103" s="342"/>
      <c r="G103" s="342"/>
      <c r="H103" s="342"/>
    </row>
    <row r="104" spans="2:8" x14ac:dyDescent="0.3">
      <c r="B104" s="342"/>
      <c r="C104" s="342"/>
      <c r="D104" s="342"/>
      <c r="E104" s="342"/>
      <c r="F104" s="342"/>
      <c r="G104" s="342"/>
      <c r="H104" s="342"/>
    </row>
    <row r="105" spans="2:8" x14ac:dyDescent="0.3">
      <c r="B105" s="342"/>
      <c r="C105" s="342"/>
      <c r="D105" s="342"/>
      <c r="E105" s="342"/>
      <c r="F105" s="342"/>
      <c r="G105" s="342"/>
      <c r="H105" s="342"/>
    </row>
    <row r="106" spans="2:8" x14ac:dyDescent="0.3">
      <c r="B106" s="342"/>
      <c r="C106" s="342"/>
      <c r="D106" s="342"/>
      <c r="E106" s="342"/>
      <c r="F106" s="342"/>
      <c r="G106" s="342"/>
      <c r="H106" s="342"/>
    </row>
    <row r="107" spans="2:8" x14ac:dyDescent="0.3">
      <c r="B107" s="342"/>
      <c r="C107" s="342"/>
      <c r="D107" s="342"/>
      <c r="E107" s="342"/>
      <c r="F107" s="342"/>
      <c r="G107" s="342"/>
      <c r="H107" s="342"/>
    </row>
    <row r="108" spans="2:8" x14ac:dyDescent="0.3">
      <c r="B108" s="342"/>
      <c r="C108" s="342"/>
      <c r="D108" s="342"/>
      <c r="E108" s="342"/>
      <c r="F108" s="342"/>
      <c r="G108" s="342"/>
      <c r="H108" s="342"/>
    </row>
    <row r="109" spans="2:8" x14ac:dyDescent="0.3">
      <c r="B109" s="342"/>
      <c r="C109" s="342"/>
      <c r="D109" s="342"/>
      <c r="E109" s="342"/>
      <c r="F109" s="342"/>
      <c r="G109" s="342"/>
      <c r="H109" s="342"/>
    </row>
    <row r="110" spans="2:8" x14ac:dyDescent="0.3">
      <c r="B110" s="342"/>
      <c r="C110" s="342"/>
      <c r="D110" s="342"/>
      <c r="E110" s="342"/>
      <c r="F110" s="342"/>
      <c r="G110" s="342"/>
      <c r="H110" s="342"/>
    </row>
    <row r="111" spans="2:8" x14ac:dyDescent="0.3">
      <c r="B111" s="342"/>
      <c r="C111" s="342"/>
      <c r="D111" s="342"/>
      <c r="E111" s="342"/>
      <c r="F111" s="342"/>
      <c r="G111" s="342"/>
      <c r="H111" s="342"/>
    </row>
    <row r="112" spans="2:8" x14ac:dyDescent="0.3">
      <c r="B112" s="342"/>
      <c r="C112" s="342"/>
      <c r="D112" s="342"/>
      <c r="E112" s="342"/>
      <c r="F112" s="342"/>
      <c r="G112" s="342"/>
      <c r="H112" s="342"/>
    </row>
    <row r="113" spans="2:8" x14ac:dyDescent="0.3">
      <c r="B113" s="342"/>
      <c r="C113" s="342"/>
      <c r="D113" s="342"/>
      <c r="E113" s="342"/>
      <c r="F113" s="342"/>
      <c r="G113" s="342"/>
      <c r="H113" s="342"/>
    </row>
    <row r="114" spans="2:8" x14ac:dyDescent="0.3">
      <c r="B114" s="342"/>
      <c r="C114" s="342"/>
      <c r="D114" s="342"/>
      <c r="E114" s="342"/>
      <c r="F114" s="342"/>
      <c r="G114" s="342"/>
      <c r="H114" s="342"/>
    </row>
    <row r="115" spans="2:8" x14ac:dyDescent="0.3">
      <c r="B115" s="342"/>
      <c r="C115" s="342"/>
      <c r="D115" s="342"/>
      <c r="E115" s="342"/>
      <c r="F115" s="342"/>
      <c r="G115" s="342"/>
      <c r="H115" s="342"/>
    </row>
    <row r="116" spans="2:8" x14ac:dyDescent="0.3">
      <c r="B116" s="342"/>
      <c r="C116" s="342"/>
      <c r="D116" s="342"/>
      <c r="E116" s="342"/>
      <c r="F116" s="342"/>
      <c r="G116" s="342"/>
      <c r="H116" s="342"/>
    </row>
    <row r="117" spans="2:8" x14ac:dyDescent="0.3">
      <c r="B117" s="342"/>
      <c r="C117" s="342"/>
      <c r="D117" s="342"/>
      <c r="E117" s="342"/>
      <c r="F117" s="342"/>
      <c r="G117" s="342"/>
      <c r="H117" s="342"/>
    </row>
    <row r="118" spans="2:8" x14ac:dyDescent="0.3">
      <c r="B118" s="342"/>
      <c r="C118" s="342"/>
      <c r="D118" s="342"/>
      <c r="E118" s="342"/>
      <c r="F118" s="342"/>
      <c r="G118" s="342"/>
      <c r="H118" s="342"/>
    </row>
    <row r="119" spans="2:8" x14ac:dyDescent="0.3">
      <c r="B119" s="342"/>
      <c r="C119" s="342"/>
      <c r="D119" s="342"/>
      <c r="E119" s="342"/>
      <c r="F119" s="342"/>
      <c r="G119" s="342"/>
      <c r="H119" s="342"/>
    </row>
    <row r="120" spans="2:8" x14ac:dyDescent="0.3">
      <c r="B120" s="342"/>
      <c r="C120" s="342"/>
      <c r="D120" s="342"/>
      <c r="E120" s="342"/>
      <c r="F120" s="342"/>
      <c r="G120" s="342"/>
      <c r="H120" s="342"/>
    </row>
    <row r="121" spans="2:8" x14ac:dyDescent="0.3">
      <c r="B121" s="342"/>
      <c r="C121" s="342"/>
      <c r="D121" s="342"/>
      <c r="E121" s="342"/>
      <c r="F121" s="342"/>
      <c r="G121" s="342"/>
      <c r="H121" s="342"/>
    </row>
    <row r="122" spans="2:8" x14ac:dyDescent="0.3">
      <c r="B122" s="342"/>
      <c r="C122" s="342"/>
      <c r="D122" s="342"/>
      <c r="E122" s="342"/>
      <c r="F122" s="342"/>
      <c r="G122" s="342"/>
      <c r="H122" s="342"/>
    </row>
    <row r="123" spans="2:8" x14ac:dyDescent="0.3">
      <c r="B123" s="342"/>
      <c r="C123" s="342"/>
      <c r="D123" s="342"/>
      <c r="E123" s="342"/>
      <c r="F123" s="342"/>
      <c r="G123" s="342"/>
      <c r="H123" s="342"/>
    </row>
    <row r="124" spans="2:8" x14ac:dyDescent="0.3">
      <c r="B124" s="342"/>
      <c r="C124" s="342"/>
      <c r="D124" s="342"/>
      <c r="E124" s="342"/>
      <c r="F124" s="342"/>
      <c r="G124" s="342"/>
      <c r="H124" s="342"/>
    </row>
    <row r="125" spans="2:8" x14ac:dyDescent="0.3">
      <c r="B125" s="342"/>
      <c r="C125" s="342"/>
      <c r="D125" s="342"/>
      <c r="E125" s="342"/>
      <c r="F125" s="342"/>
      <c r="G125" s="342"/>
      <c r="H125" s="342"/>
    </row>
    <row r="126" spans="2:8" x14ac:dyDescent="0.3">
      <c r="B126" s="342"/>
      <c r="C126" s="342"/>
      <c r="D126" s="342"/>
      <c r="E126" s="342"/>
      <c r="F126" s="342"/>
      <c r="G126" s="342"/>
      <c r="H126" s="342"/>
    </row>
    <row r="127" spans="2:8" x14ac:dyDescent="0.3">
      <c r="B127" s="342"/>
      <c r="C127" s="342"/>
      <c r="D127" s="342"/>
      <c r="E127" s="342"/>
      <c r="F127" s="342"/>
      <c r="G127" s="342"/>
      <c r="H127" s="342"/>
    </row>
    <row r="128" spans="2:8" x14ac:dyDescent="0.3">
      <c r="B128" s="342"/>
      <c r="C128" s="342"/>
      <c r="D128" s="342"/>
      <c r="E128" s="342"/>
      <c r="F128" s="342"/>
      <c r="G128" s="342"/>
      <c r="H128" s="342"/>
    </row>
    <row r="129" spans="2:8" x14ac:dyDescent="0.3">
      <c r="B129" s="342"/>
      <c r="C129" s="342"/>
      <c r="D129" s="342"/>
      <c r="E129" s="342"/>
      <c r="F129" s="342"/>
      <c r="G129" s="342"/>
      <c r="H129" s="342"/>
    </row>
    <row r="130" spans="2:8" x14ac:dyDescent="0.3">
      <c r="B130" s="342"/>
      <c r="C130" s="342"/>
      <c r="D130" s="342"/>
      <c r="E130" s="342"/>
      <c r="F130" s="342"/>
      <c r="G130" s="342"/>
      <c r="H130" s="342"/>
    </row>
    <row r="131" spans="2:8" x14ac:dyDescent="0.3">
      <c r="B131" s="342"/>
      <c r="C131" s="342"/>
      <c r="D131" s="342"/>
      <c r="E131" s="342"/>
      <c r="F131" s="342"/>
      <c r="G131" s="342"/>
      <c r="H131" s="342"/>
    </row>
    <row r="132" spans="2:8" x14ac:dyDescent="0.3">
      <c r="B132" s="342"/>
      <c r="C132" s="342"/>
      <c r="D132" s="342"/>
      <c r="E132" s="342"/>
      <c r="F132" s="342"/>
      <c r="G132" s="342"/>
      <c r="H132" s="342"/>
    </row>
    <row r="133" spans="2:8" x14ac:dyDescent="0.3">
      <c r="B133" s="342"/>
      <c r="C133" s="342"/>
      <c r="D133" s="342"/>
      <c r="E133" s="342"/>
      <c r="F133" s="342"/>
      <c r="G133" s="342"/>
      <c r="H133" s="342"/>
    </row>
    <row r="134" spans="2:8" x14ac:dyDescent="0.3">
      <c r="B134" s="342"/>
      <c r="C134" s="342"/>
      <c r="D134" s="342"/>
      <c r="E134" s="342"/>
      <c r="F134" s="342"/>
      <c r="G134" s="342"/>
      <c r="H134" s="342"/>
    </row>
    <row r="135" spans="2:8" x14ac:dyDescent="0.3">
      <c r="B135" s="342"/>
      <c r="C135" s="342"/>
      <c r="D135" s="342"/>
      <c r="E135" s="342"/>
      <c r="F135" s="342"/>
      <c r="G135" s="342"/>
      <c r="H135" s="342"/>
    </row>
    <row r="136" spans="2:8" x14ac:dyDescent="0.3">
      <c r="B136" s="342"/>
      <c r="C136" s="342"/>
      <c r="D136" s="342"/>
      <c r="E136" s="342"/>
      <c r="F136" s="342"/>
      <c r="G136" s="342"/>
      <c r="H136" s="342"/>
    </row>
    <row r="137" spans="2:8" x14ac:dyDescent="0.3">
      <c r="B137" s="342"/>
      <c r="C137" s="342"/>
      <c r="D137" s="342"/>
      <c r="E137" s="342"/>
      <c r="F137" s="342"/>
      <c r="G137" s="342"/>
      <c r="H137" s="342"/>
    </row>
    <row r="138" spans="2:8" x14ac:dyDescent="0.3">
      <c r="B138" s="342"/>
      <c r="C138" s="342"/>
      <c r="D138" s="342"/>
      <c r="E138" s="342"/>
      <c r="F138" s="342"/>
      <c r="G138" s="342"/>
      <c r="H138" s="342"/>
    </row>
    <row r="139" spans="2:8" x14ac:dyDescent="0.3">
      <c r="B139" s="342"/>
      <c r="C139" s="342"/>
      <c r="D139" s="342"/>
      <c r="E139" s="342"/>
      <c r="F139" s="342"/>
      <c r="G139" s="342"/>
      <c r="H139" s="342"/>
    </row>
    <row r="140" spans="2:8" x14ac:dyDescent="0.3">
      <c r="B140" s="342"/>
      <c r="C140" s="342"/>
      <c r="D140" s="342"/>
      <c r="E140" s="342"/>
      <c r="F140" s="342"/>
      <c r="G140" s="342"/>
      <c r="H140" s="342"/>
    </row>
    <row r="141" spans="2:8" x14ac:dyDescent="0.3">
      <c r="B141" s="342"/>
      <c r="C141" s="342"/>
      <c r="D141" s="342"/>
      <c r="E141" s="342"/>
      <c r="F141" s="342"/>
      <c r="G141" s="342"/>
      <c r="H141" s="342"/>
    </row>
    <row r="142" spans="2:8" x14ac:dyDescent="0.3">
      <c r="B142" s="342"/>
      <c r="C142" s="342"/>
      <c r="D142" s="342"/>
      <c r="E142" s="342"/>
      <c r="F142" s="342"/>
      <c r="G142" s="342"/>
      <c r="H142" s="342"/>
    </row>
    <row r="143" spans="2:8" x14ac:dyDescent="0.3">
      <c r="B143" s="342"/>
      <c r="C143" s="342"/>
      <c r="D143" s="342"/>
      <c r="E143" s="342"/>
      <c r="F143" s="342"/>
      <c r="G143" s="342"/>
      <c r="H143" s="342"/>
    </row>
    <row r="144" spans="2:8" x14ac:dyDescent="0.3">
      <c r="B144" s="342"/>
      <c r="C144" s="342"/>
      <c r="D144" s="342"/>
      <c r="E144" s="342"/>
      <c r="F144" s="342"/>
      <c r="G144" s="342"/>
      <c r="H144" s="342"/>
    </row>
    <row r="145" spans="2:8" x14ac:dyDescent="0.3">
      <c r="B145" s="342"/>
      <c r="C145" s="342"/>
      <c r="D145" s="342"/>
      <c r="E145" s="342"/>
      <c r="F145" s="342"/>
      <c r="G145" s="342"/>
      <c r="H145" s="342"/>
    </row>
    <row r="146" spans="2:8" x14ac:dyDescent="0.3">
      <c r="B146" s="342"/>
      <c r="C146" s="342"/>
      <c r="D146" s="342"/>
      <c r="E146" s="342"/>
      <c r="F146" s="342"/>
      <c r="G146" s="342"/>
      <c r="H146" s="342"/>
    </row>
    <row r="147" spans="2:8" x14ac:dyDescent="0.3">
      <c r="B147" s="342"/>
      <c r="C147" s="342"/>
      <c r="D147" s="342"/>
      <c r="E147" s="342"/>
      <c r="F147" s="342"/>
      <c r="G147" s="342"/>
      <c r="H147" s="342"/>
    </row>
    <row r="148" spans="2:8" x14ac:dyDescent="0.3">
      <c r="B148" s="342"/>
      <c r="C148" s="342"/>
      <c r="D148" s="342"/>
      <c r="E148" s="342"/>
      <c r="F148" s="342"/>
      <c r="G148" s="342"/>
      <c r="H148" s="342"/>
    </row>
    <row r="149" spans="2:8" x14ac:dyDescent="0.3">
      <c r="B149" s="342"/>
      <c r="C149" s="342"/>
      <c r="D149" s="342"/>
      <c r="E149" s="342"/>
      <c r="F149" s="342"/>
      <c r="G149" s="342"/>
      <c r="H149" s="342"/>
    </row>
    <row r="150" spans="2:8" x14ac:dyDescent="0.3">
      <c r="B150" s="342"/>
      <c r="C150" s="342"/>
      <c r="D150" s="342"/>
      <c r="E150" s="342"/>
      <c r="F150" s="342"/>
      <c r="G150" s="342"/>
      <c r="H150" s="342"/>
    </row>
    <row r="151" spans="2:8" x14ac:dyDescent="0.3">
      <c r="B151" s="342"/>
      <c r="C151" s="342"/>
      <c r="D151" s="342"/>
      <c r="E151" s="342"/>
      <c r="F151" s="342"/>
      <c r="G151" s="342"/>
      <c r="H151" s="342"/>
    </row>
    <row r="152" spans="2:8" x14ac:dyDescent="0.3">
      <c r="B152" s="342"/>
      <c r="C152" s="342"/>
      <c r="D152" s="342"/>
      <c r="E152" s="342"/>
      <c r="F152" s="342"/>
      <c r="G152" s="342"/>
      <c r="H152" s="342"/>
    </row>
    <row r="153" spans="2:8" x14ac:dyDescent="0.3">
      <c r="B153" s="342"/>
      <c r="C153" s="342"/>
      <c r="D153" s="342"/>
      <c r="E153" s="342"/>
      <c r="F153" s="342"/>
      <c r="G153" s="342"/>
      <c r="H153" s="342"/>
    </row>
    <row r="154" spans="2:8" x14ac:dyDescent="0.3">
      <c r="B154" s="342"/>
      <c r="C154" s="342"/>
      <c r="D154" s="342"/>
      <c r="E154" s="342"/>
      <c r="F154" s="342"/>
      <c r="G154" s="342"/>
      <c r="H154" s="342"/>
    </row>
    <row r="155" spans="2:8" x14ac:dyDescent="0.3">
      <c r="B155" s="342"/>
      <c r="C155" s="342"/>
      <c r="D155" s="342"/>
      <c r="E155" s="342"/>
      <c r="F155" s="342"/>
      <c r="G155" s="342"/>
      <c r="H155" s="342"/>
    </row>
    <row r="156" spans="2:8" x14ac:dyDescent="0.3">
      <c r="B156" s="342"/>
      <c r="C156" s="342"/>
      <c r="D156" s="342"/>
      <c r="E156" s="342"/>
      <c r="F156" s="342"/>
      <c r="G156" s="342"/>
      <c r="H156" s="342"/>
    </row>
    <row r="157" spans="2:8" x14ac:dyDescent="0.3">
      <c r="B157" s="342"/>
      <c r="C157" s="342"/>
      <c r="D157" s="342"/>
      <c r="E157" s="342"/>
      <c r="F157" s="342"/>
      <c r="G157" s="342"/>
      <c r="H157" s="342"/>
    </row>
    <row r="158" spans="2:8" x14ac:dyDescent="0.3">
      <c r="B158" s="342"/>
      <c r="C158" s="342"/>
      <c r="D158" s="342"/>
      <c r="E158" s="342"/>
      <c r="F158" s="342"/>
      <c r="G158" s="342"/>
      <c r="H158" s="342"/>
    </row>
    <row r="159" spans="2:8" x14ac:dyDescent="0.3">
      <c r="B159" s="342"/>
      <c r="C159" s="342"/>
      <c r="D159" s="342"/>
      <c r="E159" s="342"/>
      <c r="F159" s="342"/>
      <c r="G159" s="342"/>
      <c r="H159" s="342"/>
    </row>
    <row r="160" spans="2:8" x14ac:dyDescent="0.3">
      <c r="B160" s="342"/>
      <c r="C160" s="342"/>
      <c r="D160" s="342"/>
      <c r="E160" s="342"/>
      <c r="F160" s="342"/>
      <c r="G160" s="342"/>
      <c r="H160" s="342"/>
    </row>
    <row r="161" spans="2:8" x14ac:dyDescent="0.3">
      <c r="B161" s="342"/>
      <c r="C161" s="342"/>
      <c r="D161" s="342"/>
      <c r="E161" s="342"/>
      <c r="F161" s="342"/>
      <c r="G161" s="342"/>
      <c r="H161" s="342"/>
    </row>
    <row r="162" spans="2:8" x14ac:dyDescent="0.3">
      <c r="B162" s="342"/>
      <c r="C162" s="342"/>
      <c r="D162" s="342"/>
      <c r="E162" s="342"/>
      <c r="F162" s="342"/>
      <c r="G162" s="342"/>
      <c r="H162" s="342"/>
    </row>
    <row r="163" spans="2:8" x14ac:dyDescent="0.3">
      <c r="B163" s="342"/>
      <c r="C163" s="342"/>
      <c r="D163" s="342"/>
      <c r="E163" s="342"/>
      <c r="F163" s="342"/>
      <c r="G163" s="342"/>
      <c r="H163" s="342"/>
    </row>
    <row r="164" spans="2:8" x14ac:dyDescent="0.3">
      <c r="B164" s="342"/>
      <c r="C164" s="342"/>
      <c r="D164" s="342"/>
      <c r="E164" s="342"/>
      <c r="F164" s="342"/>
      <c r="G164" s="342"/>
      <c r="H164" s="342"/>
    </row>
    <row r="165" spans="2:8" x14ac:dyDescent="0.3">
      <c r="B165" s="342"/>
      <c r="C165" s="342"/>
      <c r="D165" s="342"/>
      <c r="E165" s="342"/>
      <c r="F165" s="342"/>
      <c r="G165" s="342"/>
      <c r="H165" s="342"/>
    </row>
    <row r="166" spans="2:8" x14ac:dyDescent="0.3">
      <c r="B166" s="342"/>
      <c r="C166" s="342"/>
      <c r="D166" s="342"/>
      <c r="E166" s="342"/>
      <c r="F166" s="342"/>
      <c r="G166" s="342"/>
      <c r="H166" s="342"/>
    </row>
    <row r="167" spans="2:8" x14ac:dyDescent="0.3">
      <c r="B167" s="342"/>
      <c r="C167" s="342"/>
      <c r="D167" s="342"/>
      <c r="E167" s="342"/>
      <c r="F167" s="342"/>
      <c r="G167" s="342"/>
      <c r="H167" s="342"/>
    </row>
    <row r="168" spans="2:8" x14ac:dyDescent="0.3">
      <c r="B168" s="342"/>
      <c r="C168" s="342"/>
      <c r="D168" s="342"/>
      <c r="E168" s="342"/>
      <c r="F168" s="342"/>
      <c r="G168" s="342"/>
      <c r="H168" s="342"/>
    </row>
    <row r="169" spans="2:8" x14ac:dyDescent="0.3">
      <c r="B169" s="342"/>
      <c r="C169" s="342"/>
      <c r="D169" s="342"/>
      <c r="E169" s="342"/>
      <c r="F169" s="342"/>
      <c r="G169" s="342"/>
      <c r="H169" s="342"/>
    </row>
    <row r="170" spans="2:8" x14ac:dyDescent="0.3">
      <c r="B170" s="342"/>
      <c r="C170" s="342"/>
      <c r="D170" s="342"/>
      <c r="E170" s="342"/>
      <c r="F170" s="342"/>
      <c r="G170" s="342"/>
      <c r="H170" s="342"/>
    </row>
    <row r="171" spans="2:8" x14ac:dyDescent="0.3">
      <c r="B171" s="342"/>
      <c r="C171" s="342"/>
      <c r="D171" s="342"/>
      <c r="E171" s="342"/>
      <c r="F171" s="342"/>
      <c r="G171" s="342"/>
      <c r="H171" s="342"/>
    </row>
    <row r="172" spans="2:8" x14ac:dyDescent="0.3">
      <c r="B172" s="342"/>
      <c r="C172" s="342"/>
      <c r="D172" s="342"/>
      <c r="E172" s="342"/>
      <c r="F172" s="342"/>
      <c r="G172" s="342"/>
      <c r="H172" s="342"/>
    </row>
    <row r="173" spans="2:8" x14ac:dyDescent="0.3">
      <c r="B173" s="342"/>
      <c r="C173" s="342"/>
      <c r="D173" s="342"/>
      <c r="E173" s="342"/>
      <c r="F173" s="342"/>
      <c r="G173" s="342"/>
      <c r="H173" s="342"/>
    </row>
    <row r="174" spans="2:8" x14ac:dyDescent="0.3">
      <c r="B174" s="342"/>
      <c r="C174" s="342"/>
      <c r="D174" s="342"/>
      <c r="E174" s="342"/>
      <c r="F174" s="342"/>
      <c r="G174" s="342"/>
      <c r="H174" s="342"/>
    </row>
    <row r="175" spans="2:8" x14ac:dyDescent="0.3">
      <c r="B175" s="342"/>
      <c r="C175" s="342"/>
      <c r="D175" s="342"/>
      <c r="E175" s="342"/>
      <c r="F175" s="342"/>
      <c r="G175" s="342"/>
      <c r="H175" s="342"/>
    </row>
    <row r="176" spans="2:8" x14ac:dyDescent="0.3">
      <c r="B176" s="342"/>
      <c r="C176" s="342"/>
      <c r="D176" s="342"/>
      <c r="E176" s="342"/>
      <c r="F176" s="342"/>
      <c r="G176" s="342"/>
      <c r="H176" s="342"/>
    </row>
    <row r="177" spans="2:8" x14ac:dyDescent="0.3">
      <c r="B177" s="342"/>
      <c r="C177" s="342"/>
      <c r="D177" s="342"/>
      <c r="E177" s="342"/>
      <c r="F177" s="342"/>
      <c r="G177" s="342"/>
      <c r="H177" s="342"/>
    </row>
    <row r="178" spans="2:8" x14ac:dyDescent="0.3">
      <c r="B178" s="342"/>
      <c r="C178" s="342"/>
      <c r="D178" s="342"/>
      <c r="E178" s="342"/>
      <c r="F178" s="342"/>
      <c r="G178" s="342"/>
      <c r="H178" s="342"/>
    </row>
    <row r="179" spans="2:8" x14ac:dyDescent="0.3">
      <c r="B179" s="342"/>
      <c r="C179" s="342"/>
      <c r="D179" s="342"/>
      <c r="E179" s="342"/>
      <c r="F179" s="342"/>
      <c r="G179" s="342"/>
      <c r="H179" s="342"/>
    </row>
    <row r="180" spans="2:8" x14ac:dyDescent="0.3">
      <c r="B180" s="342"/>
      <c r="C180" s="342"/>
      <c r="D180" s="342"/>
      <c r="E180" s="342"/>
      <c r="F180" s="342"/>
      <c r="G180" s="342"/>
      <c r="H180" s="342"/>
    </row>
    <row r="181" spans="2:8" x14ac:dyDescent="0.3">
      <c r="B181" s="342"/>
      <c r="C181" s="342"/>
      <c r="D181" s="342"/>
      <c r="E181" s="342"/>
      <c r="F181" s="342"/>
      <c r="G181" s="342"/>
      <c r="H181" s="342"/>
    </row>
    <row r="182" spans="2:8" x14ac:dyDescent="0.3">
      <c r="B182" s="342"/>
      <c r="C182" s="342"/>
      <c r="D182" s="342"/>
      <c r="E182" s="342"/>
      <c r="F182" s="342"/>
      <c r="G182" s="342"/>
      <c r="H182" s="342"/>
    </row>
    <row r="183" spans="2:8" x14ac:dyDescent="0.3">
      <c r="B183" s="342"/>
      <c r="C183" s="342"/>
      <c r="D183" s="342"/>
      <c r="E183" s="342"/>
      <c r="F183" s="342"/>
      <c r="G183" s="342"/>
      <c r="H183" s="342"/>
    </row>
    <row r="184" spans="2:8" x14ac:dyDescent="0.3">
      <c r="B184" s="342"/>
      <c r="C184" s="342"/>
      <c r="D184" s="342"/>
      <c r="E184" s="342"/>
      <c r="F184" s="342"/>
      <c r="G184" s="342"/>
      <c r="H184" s="342"/>
    </row>
    <row r="185" spans="2:8" x14ac:dyDescent="0.3">
      <c r="B185" s="342"/>
      <c r="C185" s="342"/>
      <c r="D185" s="342"/>
      <c r="E185" s="342"/>
      <c r="F185" s="342"/>
      <c r="G185" s="342"/>
      <c r="H185" s="342"/>
    </row>
    <row r="186" spans="2:8" x14ac:dyDescent="0.3">
      <c r="B186" s="342"/>
      <c r="C186" s="342"/>
      <c r="D186" s="342"/>
      <c r="E186" s="342"/>
      <c r="F186" s="342"/>
      <c r="G186" s="342"/>
      <c r="H186" s="342"/>
    </row>
    <row r="187" spans="2:8" x14ac:dyDescent="0.3">
      <c r="B187" s="342"/>
      <c r="C187" s="342"/>
      <c r="D187" s="342"/>
      <c r="E187" s="342"/>
      <c r="F187" s="342"/>
      <c r="G187" s="342"/>
      <c r="H187" s="342"/>
    </row>
    <row r="188" spans="2:8" x14ac:dyDescent="0.3">
      <c r="B188" s="342"/>
      <c r="C188" s="342"/>
      <c r="D188" s="342"/>
      <c r="E188" s="342"/>
      <c r="F188" s="342"/>
      <c r="G188" s="342"/>
      <c r="H188" s="342"/>
    </row>
    <row r="189" spans="2:8" x14ac:dyDescent="0.3">
      <c r="B189" s="342"/>
      <c r="C189" s="342"/>
      <c r="D189" s="342"/>
      <c r="E189" s="342"/>
      <c r="F189" s="342"/>
      <c r="G189" s="342"/>
      <c r="H189" s="342"/>
    </row>
    <row r="190" spans="2:8" x14ac:dyDescent="0.3">
      <c r="B190" s="342"/>
      <c r="C190" s="342"/>
      <c r="D190" s="342"/>
      <c r="E190" s="342"/>
      <c r="F190" s="342"/>
      <c r="G190" s="342"/>
      <c r="H190" s="342"/>
    </row>
    <row r="191" spans="2:8" x14ac:dyDescent="0.3">
      <c r="B191" s="342"/>
      <c r="C191" s="342"/>
      <c r="D191" s="342"/>
      <c r="E191" s="342"/>
      <c r="F191" s="342"/>
      <c r="G191" s="342"/>
      <c r="H191" s="342"/>
    </row>
    <row r="192" spans="2:8" x14ac:dyDescent="0.3">
      <c r="B192" s="342"/>
      <c r="C192" s="342"/>
      <c r="D192" s="342"/>
      <c r="E192" s="342"/>
      <c r="F192" s="342"/>
      <c r="G192" s="342"/>
      <c r="H192" s="342"/>
    </row>
    <row r="193" spans="2:8" x14ac:dyDescent="0.3">
      <c r="B193" s="342"/>
      <c r="C193" s="342"/>
      <c r="D193" s="342"/>
      <c r="E193" s="342"/>
      <c r="F193" s="342"/>
      <c r="G193" s="342"/>
      <c r="H193" s="342"/>
    </row>
    <row r="194" spans="2:8" x14ac:dyDescent="0.3">
      <c r="B194" s="342"/>
      <c r="C194" s="342"/>
      <c r="D194" s="342"/>
      <c r="E194" s="342"/>
      <c r="F194" s="342"/>
      <c r="G194" s="342"/>
      <c r="H194" s="342"/>
    </row>
    <row r="195" spans="2:8" x14ac:dyDescent="0.3">
      <c r="B195" s="342"/>
      <c r="C195" s="342"/>
      <c r="D195" s="342"/>
      <c r="E195" s="342"/>
      <c r="F195" s="342"/>
      <c r="G195" s="342"/>
      <c r="H195" s="342"/>
    </row>
    <row r="196" spans="2:8" x14ac:dyDescent="0.3">
      <c r="B196" s="342"/>
      <c r="C196" s="342"/>
      <c r="D196" s="342"/>
      <c r="E196" s="342"/>
      <c r="F196" s="342"/>
      <c r="G196" s="342"/>
      <c r="H196" s="342"/>
    </row>
    <row r="197" spans="2:8" x14ac:dyDescent="0.3">
      <c r="B197" s="342"/>
      <c r="C197" s="342"/>
      <c r="D197" s="342"/>
      <c r="E197" s="342"/>
      <c r="F197" s="342"/>
      <c r="G197" s="342"/>
      <c r="H197" s="342"/>
    </row>
    <row r="198" spans="2:8" x14ac:dyDescent="0.3">
      <c r="B198" s="342"/>
      <c r="C198" s="342"/>
      <c r="D198" s="342"/>
      <c r="E198" s="342"/>
      <c r="F198" s="342"/>
      <c r="G198" s="342"/>
      <c r="H198" s="342"/>
    </row>
    <row r="199" spans="2:8" x14ac:dyDescent="0.3">
      <c r="B199" s="342"/>
      <c r="C199" s="342"/>
      <c r="D199" s="342"/>
      <c r="E199" s="342"/>
      <c r="F199" s="342"/>
      <c r="G199" s="342"/>
      <c r="H199" s="342"/>
    </row>
    <row r="200" spans="2:8" x14ac:dyDescent="0.3">
      <c r="B200" s="342"/>
      <c r="C200" s="342"/>
      <c r="D200" s="342"/>
      <c r="E200" s="342"/>
      <c r="F200" s="342"/>
      <c r="G200" s="342"/>
      <c r="H200" s="342"/>
    </row>
    <row r="201" spans="2:8" x14ac:dyDescent="0.3">
      <c r="B201" s="342"/>
      <c r="C201" s="342"/>
      <c r="D201" s="342"/>
      <c r="E201" s="342"/>
      <c r="F201" s="342"/>
      <c r="G201" s="342"/>
      <c r="H201" s="342"/>
    </row>
    <row r="202" spans="2:8" x14ac:dyDescent="0.3">
      <c r="B202" s="342"/>
      <c r="C202" s="342"/>
      <c r="D202" s="342"/>
      <c r="E202" s="342"/>
      <c r="F202" s="342"/>
      <c r="G202" s="342"/>
      <c r="H202" s="342"/>
    </row>
    <row r="203" spans="2:8" x14ac:dyDescent="0.3">
      <c r="B203" s="342"/>
      <c r="C203" s="342"/>
      <c r="D203" s="342"/>
      <c r="E203" s="342"/>
      <c r="F203" s="342"/>
      <c r="G203" s="342"/>
      <c r="H203" s="342"/>
    </row>
    <row r="204" spans="2:8" x14ac:dyDescent="0.3">
      <c r="B204" s="342"/>
      <c r="C204" s="342"/>
      <c r="D204" s="342"/>
      <c r="E204" s="342"/>
      <c r="F204" s="342"/>
      <c r="G204" s="342"/>
      <c r="H204" s="342"/>
    </row>
    <row r="205" spans="2:8" x14ac:dyDescent="0.3">
      <c r="B205" s="342"/>
      <c r="C205" s="342"/>
      <c r="D205" s="342"/>
      <c r="E205" s="342"/>
      <c r="F205" s="342"/>
      <c r="G205" s="342"/>
      <c r="H205" s="342"/>
    </row>
    <row r="206" spans="2:8" x14ac:dyDescent="0.3">
      <c r="B206" s="342"/>
      <c r="C206" s="342"/>
      <c r="D206" s="342"/>
      <c r="E206" s="342"/>
      <c r="F206" s="342"/>
      <c r="G206" s="342"/>
      <c r="H206" s="342"/>
    </row>
    <row r="207" spans="2:8" x14ac:dyDescent="0.3">
      <c r="B207" s="342"/>
      <c r="C207" s="342"/>
      <c r="D207" s="342"/>
      <c r="E207" s="342"/>
      <c r="F207" s="342"/>
      <c r="G207" s="342"/>
      <c r="H207" s="342"/>
    </row>
    <row r="208" spans="2:8" x14ac:dyDescent="0.3">
      <c r="B208" s="342"/>
      <c r="C208" s="342"/>
      <c r="D208" s="342"/>
      <c r="E208" s="342"/>
      <c r="F208" s="342"/>
      <c r="G208" s="342"/>
      <c r="H208" s="342"/>
    </row>
    <row r="209" spans="2:8" x14ac:dyDescent="0.3">
      <c r="B209" s="342"/>
      <c r="C209" s="342"/>
      <c r="D209" s="342"/>
      <c r="E209" s="342"/>
      <c r="F209" s="342"/>
      <c r="G209" s="342"/>
      <c r="H209" s="342"/>
    </row>
    <row r="210" spans="2:8" x14ac:dyDescent="0.3">
      <c r="B210" s="342"/>
      <c r="C210" s="342"/>
      <c r="D210" s="342"/>
      <c r="E210" s="342"/>
      <c r="F210" s="342"/>
      <c r="G210" s="342"/>
      <c r="H210" s="342"/>
    </row>
    <row r="211" spans="2:8" x14ac:dyDescent="0.3">
      <c r="B211" s="342"/>
      <c r="C211" s="342"/>
      <c r="D211" s="342"/>
      <c r="E211" s="342"/>
      <c r="F211" s="342"/>
      <c r="G211" s="342"/>
      <c r="H211" s="342"/>
    </row>
    <row r="212" spans="2:8" x14ac:dyDescent="0.3">
      <c r="B212" s="342"/>
      <c r="C212" s="342"/>
      <c r="D212" s="342"/>
      <c r="E212" s="342"/>
      <c r="F212" s="342"/>
      <c r="G212" s="342"/>
      <c r="H212" s="342"/>
    </row>
    <row r="213" spans="2:8" x14ac:dyDescent="0.3">
      <c r="B213" s="342"/>
      <c r="C213" s="342"/>
      <c r="D213" s="342"/>
      <c r="E213" s="342"/>
      <c r="F213" s="342"/>
      <c r="G213" s="342"/>
      <c r="H213" s="342"/>
    </row>
    <row r="214" spans="2:8" x14ac:dyDescent="0.3">
      <c r="B214" s="342"/>
      <c r="C214" s="342"/>
      <c r="D214" s="342"/>
      <c r="E214" s="342"/>
      <c r="F214" s="342"/>
      <c r="G214" s="342"/>
      <c r="H214" s="342"/>
    </row>
    <row r="215" spans="2:8" x14ac:dyDescent="0.3">
      <c r="B215" s="342"/>
      <c r="C215" s="342"/>
      <c r="D215" s="342"/>
      <c r="E215" s="342"/>
      <c r="F215" s="342"/>
      <c r="G215" s="342"/>
      <c r="H215" s="342"/>
    </row>
    <row r="216" spans="2:8" x14ac:dyDescent="0.3">
      <c r="B216" s="342"/>
      <c r="C216" s="342"/>
      <c r="D216" s="342"/>
      <c r="E216" s="342"/>
      <c r="F216" s="342"/>
      <c r="G216" s="342"/>
      <c r="H216" s="342"/>
    </row>
    <row r="217" spans="2:8" x14ac:dyDescent="0.3">
      <c r="B217" s="342"/>
      <c r="C217" s="342"/>
      <c r="D217" s="342"/>
      <c r="E217" s="342"/>
      <c r="F217" s="342"/>
      <c r="G217" s="342"/>
      <c r="H217" s="342"/>
    </row>
    <row r="218" spans="2:8" x14ac:dyDescent="0.3">
      <c r="B218" s="342"/>
      <c r="C218" s="342"/>
      <c r="D218" s="342"/>
      <c r="E218" s="342"/>
      <c r="F218" s="342"/>
      <c r="G218" s="342"/>
      <c r="H218" s="342"/>
    </row>
    <row r="219" spans="2:8" x14ac:dyDescent="0.3">
      <c r="B219" s="342"/>
      <c r="C219" s="342"/>
      <c r="D219" s="342"/>
      <c r="E219" s="342"/>
      <c r="F219" s="342"/>
      <c r="G219" s="342"/>
      <c r="H219" s="342"/>
    </row>
    <row r="220" spans="2:8" x14ac:dyDescent="0.3">
      <c r="B220" s="342"/>
      <c r="C220" s="342"/>
      <c r="D220" s="342"/>
      <c r="E220" s="342"/>
      <c r="F220" s="342"/>
      <c r="G220" s="342"/>
      <c r="H220" s="342"/>
    </row>
    <row r="221" spans="2:8" x14ac:dyDescent="0.3">
      <c r="B221" s="342"/>
      <c r="C221" s="342"/>
      <c r="D221" s="342"/>
      <c r="E221" s="342"/>
      <c r="F221" s="342"/>
      <c r="G221" s="342"/>
      <c r="H221" s="342"/>
    </row>
    <row r="222" spans="2:8" x14ac:dyDescent="0.3">
      <c r="B222" s="342"/>
      <c r="C222" s="342"/>
      <c r="D222" s="342"/>
      <c r="E222" s="342"/>
      <c r="F222" s="342"/>
      <c r="G222" s="342"/>
      <c r="H222" s="342"/>
    </row>
    <row r="223" spans="2:8" x14ac:dyDescent="0.3">
      <c r="B223" s="342"/>
      <c r="C223" s="342"/>
      <c r="D223" s="342"/>
      <c r="E223" s="342"/>
      <c r="F223" s="342"/>
      <c r="G223" s="342"/>
      <c r="H223" s="342"/>
    </row>
    <row r="224" spans="2:8" x14ac:dyDescent="0.3">
      <c r="B224" s="342"/>
      <c r="C224" s="342"/>
      <c r="D224" s="342"/>
      <c r="E224" s="342"/>
      <c r="F224" s="342"/>
      <c r="G224" s="342"/>
      <c r="H224" s="342"/>
    </row>
    <row r="225" spans="2:8" x14ac:dyDescent="0.3">
      <c r="B225" s="342"/>
      <c r="C225" s="342"/>
      <c r="D225" s="342"/>
      <c r="E225" s="342"/>
      <c r="F225" s="342"/>
      <c r="G225" s="342"/>
      <c r="H225" s="342"/>
    </row>
    <row r="226" spans="2:8" x14ac:dyDescent="0.3">
      <c r="B226" s="342"/>
      <c r="C226" s="342"/>
      <c r="D226" s="342"/>
      <c r="E226" s="342"/>
      <c r="F226" s="342"/>
      <c r="G226" s="342"/>
      <c r="H226" s="342"/>
    </row>
    <row r="227" spans="2:8" x14ac:dyDescent="0.3">
      <c r="B227" s="342"/>
      <c r="C227" s="342"/>
      <c r="D227" s="342"/>
      <c r="E227" s="342"/>
      <c r="F227" s="342"/>
      <c r="G227" s="342"/>
      <c r="H227" s="342"/>
    </row>
    <row r="228" spans="2:8" x14ac:dyDescent="0.3">
      <c r="B228" s="342"/>
      <c r="C228" s="342"/>
      <c r="D228" s="342"/>
      <c r="E228" s="342"/>
      <c r="F228" s="342"/>
      <c r="G228" s="342"/>
      <c r="H228" s="342"/>
    </row>
    <row r="229" spans="2:8" x14ac:dyDescent="0.3">
      <c r="B229" s="342"/>
      <c r="C229" s="342"/>
      <c r="D229" s="342"/>
      <c r="E229" s="342"/>
      <c r="F229" s="342"/>
      <c r="G229" s="342"/>
      <c r="H229" s="342"/>
    </row>
    <row r="230" spans="2:8" x14ac:dyDescent="0.3">
      <c r="B230" s="342"/>
      <c r="C230" s="342"/>
      <c r="D230" s="342"/>
      <c r="E230" s="342"/>
      <c r="F230" s="342"/>
      <c r="G230" s="342"/>
      <c r="H230" s="342"/>
    </row>
    <row r="231" spans="2:8" x14ac:dyDescent="0.3">
      <c r="B231" s="342"/>
      <c r="C231" s="342"/>
      <c r="D231" s="342"/>
      <c r="E231" s="342"/>
      <c r="F231" s="342"/>
      <c r="G231" s="342"/>
      <c r="H231" s="342"/>
    </row>
    <row r="232" spans="2:8" x14ac:dyDescent="0.3">
      <c r="B232" s="342"/>
      <c r="C232" s="342"/>
      <c r="D232" s="342"/>
      <c r="E232" s="342"/>
      <c r="F232" s="342"/>
      <c r="G232" s="342"/>
      <c r="H232" s="342"/>
    </row>
    <row r="233" spans="2:8" x14ac:dyDescent="0.3">
      <c r="B233" s="342"/>
      <c r="C233" s="342"/>
      <c r="D233" s="342"/>
      <c r="E233" s="342"/>
      <c r="F233" s="342"/>
      <c r="G233" s="342"/>
      <c r="H233" s="342"/>
    </row>
    <row r="234" spans="2:8" x14ac:dyDescent="0.3">
      <c r="B234" s="342"/>
      <c r="C234" s="342"/>
      <c r="D234" s="342"/>
      <c r="E234" s="342"/>
      <c r="F234" s="342"/>
      <c r="G234" s="342"/>
      <c r="H234" s="342"/>
    </row>
    <row r="235" spans="2:8" x14ac:dyDescent="0.3">
      <c r="B235" s="342"/>
      <c r="C235" s="342"/>
      <c r="D235" s="342"/>
      <c r="E235" s="342"/>
      <c r="F235" s="342"/>
      <c r="G235" s="342"/>
      <c r="H235" s="342"/>
    </row>
    <row r="236" spans="2:8" x14ac:dyDescent="0.3">
      <c r="B236" s="342"/>
      <c r="C236" s="342"/>
      <c r="D236" s="342"/>
      <c r="E236" s="342"/>
      <c r="F236" s="342"/>
      <c r="G236" s="342"/>
      <c r="H236" s="342"/>
    </row>
    <row r="237" spans="2:8" x14ac:dyDescent="0.3">
      <c r="B237" s="342"/>
      <c r="C237" s="342"/>
      <c r="D237" s="342"/>
      <c r="E237" s="342"/>
      <c r="F237" s="342"/>
      <c r="G237" s="342"/>
      <c r="H237" s="342"/>
    </row>
    <row r="238" spans="2:8" x14ac:dyDescent="0.3">
      <c r="B238" s="342"/>
      <c r="C238" s="342"/>
      <c r="D238" s="342"/>
      <c r="E238" s="342"/>
      <c r="F238" s="342"/>
      <c r="G238" s="342"/>
      <c r="H238" s="342"/>
    </row>
    <row r="239" spans="2:8" x14ac:dyDescent="0.3">
      <c r="B239" s="342"/>
      <c r="C239" s="342"/>
      <c r="D239" s="342"/>
      <c r="E239" s="342"/>
      <c r="F239" s="342"/>
      <c r="G239" s="342"/>
      <c r="H239" s="342"/>
    </row>
    <row r="240" spans="2:8" x14ac:dyDescent="0.3">
      <c r="B240" s="342"/>
      <c r="C240" s="342"/>
      <c r="D240" s="342"/>
      <c r="E240" s="342"/>
      <c r="F240" s="342"/>
      <c r="G240" s="342"/>
      <c r="H240" s="342"/>
    </row>
    <row r="241" spans="2:8" x14ac:dyDescent="0.3">
      <c r="B241" s="342"/>
      <c r="C241" s="342"/>
      <c r="D241" s="342"/>
      <c r="E241" s="342"/>
      <c r="F241" s="342"/>
      <c r="G241" s="342"/>
      <c r="H241" s="342"/>
    </row>
    <row r="242" spans="2:8" x14ac:dyDescent="0.3">
      <c r="B242" s="342"/>
      <c r="C242" s="342"/>
      <c r="D242" s="342"/>
      <c r="E242" s="342"/>
      <c r="F242" s="342"/>
      <c r="G242" s="342"/>
      <c r="H242" s="342"/>
    </row>
    <row r="243" spans="2:8" x14ac:dyDescent="0.3">
      <c r="B243" s="342"/>
      <c r="C243" s="342"/>
      <c r="D243" s="342"/>
      <c r="E243" s="342"/>
      <c r="F243" s="342"/>
      <c r="G243" s="342"/>
      <c r="H243" s="342"/>
    </row>
    <row r="244" spans="2:8" x14ac:dyDescent="0.3">
      <c r="B244" s="342"/>
      <c r="C244" s="342"/>
      <c r="D244" s="342"/>
      <c r="E244" s="342"/>
      <c r="F244" s="342"/>
      <c r="G244" s="342"/>
      <c r="H244" s="342"/>
    </row>
    <row r="245" spans="2:8" x14ac:dyDescent="0.3">
      <c r="B245" s="342"/>
      <c r="C245" s="342"/>
      <c r="D245" s="342"/>
      <c r="E245" s="342"/>
      <c r="F245" s="342"/>
      <c r="G245" s="342"/>
      <c r="H245" s="342"/>
    </row>
    <row r="246" spans="2:8" x14ac:dyDescent="0.3">
      <c r="B246" s="342"/>
      <c r="C246" s="342"/>
      <c r="D246" s="342"/>
      <c r="E246" s="342"/>
      <c r="F246" s="342"/>
      <c r="G246" s="342"/>
      <c r="H246" s="342"/>
    </row>
    <row r="247" spans="2:8" x14ac:dyDescent="0.3">
      <c r="B247" s="342"/>
      <c r="C247" s="342"/>
      <c r="D247" s="342"/>
      <c r="E247" s="342"/>
      <c r="F247" s="342"/>
      <c r="G247" s="342"/>
      <c r="H247" s="342"/>
    </row>
    <row r="248" spans="2:8" x14ac:dyDescent="0.3">
      <c r="B248" s="342"/>
      <c r="C248" s="342"/>
      <c r="D248" s="342"/>
      <c r="E248" s="342"/>
      <c r="F248" s="342"/>
      <c r="G248" s="342"/>
      <c r="H248" s="342"/>
    </row>
    <row r="249" spans="2:8" x14ac:dyDescent="0.3">
      <c r="B249" s="342"/>
      <c r="C249" s="342"/>
      <c r="D249" s="342"/>
      <c r="E249" s="342"/>
      <c r="F249" s="342"/>
      <c r="G249" s="342"/>
      <c r="H249" s="342"/>
    </row>
    <row r="250" spans="2:8" x14ac:dyDescent="0.3">
      <c r="B250" s="342"/>
      <c r="C250" s="342"/>
      <c r="D250" s="342"/>
      <c r="E250" s="342"/>
      <c r="F250" s="342"/>
      <c r="G250" s="342"/>
      <c r="H250" s="342"/>
    </row>
    <row r="251" spans="2:8" x14ac:dyDescent="0.3">
      <c r="B251" s="342"/>
      <c r="C251" s="342"/>
      <c r="D251" s="342"/>
      <c r="E251" s="342"/>
      <c r="F251" s="342"/>
      <c r="G251" s="342"/>
      <c r="H251" s="342"/>
    </row>
    <row r="252" spans="2:8" x14ac:dyDescent="0.3">
      <c r="B252" s="342"/>
      <c r="C252" s="342"/>
      <c r="D252" s="342"/>
      <c r="E252" s="342"/>
      <c r="F252" s="342"/>
      <c r="G252" s="342"/>
      <c r="H252" s="342"/>
    </row>
    <row r="253" spans="2:8" x14ac:dyDescent="0.3">
      <c r="B253" s="342"/>
      <c r="C253" s="342"/>
      <c r="D253" s="342"/>
      <c r="E253" s="342"/>
      <c r="F253" s="342"/>
      <c r="G253" s="342"/>
      <c r="H253" s="342"/>
    </row>
    <row r="254" spans="2:8" x14ac:dyDescent="0.3">
      <c r="B254" s="342"/>
      <c r="C254" s="342"/>
      <c r="D254" s="342"/>
      <c r="E254" s="342"/>
      <c r="F254" s="342"/>
      <c r="G254" s="342"/>
      <c r="H254" s="342"/>
    </row>
    <row r="255" spans="2:8" x14ac:dyDescent="0.3">
      <c r="B255" s="342"/>
      <c r="C255" s="342"/>
      <c r="D255" s="342"/>
      <c r="E255" s="342"/>
      <c r="F255" s="342"/>
      <c r="G255" s="342"/>
      <c r="H255" s="342"/>
    </row>
    <row r="256" spans="2:8" x14ac:dyDescent="0.3">
      <c r="B256" s="342"/>
      <c r="C256" s="342"/>
      <c r="D256" s="342"/>
      <c r="E256" s="342"/>
      <c r="F256" s="342"/>
      <c r="G256" s="342"/>
      <c r="H256" s="342"/>
    </row>
    <row r="257" spans="2:8" x14ac:dyDescent="0.3">
      <c r="B257" s="342"/>
      <c r="C257" s="342"/>
      <c r="D257" s="342"/>
      <c r="E257" s="342"/>
      <c r="F257" s="342"/>
      <c r="G257" s="342"/>
      <c r="H257" s="342"/>
    </row>
    <row r="258" spans="2:8" x14ac:dyDescent="0.3">
      <c r="B258" s="342"/>
      <c r="C258" s="342"/>
      <c r="D258" s="342"/>
      <c r="E258" s="342"/>
      <c r="F258" s="342"/>
      <c r="G258" s="342"/>
      <c r="H258" s="342"/>
    </row>
    <row r="259" spans="2:8" x14ac:dyDescent="0.3">
      <c r="B259" s="342"/>
      <c r="C259" s="342"/>
      <c r="D259" s="342"/>
      <c r="E259" s="342"/>
      <c r="F259" s="342"/>
      <c r="G259" s="342"/>
      <c r="H259" s="342"/>
    </row>
    <row r="260" spans="2:8" x14ac:dyDescent="0.3">
      <c r="B260" s="342"/>
      <c r="C260" s="342"/>
      <c r="D260" s="342"/>
      <c r="E260" s="342"/>
      <c r="F260" s="342"/>
      <c r="G260" s="342"/>
      <c r="H260" s="342"/>
    </row>
    <row r="261" spans="2:8" x14ac:dyDescent="0.3">
      <c r="B261" s="342"/>
      <c r="C261" s="342"/>
      <c r="D261" s="342"/>
      <c r="E261" s="342"/>
      <c r="F261" s="342"/>
      <c r="G261" s="342"/>
      <c r="H261" s="342"/>
    </row>
    <row r="262" spans="2:8" x14ac:dyDescent="0.3">
      <c r="B262" s="342"/>
      <c r="C262" s="342"/>
      <c r="D262" s="342"/>
      <c r="E262" s="342"/>
      <c r="F262" s="342"/>
      <c r="G262" s="342"/>
      <c r="H262" s="342"/>
    </row>
    <row r="263" spans="2:8" x14ac:dyDescent="0.3">
      <c r="B263" s="342"/>
      <c r="C263" s="342"/>
      <c r="D263" s="342"/>
      <c r="E263" s="342"/>
      <c r="F263" s="342"/>
      <c r="G263" s="342"/>
      <c r="H263" s="342"/>
    </row>
    <row r="264" spans="2:8" x14ac:dyDescent="0.3">
      <c r="B264" s="342"/>
      <c r="C264" s="342"/>
      <c r="D264" s="342"/>
      <c r="E264" s="342"/>
      <c r="F264" s="342"/>
      <c r="G264" s="342"/>
      <c r="H264" s="342"/>
    </row>
    <row r="265" spans="2:8" x14ac:dyDescent="0.3">
      <c r="B265" s="342"/>
      <c r="C265" s="342"/>
      <c r="D265" s="342"/>
      <c r="E265" s="342"/>
      <c r="F265" s="342"/>
      <c r="G265" s="342"/>
      <c r="H265" s="342"/>
    </row>
    <row r="266" spans="2:8" x14ac:dyDescent="0.3">
      <c r="B266" s="342"/>
      <c r="C266" s="342"/>
      <c r="D266" s="342"/>
      <c r="E266" s="342"/>
      <c r="F266" s="342"/>
      <c r="G266" s="342"/>
      <c r="H266" s="342"/>
    </row>
    <row r="267" spans="2:8" x14ac:dyDescent="0.3">
      <c r="B267" s="342"/>
      <c r="C267" s="342"/>
      <c r="D267" s="342"/>
      <c r="E267" s="342"/>
      <c r="F267" s="342"/>
      <c r="G267" s="342"/>
      <c r="H267" s="342"/>
    </row>
    <row r="268" spans="2:8" x14ac:dyDescent="0.3">
      <c r="B268" s="342"/>
      <c r="C268" s="342"/>
      <c r="D268" s="342"/>
      <c r="E268" s="342"/>
      <c r="F268" s="342"/>
      <c r="G268" s="342"/>
      <c r="H268" s="342"/>
    </row>
    <row r="269" spans="2:8" x14ac:dyDescent="0.3">
      <c r="B269" s="342"/>
      <c r="C269" s="342"/>
      <c r="D269" s="342"/>
      <c r="E269" s="342"/>
      <c r="F269" s="342"/>
      <c r="G269" s="342"/>
      <c r="H269" s="342"/>
    </row>
    <row r="270" spans="2:8" x14ac:dyDescent="0.3">
      <c r="B270" s="342"/>
      <c r="C270" s="342"/>
      <c r="D270" s="342"/>
      <c r="E270" s="342"/>
      <c r="F270" s="342"/>
      <c r="G270" s="342"/>
      <c r="H270" s="342"/>
    </row>
    <row r="271" spans="2:8" x14ac:dyDescent="0.3">
      <c r="B271" s="342"/>
      <c r="C271" s="342"/>
      <c r="D271" s="342"/>
      <c r="E271" s="342"/>
      <c r="F271" s="342"/>
      <c r="G271" s="342"/>
      <c r="H271" s="342"/>
    </row>
    <row r="272" spans="2:8" x14ac:dyDescent="0.3">
      <c r="B272" s="342"/>
      <c r="C272" s="342"/>
      <c r="D272" s="342"/>
      <c r="E272" s="342"/>
      <c r="F272" s="342"/>
      <c r="G272" s="342"/>
      <c r="H272" s="342"/>
    </row>
    <row r="273" spans="2:8" x14ac:dyDescent="0.3">
      <c r="B273" s="342"/>
      <c r="C273" s="342"/>
      <c r="D273" s="342"/>
      <c r="E273" s="342"/>
      <c r="F273" s="342"/>
      <c r="G273" s="342"/>
      <c r="H273" s="342"/>
    </row>
    <row r="274" spans="2:8" x14ac:dyDescent="0.3">
      <c r="B274" s="342"/>
      <c r="C274" s="342"/>
      <c r="D274" s="342"/>
      <c r="E274" s="342"/>
      <c r="F274" s="342"/>
      <c r="G274" s="342"/>
      <c r="H274" s="342"/>
    </row>
    <row r="275" spans="2:8" x14ac:dyDescent="0.3">
      <c r="B275" s="342"/>
      <c r="C275" s="342"/>
      <c r="D275" s="342"/>
      <c r="E275" s="342"/>
      <c r="F275" s="342"/>
      <c r="G275" s="342"/>
      <c r="H275" s="342"/>
    </row>
    <row r="276" spans="2:8" x14ac:dyDescent="0.3">
      <c r="B276" s="342"/>
      <c r="C276" s="342"/>
      <c r="D276" s="342"/>
      <c r="E276" s="342"/>
      <c r="F276" s="342"/>
      <c r="G276" s="342"/>
      <c r="H276" s="342"/>
    </row>
    <row r="277" spans="2:8" x14ac:dyDescent="0.3">
      <c r="B277" s="342"/>
      <c r="C277" s="342"/>
      <c r="D277" s="342"/>
      <c r="E277" s="342"/>
      <c r="F277" s="342"/>
      <c r="G277" s="342"/>
      <c r="H277" s="342"/>
    </row>
    <row r="278" spans="2:8" x14ac:dyDescent="0.3">
      <c r="B278" s="342"/>
      <c r="C278" s="342"/>
      <c r="D278" s="342"/>
      <c r="E278" s="342"/>
      <c r="F278" s="342"/>
      <c r="G278" s="342"/>
      <c r="H278" s="342"/>
    </row>
    <row r="279" spans="2:8" x14ac:dyDescent="0.3">
      <c r="B279" s="342"/>
      <c r="C279" s="342"/>
      <c r="D279" s="342"/>
      <c r="E279" s="342"/>
      <c r="F279" s="342"/>
      <c r="G279" s="342"/>
      <c r="H279" s="342"/>
    </row>
    <row r="280" spans="2:8" x14ac:dyDescent="0.3">
      <c r="B280" s="342"/>
      <c r="C280" s="342"/>
      <c r="D280" s="342"/>
      <c r="E280" s="342"/>
      <c r="F280" s="342"/>
      <c r="G280" s="342"/>
      <c r="H280" s="342"/>
    </row>
    <row r="281" spans="2:8" x14ac:dyDescent="0.3">
      <c r="B281" s="342"/>
      <c r="C281" s="342"/>
      <c r="D281" s="342"/>
      <c r="E281" s="342"/>
      <c r="F281" s="342"/>
      <c r="G281" s="342"/>
      <c r="H281" s="342"/>
    </row>
    <row r="282" spans="2:8" x14ac:dyDescent="0.3">
      <c r="B282" s="342"/>
      <c r="C282" s="342"/>
      <c r="D282" s="342"/>
      <c r="E282" s="342"/>
      <c r="F282" s="342"/>
      <c r="G282" s="342"/>
      <c r="H282" s="342"/>
    </row>
    <row r="283" spans="2:8" x14ac:dyDescent="0.3">
      <c r="B283" s="342"/>
      <c r="C283" s="342"/>
      <c r="D283" s="342"/>
      <c r="E283" s="342"/>
      <c r="F283" s="342"/>
      <c r="G283" s="342"/>
      <c r="H283" s="342"/>
    </row>
    <row r="284" spans="2:8" x14ac:dyDescent="0.3">
      <c r="B284" s="342"/>
      <c r="C284" s="342"/>
      <c r="D284" s="342"/>
      <c r="E284" s="342"/>
      <c r="F284" s="342"/>
      <c r="G284" s="342"/>
      <c r="H284" s="342"/>
    </row>
    <row r="285" spans="2:8" x14ac:dyDescent="0.3">
      <c r="B285" s="342"/>
      <c r="C285" s="342"/>
      <c r="D285" s="342"/>
      <c r="E285" s="342"/>
      <c r="F285" s="342"/>
      <c r="G285" s="342"/>
      <c r="H285" s="342"/>
    </row>
    <row r="286" spans="2:8" x14ac:dyDescent="0.3">
      <c r="B286" s="342"/>
      <c r="C286" s="342"/>
      <c r="D286" s="342"/>
      <c r="E286" s="342"/>
      <c r="F286" s="342"/>
      <c r="G286" s="342"/>
      <c r="H286" s="342"/>
    </row>
    <row r="287" spans="2:8" x14ac:dyDescent="0.3">
      <c r="B287" s="342"/>
      <c r="C287" s="342"/>
      <c r="D287" s="342"/>
      <c r="E287" s="342"/>
      <c r="F287" s="342"/>
      <c r="G287" s="342"/>
      <c r="H287" s="342"/>
    </row>
    <row r="288" spans="2:8" x14ac:dyDescent="0.3">
      <c r="B288" s="342"/>
      <c r="C288" s="342"/>
      <c r="D288" s="342"/>
      <c r="E288" s="342"/>
      <c r="F288" s="342"/>
      <c r="G288" s="342"/>
      <c r="H288" s="342"/>
    </row>
    <row r="289" spans="2:8" x14ac:dyDescent="0.3">
      <c r="B289" s="342"/>
      <c r="C289" s="342"/>
      <c r="D289" s="342"/>
      <c r="E289" s="342"/>
      <c r="F289" s="342"/>
      <c r="G289" s="342"/>
      <c r="H289" s="342"/>
    </row>
    <row r="290" spans="2:8" x14ac:dyDescent="0.3">
      <c r="B290" s="342"/>
      <c r="C290" s="342"/>
      <c r="D290" s="342"/>
      <c r="E290" s="342"/>
      <c r="F290" s="342"/>
      <c r="G290" s="342"/>
      <c r="H290" s="342"/>
    </row>
    <row r="291" spans="2:8" x14ac:dyDescent="0.3">
      <c r="B291" s="342"/>
      <c r="C291" s="342"/>
      <c r="D291" s="342"/>
      <c r="E291" s="342"/>
      <c r="F291" s="342"/>
      <c r="G291" s="342"/>
      <c r="H291" s="342"/>
    </row>
    <row r="292" spans="2:8" x14ac:dyDescent="0.3">
      <c r="B292" s="342"/>
      <c r="C292" s="342"/>
      <c r="D292" s="342"/>
      <c r="E292" s="342"/>
      <c r="F292" s="342"/>
      <c r="G292" s="342"/>
      <c r="H292" s="342"/>
    </row>
    <row r="293" spans="2:8" x14ac:dyDescent="0.3">
      <c r="B293" s="342"/>
      <c r="C293" s="342"/>
      <c r="D293" s="342"/>
      <c r="E293" s="342"/>
      <c r="F293" s="342"/>
      <c r="G293" s="342"/>
      <c r="H293" s="342"/>
    </row>
    <row r="294" spans="2:8" x14ac:dyDescent="0.3">
      <c r="B294" s="342"/>
      <c r="C294" s="342"/>
      <c r="D294" s="342"/>
      <c r="E294" s="342"/>
      <c r="F294" s="342"/>
      <c r="G294" s="342"/>
      <c r="H294" s="342"/>
    </row>
    <row r="295" spans="2:8" x14ac:dyDescent="0.3">
      <c r="B295" s="342"/>
      <c r="C295" s="342"/>
      <c r="D295" s="342"/>
      <c r="E295" s="342"/>
      <c r="F295" s="342"/>
      <c r="G295" s="342"/>
      <c r="H295" s="342"/>
    </row>
    <row r="296" spans="2:8" x14ac:dyDescent="0.3">
      <c r="B296" s="342"/>
      <c r="C296" s="342"/>
      <c r="D296" s="342"/>
      <c r="E296" s="342"/>
      <c r="F296" s="342"/>
      <c r="G296" s="342"/>
      <c r="H296" s="342"/>
    </row>
    <row r="297" spans="2:8" x14ac:dyDescent="0.3">
      <c r="B297" s="342"/>
      <c r="C297" s="342"/>
      <c r="D297" s="342"/>
      <c r="E297" s="342"/>
      <c r="F297" s="342"/>
      <c r="G297" s="342"/>
      <c r="H297" s="342"/>
    </row>
    <row r="298" spans="2:8" x14ac:dyDescent="0.3">
      <c r="B298" s="342"/>
      <c r="C298" s="342"/>
      <c r="D298" s="342"/>
      <c r="E298" s="342"/>
      <c r="F298" s="342"/>
      <c r="G298" s="342"/>
      <c r="H298" s="342"/>
    </row>
    <row r="299" spans="2:8" x14ac:dyDescent="0.3">
      <c r="B299" s="342"/>
      <c r="C299" s="342"/>
      <c r="D299" s="342"/>
      <c r="E299" s="342"/>
      <c r="F299" s="342"/>
      <c r="G299" s="342"/>
      <c r="H299" s="342"/>
    </row>
    <row r="300" spans="2:8" x14ac:dyDescent="0.3">
      <c r="B300" s="342"/>
      <c r="C300" s="342"/>
      <c r="D300" s="342"/>
      <c r="E300" s="342"/>
      <c r="F300" s="342"/>
      <c r="G300" s="342"/>
      <c r="H300" s="342"/>
    </row>
    <row r="301" spans="2:8" x14ac:dyDescent="0.3">
      <c r="B301" s="342"/>
      <c r="C301" s="342"/>
      <c r="D301" s="342"/>
      <c r="E301" s="342"/>
      <c r="F301" s="342"/>
      <c r="G301" s="342"/>
      <c r="H301" s="342"/>
    </row>
    <row r="302" spans="2:8" x14ac:dyDescent="0.3">
      <c r="B302" s="342"/>
      <c r="C302" s="342"/>
      <c r="D302" s="342"/>
      <c r="E302" s="342"/>
      <c r="F302" s="342"/>
      <c r="G302" s="342"/>
      <c r="H302" s="342"/>
    </row>
    <row r="303" spans="2:8" x14ac:dyDescent="0.3">
      <c r="B303" s="342"/>
      <c r="C303" s="342"/>
      <c r="D303" s="342"/>
      <c r="E303" s="342"/>
      <c r="F303" s="342"/>
      <c r="G303" s="342"/>
      <c r="H303" s="342"/>
    </row>
    <row r="304" spans="2:8" x14ac:dyDescent="0.3">
      <c r="B304" s="342"/>
      <c r="C304" s="342"/>
      <c r="D304" s="342"/>
      <c r="E304" s="342"/>
      <c r="F304" s="342"/>
      <c r="G304" s="342"/>
      <c r="H304" s="342"/>
    </row>
    <row r="305" spans="2:8" x14ac:dyDescent="0.3">
      <c r="B305" s="342"/>
      <c r="C305" s="342"/>
      <c r="D305" s="342"/>
      <c r="E305" s="342"/>
      <c r="F305" s="342"/>
      <c r="G305" s="342"/>
      <c r="H305" s="342"/>
    </row>
    <row r="306" spans="2:8" x14ac:dyDescent="0.3">
      <c r="B306" s="342"/>
      <c r="C306" s="342"/>
      <c r="D306" s="342"/>
      <c r="E306" s="342"/>
      <c r="F306" s="342"/>
      <c r="G306" s="342"/>
      <c r="H306" s="342"/>
    </row>
    <row r="307" spans="2:8" x14ac:dyDescent="0.3">
      <c r="B307" s="342"/>
      <c r="C307" s="342"/>
      <c r="D307" s="342"/>
      <c r="E307" s="342"/>
      <c r="F307" s="342"/>
      <c r="G307" s="342"/>
      <c r="H307" s="342"/>
    </row>
    <row r="308" spans="2:8" x14ac:dyDescent="0.3">
      <c r="B308" s="342"/>
      <c r="C308" s="342"/>
      <c r="D308" s="342"/>
      <c r="E308" s="342"/>
      <c r="F308" s="342"/>
      <c r="G308" s="342"/>
      <c r="H308" s="342"/>
    </row>
    <row r="309" spans="2:8" x14ac:dyDescent="0.3">
      <c r="B309" s="342"/>
      <c r="C309" s="342"/>
      <c r="D309" s="342"/>
      <c r="E309" s="342"/>
      <c r="F309" s="342"/>
      <c r="G309" s="342"/>
      <c r="H309" s="342"/>
    </row>
    <row r="310" spans="2:8" x14ac:dyDescent="0.3">
      <c r="B310" s="342"/>
      <c r="C310" s="342"/>
      <c r="D310" s="342"/>
      <c r="E310" s="342"/>
      <c r="F310" s="342"/>
      <c r="G310" s="342"/>
      <c r="H310" s="342"/>
    </row>
    <row r="311" spans="2:8" x14ac:dyDescent="0.3">
      <c r="B311" s="342"/>
      <c r="C311" s="342"/>
      <c r="D311" s="342"/>
      <c r="E311" s="342"/>
      <c r="F311" s="342"/>
      <c r="G311" s="342"/>
      <c r="H311" s="342"/>
    </row>
    <row r="312" spans="2:8" x14ac:dyDescent="0.3">
      <c r="B312" s="342"/>
      <c r="C312" s="342"/>
      <c r="D312" s="342"/>
      <c r="E312" s="342"/>
      <c r="F312" s="342"/>
      <c r="G312" s="342"/>
      <c r="H312" s="342"/>
    </row>
    <row r="313" spans="2:8" x14ac:dyDescent="0.3">
      <c r="B313" s="342"/>
      <c r="C313" s="342"/>
      <c r="D313" s="342"/>
      <c r="E313" s="342"/>
      <c r="F313" s="342"/>
      <c r="G313" s="342"/>
      <c r="H313" s="342"/>
    </row>
    <row r="314" spans="2:8" x14ac:dyDescent="0.3">
      <c r="B314" s="342"/>
      <c r="C314" s="342"/>
      <c r="D314" s="342"/>
      <c r="E314" s="342"/>
      <c r="F314" s="342"/>
      <c r="G314" s="342"/>
      <c r="H314" s="342"/>
    </row>
    <row r="315" spans="2:8" x14ac:dyDescent="0.3">
      <c r="B315" s="342"/>
      <c r="C315" s="342"/>
      <c r="D315" s="342"/>
      <c r="E315" s="342"/>
      <c r="F315" s="342"/>
      <c r="G315" s="342"/>
      <c r="H315" s="342"/>
    </row>
    <row r="316" spans="2:8" x14ac:dyDescent="0.3">
      <c r="B316" s="342"/>
      <c r="C316" s="342"/>
      <c r="D316" s="342"/>
      <c r="E316" s="342"/>
      <c r="F316" s="342"/>
      <c r="G316" s="342"/>
      <c r="H316" s="342"/>
    </row>
    <row r="317" spans="2:8" x14ac:dyDescent="0.3">
      <c r="B317" s="342"/>
      <c r="C317" s="342"/>
      <c r="D317" s="342"/>
      <c r="E317" s="342"/>
      <c r="F317" s="342"/>
      <c r="G317" s="342"/>
      <c r="H317" s="342"/>
    </row>
    <row r="318" spans="2:8" x14ac:dyDescent="0.3">
      <c r="B318" s="342"/>
      <c r="C318" s="342"/>
      <c r="D318" s="342"/>
      <c r="E318" s="342"/>
      <c r="F318" s="342"/>
      <c r="G318" s="342"/>
      <c r="H318" s="342"/>
    </row>
    <row r="319" spans="2:8" x14ac:dyDescent="0.3">
      <c r="B319" s="342"/>
      <c r="C319" s="342"/>
      <c r="D319" s="342"/>
      <c r="E319" s="342"/>
      <c r="F319" s="342"/>
      <c r="G319" s="342"/>
      <c r="H319" s="342"/>
    </row>
    <row r="320" spans="2:8" x14ac:dyDescent="0.3">
      <c r="B320" s="342"/>
      <c r="C320" s="342"/>
      <c r="D320" s="342"/>
      <c r="E320" s="342"/>
      <c r="F320" s="342"/>
      <c r="G320" s="342"/>
      <c r="H320" s="342"/>
    </row>
    <row r="321" spans="2:8" x14ac:dyDescent="0.3">
      <c r="B321" s="342"/>
      <c r="C321" s="342"/>
      <c r="D321" s="342"/>
      <c r="E321" s="342"/>
      <c r="F321" s="342"/>
      <c r="G321" s="342"/>
      <c r="H321" s="342"/>
    </row>
    <row r="322" spans="2:8" x14ac:dyDescent="0.3">
      <c r="B322" s="342"/>
      <c r="C322" s="342"/>
      <c r="D322" s="342"/>
      <c r="E322" s="342"/>
      <c r="F322" s="342"/>
      <c r="G322" s="342"/>
      <c r="H322" s="342"/>
    </row>
    <row r="323" spans="2:8" x14ac:dyDescent="0.3">
      <c r="B323" s="342"/>
      <c r="C323" s="342"/>
      <c r="D323" s="342"/>
      <c r="E323" s="342"/>
      <c r="F323" s="342"/>
      <c r="G323" s="342"/>
      <c r="H323" s="342"/>
    </row>
    <row r="324" spans="2:8" x14ac:dyDescent="0.3">
      <c r="B324" s="342"/>
      <c r="C324" s="342"/>
      <c r="D324" s="342"/>
      <c r="E324" s="342"/>
      <c r="F324" s="342"/>
      <c r="G324" s="342"/>
      <c r="H324" s="342"/>
    </row>
    <row r="325" spans="2:8" x14ac:dyDescent="0.3">
      <c r="B325" s="342"/>
      <c r="C325" s="342"/>
      <c r="D325" s="342"/>
      <c r="E325" s="342"/>
      <c r="F325" s="342"/>
      <c r="G325" s="342"/>
      <c r="H325" s="342"/>
    </row>
    <row r="326" spans="2:8" x14ac:dyDescent="0.3">
      <c r="B326" s="342"/>
      <c r="C326" s="342"/>
      <c r="D326" s="342"/>
      <c r="E326" s="342"/>
      <c r="F326" s="342"/>
      <c r="G326" s="342"/>
      <c r="H326" s="342"/>
    </row>
    <row r="327" spans="2:8" x14ac:dyDescent="0.3">
      <c r="B327" s="342"/>
      <c r="C327" s="342"/>
      <c r="D327" s="342"/>
      <c r="E327" s="342"/>
      <c r="F327" s="342"/>
      <c r="G327" s="342"/>
      <c r="H327" s="342"/>
    </row>
  </sheetData>
  <sheetProtection selectLockedCells="1" selectUnlockedCells="1"/>
  <mergeCells count="19">
    <mergeCell ref="B21:C21"/>
    <mergeCell ref="D21:G21"/>
    <mergeCell ref="C5:G5"/>
    <mergeCell ref="D7:E7"/>
    <mergeCell ref="F7:G7"/>
    <mergeCell ref="F10:G10"/>
    <mergeCell ref="C13:G13"/>
    <mergeCell ref="C15:G15"/>
    <mergeCell ref="C17:G17"/>
    <mergeCell ref="B43:C43"/>
    <mergeCell ref="D43:H43"/>
    <mergeCell ref="B44:C44"/>
    <mergeCell ref="D44:H44"/>
    <mergeCell ref="C31:H31"/>
    <mergeCell ref="C40:H40"/>
    <mergeCell ref="B41:D41"/>
    <mergeCell ref="B42:C42"/>
    <mergeCell ref="D42:H42"/>
    <mergeCell ref="C39:H39"/>
  </mergeCells>
  <pageMargins left="0.7" right="0.7" top="0.75" bottom="0.75" header="0.3" footer="0.3"/>
  <pageSetup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J34"/>
  <sheetViews>
    <sheetView showZeros="0" workbookViewId="0">
      <selection activeCell="B6" sqref="B6:I11"/>
    </sheetView>
  </sheetViews>
  <sheetFormatPr defaultColWidth="9.33203125" defaultRowHeight="15.6" x14ac:dyDescent="0.3"/>
  <cols>
    <col min="1" max="1" width="9.33203125" style="249" customWidth="1"/>
    <col min="2" max="2" width="10.5546875" style="249" customWidth="1"/>
    <col min="3" max="8" width="9.33203125" style="249" customWidth="1"/>
    <col min="9" max="9" width="10.44140625" style="249" customWidth="1"/>
    <col min="10" max="10" width="9.33203125" style="249" customWidth="1"/>
    <col min="11" max="16384" width="9.33203125" style="249"/>
  </cols>
  <sheetData>
    <row r="1" spans="1:10" x14ac:dyDescent="0.3">
      <c r="A1" s="308" t="s">
        <v>181</v>
      </c>
      <c r="B1" s="309"/>
      <c r="C1" s="309"/>
      <c r="D1" s="309"/>
      <c r="E1" s="309"/>
      <c r="F1" s="309"/>
      <c r="G1" s="309"/>
      <c r="H1" s="309"/>
      <c r="I1" s="309"/>
      <c r="J1" s="309"/>
    </row>
    <row r="2" spans="1:10" x14ac:dyDescent="0.3">
      <c r="A2" s="309"/>
      <c r="B2" s="309"/>
      <c r="C2" s="309"/>
      <c r="D2" s="309"/>
      <c r="E2" s="309"/>
      <c r="F2" s="309"/>
      <c r="G2" s="309"/>
      <c r="H2" s="309"/>
      <c r="I2" s="309"/>
      <c r="J2" s="309"/>
    </row>
    <row r="3" spans="1:10" ht="30.75" customHeight="1" x14ac:dyDescent="0.3">
      <c r="A3" s="607" t="s">
        <v>182</v>
      </c>
      <c r="B3" s="608"/>
      <c r="C3" s="608"/>
      <c r="D3" s="608"/>
      <c r="E3" s="608"/>
      <c r="F3" s="608"/>
      <c r="G3" s="608"/>
      <c r="H3" s="608"/>
      <c r="I3" s="608"/>
      <c r="J3" s="609"/>
    </row>
    <row r="4" spans="1:10" x14ac:dyDescent="0.3">
      <c r="A4" s="309"/>
      <c r="B4" s="309"/>
      <c r="C4" s="309"/>
      <c r="D4" s="309"/>
      <c r="E4" s="309"/>
      <c r="F4" s="309"/>
      <c r="G4" s="309"/>
      <c r="H4" s="309"/>
      <c r="I4" s="309"/>
      <c r="J4" s="309"/>
    </row>
    <row r="5" spans="1:10" x14ac:dyDescent="0.3">
      <c r="A5" s="310" t="s">
        <v>183</v>
      </c>
      <c r="B5" s="311"/>
      <c r="C5" s="311"/>
      <c r="D5" s="311"/>
      <c r="E5" s="312"/>
      <c r="G5" s="311"/>
      <c r="H5" s="311"/>
      <c r="I5" s="313"/>
      <c r="J5" s="311"/>
    </row>
    <row r="6" spans="1:10" x14ac:dyDescent="0.3">
      <c r="A6" s="314"/>
      <c r="B6" s="610" t="str">
        <f>'Intake Sheet'!B56</f>
        <v>PA 21-1 Sec (§ 134) Authorizes up to $50 million in state general obligation bonds for DECD and the Social Equity Council to use for specified financial assistance and workforce training programs in the following specified areas:   
1. low-interest loans to social equity applicants, municipalities, or nonprofits to rehabilitate, renovate, or develop unused or underused real property for use as a cannabis establishment; 
2. capital to social equity applicants seeking to start or maintain a cannabis establishment;
3. development funds or ongoing expenses for the cannabis business accelerator program; and
4. development funds or ongoing expenses for the workforce training programs developed by the Social Equity Council  
This first $10 Million request will be used to for low-interest loans to social equity applicants seeking to start or maintain a cannabis establishment</v>
      </c>
      <c r="C6" s="611"/>
      <c r="D6" s="611"/>
      <c r="E6" s="611"/>
      <c r="F6" s="611"/>
      <c r="G6" s="611"/>
      <c r="H6" s="611"/>
      <c r="I6" s="612"/>
      <c r="J6" s="315"/>
    </row>
    <row r="7" spans="1:10" x14ac:dyDescent="0.3">
      <c r="A7" s="314"/>
      <c r="B7" s="613"/>
      <c r="C7" s="614"/>
      <c r="D7" s="614"/>
      <c r="E7" s="614"/>
      <c r="F7" s="614"/>
      <c r="G7" s="614"/>
      <c r="H7" s="614"/>
      <c r="I7" s="615"/>
      <c r="J7" s="314"/>
    </row>
    <row r="8" spans="1:10" x14ac:dyDescent="0.3">
      <c r="A8" s="314"/>
      <c r="B8" s="613"/>
      <c r="C8" s="614"/>
      <c r="D8" s="614"/>
      <c r="E8" s="614"/>
      <c r="F8" s="614"/>
      <c r="G8" s="614"/>
      <c r="H8" s="614"/>
      <c r="I8" s="615"/>
      <c r="J8" s="314"/>
    </row>
    <row r="9" spans="1:10" x14ac:dyDescent="0.3">
      <c r="A9" s="314"/>
      <c r="B9" s="613"/>
      <c r="C9" s="614"/>
      <c r="D9" s="614"/>
      <c r="E9" s="614"/>
      <c r="F9" s="614"/>
      <c r="G9" s="614"/>
      <c r="H9" s="614"/>
      <c r="I9" s="615"/>
      <c r="J9" s="314"/>
    </row>
    <row r="10" spans="1:10" ht="193.5" customHeight="1" x14ac:dyDescent="0.3">
      <c r="A10" s="314"/>
      <c r="B10" s="613"/>
      <c r="C10" s="614"/>
      <c r="D10" s="614"/>
      <c r="E10" s="614"/>
      <c r="F10" s="614"/>
      <c r="G10" s="614"/>
      <c r="H10" s="614"/>
      <c r="I10" s="615"/>
      <c r="J10" s="314"/>
    </row>
    <row r="11" spans="1:10" ht="48.75" customHeight="1" x14ac:dyDescent="0.3">
      <c r="B11" s="616"/>
      <c r="C11" s="617"/>
      <c r="D11" s="617"/>
      <c r="E11" s="617"/>
      <c r="F11" s="617"/>
      <c r="G11" s="617"/>
      <c r="H11" s="617"/>
      <c r="I11" s="618"/>
    </row>
    <row r="12" spans="1:10" x14ac:dyDescent="0.3">
      <c r="A12" s="314"/>
      <c r="B12" s="314"/>
      <c r="C12" s="314"/>
      <c r="D12" s="314"/>
      <c r="E12" s="314"/>
      <c r="F12" s="314"/>
      <c r="G12" s="314"/>
      <c r="H12" s="314"/>
      <c r="I12" s="314"/>
      <c r="J12" s="314"/>
    </row>
    <row r="13" spans="1:10" x14ac:dyDescent="0.3">
      <c r="A13" s="309" t="s">
        <v>184</v>
      </c>
      <c r="B13" s="309"/>
      <c r="C13" s="577" t="str">
        <f>'Intake Sheet'!B158</f>
        <v>Will begin once state funds are in place</v>
      </c>
      <c r="D13" s="620"/>
      <c r="E13" s="620"/>
      <c r="F13" s="620"/>
      <c r="G13" s="620"/>
      <c r="H13" s="620"/>
      <c r="I13" s="578"/>
      <c r="J13" s="309"/>
    </row>
    <row r="14" spans="1:10" x14ac:dyDescent="0.3">
      <c r="A14" s="577" t="s">
        <v>185</v>
      </c>
      <c r="B14" s="578"/>
      <c r="C14" s="621">
        <f>'Intake Sheet'!B159</f>
        <v>0</v>
      </c>
      <c r="D14" s="622"/>
      <c r="E14" s="622"/>
      <c r="F14" s="622"/>
      <c r="G14" s="622"/>
      <c r="H14" s="622"/>
      <c r="I14" s="623"/>
      <c r="J14" s="309"/>
    </row>
    <row r="15" spans="1:10" x14ac:dyDescent="0.3">
      <c r="A15" s="309"/>
      <c r="B15" s="309"/>
      <c r="C15" s="309"/>
      <c r="D15" s="311"/>
      <c r="E15" s="309"/>
      <c r="F15" s="309"/>
      <c r="G15" s="311"/>
      <c r="H15" s="309"/>
      <c r="I15" s="309"/>
      <c r="J15" s="309"/>
    </row>
    <row r="16" spans="1:10" x14ac:dyDescent="0.3">
      <c r="A16" s="577" t="s">
        <v>186</v>
      </c>
      <c r="B16" s="619"/>
      <c r="C16" s="624" t="str">
        <f>'Intake Sheet'!B161</f>
        <v>N/A</v>
      </c>
      <c r="D16" s="625"/>
      <c r="E16" s="626"/>
      <c r="F16" s="316" t="s">
        <v>187</v>
      </c>
      <c r="G16" s="317">
        <f>'Intake Sheet'!D161</f>
        <v>0</v>
      </c>
      <c r="H16" s="318" t="s">
        <v>188</v>
      </c>
      <c r="I16" s="319">
        <f>'Intake Sheet'!G161</f>
        <v>0</v>
      </c>
      <c r="J16" s="309"/>
    </row>
    <row r="17" spans="1:10" x14ac:dyDescent="0.3">
      <c r="A17" s="309"/>
      <c r="B17" s="309"/>
      <c r="C17" s="309"/>
      <c r="D17" s="320"/>
      <c r="E17" s="320"/>
      <c r="F17" s="309"/>
      <c r="G17" s="320"/>
      <c r="H17" s="309"/>
      <c r="I17" s="309"/>
      <c r="J17" s="309"/>
    </row>
    <row r="18" spans="1:10" x14ac:dyDescent="0.3">
      <c r="B18" s="321" t="s">
        <v>189</v>
      </c>
      <c r="C18" s="309"/>
      <c r="D18" s="309"/>
      <c r="E18" s="309"/>
      <c r="F18" s="309"/>
      <c r="G18" s="309"/>
      <c r="H18" s="309" t="str">
        <f>'Intake Sheet'!D163</f>
        <v>N/A</v>
      </c>
      <c r="I18" s="309"/>
      <c r="J18" s="309"/>
    </row>
    <row r="19" spans="1:10" x14ac:dyDescent="0.3">
      <c r="A19" s="322"/>
      <c r="B19" s="323" t="s">
        <v>190</v>
      </c>
      <c r="C19" s="309"/>
      <c r="D19" s="309"/>
      <c r="E19" s="309"/>
      <c r="F19" s="309"/>
      <c r="G19" s="309"/>
      <c r="H19" s="309"/>
      <c r="I19" s="309"/>
      <c r="J19" s="309"/>
    </row>
    <row r="20" spans="1:10" x14ac:dyDescent="0.3">
      <c r="B20" s="601">
        <f>'Intake Sheet'!B165</f>
        <v>0</v>
      </c>
      <c r="C20" s="601"/>
      <c r="D20" s="601"/>
      <c r="E20" s="601"/>
      <c r="F20" s="601"/>
      <c r="G20" s="601"/>
      <c r="H20" s="601"/>
      <c r="I20" s="601"/>
      <c r="J20" s="309"/>
    </row>
    <row r="21" spans="1:10" x14ac:dyDescent="0.3">
      <c r="A21" s="314"/>
      <c r="B21" s="602"/>
      <c r="C21" s="602"/>
      <c r="D21" s="602"/>
      <c r="E21" s="602"/>
      <c r="F21" s="602"/>
      <c r="G21" s="602"/>
      <c r="H21" s="602"/>
      <c r="I21" s="602"/>
      <c r="J21" s="314"/>
    </row>
    <row r="22" spans="1:10" x14ac:dyDescent="0.3">
      <c r="A22" s="314"/>
      <c r="B22" s="602"/>
      <c r="C22" s="602"/>
      <c r="D22" s="602"/>
      <c r="E22" s="602"/>
      <c r="F22" s="602"/>
      <c r="G22" s="602"/>
      <c r="H22" s="602"/>
      <c r="I22" s="602"/>
      <c r="J22" s="314"/>
    </row>
    <row r="23" spans="1:10" x14ac:dyDescent="0.3">
      <c r="A23" s="314"/>
      <c r="B23" s="324"/>
      <c r="C23" s="324"/>
      <c r="D23" s="324"/>
      <c r="E23" s="324"/>
      <c r="F23" s="324"/>
      <c r="G23" s="324"/>
      <c r="H23" s="324"/>
      <c r="I23" s="324"/>
      <c r="J23" s="314"/>
    </row>
    <row r="24" spans="1:10" x14ac:dyDescent="0.3">
      <c r="A24" s="314"/>
      <c r="B24" s="314"/>
      <c r="C24" s="314"/>
      <c r="D24" s="314"/>
      <c r="E24" s="314"/>
      <c r="F24" s="314"/>
      <c r="G24" s="314"/>
      <c r="H24" s="314"/>
      <c r="I24" s="314"/>
      <c r="J24" s="314"/>
    </row>
    <row r="25" spans="1:10" x14ac:dyDescent="0.3">
      <c r="A25" s="325" t="s">
        <v>191</v>
      </c>
      <c r="F25" s="326" t="str">
        <f>'Intake Sheet'!B168</f>
        <v>N/A</v>
      </c>
      <c r="H25" s="314"/>
      <c r="I25" s="314"/>
      <c r="J25" s="314"/>
    </row>
    <row r="26" spans="1:10" x14ac:dyDescent="0.3">
      <c r="A26" s="314"/>
      <c r="B26" s="314"/>
      <c r="C26" s="314"/>
      <c r="D26" s="314"/>
      <c r="E26" s="314"/>
      <c r="F26" s="314"/>
      <c r="G26" s="314"/>
      <c r="H26" s="314"/>
      <c r="I26" s="314"/>
      <c r="J26" s="314"/>
    </row>
    <row r="27" spans="1:10" x14ac:dyDescent="0.3">
      <c r="A27" s="314"/>
      <c r="B27" s="316" t="s">
        <v>192</v>
      </c>
      <c r="C27" s="605" t="str">
        <f>IF(ISBLANK('Intake Sheet'!C170),"",'Intake Sheet'!C170)</f>
        <v/>
      </c>
      <c r="D27" s="605"/>
      <c r="E27" s="605"/>
      <c r="F27" s="605"/>
      <c r="G27" s="605"/>
      <c r="H27" s="605"/>
      <c r="I27" s="605"/>
      <c r="J27" s="314"/>
    </row>
    <row r="28" spans="1:10" x14ac:dyDescent="0.3">
      <c r="A28" s="314"/>
      <c r="B28" s="327" t="s">
        <v>193</v>
      </c>
      <c r="C28" s="605" t="str">
        <f>IF(ISBLANK('Intake Sheet'!C171),"",'Intake Sheet'!C171)</f>
        <v/>
      </c>
      <c r="D28" s="605"/>
      <c r="E28" s="605"/>
      <c r="F28" s="605"/>
      <c r="G28" s="605"/>
      <c r="H28" s="605"/>
      <c r="I28" s="605"/>
      <c r="J28" s="314"/>
    </row>
    <row r="29" spans="1:10" x14ac:dyDescent="0.3">
      <c r="A29" s="314"/>
      <c r="B29" s="328" t="s">
        <v>194</v>
      </c>
      <c r="C29" s="605" t="str">
        <f>IF(ISBLANK('Intake Sheet'!C172),"",'Intake Sheet'!C172)</f>
        <v/>
      </c>
      <c r="D29" s="605"/>
      <c r="E29" s="605"/>
      <c r="F29" s="605"/>
      <c r="G29" s="605"/>
      <c r="H29" s="605"/>
      <c r="I29" s="605"/>
      <c r="J29" s="314"/>
    </row>
    <row r="30" spans="1:10" x14ac:dyDescent="0.3">
      <c r="A30" s="314"/>
      <c r="B30" s="606"/>
      <c r="C30" s="606"/>
      <c r="D30" s="606"/>
      <c r="E30" s="606"/>
      <c r="F30" s="606"/>
      <c r="G30" s="606"/>
      <c r="H30" s="606"/>
      <c r="I30" s="606"/>
      <c r="J30" s="314"/>
    </row>
    <row r="31" spans="1:10" x14ac:dyDescent="0.3">
      <c r="A31" s="314"/>
      <c r="B31" s="329" t="s">
        <v>195</v>
      </c>
      <c r="C31" s="603" t="str">
        <f>IF(ISBLANK('Intake Sheet'!C170),"",'Intake Sheet'!C170)</f>
        <v/>
      </c>
      <c r="D31" s="603"/>
      <c r="E31" s="314"/>
      <c r="F31" s="326" t="s">
        <v>196</v>
      </c>
      <c r="G31" s="330" t="str">
        <f>IF(ISBLANK('Intake Sheet'!E174),"",'Intake Sheet'!E174)</f>
        <v/>
      </c>
      <c r="H31" s="314"/>
      <c r="I31" s="331" t="s">
        <v>197</v>
      </c>
      <c r="J31" s="332" t="str">
        <f>IF(ISBLANK('Intake Sheet'!G174),"",'Intake Sheet'!G174)</f>
        <v/>
      </c>
    </row>
    <row r="32" spans="1:10" x14ac:dyDescent="0.3">
      <c r="A32" s="314"/>
      <c r="B32" s="314"/>
      <c r="C32" s="603" t="str">
        <f>IF(ISBLANK('Intake Sheet'!C175),"",'Intake Sheet'!C175)</f>
        <v/>
      </c>
      <c r="D32" s="603"/>
      <c r="E32" s="314"/>
      <c r="F32" s="314"/>
      <c r="G32" s="333" t="str">
        <f>IF(ISBLANK('Intake Sheet'!E175),"",'Intake Sheet'!E175)</f>
        <v/>
      </c>
      <c r="H32" s="314"/>
      <c r="I32" s="314"/>
      <c r="J32" s="332" t="str">
        <f>IF(ISBLANK('Intake Sheet'!G175),"",'Intake Sheet'!G175)</f>
        <v/>
      </c>
    </row>
    <row r="33" spans="1:10" x14ac:dyDescent="0.3">
      <c r="A33" s="314"/>
      <c r="B33" s="314"/>
      <c r="C33" s="604"/>
      <c r="D33" s="604"/>
      <c r="E33" s="314"/>
      <c r="F33" s="314"/>
      <c r="G33" s="334"/>
      <c r="H33" s="314"/>
      <c r="I33" s="314"/>
      <c r="J33" s="314"/>
    </row>
    <row r="34" spans="1:10" x14ac:dyDescent="0.3">
      <c r="A34" s="314"/>
      <c r="B34" s="314"/>
      <c r="C34" s="604"/>
      <c r="D34" s="604"/>
      <c r="E34" s="335"/>
      <c r="F34" s="335"/>
      <c r="G34" s="334"/>
      <c r="H34" s="335"/>
      <c r="I34" s="335"/>
      <c r="J34" s="314"/>
    </row>
  </sheetData>
  <mergeCells count="16">
    <mergeCell ref="A3:J3"/>
    <mergeCell ref="B6:I11"/>
    <mergeCell ref="A14:B14"/>
    <mergeCell ref="A16:B16"/>
    <mergeCell ref="C13:I13"/>
    <mergeCell ref="C14:I14"/>
    <mergeCell ref="C16:E16"/>
    <mergeCell ref="B20:I22"/>
    <mergeCell ref="C32:D32"/>
    <mergeCell ref="C33:D33"/>
    <mergeCell ref="C34:D34"/>
    <mergeCell ref="C27:I27"/>
    <mergeCell ref="C28:I28"/>
    <mergeCell ref="C29:I29"/>
    <mergeCell ref="B30:I30"/>
    <mergeCell ref="C31:D31"/>
  </mergeCells>
  <pageMargins left="0.7" right="0.7" top="0.75" bottom="0.25" header="0.3" footer="0.3"/>
  <pageSetup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I92"/>
  <sheetViews>
    <sheetView showZeros="0" workbookViewId="0">
      <selection activeCell="D18" sqref="D18"/>
    </sheetView>
  </sheetViews>
  <sheetFormatPr defaultColWidth="9.44140625" defaultRowHeight="15.6" x14ac:dyDescent="0.3"/>
  <cols>
    <col min="1" max="1" width="4.44140625" style="343" customWidth="1"/>
    <col min="2" max="2" width="24" style="343" customWidth="1"/>
    <col min="3" max="5" width="13.5546875" style="343" customWidth="1"/>
    <col min="6" max="7" width="14.5546875" style="343" customWidth="1"/>
    <col min="8" max="8" width="13.44140625" style="343" customWidth="1"/>
    <col min="9" max="9" width="9.44140625" style="343"/>
    <col min="10" max="10" width="9.44140625" style="343" bestFit="1" customWidth="1"/>
    <col min="11" max="11" width="9.44140625" style="343" customWidth="1"/>
    <col min="12" max="256" width="9.44140625" style="343"/>
    <col min="257" max="257" width="4.44140625" style="343" customWidth="1"/>
    <col min="258" max="258" width="24" style="343" customWidth="1"/>
    <col min="259" max="261" width="13.5546875" style="343" customWidth="1"/>
    <col min="262" max="263" width="14.5546875" style="343" customWidth="1"/>
    <col min="264" max="264" width="12.44140625" style="343" customWidth="1"/>
    <col min="265" max="512" width="9.44140625" style="343"/>
    <col min="513" max="513" width="4.44140625" style="343" customWidth="1"/>
    <col min="514" max="514" width="24" style="343" customWidth="1"/>
    <col min="515" max="517" width="13.5546875" style="343" customWidth="1"/>
    <col min="518" max="519" width="14.5546875" style="343" customWidth="1"/>
    <col min="520" max="520" width="12.44140625" style="343" customWidth="1"/>
    <col min="521" max="768" width="9.44140625" style="343"/>
    <col min="769" max="769" width="4.44140625" style="343" customWidth="1"/>
    <col min="770" max="770" width="24" style="343" customWidth="1"/>
    <col min="771" max="773" width="13.5546875" style="343" customWidth="1"/>
    <col min="774" max="775" width="14.5546875" style="343" customWidth="1"/>
    <col min="776" max="776" width="12.44140625" style="343" customWidth="1"/>
    <col min="777" max="1024" width="9.44140625" style="343"/>
    <col min="1025" max="1025" width="4.44140625" style="343" customWidth="1"/>
    <col min="1026" max="1026" width="24" style="343" customWidth="1"/>
    <col min="1027" max="1029" width="13.5546875" style="343" customWidth="1"/>
    <col min="1030" max="1031" width="14.5546875" style="343" customWidth="1"/>
    <col min="1032" max="1032" width="12.44140625" style="343" customWidth="1"/>
    <col min="1033" max="1280" width="9.44140625" style="343"/>
    <col min="1281" max="1281" width="4.44140625" style="343" customWidth="1"/>
    <col min="1282" max="1282" width="24" style="343" customWidth="1"/>
    <col min="1283" max="1285" width="13.5546875" style="343" customWidth="1"/>
    <col min="1286" max="1287" width="14.5546875" style="343" customWidth="1"/>
    <col min="1288" max="1288" width="12.44140625" style="343" customWidth="1"/>
    <col min="1289" max="1536" width="9.44140625" style="343"/>
    <col min="1537" max="1537" width="4.44140625" style="343" customWidth="1"/>
    <col min="1538" max="1538" width="24" style="343" customWidth="1"/>
    <col min="1539" max="1541" width="13.5546875" style="343" customWidth="1"/>
    <col min="1542" max="1543" width="14.5546875" style="343" customWidth="1"/>
    <col min="1544" max="1544" width="12.44140625" style="343" customWidth="1"/>
    <col min="1545" max="1792" width="9.44140625" style="343"/>
    <col min="1793" max="1793" width="4.44140625" style="343" customWidth="1"/>
    <col min="1794" max="1794" width="24" style="343" customWidth="1"/>
    <col min="1795" max="1797" width="13.5546875" style="343" customWidth="1"/>
    <col min="1798" max="1799" width="14.5546875" style="343" customWidth="1"/>
    <col min="1800" max="1800" width="12.44140625" style="343" customWidth="1"/>
    <col min="1801" max="2048" width="9.44140625" style="343"/>
    <col min="2049" max="2049" width="4.44140625" style="343" customWidth="1"/>
    <col min="2050" max="2050" width="24" style="343" customWidth="1"/>
    <col min="2051" max="2053" width="13.5546875" style="343" customWidth="1"/>
    <col min="2054" max="2055" width="14.5546875" style="343" customWidth="1"/>
    <col min="2056" max="2056" width="12.44140625" style="343" customWidth="1"/>
    <col min="2057" max="2304" width="9.44140625" style="343"/>
    <col min="2305" max="2305" width="4.44140625" style="343" customWidth="1"/>
    <col min="2306" max="2306" width="24" style="343" customWidth="1"/>
    <col min="2307" max="2309" width="13.5546875" style="343" customWidth="1"/>
    <col min="2310" max="2311" width="14.5546875" style="343" customWidth="1"/>
    <col min="2312" max="2312" width="12.44140625" style="343" customWidth="1"/>
    <col min="2313" max="2560" width="9.44140625" style="343"/>
    <col min="2561" max="2561" width="4.44140625" style="343" customWidth="1"/>
    <col min="2562" max="2562" width="24" style="343" customWidth="1"/>
    <col min="2563" max="2565" width="13.5546875" style="343" customWidth="1"/>
    <col min="2566" max="2567" width="14.5546875" style="343" customWidth="1"/>
    <col min="2568" max="2568" width="12.44140625" style="343" customWidth="1"/>
    <col min="2569" max="2816" width="9.44140625" style="343"/>
    <col min="2817" max="2817" width="4.44140625" style="343" customWidth="1"/>
    <col min="2818" max="2818" width="24" style="343" customWidth="1"/>
    <col min="2819" max="2821" width="13.5546875" style="343" customWidth="1"/>
    <col min="2822" max="2823" width="14.5546875" style="343" customWidth="1"/>
    <col min="2824" max="2824" width="12.44140625" style="343" customWidth="1"/>
    <col min="2825" max="3072" width="9.44140625" style="343"/>
    <col min="3073" max="3073" width="4.44140625" style="343" customWidth="1"/>
    <col min="3074" max="3074" width="24" style="343" customWidth="1"/>
    <col min="3075" max="3077" width="13.5546875" style="343" customWidth="1"/>
    <col min="3078" max="3079" width="14.5546875" style="343" customWidth="1"/>
    <col min="3080" max="3080" width="12.44140625" style="343" customWidth="1"/>
    <col min="3081" max="3328" width="9.44140625" style="343"/>
    <col min="3329" max="3329" width="4.44140625" style="343" customWidth="1"/>
    <col min="3330" max="3330" width="24" style="343" customWidth="1"/>
    <col min="3331" max="3333" width="13.5546875" style="343" customWidth="1"/>
    <col min="3334" max="3335" width="14.5546875" style="343" customWidth="1"/>
    <col min="3336" max="3336" width="12.44140625" style="343" customWidth="1"/>
    <col min="3337" max="3584" width="9.44140625" style="343"/>
    <col min="3585" max="3585" width="4.44140625" style="343" customWidth="1"/>
    <col min="3586" max="3586" width="24" style="343" customWidth="1"/>
    <col min="3587" max="3589" width="13.5546875" style="343" customWidth="1"/>
    <col min="3590" max="3591" width="14.5546875" style="343" customWidth="1"/>
    <col min="3592" max="3592" width="12.44140625" style="343" customWidth="1"/>
    <col min="3593" max="3840" width="9.44140625" style="343"/>
    <col min="3841" max="3841" width="4.44140625" style="343" customWidth="1"/>
    <col min="3842" max="3842" width="24" style="343" customWidth="1"/>
    <col min="3843" max="3845" width="13.5546875" style="343" customWidth="1"/>
    <col min="3846" max="3847" width="14.5546875" style="343" customWidth="1"/>
    <col min="3848" max="3848" width="12.44140625" style="343" customWidth="1"/>
    <col min="3849" max="4096" width="9.44140625" style="343"/>
    <col min="4097" max="4097" width="4.44140625" style="343" customWidth="1"/>
    <col min="4098" max="4098" width="24" style="343" customWidth="1"/>
    <col min="4099" max="4101" width="13.5546875" style="343" customWidth="1"/>
    <col min="4102" max="4103" width="14.5546875" style="343" customWidth="1"/>
    <col min="4104" max="4104" width="12.44140625" style="343" customWidth="1"/>
    <col min="4105" max="4352" width="9.44140625" style="343"/>
    <col min="4353" max="4353" width="4.44140625" style="343" customWidth="1"/>
    <col min="4354" max="4354" width="24" style="343" customWidth="1"/>
    <col min="4355" max="4357" width="13.5546875" style="343" customWidth="1"/>
    <col min="4358" max="4359" width="14.5546875" style="343" customWidth="1"/>
    <col min="4360" max="4360" width="12.44140625" style="343" customWidth="1"/>
    <col min="4361" max="4608" width="9.44140625" style="343"/>
    <col min="4609" max="4609" width="4.44140625" style="343" customWidth="1"/>
    <col min="4610" max="4610" width="24" style="343" customWidth="1"/>
    <col min="4611" max="4613" width="13.5546875" style="343" customWidth="1"/>
    <col min="4614" max="4615" width="14.5546875" style="343" customWidth="1"/>
    <col min="4616" max="4616" width="12.44140625" style="343" customWidth="1"/>
    <col min="4617" max="4864" width="9.44140625" style="343"/>
    <col min="4865" max="4865" width="4.44140625" style="343" customWidth="1"/>
    <col min="4866" max="4866" width="24" style="343" customWidth="1"/>
    <col min="4867" max="4869" width="13.5546875" style="343" customWidth="1"/>
    <col min="4870" max="4871" width="14.5546875" style="343" customWidth="1"/>
    <col min="4872" max="4872" width="12.44140625" style="343" customWidth="1"/>
    <col min="4873" max="5120" width="9.44140625" style="343"/>
    <col min="5121" max="5121" width="4.44140625" style="343" customWidth="1"/>
    <col min="5122" max="5122" width="24" style="343" customWidth="1"/>
    <col min="5123" max="5125" width="13.5546875" style="343" customWidth="1"/>
    <col min="5126" max="5127" width="14.5546875" style="343" customWidth="1"/>
    <col min="5128" max="5128" width="12.44140625" style="343" customWidth="1"/>
    <col min="5129" max="5376" width="9.44140625" style="343"/>
    <col min="5377" max="5377" width="4.44140625" style="343" customWidth="1"/>
    <col min="5378" max="5378" width="24" style="343" customWidth="1"/>
    <col min="5379" max="5381" width="13.5546875" style="343" customWidth="1"/>
    <col min="5382" max="5383" width="14.5546875" style="343" customWidth="1"/>
    <col min="5384" max="5384" width="12.44140625" style="343" customWidth="1"/>
    <col min="5385" max="5632" width="9.44140625" style="343"/>
    <col min="5633" max="5633" width="4.44140625" style="343" customWidth="1"/>
    <col min="5634" max="5634" width="24" style="343" customWidth="1"/>
    <col min="5635" max="5637" width="13.5546875" style="343" customWidth="1"/>
    <col min="5638" max="5639" width="14.5546875" style="343" customWidth="1"/>
    <col min="5640" max="5640" width="12.44140625" style="343" customWidth="1"/>
    <col min="5641" max="5888" width="9.44140625" style="343"/>
    <col min="5889" max="5889" width="4.44140625" style="343" customWidth="1"/>
    <col min="5890" max="5890" width="24" style="343" customWidth="1"/>
    <col min="5891" max="5893" width="13.5546875" style="343" customWidth="1"/>
    <col min="5894" max="5895" width="14.5546875" style="343" customWidth="1"/>
    <col min="5896" max="5896" width="12.44140625" style="343" customWidth="1"/>
    <col min="5897" max="6144" width="9.44140625" style="343"/>
    <col min="6145" max="6145" width="4.44140625" style="343" customWidth="1"/>
    <col min="6146" max="6146" width="24" style="343" customWidth="1"/>
    <col min="6147" max="6149" width="13.5546875" style="343" customWidth="1"/>
    <col min="6150" max="6151" width="14.5546875" style="343" customWidth="1"/>
    <col min="6152" max="6152" width="12.44140625" style="343" customWidth="1"/>
    <col min="6153" max="6400" width="9.44140625" style="343"/>
    <col min="6401" max="6401" width="4.44140625" style="343" customWidth="1"/>
    <col min="6402" max="6402" width="24" style="343" customWidth="1"/>
    <col min="6403" max="6405" width="13.5546875" style="343" customWidth="1"/>
    <col min="6406" max="6407" width="14.5546875" style="343" customWidth="1"/>
    <col min="6408" max="6408" width="12.44140625" style="343" customWidth="1"/>
    <col min="6409" max="6656" width="9.44140625" style="343"/>
    <col min="6657" max="6657" width="4.44140625" style="343" customWidth="1"/>
    <col min="6658" max="6658" width="24" style="343" customWidth="1"/>
    <col min="6659" max="6661" width="13.5546875" style="343" customWidth="1"/>
    <col min="6662" max="6663" width="14.5546875" style="343" customWidth="1"/>
    <col min="6664" max="6664" width="12.44140625" style="343" customWidth="1"/>
    <col min="6665" max="6912" width="9.44140625" style="343"/>
    <col min="6913" max="6913" width="4.44140625" style="343" customWidth="1"/>
    <col min="6914" max="6914" width="24" style="343" customWidth="1"/>
    <col min="6915" max="6917" width="13.5546875" style="343" customWidth="1"/>
    <col min="6918" max="6919" width="14.5546875" style="343" customWidth="1"/>
    <col min="6920" max="6920" width="12.44140625" style="343" customWidth="1"/>
    <col min="6921" max="7168" width="9.44140625" style="343"/>
    <col min="7169" max="7169" width="4.44140625" style="343" customWidth="1"/>
    <col min="7170" max="7170" width="24" style="343" customWidth="1"/>
    <col min="7171" max="7173" width="13.5546875" style="343" customWidth="1"/>
    <col min="7174" max="7175" width="14.5546875" style="343" customWidth="1"/>
    <col min="7176" max="7176" width="12.44140625" style="343" customWidth="1"/>
    <col min="7177" max="7424" width="9.44140625" style="343"/>
    <col min="7425" max="7425" width="4.44140625" style="343" customWidth="1"/>
    <col min="7426" max="7426" width="24" style="343" customWidth="1"/>
    <col min="7427" max="7429" width="13.5546875" style="343" customWidth="1"/>
    <col min="7430" max="7431" width="14.5546875" style="343" customWidth="1"/>
    <col min="7432" max="7432" width="12.44140625" style="343" customWidth="1"/>
    <col min="7433" max="7680" width="9.44140625" style="343"/>
    <col min="7681" max="7681" width="4.44140625" style="343" customWidth="1"/>
    <col min="7682" max="7682" width="24" style="343" customWidth="1"/>
    <col min="7683" max="7685" width="13.5546875" style="343" customWidth="1"/>
    <col min="7686" max="7687" width="14.5546875" style="343" customWidth="1"/>
    <col min="7688" max="7688" width="12.44140625" style="343" customWidth="1"/>
    <col min="7689" max="7936" width="9.44140625" style="343"/>
    <col min="7937" max="7937" width="4.44140625" style="343" customWidth="1"/>
    <col min="7938" max="7938" width="24" style="343" customWidth="1"/>
    <col min="7939" max="7941" width="13.5546875" style="343" customWidth="1"/>
    <col min="7942" max="7943" width="14.5546875" style="343" customWidth="1"/>
    <col min="7944" max="7944" width="12.44140625" style="343" customWidth="1"/>
    <col min="7945" max="8192" width="9.44140625" style="343"/>
    <col min="8193" max="8193" width="4.44140625" style="343" customWidth="1"/>
    <col min="8194" max="8194" width="24" style="343" customWidth="1"/>
    <col min="8195" max="8197" width="13.5546875" style="343" customWidth="1"/>
    <col min="8198" max="8199" width="14.5546875" style="343" customWidth="1"/>
    <col min="8200" max="8200" width="12.44140625" style="343" customWidth="1"/>
    <col min="8201" max="8448" width="9.44140625" style="343"/>
    <col min="8449" max="8449" width="4.44140625" style="343" customWidth="1"/>
    <col min="8450" max="8450" width="24" style="343" customWidth="1"/>
    <col min="8451" max="8453" width="13.5546875" style="343" customWidth="1"/>
    <col min="8454" max="8455" width="14.5546875" style="343" customWidth="1"/>
    <col min="8456" max="8456" width="12.44140625" style="343" customWidth="1"/>
    <col min="8457" max="8704" width="9.44140625" style="343"/>
    <col min="8705" max="8705" width="4.44140625" style="343" customWidth="1"/>
    <col min="8706" max="8706" width="24" style="343" customWidth="1"/>
    <col min="8707" max="8709" width="13.5546875" style="343" customWidth="1"/>
    <col min="8710" max="8711" width="14.5546875" style="343" customWidth="1"/>
    <col min="8712" max="8712" width="12.44140625" style="343" customWidth="1"/>
    <col min="8713" max="8960" width="9.44140625" style="343"/>
    <col min="8961" max="8961" width="4.44140625" style="343" customWidth="1"/>
    <col min="8962" max="8962" width="24" style="343" customWidth="1"/>
    <col min="8963" max="8965" width="13.5546875" style="343" customWidth="1"/>
    <col min="8966" max="8967" width="14.5546875" style="343" customWidth="1"/>
    <col min="8968" max="8968" width="12.44140625" style="343" customWidth="1"/>
    <col min="8969" max="9216" width="9.44140625" style="343"/>
    <col min="9217" max="9217" width="4.44140625" style="343" customWidth="1"/>
    <col min="9218" max="9218" width="24" style="343" customWidth="1"/>
    <col min="9219" max="9221" width="13.5546875" style="343" customWidth="1"/>
    <col min="9222" max="9223" width="14.5546875" style="343" customWidth="1"/>
    <col min="9224" max="9224" width="12.44140625" style="343" customWidth="1"/>
    <col min="9225" max="9472" width="9.44140625" style="343"/>
    <col min="9473" max="9473" width="4.44140625" style="343" customWidth="1"/>
    <col min="9474" max="9474" width="24" style="343" customWidth="1"/>
    <col min="9475" max="9477" width="13.5546875" style="343" customWidth="1"/>
    <col min="9478" max="9479" width="14.5546875" style="343" customWidth="1"/>
    <col min="9480" max="9480" width="12.44140625" style="343" customWidth="1"/>
    <col min="9481" max="9728" width="9.44140625" style="343"/>
    <col min="9729" max="9729" width="4.44140625" style="343" customWidth="1"/>
    <col min="9730" max="9730" width="24" style="343" customWidth="1"/>
    <col min="9731" max="9733" width="13.5546875" style="343" customWidth="1"/>
    <col min="9734" max="9735" width="14.5546875" style="343" customWidth="1"/>
    <col min="9736" max="9736" width="12.44140625" style="343" customWidth="1"/>
    <col min="9737" max="9984" width="9.44140625" style="343"/>
    <col min="9985" max="9985" width="4.44140625" style="343" customWidth="1"/>
    <col min="9986" max="9986" width="24" style="343" customWidth="1"/>
    <col min="9987" max="9989" width="13.5546875" style="343" customWidth="1"/>
    <col min="9990" max="9991" width="14.5546875" style="343" customWidth="1"/>
    <col min="9992" max="9992" width="12.44140625" style="343" customWidth="1"/>
    <col min="9993" max="10240" width="9.44140625" style="343"/>
    <col min="10241" max="10241" width="4.44140625" style="343" customWidth="1"/>
    <col min="10242" max="10242" width="24" style="343" customWidth="1"/>
    <col min="10243" max="10245" width="13.5546875" style="343" customWidth="1"/>
    <col min="10246" max="10247" width="14.5546875" style="343" customWidth="1"/>
    <col min="10248" max="10248" width="12.44140625" style="343" customWidth="1"/>
    <col min="10249" max="10496" width="9.44140625" style="343"/>
    <col min="10497" max="10497" width="4.44140625" style="343" customWidth="1"/>
    <col min="10498" max="10498" width="24" style="343" customWidth="1"/>
    <col min="10499" max="10501" width="13.5546875" style="343" customWidth="1"/>
    <col min="10502" max="10503" width="14.5546875" style="343" customWidth="1"/>
    <col min="10504" max="10504" width="12.44140625" style="343" customWidth="1"/>
    <col min="10505" max="10752" width="9.44140625" style="343"/>
    <col min="10753" max="10753" width="4.44140625" style="343" customWidth="1"/>
    <col min="10754" max="10754" width="24" style="343" customWidth="1"/>
    <col min="10755" max="10757" width="13.5546875" style="343" customWidth="1"/>
    <col min="10758" max="10759" width="14.5546875" style="343" customWidth="1"/>
    <col min="10760" max="10760" width="12.44140625" style="343" customWidth="1"/>
    <col min="10761" max="11008" width="9.44140625" style="343"/>
    <col min="11009" max="11009" width="4.44140625" style="343" customWidth="1"/>
    <col min="11010" max="11010" width="24" style="343" customWidth="1"/>
    <col min="11011" max="11013" width="13.5546875" style="343" customWidth="1"/>
    <col min="11014" max="11015" width="14.5546875" style="343" customWidth="1"/>
    <col min="11016" max="11016" width="12.44140625" style="343" customWidth="1"/>
    <col min="11017" max="11264" width="9.44140625" style="343"/>
    <col min="11265" max="11265" width="4.44140625" style="343" customWidth="1"/>
    <col min="11266" max="11266" width="24" style="343" customWidth="1"/>
    <col min="11267" max="11269" width="13.5546875" style="343" customWidth="1"/>
    <col min="11270" max="11271" width="14.5546875" style="343" customWidth="1"/>
    <col min="11272" max="11272" width="12.44140625" style="343" customWidth="1"/>
    <col min="11273" max="11520" width="9.44140625" style="343"/>
    <col min="11521" max="11521" width="4.44140625" style="343" customWidth="1"/>
    <col min="11522" max="11522" width="24" style="343" customWidth="1"/>
    <col min="11523" max="11525" width="13.5546875" style="343" customWidth="1"/>
    <col min="11526" max="11527" width="14.5546875" style="343" customWidth="1"/>
    <col min="11528" max="11528" width="12.44140625" style="343" customWidth="1"/>
    <col min="11529" max="11776" width="9.44140625" style="343"/>
    <col min="11777" max="11777" width="4.44140625" style="343" customWidth="1"/>
    <col min="11778" max="11778" width="24" style="343" customWidth="1"/>
    <col min="11779" max="11781" width="13.5546875" style="343" customWidth="1"/>
    <col min="11782" max="11783" width="14.5546875" style="343" customWidth="1"/>
    <col min="11784" max="11784" width="12.44140625" style="343" customWidth="1"/>
    <col min="11785" max="12032" width="9.44140625" style="343"/>
    <col min="12033" max="12033" width="4.44140625" style="343" customWidth="1"/>
    <col min="12034" max="12034" width="24" style="343" customWidth="1"/>
    <col min="12035" max="12037" width="13.5546875" style="343" customWidth="1"/>
    <col min="12038" max="12039" width="14.5546875" style="343" customWidth="1"/>
    <col min="12040" max="12040" width="12.44140625" style="343" customWidth="1"/>
    <col min="12041" max="12288" width="9.44140625" style="343"/>
    <col min="12289" max="12289" width="4.44140625" style="343" customWidth="1"/>
    <col min="12290" max="12290" width="24" style="343" customWidth="1"/>
    <col min="12291" max="12293" width="13.5546875" style="343" customWidth="1"/>
    <col min="12294" max="12295" width="14.5546875" style="343" customWidth="1"/>
    <col min="12296" max="12296" width="12.44140625" style="343" customWidth="1"/>
    <col min="12297" max="12544" width="9.44140625" style="343"/>
    <col min="12545" max="12545" width="4.44140625" style="343" customWidth="1"/>
    <col min="12546" max="12546" width="24" style="343" customWidth="1"/>
    <col min="12547" max="12549" width="13.5546875" style="343" customWidth="1"/>
    <col min="12550" max="12551" width="14.5546875" style="343" customWidth="1"/>
    <col min="12552" max="12552" width="12.44140625" style="343" customWidth="1"/>
    <col min="12553" max="12800" width="9.44140625" style="343"/>
    <col min="12801" max="12801" width="4.44140625" style="343" customWidth="1"/>
    <col min="12802" max="12802" width="24" style="343" customWidth="1"/>
    <col min="12803" max="12805" width="13.5546875" style="343" customWidth="1"/>
    <col min="12806" max="12807" width="14.5546875" style="343" customWidth="1"/>
    <col min="12808" max="12808" width="12.44140625" style="343" customWidth="1"/>
    <col min="12809" max="13056" width="9.44140625" style="343"/>
    <col min="13057" max="13057" width="4.44140625" style="343" customWidth="1"/>
    <col min="13058" max="13058" width="24" style="343" customWidth="1"/>
    <col min="13059" max="13061" width="13.5546875" style="343" customWidth="1"/>
    <col min="13062" max="13063" width="14.5546875" style="343" customWidth="1"/>
    <col min="13064" max="13064" width="12.44140625" style="343" customWidth="1"/>
    <col min="13065" max="13312" width="9.44140625" style="343"/>
    <col min="13313" max="13313" width="4.44140625" style="343" customWidth="1"/>
    <col min="13314" max="13314" width="24" style="343" customWidth="1"/>
    <col min="13315" max="13317" width="13.5546875" style="343" customWidth="1"/>
    <col min="13318" max="13319" width="14.5546875" style="343" customWidth="1"/>
    <col min="13320" max="13320" width="12.44140625" style="343" customWidth="1"/>
    <col min="13321" max="13568" width="9.44140625" style="343"/>
    <col min="13569" max="13569" width="4.44140625" style="343" customWidth="1"/>
    <col min="13570" max="13570" width="24" style="343" customWidth="1"/>
    <col min="13571" max="13573" width="13.5546875" style="343" customWidth="1"/>
    <col min="13574" max="13575" width="14.5546875" style="343" customWidth="1"/>
    <col min="13576" max="13576" width="12.44140625" style="343" customWidth="1"/>
    <col min="13577" max="13824" width="9.44140625" style="343"/>
    <col min="13825" max="13825" width="4.44140625" style="343" customWidth="1"/>
    <col min="13826" max="13826" width="24" style="343" customWidth="1"/>
    <col min="13827" max="13829" width="13.5546875" style="343" customWidth="1"/>
    <col min="13830" max="13831" width="14.5546875" style="343" customWidth="1"/>
    <col min="13832" max="13832" width="12.44140625" style="343" customWidth="1"/>
    <col min="13833" max="14080" width="9.44140625" style="343"/>
    <col min="14081" max="14081" width="4.44140625" style="343" customWidth="1"/>
    <col min="14082" max="14082" width="24" style="343" customWidth="1"/>
    <col min="14083" max="14085" width="13.5546875" style="343" customWidth="1"/>
    <col min="14086" max="14087" width="14.5546875" style="343" customWidth="1"/>
    <col min="14088" max="14088" width="12.44140625" style="343" customWidth="1"/>
    <col min="14089" max="14336" width="9.44140625" style="343"/>
    <col min="14337" max="14337" width="4.44140625" style="343" customWidth="1"/>
    <col min="14338" max="14338" width="24" style="343" customWidth="1"/>
    <col min="14339" max="14341" width="13.5546875" style="343" customWidth="1"/>
    <col min="14342" max="14343" width="14.5546875" style="343" customWidth="1"/>
    <col min="14344" max="14344" width="12.44140625" style="343" customWidth="1"/>
    <col min="14345" max="14592" width="9.44140625" style="343"/>
    <col min="14593" max="14593" width="4.44140625" style="343" customWidth="1"/>
    <col min="14594" max="14594" width="24" style="343" customWidth="1"/>
    <col min="14595" max="14597" width="13.5546875" style="343" customWidth="1"/>
    <col min="14598" max="14599" width="14.5546875" style="343" customWidth="1"/>
    <col min="14600" max="14600" width="12.44140625" style="343" customWidth="1"/>
    <col min="14601" max="14848" width="9.44140625" style="343"/>
    <col min="14849" max="14849" width="4.44140625" style="343" customWidth="1"/>
    <col min="14850" max="14850" width="24" style="343" customWidth="1"/>
    <col min="14851" max="14853" width="13.5546875" style="343" customWidth="1"/>
    <col min="14854" max="14855" width="14.5546875" style="343" customWidth="1"/>
    <col min="14856" max="14856" width="12.44140625" style="343" customWidth="1"/>
    <col min="14857" max="15104" width="9.44140625" style="343"/>
    <col min="15105" max="15105" width="4.44140625" style="343" customWidth="1"/>
    <col min="15106" max="15106" width="24" style="343" customWidth="1"/>
    <col min="15107" max="15109" width="13.5546875" style="343" customWidth="1"/>
    <col min="15110" max="15111" width="14.5546875" style="343" customWidth="1"/>
    <col min="15112" max="15112" width="12.44140625" style="343" customWidth="1"/>
    <col min="15113" max="15360" width="9.44140625" style="343"/>
    <col min="15361" max="15361" width="4.44140625" style="343" customWidth="1"/>
    <col min="15362" max="15362" width="24" style="343" customWidth="1"/>
    <col min="15363" max="15365" width="13.5546875" style="343" customWidth="1"/>
    <col min="15366" max="15367" width="14.5546875" style="343" customWidth="1"/>
    <col min="15368" max="15368" width="12.44140625" style="343" customWidth="1"/>
    <col min="15369" max="15616" width="9.44140625" style="343"/>
    <col min="15617" max="15617" width="4.44140625" style="343" customWidth="1"/>
    <col min="15618" max="15618" width="24" style="343" customWidth="1"/>
    <col min="15619" max="15621" width="13.5546875" style="343" customWidth="1"/>
    <col min="15622" max="15623" width="14.5546875" style="343" customWidth="1"/>
    <col min="15624" max="15624" width="12.44140625" style="343" customWidth="1"/>
    <col min="15625" max="15872" width="9.44140625" style="343"/>
    <col min="15873" max="15873" width="4.44140625" style="343" customWidth="1"/>
    <col min="15874" max="15874" width="24" style="343" customWidth="1"/>
    <col min="15875" max="15877" width="13.5546875" style="343" customWidth="1"/>
    <col min="15878" max="15879" width="14.5546875" style="343" customWidth="1"/>
    <col min="15880" max="15880" width="12.44140625" style="343" customWidth="1"/>
    <col min="15881" max="16128" width="9.44140625" style="343"/>
    <col min="16129" max="16129" width="4.44140625" style="343" customWidth="1"/>
    <col min="16130" max="16130" width="24" style="343" customWidth="1"/>
    <col min="16131" max="16133" width="13.5546875" style="343" customWidth="1"/>
    <col min="16134" max="16135" width="14.5546875" style="343" customWidth="1"/>
    <col min="16136" max="16136" width="12.44140625" style="343" customWidth="1"/>
    <col min="16137" max="16384" width="9.44140625" style="343"/>
  </cols>
  <sheetData>
    <row r="1" spans="1:9" x14ac:dyDescent="0.3">
      <c r="A1" s="309"/>
      <c r="B1" s="9" t="s">
        <v>198</v>
      </c>
      <c r="C1" s="309"/>
      <c r="D1" s="309"/>
      <c r="E1" s="309"/>
      <c r="F1" s="309"/>
      <c r="G1" s="309"/>
      <c r="H1" s="309"/>
      <c r="I1" s="311"/>
    </row>
    <row r="2" spans="1:9" ht="12.75" customHeight="1" x14ac:dyDescent="0.3">
      <c r="A2" s="309"/>
      <c r="B2" s="309"/>
      <c r="C2" s="309"/>
      <c r="D2" s="309"/>
      <c r="E2" s="309"/>
      <c r="F2" s="309"/>
      <c r="G2" s="309"/>
      <c r="H2" s="309"/>
      <c r="I2" s="311"/>
    </row>
    <row r="3" spans="1:9" x14ac:dyDescent="0.3">
      <c r="A3" s="309"/>
      <c r="B3" s="309"/>
      <c r="C3" s="385" t="s">
        <v>65</v>
      </c>
      <c r="D3" s="385"/>
      <c r="E3" s="386" t="s">
        <v>199</v>
      </c>
      <c r="F3" s="387" t="s">
        <v>66</v>
      </c>
      <c r="G3" s="387" t="s">
        <v>67</v>
      </c>
      <c r="H3" s="309"/>
      <c r="I3" s="311"/>
    </row>
    <row r="4" spans="1:9" x14ac:dyDescent="0.3">
      <c r="A4" s="309"/>
      <c r="B4" s="309"/>
      <c r="C4" s="388" t="s">
        <v>48</v>
      </c>
      <c r="D4" s="388" t="s">
        <v>49</v>
      </c>
      <c r="E4" s="388" t="s">
        <v>68</v>
      </c>
      <c r="F4" s="388" t="s">
        <v>68</v>
      </c>
      <c r="G4" s="388" t="s">
        <v>69</v>
      </c>
      <c r="H4" s="388" t="s">
        <v>70</v>
      </c>
      <c r="I4" s="311"/>
    </row>
    <row r="5" spans="1:9" x14ac:dyDescent="0.3">
      <c r="A5" s="309"/>
      <c r="B5" s="389" t="s">
        <v>71</v>
      </c>
      <c r="C5" s="390"/>
      <c r="D5" s="390"/>
      <c r="E5" s="390"/>
      <c r="F5" s="390"/>
      <c r="G5" s="390"/>
      <c r="H5" s="390"/>
      <c r="I5" s="311"/>
    </row>
    <row r="6" spans="1:9" x14ac:dyDescent="0.3">
      <c r="A6" s="309"/>
      <c r="B6" s="343" t="s">
        <v>72</v>
      </c>
      <c r="C6" s="391">
        <f>'Intake Sheet'!C83</f>
        <v>0</v>
      </c>
      <c r="D6" s="391">
        <f>'Intake Sheet'!D83</f>
        <v>0</v>
      </c>
      <c r="E6" s="391">
        <f>'Intake Sheet'!E83</f>
        <v>0</v>
      </c>
      <c r="F6" s="391">
        <f>'Intake Sheet'!F83</f>
        <v>0</v>
      </c>
      <c r="G6" s="391">
        <f>'Intake Sheet'!G83</f>
        <v>0</v>
      </c>
      <c r="H6" s="392">
        <f>SUM(C6:G6)</f>
        <v>0</v>
      </c>
      <c r="I6" s="311"/>
    </row>
    <row r="7" spans="1:9" x14ac:dyDescent="0.3">
      <c r="A7" s="309"/>
      <c r="B7" s="343" t="s">
        <v>73</v>
      </c>
      <c r="C7" s="391">
        <f>'Intake Sheet'!C84</f>
        <v>0</v>
      </c>
      <c r="D7" s="391">
        <f>'Intake Sheet'!D84</f>
        <v>0</v>
      </c>
      <c r="E7" s="391">
        <f>'Intake Sheet'!E84</f>
        <v>0</v>
      </c>
      <c r="F7" s="391">
        <f>'Intake Sheet'!F84</f>
        <v>0</v>
      </c>
      <c r="G7" s="391">
        <f>'Intake Sheet'!G84</f>
        <v>0</v>
      </c>
      <c r="H7" s="392">
        <f t="shared" ref="H7:H18" si="0">SUM(C7:G7)</f>
        <v>0</v>
      </c>
      <c r="I7" s="311"/>
    </row>
    <row r="8" spans="1:9" x14ac:dyDescent="0.3">
      <c r="A8" s="309"/>
      <c r="B8" s="393" t="s">
        <v>74</v>
      </c>
      <c r="C8" s="391">
        <f>'Intake Sheet'!C85</f>
        <v>0</v>
      </c>
      <c r="D8" s="391">
        <f>'Intake Sheet'!D85</f>
        <v>0</v>
      </c>
      <c r="E8" s="391">
        <f>'Intake Sheet'!E85</f>
        <v>0</v>
      </c>
      <c r="F8" s="391">
        <f>'Intake Sheet'!F85</f>
        <v>0</v>
      </c>
      <c r="G8" s="391"/>
      <c r="H8" s="392">
        <f t="shared" si="0"/>
        <v>0</v>
      </c>
      <c r="I8" s="311"/>
    </row>
    <row r="9" spans="1:9" x14ac:dyDescent="0.3">
      <c r="A9" s="309"/>
      <c r="B9" s="393" t="s">
        <v>37</v>
      </c>
      <c r="C9" s="391">
        <f>'Intake Sheet'!C86</f>
        <v>0</v>
      </c>
      <c r="D9" s="391">
        <f>'Intake Sheet'!D86</f>
        <v>0</v>
      </c>
      <c r="E9" s="391">
        <f>'Intake Sheet'!E86</f>
        <v>0</v>
      </c>
      <c r="F9" s="391">
        <f>'Intake Sheet'!F86</f>
        <v>0</v>
      </c>
      <c r="G9" s="391">
        <f>'Intake Sheet'!G86</f>
        <v>0</v>
      </c>
      <c r="H9" s="392">
        <f t="shared" si="0"/>
        <v>0</v>
      </c>
      <c r="I9" s="311"/>
    </row>
    <row r="10" spans="1:9" x14ac:dyDescent="0.3">
      <c r="A10" s="309"/>
      <c r="B10" s="343" t="s">
        <v>75</v>
      </c>
      <c r="C10" s="391">
        <f>M9</f>
        <v>0</v>
      </c>
      <c r="D10" s="391">
        <f>'Intake Sheet'!D87</f>
        <v>0</v>
      </c>
      <c r="E10" s="391">
        <f>'Intake Sheet'!E87</f>
        <v>0</v>
      </c>
      <c r="F10" s="391">
        <f>'Intake Sheet'!F87</f>
        <v>0</v>
      </c>
      <c r="G10" s="391">
        <f>'Intake Sheet'!G87</f>
        <v>0</v>
      </c>
      <c r="H10" s="392">
        <f t="shared" si="0"/>
        <v>0</v>
      </c>
      <c r="I10" s="311"/>
    </row>
    <row r="11" spans="1:9" x14ac:dyDescent="0.3">
      <c r="A11" s="309"/>
      <c r="B11" s="393" t="s">
        <v>76</v>
      </c>
      <c r="C11" s="391">
        <f>'Intake Sheet'!C88</f>
        <v>0</v>
      </c>
      <c r="D11" s="391">
        <f>'Intake Sheet'!D88</f>
        <v>0</v>
      </c>
      <c r="E11" s="391">
        <f>'Intake Sheet'!E88</f>
        <v>0</v>
      </c>
      <c r="F11" s="391">
        <f>'Intake Sheet'!F88</f>
        <v>0</v>
      </c>
      <c r="G11" s="391">
        <f>'Intake Sheet'!G88</f>
        <v>0</v>
      </c>
      <c r="H11" s="392">
        <f t="shared" si="0"/>
        <v>0</v>
      </c>
      <c r="I11" s="311"/>
    </row>
    <row r="12" spans="1:9" x14ac:dyDescent="0.3">
      <c r="A12" s="309"/>
      <c r="B12" s="394" t="s">
        <v>77</v>
      </c>
      <c r="C12" s="391">
        <f>'Intake Sheet'!C89</f>
        <v>0</v>
      </c>
      <c r="D12" s="391">
        <f>'Intake Sheet'!D89</f>
        <v>0</v>
      </c>
      <c r="E12" s="391">
        <f>'Intake Sheet'!E89</f>
        <v>0</v>
      </c>
      <c r="F12" s="391">
        <f>'Intake Sheet'!F89</f>
        <v>0</v>
      </c>
      <c r="G12" s="391">
        <f>'Intake Sheet'!G89</f>
        <v>0</v>
      </c>
      <c r="H12" s="392">
        <f t="shared" si="0"/>
        <v>0</v>
      </c>
      <c r="I12" s="311"/>
    </row>
    <row r="13" spans="1:9" x14ac:dyDescent="0.3">
      <c r="A13" s="309"/>
      <c r="B13" s="394" t="s">
        <v>38</v>
      </c>
      <c r="C13" s="391">
        <f>'Intake Sheet'!C90</f>
        <v>0</v>
      </c>
      <c r="D13" s="391">
        <f>'Intake Sheet'!D90</f>
        <v>0</v>
      </c>
      <c r="E13" s="391">
        <f>'Intake Sheet'!E90</f>
        <v>0</v>
      </c>
      <c r="F13" s="391">
        <f>'Intake Sheet'!F90</f>
        <v>0</v>
      </c>
      <c r="G13" s="391"/>
      <c r="H13" s="392">
        <f t="shared" si="0"/>
        <v>0</v>
      </c>
      <c r="I13" s="311"/>
    </row>
    <row r="14" spans="1:9" x14ac:dyDescent="0.3">
      <c r="A14" s="309"/>
      <c r="B14" s="343" t="s">
        <v>78</v>
      </c>
      <c r="C14" s="391">
        <f>'Intake Sheet'!C91</f>
        <v>0</v>
      </c>
      <c r="D14" s="391">
        <f>'Intake Sheet'!D91</f>
        <v>0</v>
      </c>
      <c r="E14" s="391">
        <f>'Intake Sheet'!E91</f>
        <v>0</v>
      </c>
      <c r="F14" s="391">
        <f>'Intake Sheet'!F91</f>
        <v>0</v>
      </c>
      <c r="G14" s="391">
        <f>'Intake Sheet'!G91</f>
        <v>0</v>
      </c>
      <c r="H14" s="392">
        <f t="shared" si="0"/>
        <v>0</v>
      </c>
      <c r="I14" s="311"/>
    </row>
    <row r="15" spans="1:9" x14ac:dyDescent="0.3">
      <c r="A15" s="309"/>
      <c r="B15" s="343" t="s">
        <v>79</v>
      </c>
      <c r="C15" s="391">
        <f>'Intake Sheet'!C92</f>
        <v>0</v>
      </c>
      <c r="D15" s="391">
        <f>'Intake Sheet'!D92</f>
        <v>0</v>
      </c>
      <c r="E15" s="391">
        <f>'Intake Sheet'!E92</f>
        <v>0</v>
      </c>
      <c r="F15" s="391">
        <f>'Intake Sheet'!F92</f>
        <v>0</v>
      </c>
      <c r="G15" s="391">
        <f>'Intake Sheet'!G92</f>
        <v>0</v>
      </c>
      <c r="H15" s="392">
        <f t="shared" si="0"/>
        <v>0</v>
      </c>
      <c r="I15" s="311"/>
    </row>
    <row r="16" spans="1:9" x14ac:dyDescent="0.3">
      <c r="A16" s="309"/>
      <c r="B16" s="343" t="s">
        <v>80</v>
      </c>
      <c r="C16" s="391">
        <f>'Intake Sheet'!C93</f>
        <v>0</v>
      </c>
      <c r="D16" s="391">
        <f>'Intake Sheet'!D93</f>
        <v>0</v>
      </c>
      <c r="E16" s="391">
        <f>'Intake Sheet'!E93</f>
        <v>0</v>
      </c>
      <c r="F16" s="391">
        <f>'Intake Sheet'!F93</f>
        <v>0</v>
      </c>
      <c r="G16" s="391">
        <f>'Intake Sheet'!G93</f>
        <v>0</v>
      </c>
      <c r="H16" s="392">
        <f t="shared" si="0"/>
        <v>0</v>
      </c>
      <c r="I16" s="311"/>
    </row>
    <row r="17" spans="1:9" x14ac:dyDescent="0.3">
      <c r="A17" s="309"/>
      <c r="B17" s="343" t="s">
        <v>81</v>
      </c>
      <c r="C17" s="391">
        <f>'Intake Sheet'!C94</f>
        <v>0</v>
      </c>
      <c r="D17" s="391">
        <f>'Intake Sheet'!D94</f>
        <v>0</v>
      </c>
      <c r="E17" s="391">
        <f>'Intake Sheet'!E94</f>
        <v>0</v>
      </c>
      <c r="F17" s="391">
        <f>'Intake Sheet'!F94</f>
        <v>0</v>
      </c>
      <c r="G17" s="391"/>
      <c r="H17" s="392">
        <f t="shared" si="0"/>
        <v>0</v>
      </c>
      <c r="I17" s="311"/>
    </row>
    <row r="18" spans="1:9" x14ac:dyDescent="0.3">
      <c r="A18" s="309"/>
      <c r="B18" s="394" t="s">
        <v>93</v>
      </c>
      <c r="C18" s="391">
        <f>'Intake Sheet'!C95</f>
        <v>0</v>
      </c>
      <c r="D18" s="391">
        <f>'Intake Sheet'!D95</f>
        <v>10000000</v>
      </c>
      <c r="E18" s="391">
        <f>'Intake Sheet'!E95</f>
        <v>0</v>
      </c>
      <c r="F18" s="391">
        <f>'Intake Sheet'!F95</f>
        <v>0</v>
      </c>
      <c r="G18" s="391">
        <f>'Intake Sheet'!G95</f>
        <v>0</v>
      </c>
      <c r="H18" s="392">
        <f t="shared" si="0"/>
        <v>10000000</v>
      </c>
      <c r="I18" s="311"/>
    </row>
    <row r="19" spans="1:9" x14ac:dyDescent="0.3">
      <c r="A19" s="309"/>
      <c r="B19" s="395" t="s">
        <v>82</v>
      </c>
      <c r="C19" s="392">
        <f t="shared" ref="C19:H19" si="1">SUM(C6:C18)</f>
        <v>0</v>
      </c>
      <c r="D19" s="392">
        <f t="shared" si="1"/>
        <v>10000000</v>
      </c>
      <c r="E19" s="392">
        <f t="shared" si="1"/>
        <v>0</v>
      </c>
      <c r="F19" s="392">
        <f t="shared" si="1"/>
        <v>0</v>
      </c>
      <c r="G19" s="392">
        <f t="shared" si="1"/>
        <v>0</v>
      </c>
      <c r="H19" s="392">
        <f t="shared" si="1"/>
        <v>10000000</v>
      </c>
      <c r="I19" s="311"/>
    </row>
    <row r="20" spans="1:9" ht="12.75" customHeight="1" x14ac:dyDescent="0.3">
      <c r="A20" s="309"/>
      <c r="B20" s="323"/>
      <c r="C20" s="320"/>
      <c r="D20" s="320"/>
      <c r="E20" s="320"/>
      <c r="F20" s="320"/>
      <c r="G20" s="320"/>
      <c r="H20" s="320"/>
      <c r="I20" s="311"/>
    </row>
    <row r="21" spans="1:9" x14ac:dyDescent="0.3">
      <c r="A21" s="309"/>
      <c r="B21" s="396" t="s">
        <v>83</v>
      </c>
      <c r="C21" s="311"/>
      <c r="D21" s="311"/>
      <c r="E21" s="311"/>
      <c r="F21" s="311"/>
      <c r="G21" s="311"/>
      <c r="H21" s="311"/>
      <c r="I21" s="311"/>
    </row>
    <row r="22" spans="1:9" x14ac:dyDescent="0.3">
      <c r="A22" s="309"/>
      <c r="B22" s="343" t="s">
        <v>84</v>
      </c>
      <c r="C22" s="391">
        <f>'Intake Sheet'!C99</f>
        <v>0</v>
      </c>
      <c r="D22" s="391">
        <f>'Intake Sheet'!D99</f>
        <v>0</v>
      </c>
      <c r="E22" s="391">
        <f>'Intake Sheet'!E99</f>
        <v>0</v>
      </c>
      <c r="F22" s="391">
        <f>'Intake Sheet'!F99</f>
        <v>0</v>
      </c>
      <c r="G22" s="391">
        <f>'Intake Sheet'!G99</f>
        <v>0</v>
      </c>
      <c r="H22" s="392">
        <f>SUM(C22:G22)</f>
        <v>0</v>
      </c>
      <c r="I22" s="311"/>
    </row>
    <row r="23" spans="1:9" x14ac:dyDescent="0.3">
      <c r="A23" s="309"/>
      <c r="B23" s="343" t="s">
        <v>85</v>
      </c>
      <c r="C23" s="391">
        <f>'Intake Sheet'!C100</f>
        <v>0</v>
      </c>
      <c r="D23" s="391">
        <f>'Intake Sheet'!D100</f>
        <v>0</v>
      </c>
      <c r="E23" s="391">
        <f>'Intake Sheet'!E100</f>
        <v>0</v>
      </c>
      <c r="F23" s="391">
        <f>'Intake Sheet'!F100</f>
        <v>0</v>
      </c>
      <c r="G23" s="391">
        <f>'Intake Sheet'!G100</f>
        <v>0</v>
      </c>
      <c r="H23" s="392">
        <f t="shared" ref="H23:H31" si="2">SUM(C23:G23)</f>
        <v>0</v>
      </c>
      <c r="I23" s="311"/>
    </row>
    <row r="24" spans="1:9" x14ac:dyDescent="0.3">
      <c r="A24" s="309"/>
      <c r="B24" s="343" t="s">
        <v>86</v>
      </c>
      <c r="C24" s="391">
        <f>'Intake Sheet'!C101</f>
        <v>0</v>
      </c>
      <c r="D24" s="391">
        <f>'Intake Sheet'!D101</f>
        <v>0</v>
      </c>
      <c r="E24" s="391">
        <f>'Intake Sheet'!E101</f>
        <v>0</v>
      </c>
      <c r="F24" s="391">
        <f>'Intake Sheet'!F101</f>
        <v>0</v>
      </c>
      <c r="G24" s="391">
        <f>'Intake Sheet'!G101</f>
        <v>0</v>
      </c>
      <c r="H24" s="392">
        <f t="shared" si="2"/>
        <v>0</v>
      </c>
      <c r="I24" s="311"/>
    </row>
    <row r="25" spans="1:9" x14ac:dyDescent="0.3">
      <c r="A25" s="309"/>
      <c r="B25" s="343" t="s">
        <v>87</v>
      </c>
      <c r="C25" s="391">
        <f>'Intake Sheet'!C102</f>
        <v>0</v>
      </c>
      <c r="D25" s="391">
        <f>'Intake Sheet'!D102</f>
        <v>0</v>
      </c>
      <c r="E25" s="391">
        <f>'Intake Sheet'!E102</f>
        <v>0</v>
      </c>
      <c r="F25" s="391">
        <f>'Intake Sheet'!F102</f>
        <v>0</v>
      </c>
      <c r="G25" s="391">
        <f>'Intake Sheet'!G102</f>
        <v>0</v>
      </c>
      <c r="H25" s="392">
        <f t="shared" si="2"/>
        <v>0</v>
      </c>
      <c r="I25" s="311"/>
    </row>
    <row r="26" spans="1:9" x14ac:dyDescent="0.3">
      <c r="A26" s="309"/>
      <c r="B26" s="343" t="s">
        <v>88</v>
      </c>
      <c r="C26" s="391">
        <f>'Intake Sheet'!C103</f>
        <v>0</v>
      </c>
      <c r="D26" s="391">
        <f>'Intake Sheet'!D103</f>
        <v>0</v>
      </c>
      <c r="E26" s="391">
        <f>'Intake Sheet'!E103</f>
        <v>0</v>
      </c>
      <c r="F26" s="391">
        <f>'Intake Sheet'!F103</f>
        <v>0</v>
      </c>
      <c r="G26" s="391">
        <f>'Intake Sheet'!G103</f>
        <v>0</v>
      </c>
      <c r="H26" s="392">
        <f t="shared" si="2"/>
        <v>0</v>
      </c>
      <c r="I26" s="311"/>
    </row>
    <row r="27" spans="1:9" x14ac:dyDescent="0.3">
      <c r="A27" s="309"/>
      <c r="B27" s="343" t="s">
        <v>89</v>
      </c>
      <c r="C27" s="391">
        <f>'Intake Sheet'!C104</f>
        <v>0</v>
      </c>
      <c r="D27" s="391">
        <f>'Intake Sheet'!D104</f>
        <v>0</v>
      </c>
      <c r="E27" s="391">
        <f>'Intake Sheet'!E104</f>
        <v>0</v>
      </c>
      <c r="F27" s="391">
        <f>'Intake Sheet'!F104</f>
        <v>0</v>
      </c>
      <c r="G27" s="391">
        <f>'Intake Sheet'!G104</f>
        <v>0</v>
      </c>
      <c r="H27" s="392">
        <f t="shared" si="2"/>
        <v>0</v>
      </c>
      <c r="I27" s="311"/>
    </row>
    <row r="28" spans="1:9" x14ac:dyDescent="0.3">
      <c r="A28" s="309"/>
      <c r="B28" s="393" t="s">
        <v>90</v>
      </c>
      <c r="C28" s="391">
        <f>'Intake Sheet'!C105</f>
        <v>0</v>
      </c>
      <c r="D28" s="391">
        <f>'Intake Sheet'!D105</f>
        <v>0</v>
      </c>
      <c r="E28" s="391">
        <f>'Intake Sheet'!E105</f>
        <v>0</v>
      </c>
      <c r="F28" s="391">
        <f>'Intake Sheet'!F105</f>
        <v>0</v>
      </c>
      <c r="G28" s="391">
        <f>'Intake Sheet'!G105</f>
        <v>0</v>
      </c>
      <c r="H28" s="392">
        <f t="shared" si="2"/>
        <v>0</v>
      </c>
      <c r="I28" s="311"/>
    </row>
    <row r="29" spans="1:9" x14ac:dyDescent="0.3">
      <c r="A29" s="309"/>
      <c r="B29" s="393" t="s">
        <v>91</v>
      </c>
      <c r="C29" s="391">
        <f>'Intake Sheet'!C106</f>
        <v>0</v>
      </c>
      <c r="D29" s="391">
        <f>'Intake Sheet'!D106</f>
        <v>0</v>
      </c>
      <c r="E29" s="391">
        <f>'Intake Sheet'!E106</f>
        <v>0</v>
      </c>
      <c r="F29" s="391">
        <f>'Intake Sheet'!F106</f>
        <v>0</v>
      </c>
      <c r="G29" s="391">
        <f>'Intake Sheet'!G106</f>
        <v>0</v>
      </c>
      <c r="H29" s="392">
        <f t="shared" si="2"/>
        <v>0</v>
      </c>
      <c r="I29" s="311"/>
    </row>
    <row r="30" spans="1:9" x14ac:dyDescent="0.3">
      <c r="A30" s="309"/>
      <c r="B30" s="343" t="s">
        <v>92</v>
      </c>
      <c r="C30" s="391">
        <f>'Intake Sheet'!C107</f>
        <v>0</v>
      </c>
      <c r="D30" s="391">
        <f>'Intake Sheet'!D107</f>
        <v>0</v>
      </c>
      <c r="E30" s="391">
        <f>'Intake Sheet'!E107</f>
        <v>0</v>
      </c>
      <c r="F30" s="391">
        <f>'Intake Sheet'!F107</f>
        <v>0</v>
      </c>
      <c r="G30" s="391">
        <f>'Intake Sheet'!G107</f>
        <v>0</v>
      </c>
      <c r="H30" s="392">
        <f t="shared" si="2"/>
        <v>0</v>
      </c>
      <c r="I30" s="311"/>
    </row>
    <row r="31" spans="1:9" x14ac:dyDescent="0.3">
      <c r="A31" s="309"/>
      <c r="B31" s="393" t="s">
        <v>93</v>
      </c>
      <c r="C31" s="391">
        <f>'Intake Sheet'!C108</f>
        <v>0</v>
      </c>
      <c r="D31" s="391">
        <f>'Intake Sheet'!D108</f>
        <v>0</v>
      </c>
      <c r="E31" s="391">
        <f>'Intake Sheet'!E108</f>
        <v>0</v>
      </c>
      <c r="F31" s="391">
        <f>'Intake Sheet'!F108</f>
        <v>0</v>
      </c>
      <c r="G31" s="391">
        <f>'Intake Sheet'!G108</f>
        <v>0</v>
      </c>
      <c r="H31" s="392">
        <f t="shared" si="2"/>
        <v>0</v>
      </c>
      <c r="I31" s="311"/>
    </row>
    <row r="32" spans="1:9" x14ac:dyDescent="0.3">
      <c r="A32" s="309"/>
      <c r="B32" s="395" t="s">
        <v>82</v>
      </c>
      <c r="C32" s="392">
        <f t="shared" ref="C32:H32" si="3">SUM(C22:C31)</f>
        <v>0</v>
      </c>
      <c r="D32" s="392">
        <f t="shared" si="3"/>
        <v>0</v>
      </c>
      <c r="E32" s="392">
        <f t="shared" si="3"/>
        <v>0</v>
      </c>
      <c r="F32" s="392">
        <f t="shared" si="3"/>
        <v>0</v>
      </c>
      <c r="G32" s="392">
        <f t="shared" si="3"/>
        <v>0</v>
      </c>
      <c r="H32" s="392">
        <f t="shared" si="3"/>
        <v>0</v>
      </c>
      <c r="I32" s="311"/>
    </row>
    <row r="33" spans="1:9" x14ac:dyDescent="0.3">
      <c r="A33" s="309"/>
      <c r="B33" s="397" t="s">
        <v>94</v>
      </c>
      <c r="C33" s="392">
        <f t="shared" ref="C33:H33" si="4">SUM(C32,C19)</f>
        <v>0</v>
      </c>
      <c r="D33" s="392">
        <f t="shared" si="4"/>
        <v>10000000</v>
      </c>
      <c r="E33" s="392">
        <f t="shared" si="4"/>
        <v>0</v>
      </c>
      <c r="F33" s="392">
        <f t="shared" si="4"/>
        <v>0</v>
      </c>
      <c r="G33" s="392">
        <f t="shared" si="4"/>
        <v>0</v>
      </c>
      <c r="H33" s="392">
        <f t="shared" si="4"/>
        <v>10000000</v>
      </c>
      <c r="I33" s="311"/>
    </row>
    <row r="34" spans="1:9" ht="21" customHeight="1" x14ac:dyDescent="0.3">
      <c r="A34" s="309"/>
      <c r="B34" s="398"/>
      <c r="C34" s="320"/>
      <c r="D34" s="320"/>
      <c r="E34" s="320"/>
      <c r="F34" s="320"/>
      <c r="G34" s="320"/>
      <c r="H34" s="399"/>
      <c r="I34" s="311"/>
    </row>
    <row r="35" spans="1:9" x14ac:dyDescent="0.3">
      <c r="A35" s="309"/>
      <c r="B35" s="400" t="s">
        <v>200</v>
      </c>
      <c r="C35" s="309"/>
      <c r="D35" s="309"/>
      <c r="E35" s="309"/>
      <c r="F35" s="309"/>
      <c r="G35" s="309"/>
      <c r="H35" s="316"/>
      <c r="I35" s="311"/>
    </row>
    <row r="36" spans="1:9" ht="7.5" customHeight="1" x14ac:dyDescent="0.3">
      <c r="A36" s="309"/>
      <c r="B36" s="401"/>
      <c r="C36" s="309"/>
      <c r="D36" s="309"/>
      <c r="E36" s="311"/>
      <c r="F36" s="309"/>
      <c r="G36" s="309"/>
      <c r="H36" s="316"/>
      <c r="I36" s="311"/>
    </row>
    <row r="37" spans="1:9" ht="21.75" customHeight="1" x14ac:dyDescent="0.3">
      <c r="A37" s="309"/>
      <c r="B37" s="312"/>
      <c r="C37" s="630" t="s">
        <v>201</v>
      </c>
      <c r="D37" s="630"/>
      <c r="E37" s="630"/>
      <c r="F37" s="401"/>
      <c r="G37" s="311"/>
      <c r="H37" s="316"/>
      <c r="I37" s="311"/>
    </row>
    <row r="38" spans="1:9" s="404" customFormat="1" ht="14.25" customHeight="1" x14ac:dyDescent="0.3">
      <c r="A38" s="316"/>
      <c r="B38" s="402" t="s">
        <v>202</v>
      </c>
      <c r="C38" s="631" t="s">
        <v>203</v>
      </c>
      <c r="D38" s="631"/>
      <c r="E38" s="631"/>
      <c r="F38" s="632" t="s">
        <v>204</v>
      </c>
      <c r="G38" s="633"/>
      <c r="H38" s="403"/>
      <c r="I38" s="311"/>
    </row>
    <row r="39" spans="1:9" x14ac:dyDescent="0.3">
      <c r="A39" s="316"/>
      <c r="B39" s="405" t="str">
        <f>IF(ISBLANK('Intake Sheet'!B115),"",'Intake Sheet'!B115)</f>
        <v/>
      </c>
      <c r="C39" s="634" t="str">
        <f>IF(ISBLANK('Intake Sheet'!C115),"",'Intake Sheet'!C115)</f>
        <v/>
      </c>
      <c r="D39" s="635"/>
      <c r="E39" s="636"/>
      <c r="F39" s="637" t="str">
        <f>IF(ISBLANK('Intake Sheet'!D115),"",'Intake Sheet'!D115)</f>
        <v/>
      </c>
      <c r="G39" s="638"/>
      <c r="H39" s="323"/>
      <c r="I39" s="311"/>
    </row>
    <row r="40" spans="1:9" x14ac:dyDescent="0.3">
      <c r="A40" s="316"/>
      <c r="B40" s="405" t="str">
        <f>IF(ISBLANK('Intake Sheet'!B116),"",'Intake Sheet'!B116)</f>
        <v/>
      </c>
      <c r="C40" s="627" t="str">
        <f>IF(ISBLANK('Intake Sheet'!C116),"",'Intake Sheet'!C116)</f>
        <v/>
      </c>
      <c r="D40" s="629"/>
      <c r="E40" s="628"/>
      <c r="F40" s="627" t="str">
        <f>IF(ISBLANK('Intake Sheet'!D116),"",'Intake Sheet'!D116)</f>
        <v/>
      </c>
      <c r="G40" s="628"/>
      <c r="H40" s="323"/>
      <c r="I40" s="311"/>
    </row>
    <row r="41" spans="1:9" x14ac:dyDescent="0.3">
      <c r="A41" s="316"/>
      <c r="B41" s="405" t="str">
        <f>IF(ISBLANK('Intake Sheet'!B117),"",'Intake Sheet'!B117)</f>
        <v/>
      </c>
      <c r="C41" s="627" t="str">
        <f>IF(ISBLANK('Intake Sheet'!C117),"",'Intake Sheet'!C117)</f>
        <v/>
      </c>
      <c r="D41" s="629"/>
      <c r="E41" s="628"/>
      <c r="F41" s="627" t="str">
        <f>IF(ISBLANK('Intake Sheet'!D117),"",'Intake Sheet'!D117)</f>
        <v/>
      </c>
      <c r="G41" s="628"/>
      <c r="H41" s="323"/>
      <c r="I41" s="311"/>
    </row>
    <row r="42" spans="1:9" x14ac:dyDescent="0.3">
      <c r="A42" s="316"/>
      <c r="B42" s="405" t="str">
        <f>IF(ISBLANK('Intake Sheet'!B118),"",'Intake Sheet'!B118)</f>
        <v/>
      </c>
      <c r="C42" s="627" t="str">
        <f>IF(ISBLANK('Intake Sheet'!C118),"",'Intake Sheet'!C118)</f>
        <v/>
      </c>
      <c r="D42" s="629"/>
      <c r="E42" s="628"/>
      <c r="F42" s="627" t="str">
        <f>IF(ISBLANK('Intake Sheet'!D118),"",'Intake Sheet'!D118)</f>
        <v/>
      </c>
      <c r="G42" s="628"/>
      <c r="H42" s="323"/>
      <c r="I42" s="311"/>
    </row>
    <row r="43" spans="1:9" x14ac:dyDescent="0.3">
      <c r="A43" s="316"/>
      <c r="B43" s="405" t="str">
        <f>IF(ISBLANK('Intake Sheet'!B119),"",'Intake Sheet'!B119)</f>
        <v/>
      </c>
      <c r="C43" s="627" t="str">
        <f>IF(ISBLANK('Intake Sheet'!C119),"",'Intake Sheet'!C119)</f>
        <v/>
      </c>
      <c r="D43" s="629"/>
      <c r="E43" s="628"/>
      <c r="F43" s="627" t="str">
        <f>IF(ISBLANK('Intake Sheet'!D119),"",'Intake Sheet'!D119)</f>
        <v/>
      </c>
      <c r="G43" s="628"/>
      <c r="H43" s="323"/>
      <c r="I43" s="311"/>
    </row>
    <row r="44" spans="1:9" x14ac:dyDescent="0.3">
      <c r="A44" s="316"/>
      <c r="B44" s="405" t="str">
        <f>IF(ISBLANK('Intake Sheet'!B120),"",'Intake Sheet'!B120)</f>
        <v/>
      </c>
      <c r="C44" s="627" t="str">
        <f>IF(ISBLANK('Intake Sheet'!C120),"",'Intake Sheet'!C120)</f>
        <v/>
      </c>
      <c r="D44" s="629"/>
      <c r="E44" s="628"/>
      <c r="F44" s="627" t="str">
        <f>IF(ISBLANK('Intake Sheet'!D120),"",'Intake Sheet'!D120)</f>
        <v/>
      </c>
      <c r="G44" s="628"/>
      <c r="H44" s="401"/>
      <c r="I44" s="311"/>
    </row>
    <row r="45" spans="1:9" x14ac:dyDescent="0.3">
      <c r="A45" s="309"/>
      <c r="B45" s="320"/>
      <c r="C45" s="320"/>
      <c r="D45" s="320"/>
      <c r="E45" s="320"/>
      <c r="F45" s="320"/>
      <c r="G45" s="320"/>
      <c r="H45" s="309"/>
      <c r="I45" s="311"/>
    </row>
    <row r="46" spans="1:9" x14ac:dyDescent="0.3">
      <c r="A46" s="309"/>
      <c r="B46" s="309"/>
      <c r="C46" s="309"/>
      <c r="D46" s="309"/>
      <c r="E46" s="309"/>
      <c r="F46" s="309"/>
      <c r="G46" s="309"/>
      <c r="H46" s="309"/>
      <c r="I46" s="311"/>
    </row>
    <row r="47" spans="1:9" x14ac:dyDescent="0.3">
      <c r="A47" s="311"/>
      <c r="B47" s="311"/>
      <c r="C47" s="311"/>
      <c r="D47" s="311"/>
      <c r="E47" s="311"/>
      <c r="F47" s="311"/>
      <c r="G47" s="311"/>
      <c r="H47" s="311"/>
      <c r="I47" s="311"/>
    </row>
    <row r="48" spans="1:9" x14ac:dyDescent="0.3">
      <c r="I48" s="342"/>
    </row>
    <row r="49" spans="9:9" x14ac:dyDescent="0.3">
      <c r="I49" s="342"/>
    </row>
    <row r="50" spans="9:9" x14ac:dyDescent="0.3">
      <c r="I50" s="342"/>
    </row>
    <row r="51" spans="9:9" x14ac:dyDescent="0.3">
      <c r="I51" s="342"/>
    </row>
    <row r="52" spans="9:9" x14ac:dyDescent="0.3">
      <c r="I52" s="342"/>
    </row>
    <row r="53" spans="9:9" x14ac:dyDescent="0.3">
      <c r="I53" s="342"/>
    </row>
    <row r="54" spans="9:9" x14ac:dyDescent="0.3">
      <c r="I54" s="342"/>
    </row>
    <row r="55" spans="9:9" x14ac:dyDescent="0.3">
      <c r="I55" s="342"/>
    </row>
    <row r="56" spans="9:9" x14ac:dyDescent="0.3">
      <c r="I56" s="342"/>
    </row>
    <row r="57" spans="9:9" x14ac:dyDescent="0.3">
      <c r="I57" s="342"/>
    </row>
    <row r="58" spans="9:9" x14ac:dyDescent="0.3">
      <c r="I58" s="342"/>
    </row>
    <row r="59" spans="9:9" x14ac:dyDescent="0.3">
      <c r="I59" s="342"/>
    </row>
    <row r="60" spans="9:9" x14ac:dyDescent="0.3">
      <c r="I60" s="342"/>
    </row>
    <row r="61" spans="9:9" x14ac:dyDescent="0.3">
      <c r="I61" s="342"/>
    </row>
    <row r="62" spans="9:9" x14ac:dyDescent="0.3">
      <c r="I62" s="342"/>
    </row>
    <row r="63" spans="9:9" x14ac:dyDescent="0.3">
      <c r="I63" s="342"/>
    </row>
    <row r="64" spans="9:9" x14ac:dyDescent="0.3">
      <c r="I64" s="342"/>
    </row>
    <row r="65" spans="9:9" x14ac:dyDescent="0.3">
      <c r="I65" s="342"/>
    </row>
    <row r="66" spans="9:9" x14ac:dyDescent="0.3">
      <c r="I66" s="342"/>
    </row>
    <row r="67" spans="9:9" x14ac:dyDescent="0.3">
      <c r="I67" s="342"/>
    </row>
    <row r="68" spans="9:9" x14ac:dyDescent="0.3">
      <c r="I68" s="342"/>
    </row>
    <row r="69" spans="9:9" x14ac:dyDescent="0.3">
      <c r="I69" s="342"/>
    </row>
    <row r="70" spans="9:9" x14ac:dyDescent="0.3">
      <c r="I70" s="342"/>
    </row>
    <row r="71" spans="9:9" x14ac:dyDescent="0.3">
      <c r="I71" s="342"/>
    </row>
    <row r="72" spans="9:9" x14ac:dyDescent="0.3">
      <c r="I72" s="342"/>
    </row>
    <row r="73" spans="9:9" x14ac:dyDescent="0.3">
      <c r="I73" s="342"/>
    </row>
    <row r="74" spans="9:9" x14ac:dyDescent="0.3">
      <c r="I74" s="342"/>
    </row>
    <row r="75" spans="9:9" x14ac:dyDescent="0.3">
      <c r="I75" s="342"/>
    </row>
    <row r="76" spans="9:9" x14ac:dyDescent="0.3">
      <c r="I76" s="342"/>
    </row>
    <row r="77" spans="9:9" x14ac:dyDescent="0.3">
      <c r="I77" s="342"/>
    </row>
    <row r="78" spans="9:9" x14ac:dyDescent="0.3">
      <c r="I78" s="342"/>
    </row>
    <row r="79" spans="9:9" x14ac:dyDescent="0.3">
      <c r="I79" s="342"/>
    </row>
    <row r="80" spans="9:9" x14ac:dyDescent="0.3">
      <c r="I80" s="342"/>
    </row>
    <row r="81" spans="9:9" x14ac:dyDescent="0.3">
      <c r="I81" s="342"/>
    </row>
    <row r="82" spans="9:9" x14ac:dyDescent="0.3">
      <c r="I82" s="342"/>
    </row>
    <row r="83" spans="9:9" x14ac:dyDescent="0.3">
      <c r="I83" s="342"/>
    </row>
    <row r="84" spans="9:9" x14ac:dyDescent="0.3">
      <c r="I84" s="342"/>
    </row>
    <row r="85" spans="9:9" x14ac:dyDescent="0.3">
      <c r="I85" s="342"/>
    </row>
    <row r="86" spans="9:9" x14ac:dyDescent="0.3">
      <c r="I86" s="342"/>
    </row>
    <row r="87" spans="9:9" x14ac:dyDescent="0.3">
      <c r="I87" s="342"/>
    </row>
    <row r="88" spans="9:9" x14ac:dyDescent="0.3">
      <c r="I88" s="342"/>
    </row>
    <row r="89" spans="9:9" x14ac:dyDescent="0.3">
      <c r="I89" s="342"/>
    </row>
    <row r="90" spans="9:9" x14ac:dyDescent="0.3">
      <c r="I90" s="342"/>
    </row>
    <row r="91" spans="9:9" x14ac:dyDescent="0.3">
      <c r="I91" s="342"/>
    </row>
    <row r="92" spans="9:9" x14ac:dyDescent="0.3">
      <c r="I92" s="342"/>
    </row>
  </sheetData>
  <mergeCells count="15">
    <mergeCell ref="F43:G43"/>
    <mergeCell ref="C44:E44"/>
    <mergeCell ref="F44:G44"/>
    <mergeCell ref="C37:E37"/>
    <mergeCell ref="C38:E38"/>
    <mergeCell ref="F38:G38"/>
    <mergeCell ref="C39:E39"/>
    <mergeCell ref="F39:G39"/>
    <mergeCell ref="C40:E40"/>
    <mergeCell ref="F40:G40"/>
    <mergeCell ref="C41:E41"/>
    <mergeCell ref="F41:G41"/>
    <mergeCell ref="C42:E42"/>
    <mergeCell ref="F42:G42"/>
    <mergeCell ref="C43:E43"/>
  </mergeCells>
  <pageMargins left="0.7" right="0.7" top="0.75" bottom="0.75" header="0.3" footer="0.3"/>
  <pageSetup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J49"/>
  <sheetViews>
    <sheetView showZeros="0" workbookViewId="0">
      <selection activeCell="A17" sqref="A17:XFD17"/>
    </sheetView>
  </sheetViews>
  <sheetFormatPr defaultColWidth="9.44140625" defaultRowHeight="15.6" x14ac:dyDescent="0.3"/>
  <cols>
    <col min="1" max="1" width="5.44140625" style="343" customWidth="1"/>
    <col min="2" max="2" width="19.44140625" style="343" customWidth="1"/>
    <col min="3" max="3" width="17.5546875" style="343" customWidth="1"/>
    <col min="4" max="4" width="17.33203125" style="343" customWidth="1"/>
    <col min="5" max="5" width="2.44140625" style="343" customWidth="1"/>
    <col min="6" max="6" width="13.44140625" style="343" customWidth="1"/>
    <col min="7" max="8" width="3.5546875" style="343" customWidth="1"/>
    <col min="9" max="9" width="9.44140625" style="343" customWidth="1"/>
    <col min="10" max="10" width="5" style="343" customWidth="1"/>
    <col min="11" max="256" width="9.44140625" style="343"/>
    <col min="257" max="257" width="5.44140625" style="343" customWidth="1"/>
    <col min="258" max="258" width="19.44140625" style="343" customWidth="1"/>
    <col min="259" max="259" width="17.5546875" style="343" customWidth="1"/>
    <col min="260" max="260" width="15.5546875" style="343" customWidth="1"/>
    <col min="261" max="261" width="2.44140625" style="343" customWidth="1"/>
    <col min="262" max="262" width="13.44140625" style="343" customWidth="1"/>
    <col min="263" max="264" width="3.5546875" style="343" customWidth="1"/>
    <col min="265" max="265" width="9.44140625" style="343" customWidth="1"/>
    <col min="266" max="266" width="5" style="343" customWidth="1"/>
    <col min="267" max="512" width="9.44140625" style="343"/>
    <col min="513" max="513" width="5.44140625" style="343" customWidth="1"/>
    <col min="514" max="514" width="19.44140625" style="343" customWidth="1"/>
    <col min="515" max="515" width="17.5546875" style="343" customWidth="1"/>
    <col min="516" max="516" width="15.5546875" style="343" customWidth="1"/>
    <col min="517" max="517" width="2.44140625" style="343" customWidth="1"/>
    <col min="518" max="518" width="13.44140625" style="343" customWidth="1"/>
    <col min="519" max="520" width="3.5546875" style="343" customWidth="1"/>
    <col min="521" max="521" width="9.44140625" style="343" customWidth="1"/>
    <col min="522" max="522" width="5" style="343" customWidth="1"/>
    <col min="523" max="768" width="9.44140625" style="343"/>
    <col min="769" max="769" width="5.44140625" style="343" customWidth="1"/>
    <col min="770" max="770" width="19.44140625" style="343" customWidth="1"/>
    <col min="771" max="771" width="17.5546875" style="343" customWidth="1"/>
    <col min="772" max="772" width="15.5546875" style="343" customWidth="1"/>
    <col min="773" max="773" width="2.44140625" style="343" customWidth="1"/>
    <col min="774" max="774" width="13.44140625" style="343" customWidth="1"/>
    <col min="775" max="776" width="3.5546875" style="343" customWidth="1"/>
    <col min="777" max="777" width="9.44140625" style="343" customWidth="1"/>
    <col min="778" max="778" width="5" style="343" customWidth="1"/>
    <col min="779" max="1024" width="9.44140625" style="343"/>
    <col min="1025" max="1025" width="5.44140625" style="343" customWidth="1"/>
    <col min="1026" max="1026" width="19.44140625" style="343" customWidth="1"/>
    <col min="1027" max="1027" width="17.5546875" style="343" customWidth="1"/>
    <col min="1028" max="1028" width="15.5546875" style="343" customWidth="1"/>
    <col min="1029" max="1029" width="2.44140625" style="343" customWidth="1"/>
    <col min="1030" max="1030" width="13.44140625" style="343" customWidth="1"/>
    <col min="1031" max="1032" width="3.5546875" style="343" customWidth="1"/>
    <col min="1033" max="1033" width="9.44140625" style="343" customWidth="1"/>
    <col min="1034" max="1034" width="5" style="343" customWidth="1"/>
    <col min="1035" max="1280" width="9.44140625" style="343"/>
    <col min="1281" max="1281" width="5.44140625" style="343" customWidth="1"/>
    <col min="1282" max="1282" width="19.44140625" style="343" customWidth="1"/>
    <col min="1283" max="1283" width="17.5546875" style="343" customWidth="1"/>
    <col min="1284" max="1284" width="15.5546875" style="343" customWidth="1"/>
    <col min="1285" max="1285" width="2.44140625" style="343" customWidth="1"/>
    <col min="1286" max="1286" width="13.44140625" style="343" customWidth="1"/>
    <col min="1287" max="1288" width="3.5546875" style="343" customWidth="1"/>
    <col min="1289" max="1289" width="9.44140625" style="343" customWidth="1"/>
    <col min="1290" max="1290" width="5" style="343" customWidth="1"/>
    <col min="1291" max="1536" width="9.44140625" style="343"/>
    <col min="1537" max="1537" width="5.44140625" style="343" customWidth="1"/>
    <col min="1538" max="1538" width="19.44140625" style="343" customWidth="1"/>
    <col min="1539" max="1539" width="17.5546875" style="343" customWidth="1"/>
    <col min="1540" max="1540" width="15.5546875" style="343" customWidth="1"/>
    <col min="1541" max="1541" width="2.44140625" style="343" customWidth="1"/>
    <col min="1542" max="1542" width="13.44140625" style="343" customWidth="1"/>
    <col min="1543" max="1544" width="3.5546875" style="343" customWidth="1"/>
    <col min="1545" max="1545" width="9.44140625" style="343" customWidth="1"/>
    <col min="1546" max="1546" width="5" style="343" customWidth="1"/>
    <col min="1547" max="1792" width="9.44140625" style="343"/>
    <col min="1793" max="1793" width="5.44140625" style="343" customWidth="1"/>
    <col min="1794" max="1794" width="19.44140625" style="343" customWidth="1"/>
    <col min="1795" max="1795" width="17.5546875" style="343" customWidth="1"/>
    <col min="1796" max="1796" width="15.5546875" style="343" customWidth="1"/>
    <col min="1797" max="1797" width="2.44140625" style="343" customWidth="1"/>
    <col min="1798" max="1798" width="13.44140625" style="343" customWidth="1"/>
    <col min="1799" max="1800" width="3.5546875" style="343" customWidth="1"/>
    <col min="1801" max="1801" width="9.44140625" style="343" customWidth="1"/>
    <col min="1802" max="1802" width="5" style="343" customWidth="1"/>
    <col min="1803" max="2048" width="9.44140625" style="343"/>
    <col min="2049" max="2049" width="5.44140625" style="343" customWidth="1"/>
    <col min="2050" max="2050" width="19.44140625" style="343" customWidth="1"/>
    <col min="2051" max="2051" width="17.5546875" style="343" customWidth="1"/>
    <col min="2052" max="2052" width="15.5546875" style="343" customWidth="1"/>
    <col min="2053" max="2053" width="2.44140625" style="343" customWidth="1"/>
    <col min="2054" max="2054" width="13.44140625" style="343" customWidth="1"/>
    <col min="2055" max="2056" width="3.5546875" style="343" customWidth="1"/>
    <col min="2057" max="2057" width="9.44140625" style="343" customWidth="1"/>
    <col min="2058" max="2058" width="5" style="343" customWidth="1"/>
    <col min="2059" max="2304" width="9.44140625" style="343"/>
    <col min="2305" max="2305" width="5.44140625" style="343" customWidth="1"/>
    <col min="2306" max="2306" width="19.44140625" style="343" customWidth="1"/>
    <col min="2307" max="2307" width="17.5546875" style="343" customWidth="1"/>
    <col min="2308" max="2308" width="15.5546875" style="343" customWidth="1"/>
    <col min="2309" max="2309" width="2.44140625" style="343" customWidth="1"/>
    <col min="2310" max="2310" width="13.44140625" style="343" customWidth="1"/>
    <col min="2311" max="2312" width="3.5546875" style="343" customWidth="1"/>
    <col min="2313" max="2313" width="9.44140625" style="343" customWidth="1"/>
    <col min="2314" max="2314" width="5" style="343" customWidth="1"/>
    <col min="2315" max="2560" width="9.44140625" style="343"/>
    <col min="2561" max="2561" width="5.44140625" style="343" customWidth="1"/>
    <col min="2562" max="2562" width="19.44140625" style="343" customWidth="1"/>
    <col min="2563" max="2563" width="17.5546875" style="343" customWidth="1"/>
    <col min="2564" max="2564" width="15.5546875" style="343" customWidth="1"/>
    <col min="2565" max="2565" width="2.44140625" style="343" customWidth="1"/>
    <col min="2566" max="2566" width="13.44140625" style="343" customWidth="1"/>
    <col min="2567" max="2568" width="3.5546875" style="343" customWidth="1"/>
    <col min="2569" max="2569" width="9.44140625" style="343" customWidth="1"/>
    <col min="2570" max="2570" width="5" style="343" customWidth="1"/>
    <col min="2571" max="2816" width="9.44140625" style="343"/>
    <col min="2817" max="2817" width="5.44140625" style="343" customWidth="1"/>
    <col min="2818" max="2818" width="19.44140625" style="343" customWidth="1"/>
    <col min="2819" max="2819" width="17.5546875" style="343" customWidth="1"/>
    <col min="2820" max="2820" width="15.5546875" style="343" customWidth="1"/>
    <col min="2821" max="2821" width="2.44140625" style="343" customWidth="1"/>
    <col min="2822" max="2822" width="13.44140625" style="343" customWidth="1"/>
    <col min="2823" max="2824" width="3.5546875" style="343" customWidth="1"/>
    <col min="2825" max="2825" width="9.44140625" style="343" customWidth="1"/>
    <col min="2826" max="2826" width="5" style="343" customWidth="1"/>
    <col min="2827" max="3072" width="9.44140625" style="343"/>
    <col min="3073" max="3073" width="5.44140625" style="343" customWidth="1"/>
    <col min="3074" max="3074" width="19.44140625" style="343" customWidth="1"/>
    <col min="3075" max="3075" width="17.5546875" style="343" customWidth="1"/>
    <col min="3076" max="3076" width="15.5546875" style="343" customWidth="1"/>
    <col min="3077" max="3077" width="2.44140625" style="343" customWidth="1"/>
    <col min="3078" max="3078" width="13.44140625" style="343" customWidth="1"/>
    <col min="3079" max="3080" width="3.5546875" style="343" customWidth="1"/>
    <col min="3081" max="3081" width="9.44140625" style="343" customWidth="1"/>
    <col min="3082" max="3082" width="5" style="343" customWidth="1"/>
    <col min="3083" max="3328" width="9.44140625" style="343"/>
    <col min="3329" max="3329" width="5.44140625" style="343" customWidth="1"/>
    <col min="3330" max="3330" width="19.44140625" style="343" customWidth="1"/>
    <col min="3331" max="3331" width="17.5546875" style="343" customWidth="1"/>
    <col min="3332" max="3332" width="15.5546875" style="343" customWidth="1"/>
    <col min="3333" max="3333" width="2.44140625" style="343" customWidth="1"/>
    <col min="3334" max="3334" width="13.44140625" style="343" customWidth="1"/>
    <col min="3335" max="3336" width="3.5546875" style="343" customWidth="1"/>
    <col min="3337" max="3337" width="9.44140625" style="343" customWidth="1"/>
    <col min="3338" max="3338" width="5" style="343" customWidth="1"/>
    <col min="3339" max="3584" width="9.44140625" style="343"/>
    <col min="3585" max="3585" width="5.44140625" style="343" customWidth="1"/>
    <col min="3586" max="3586" width="19.44140625" style="343" customWidth="1"/>
    <col min="3587" max="3587" width="17.5546875" style="343" customWidth="1"/>
    <col min="3588" max="3588" width="15.5546875" style="343" customWidth="1"/>
    <col min="3589" max="3589" width="2.44140625" style="343" customWidth="1"/>
    <col min="3590" max="3590" width="13.44140625" style="343" customWidth="1"/>
    <col min="3591" max="3592" width="3.5546875" style="343" customWidth="1"/>
    <col min="3593" max="3593" width="9.44140625" style="343" customWidth="1"/>
    <col min="3594" max="3594" width="5" style="343" customWidth="1"/>
    <col min="3595" max="3840" width="9.44140625" style="343"/>
    <col min="3841" max="3841" width="5.44140625" style="343" customWidth="1"/>
    <col min="3842" max="3842" width="19.44140625" style="343" customWidth="1"/>
    <col min="3843" max="3843" width="17.5546875" style="343" customWidth="1"/>
    <col min="3844" max="3844" width="15.5546875" style="343" customWidth="1"/>
    <col min="3845" max="3845" width="2.44140625" style="343" customWidth="1"/>
    <col min="3846" max="3846" width="13.44140625" style="343" customWidth="1"/>
    <col min="3847" max="3848" width="3.5546875" style="343" customWidth="1"/>
    <col min="3849" max="3849" width="9.44140625" style="343" customWidth="1"/>
    <col min="3850" max="3850" width="5" style="343" customWidth="1"/>
    <col min="3851" max="4096" width="9.44140625" style="343"/>
    <col min="4097" max="4097" width="5.44140625" style="343" customWidth="1"/>
    <col min="4098" max="4098" width="19.44140625" style="343" customWidth="1"/>
    <col min="4099" max="4099" width="17.5546875" style="343" customWidth="1"/>
    <col min="4100" max="4100" width="15.5546875" style="343" customWidth="1"/>
    <col min="4101" max="4101" width="2.44140625" style="343" customWidth="1"/>
    <col min="4102" max="4102" width="13.44140625" style="343" customWidth="1"/>
    <col min="4103" max="4104" width="3.5546875" style="343" customWidth="1"/>
    <col min="4105" max="4105" width="9.44140625" style="343" customWidth="1"/>
    <col min="4106" max="4106" width="5" style="343" customWidth="1"/>
    <col min="4107" max="4352" width="9.44140625" style="343"/>
    <col min="4353" max="4353" width="5.44140625" style="343" customWidth="1"/>
    <col min="4354" max="4354" width="19.44140625" style="343" customWidth="1"/>
    <col min="4355" max="4355" width="17.5546875" style="343" customWidth="1"/>
    <col min="4356" max="4356" width="15.5546875" style="343" customWidth="1"/>
    <col min="4357" max="4357" width="2.44140625" style="343" customWidth="1"/>
    <col min="4358" max="4358" width="13.44140625" style="343" customWidth="1"/>
    <col min="4359" max="4360" width="3.5546875" style="343" customWidth="1"/>
    <col min="4361" max="4361" width="9.44140625" style="343" customWidth="1"/>
    <col min="4362" max="4362" width="5" style="343" customWidth="1"/>
    <col min="4363" max="4608" width="9.44140625" style="343"/>
    <col min="4609" max="4609" width="5.44140625" style="343" customWidth="1"/>
    <col min="4610" max="4610" width="19.44140625" style="343" customWidth="1"/>
    <col min="4611" max="4611" width="17.5546875" style="343" customWidth="1"/>
    <col min="4612" max="4612" width="15.5546875" style="343" customWidth="1"/>
    <col min="4613" max="4613" width="2.44140625" style="343" customWidth="1"/>
    <col min="4614" max="4614" width="13.44140625" style="343" customWidth="1"/>
    <col min="4615" max="4616" width="3.5546875" style="343" customWidth="1"/>
    <col min="4617" max="4617" width="9.44140625" style="343" customWidth="1"/>
    <col min="4618" max="4618" width="5" style="343" customWidth="1"/>
    <col min="4619" max="4864" width="9.44140625" style="343"/>
    <col min="4865" max="4865" width="5.44140625" style="343" customWidth="1"/>
    <col min="4866" max="4866" width="19.44140625" style="343" customWidth="1"/>
    <col min="4867" max="4867" width="17.5546875" style="343" customWidth="1"/>
    <col min="4868" max="4868" width="15.5546875" style="343" customWidth="1"/>
    <col min="4869" max="4869" width="2.44140625" style="343" customWidth="1"/>
    <col min="4870" max="4870" width="13.44140625" style="343" customWidth="1"/>
    <col min="4871" max="4872" width="3.5546875" style="343" customWidth="1"/>
    <col min="4873" max="4873" width="9.44140625" style="343" customWidth="1"/>
    <col min="4874" max="4874" width="5" style="343" customWidth="1"/>
    <col min="4875" max="5120" width="9.44140625" style="343"/>
    <col min="5121" max="5121" width="5.44140625" style="343" customWidth="1"/>
    <col min="5122" max="5122" width="19.44140625" style="343" customWidth="1"/>
    <col min="5123" max="5123" width="17.5546875" style="343" customWidth="1"/>
    <col min="5124" max="5124" width="15.5546875" style="343" customWidth="1"/>
    <col min="5125" max="5125" width="2.44140625" style="343" customWidth="1"/>
    <col min="5126" max="5126" width="13.44140625" style="343" customWidth="1"/>
    <col min="5127" max="5128" width="3.5546875" style="343" customWidth="1"/>
    <col min="5129" max="5129" width="9.44140625" style="343" customWidth="1"/>
    <col min="5130" max="5130" width="5" style="343" customWidth="1"/>
    <col min="5131" max="5376" width="9.44140625" style="343"/>
    <col min="5377" max="5377" width="5.44140625" style="343" customWidth="1"/>
    <col min="5378" max="5378" width="19.44140625" style="343" customWidth="1"/>
    <col min="5379" max="5379" width="17.5546875" style="343" customWidth="1"/>
    <col min="5380" max="5380" width="15.5546875" style="343" customWidth="1"/>
    <col min="5381" max="5381" width="2.44140625" style="343" customWidth="1"/>
    <col min="5382" max="5382" width="13.44140625" style="343" customWidth="1"/>
    <col min="5383" max="5384" width="3.5546875" style="343" customWidth="1"/>
    <col min="5385" max="5385" width="9.44140625" style="343" customWidth="1"/>
    <col min="5386" max="5386" width="5" style="343" customWidth="1"/>
    <col min="5387" max="5632" width="9.44140625" style="343"/>
    <col min="5633" max="5633" width="5.44140625" style="343" customWidth="1"/>
    <col min="5634" max="5634" width="19.44140625" style="343" customWidth="1"/>
    <col min="5635" max="5635" width="17.5546875" style="343" customWidth="1"/>
    <col min="5636" max="5636" width="15.5546875" style="343" customWidth="1"/>
    <col min="5637" max="5637" width="2.44140625" style="343" customWidth="1"/>
    <col min="5638" max="5638" width="13.44140625" style="343" customWidth="1"/>
    <col min="5639" max="5640" width="3.5546875" style="343" customWidth="1"/>
    <col min="5641" max="5641" width="9.44140625" style="343" customWidth="1"/>
    <col min="5642" max="5642" width="5" style="343" customWidth="1"/>
    <col min="5643" max="5888" width="9.44140625" style="343"/>
    <col min="5889" max="5889" width="5.44140625" style="343" customWidth="1"/>
    <col min="5890" max="5890" width="19.44140625" style="343" customWidth="1"/>
    <col min="5891" max="5891" width="17.5546875" style="343" customWidth="1"/>
    <col min="5892" max="5892" width="15.5546875" style="343" customWidth="1"/>
    <col min="5893" max="5893" width="2.44140625" style="343" customWidth="1"/>
    <col min="5894" max="5894" width="13.44140625" style="343" customWidth="1"/>
    <col min="5895" max="5896" width="3.5546875" style="343" customWidth="1"/>
    <col min="5897" max="5897" width="9.44140625" style="343" customWidth="1"/>
    <col min="5898" max="5898" width="5" style="343" customWidth="1"/>
    <col min="5899" max="6144" width="9.44140625" style="343"/>
    <col min="6145" max="6145" width="5.44140625" style="343" customWidth="1"/>
    <col min="6146" max="6146" width="19.44140625" style="343" customWidth="1"/>
    <col min="6147" max="6147" width="17.5546875" style="343" customWidth="1"/>
    <col min="6148" max="6148" width="15.5546875" style="343" customWidth="1"/>
    <col min="6149" max="6149" width="2.44140625" style="343" customWidth="1"/>
    <col min="6150" max="6150" width="13.44140625" style="343" customWidth="1"/>
    <col min="6151" max="6152" width="3.5546875" style="343" customWidth="1"/>
    <col min="6153" max="6153" width="9.44140625" style="343" customWidth="1"/>
    <col min="6154" max="6154" width="5" style="343" customWidth="1"/>
    <col min="6155" max="6400" width="9.44140625" style="343"/>
    <col min="6401" max="6401" width="5.44140625" style="343" customWidth="1"/>
    <col min="6402" max="6402" width="19.44140625" style="343" customWidth="1"/>
    <col min="6403" max="6403" width="17.5546875" style="343" customWidth="1"/>
    <col min="6404" max="6404" width="15.5546875" style="343" customWidth="1"/>
    <col min="6405" max="6405" width="2.44140625" style="343" customWidth="1"/>
    <col min="6406" max="6406" width="13.44140625" style="343" customWidth="1"/>
    <col min="6407" max="6408" width="3.5546875" style="343" customWidth="1"/>
    <col min="6409" max="6409" width="9.44140625" style="343" customWidth="1"/>
    <col min="6410" max="6410" width="5" style="343" customWidth="1"/>
    <col min="6411" max="6656" width="9.44140625" style="343"/>
    <col min="6657" max="6657" width="5.44140625" style="343" customWidth="1"/>
    <col min="6658" max="6658" width="19.44140625" style="343" customWidth="1"/>
    <col min="6659" max="6659" width="17.5546875" style="343" customWidth="1"/>
    <col min="6660" max="6660" width="15.5546875" style="343" customWidth="1"/>
    <col min="6661" max="6661" width="2.44140625" style="343" customWidth="1"/>
    <col min="6662" max="6662" width="13.44140625" style="343" customWidth="1"/>
    <col min="6663" max="6664" width="3.5546875" style="343" customWidth="1"/>
    <col min="6665" max="6665" width="9.44140625" style="343" customWidth="1"/>
    <col min="6666" max="6666" width="5" style="343" customWidth="1"/>
    <col min="6667" max="6912" width="9.44140625" style="343"/>
    <col min="6913" max="6913" width="5.44140625" style="343" customWidth="1"/>
    <col min="6914" max="6914" width="19.44140625" style="343" customWidth="1"/>
    <col min="6915" max="6915" width="17.5546875" style="343" customWidth="1"/>
    <col min="6916" max="6916" width="15.5546875" style="343" customWidth="1"/>
    <col min="6917" max="6917" width="2.44140625" style="343" customWidth="1"/>
    <col min="6918" max="6918" width="13.44140625" style="343" customWidth="1"/>
    <col min="6919" max="6920" width="3.5546875" style="343" customWidth="1"/>
    <col min="6921" max="6921" width="9.44140625" style="343" customWidth="1"/>
    <col min="6922" max="6922" width="5" style="343" customWidth="1"/>
    <col min="6923" max="7168" width="9.44140625" style="343"/>
    <col min="7169" max="7169" width="5.44140625" style="343" customWidth="1"/>
    <col min="7170" max="7170" width="19.44140625" style="343" customWidth="1"/>
    <col min="7171" max="7171" width="17.5546875" style="343" customWidth="1"/>
    <col min="7172" max="7172" width="15.5546875" style="343" customWidth="1"/>
    <col min="7173" max="7173" width="2.44140625" style="343" customWidth="1"/>
    <col min="7174" max="7174" width="13.44140625" style="343" customWidth="1"/>
    <col min="7175" max="7176" width="3.5546875" style="343" customWidth="1"/>
    <col min="7177" max="7177" width="9.44140625" style="343" customWidth="1"/>
    <col min="7178" max="7178" width="5" style="343" customWidth="1"/>
    <col min="7179" max="7424" width="9.44140625" style="343"/>
    <col min="7425" max="7425" width="5.44140625" style="343" customWidth="1"/>
    <col min="7426" max="7426" width="19.44140625" style="343" customWidth="1"/>
    <col min="7427" max="7427" width="17.5546875" style="343" customWidth="1"/>
    <col min="7428" max="7428" width="15.5546875" style="343" customWidth="1"/>
    <col min="7429" max="7429" width="2.44140625" style="343" customWidth="1"/>
    <col min="7430" max="7430" width="13.44140625" style="343" customWidth="1"/>
    <col min="7431" max="7432" width="3.5546875" style="343" customWidth="1"/>
    <col min="7433" max="7433" width="9.44140625" style="343" customWidth="1"/>
    <col min="7434" max="7434" width="5" style="343" customWidth="1"/>
    <col min="7435" max="7680" width="9.44140625" style="343"/>
    <col min="7681" max="7681" width="5.44140625" style="343" customWidth="1"/>
    <col min="7682" max="7682" width="19.44140625" style="343" customWidth="1"/>
    <col min="7683" max="7683" width="17.5546875" style="343" customWidth="1"/>
    <col min="7684" max="7684" width="15.5546875" style="343" customWidth="1"/>
    <col min="7685" max="7685" width="2.44140625" style="343" customWidth="1"/>
    <col min="7686" max="7686" width="13.44140625" style="343" customWidth="1"/>
    <col min="7687" max="7688" width="3.5546875" style="343" customWidth="1"/>
    <col min="7689" max="7689" width="9.44140625" style="343" customWidth="1"/>
    <col min="7690" max="7690" width="5" style="343" customWidth="1"/>
    <col min="7691" max="7936" width="9.44140625" style="343"/>
    <col min="7937" max="7937" width="5.44140625" style="343" customWidth="1"/>
    <col min="7938" max="7938" width="19.44140625" style="343" customWidth="1"/>
    <col min="7939" max="7939" width="17.5546875" style="343" customWidth="1"/>
    <col min="7940" max="7940" width="15.5546875" style="343" customWidth="1"/>
    <col min="7941" max="7941" width="2.44140625" style="343" customWidth="1"/>
    <col min="7942" max="7942" width="13.44140625" style="343" customWidth="1"/>
    <col min="7943" max="7944" width="3.5546875" style="343" customWidth="1"/>
    <col min="7945" max="7945" width="9.44140625" style="343" customWidth="1"/>
    <col min="7946" max="7946" width="5" style="343" customWidth="1"/>
    <col min="7947" max="8192" width="9.44140625" style="343"/>
    <col min="8193" max="8193" width="5.44140625" style="343" customWidth="1"/>
    <col min="8194" max="8194" width="19.44140625" style="343" customWidth="1"/>
    <col min="8195" max="8195" width="17.5546875" style="343" customWidth="1"/>
    <col min="8196" max="8196" width="15.5546875" style="343" customWidth="1"/>
    <col min="8197" max="8197" width="2.44140625" style="343" customWidth="1"/>
    <col min="8198" max="8198" width="13.44140625" style="343" customWidth="1"/>
    <col min="8199" max="8200" width="3.5546875" style="343" customWidth="1"/>
    <col min="8201" max="8201" width="9.44140625" style="343" customWidth="1"/>
    <col min="8202" max="8202" width="5" style="343" customWidth="1"/>
    <col min="8203" max="8448" width="9.44140625" style="343"/>
    <col min="8449" max="8449" width="5.44140625" style="343" customWidth="1"/>
    <col min="8450" max="8450" width="19.44140625" style="343" customWidth="1"/>
    <col min="8451" max="8451" width="17.5546875" style="343" customWidth="1"/>
    <col min="8452" max="8452" width="15.5546875" style="343" customWidth="1"/>
    <col min="8453" max="8453" width="2.44140625" style="343" customWidth="1"/>
    <col min="8454" max="8454" width="13.44140625" style="343" customWidth="1"/>
    <col min="8455" max="8456" width="3.5546875" style="343" customWidth="1"/>
    <col min="8457" max="8457" width="9.44140625" style="343" customWidth="1"/>
    <col min="8458" max="8458" width="5" style="343" customWidth="1"/>
    <col min="8459" max="8704" width="9.44140625" style="343"/>
    <col min="8705" max="8705" width="5.44140625" style="343" customWidth="1"/>
    <col min="8706" max="8706" width="19.44140625" style="343" customWidth="1"/>
    <col min="8707" max="8707" width="17.5546875" style="343" customWidth="1"/>
    <col min="8708" max="8708" width="15.5546875" style="343" customWidth="1"/>
    <col min="8709" max="8709" width="2.44140625" style="343" customWidth="1"/>
    <col min="8710" max="8710" width="13.44140625" style="343" customWidth="1"/>
    <col min="8711" max="8712" width="3.5546875" style="343" customWidth="1"/>
    <col min="8713" max="8713" width="9.44140625" style="343" customWidth="1"/>
    <col min="8714" max="8714" width="5" style="343" customWidth="1"/>
    <col min="8715" max="8960" width="9.44140625" style="343"/>
    <col min="8961" max="8961" width="5.44140625" style="343" customWidth="1"/>
    <col min="8962" max="8962" width="19.44140625" style="343" customWidth="1"/>
    <col min="8963" max="8963" width="17.5546875" style="343" customWidth="1"/>
    <col min="8964" max="8964" width="15.5546875" style="343" customWidth="1"/>
    <col min="8965" max="8965" width="2.44140625" style="343" customWidth="1"/>
    <col min="8966" max="8966" width="13.44140625" style="343" customWidth="1"/>
    <col min="8967" max="8968" width="3.5546875" style="343" customWidth="1"/>
    <col min="8969" max="8969" width="9.44140625" style="343" customWidth="1"/>
    <col min="8970" max="8970" width="5" style="343" customWidth="1"/>
    <col min="8971" max="9216" width="9.44140625" style="343"/>
    <col min="9217" max="9217" width="5.44140625" style="343" customWidth="1"/>
    <col min="9218" max="9218" width="19.44140625" style="343" customWidth="1"/>
    <col min="9219" max="9219" width="17.5546875" style="343" customWidth="1"/>
    <col min="9220" max="9220" width="15.5546875" style="343" customWidth="1"/>
    <col min="9221" max="9221" width="2.44140625" style="343" customWidth="1"/>
    <col min="9222" max="9222" width="13.44140625" style="343" customWidth="1"/>
    <col min="9223" max="9224" width="3.5546875" style="343" customWidth="1"/>
    <col min="9225" max="9225" width="9.44140625" style="343" customWidth="1"/>
    <col min="9226" max="9226" width="5" style="343" customWidth="1"/>
    <col min="9227" max="9472" width="9.44140625" style="343"/>
    <col min="9473" max="9473" width="5.44140625" style="343" customWidth="1"/>
    <col min="9474" max="9474" width="19.44140625" style="343" customWidth="1"/>
    <col min="9475" max="9475" width="17.5546875" style="343" customWidth="1"/>
    <col min="9476" max="9476" width="15.5546875" style="343" customWidth="1"/>
    <col min="9477" max="9477" width="2.44140625" style="343" customWidth="1"/>
    <col min="9478" max="9478" width="13.44140625" style="343" customWidth="1"/>
    <col min="9479" max="9480" width="3.5546875" style="343" customWidth="1"/>
    <col min="9481" max="9481" width="9.44140625" style="343" customWidth="1"/>
    <col min="9482" max="9482" width="5" style="343" customWidth="1"/>
    <col min="9483" max="9728" width="9.44140625" style="343"/>
    <col min="9729" max="9729" width="5.44140625" style="343" customWidth="1"/>
    <col min="9730" max="9730" width="19.44140625" style="343" customWidth="1"/>
    <col min="9731" max="9731" width="17.5546875" style="343" customWidth="1"/>
    <col min="9732" max="9732" width="15.5546875" style="343" customWidth="1"/>
    <col min="9733" max="9733" width="2.44140625" style="343" customWidth="1"/>
    <col min="9734" max="9734" width="13.44140625" style="343" customWidth="1"/>
    <col min="9735" max="9736" width="3.5546875" style="343" customWidth="1"/>
    <col min="9737" max="9737" width="9.44140625" style="343" customWidth="1"/>
    <col min="9738" max="9738" width="5" style="343" customWidth="1"/>
    <col min="9739" max="9984" width="9.44140625" style="343"/>
    <col min="9985" max="9985" width="5.44140625" style="343" customWidth="1"/>
    <col min="9986" max="9986" width="19.44140625" style="343" customWidth="1"/>
    <col min="9987" max="9987" width="17.5546875" style="343" customWidth="1"/>
    <col min="9988" max="9988" width="15.5546875" style="343" customWidth="1"/>
    <col min="9989" max="9989" width="2.44140625" style="343" customWidth="1"/>
    <col min="9990" max="9990" width="13.44140625" style="343" customWidth="1"/>
    <col min="9991" max="9992" width="3.5546875" style="343" customWidth="1"/>
    <col min="9993" max="9993" width="9.44140625" style="343" customWidth="1"/>
    <col min="9994" max="9994" width="5" style="343" customWidth="1"/>
    <col min="9995" max="10240" width="9.44140625" style="343"/>
    <col min="10241" max="10241" width="5.44140625" style="343" customWidth="1"/>
    <col min="10242" max="10242" width="19.44140625" style="343" customWidth="1"/>
    <col min="10243" max="10243" width="17.5546875" style="343" customWidth="1"/>
    <col min="10244" max="10244" width="15.5546875" style="343" customWidth="1"/>
    <col min="10245" max="10245" width="2.44140625" style="343" customWidth="1"/>
    <col min="10246" max="10246" width="13.44140625" style="343" customWidth="1"/>
    <col min="10247" max="10248" width="3.5546875" style="343" customWidth="1"/>
    <col min="10249" max="10249" width="9.44140625" style="343" customWidth="1"/>
    <col min="10250" max="10250" width="5" style="343" customWidth="1"/>
    <col min="10251" max="10496" width="9.44140625" style="343"/>
    <col min="10497" max="10497" width="5.44140625" style="343" customWidth="1"/>
    <col min="10498" max="10498" width="19.44140625" style="343" customWidth="1"/>
    <col min="10499" max="10499" width="17.5546875" style="343" customWidth="1"/>
    <col min="10500" max="10500" width="15.5546875" style="343" customWidth="1"/>
    <col min="10501" max="10501" width="2.44140625" style="343" customWidth="1"/>
    <col min="10502" max="10502" width="13.44140625" style="343" customWidth="1"/>
    <col min="10503" max="10504" width="3.5546875" style="343" customWidth="1"/>
    <col min="10505" max="10505" width="9.44140625" style="343" customWidth="1"/>
    <col min="10506" max="10506" width="5" style="343" customWidth="1"/>
    <col min="10507" max="10752" width="9.44140625" style="343"/>
    <col min="10753" max="10753" width="5.44140625" style="343" customWidth="1"/>
    <col min="10754" max="10754" width="19.44140625" style="343" customWidth="1"/>
    <col min="10755" max="10755" width="17.5546875" style="343" customWidth="1"/>
    <col min="10756" max="10756" width="15.5546875" style="343" customWidth="1"/>
    <col min="10757" max="10757" width="2.44140625" style="343" customWidth="1"/>
    <col min="10758" max="10758" width="13.44140625" style="343" customWidth="1"/>
    <col min="10759" max="10760" width="3.5546875" style="343" customWidth="1"/>
    <col min="10761" max="10761" width="9.44140625" style="343" customWidth="1"/>
    <col min="10762" max="10762" width="5" style="343" customWidth="1"/>
    <col min="10763" max="11008" width="9.44140625" style="343"/>
    <col min="11009" max="11009" width="5.44140625" style="343" customWidth="1"/>
    <col min="11010" max="11010" width="19.44140625" style="343" customWidth="1"/>
    <col min="11011" max="11011" width="17.5546875" style="343" customWidth="1"/>
    <col min="11012" max="11012" width="15.5546875" style="343" customWidth="1"/>
    <col min="11013" max="11013" width="2.44140625" style="343" customWidth="1"/>
    <col min="11014" max="11014" width="13.44140625" style="343" customWidth="1"/>
    <col min="11015" max="11016" width="3.5546875" style="343" customWidth="1"/>
    <col min="11017" max="11017" width="9.44140625" style="343" customWidth="1"/>
    <col min="11018" max="11018" width="5" style="343" customWidth="1"/>
    <col min="11019" max="11264" width="9.44140625" style="343"/>
    <col min="11265" max="11265" width="5.44140625" style="343" customWidth="1"/>
    <col min="11266" max="11266" width="19.44140625" style="343" customWidth="1"/>
    <col min="11267" max="11267" width="17.5546875" style="343" customWidth="1"/>
    <col min="11268" max="11268" width="15.5546875" style="343" customWidth="1"/>
    <col min="11269" max="11269" width="2.44140625" style="343" customWidth="1"/>
    <col min="11270" max="11270" width="13.44140625" style="343" customWidth="1"/>
    <col min="11271" max="11272" width="3.5546875" style="343" customWidth="1"/>
    <col min="11273" max="11273" width="9.44140625" style="343" customWidth="1"/>
    <col min="11274" max="11274" width="5" style="343" customWidth="1"/>
    <col min="11275" max="11520" width="9.44140625" style="343"/>
    <col min="11521" max="11521" width="5.44140625" style="343" customWidth="1"/>
    <col min="11522" max="11522" width="19.44140625" style="343" customWidth="1"/>
    <col min="11523" max="11523" width="17.5546875" style="343" customWidth="1"/>
    <col min="11524" max="11524" width="15.5546875" style="343" customWidth="1"/>
    <col min="11525" max="11525" width="2.44140625" style="343" customWidth="1"/>
    <col min="11526" max="11526" width="13.44140625" style="343" customWidth="1"/>
    <col min="11527" max="11528" width="3.5546875" style="343" customWidth="1"/>
    <col min="11529" max="11529" width="9.44140625" style="343" customWidth="1"/>
    <col min="11530" max="11530" width="5" style="343" customWidth="1"/>
    <col min="11531" max="11776" width="9.44140625" style="343"/>
    <col min="11777" max="11777" width="5.44140625" style="343" customWidth="1"/>
    <col min="11778" max="11778" width="19.44140625" style="343" customWidth="1"/>
    <col min="11779" max="11779" width="17.5546875" style="343" customWidth="1"/>
    <col min="11780" max="11780" width="15.5546875" style="343" customWidth="1"/>
    <col min="11781" max="11781" width="2.44140625" style="343" customWidth="1"/>
    <col min="11782" max="11782" width="13.44140625" style="343" customWidth="1"/>
    <col min="11783" max="11784" width="3.5546875" style="343" customWidth="1"/>
    <col min="11785" max="11785" width="9.44140625" style="343" customWidth="1"/>
    <col min="11786" max="11786" width="5" style="343" customWidth="1"/>
    <col min="11787" max="12032" width="9.44140625" style="343"/>
    <col min="12033" max="12033" width="5.44140625" style="343" customWidth="1"/>
    <col min="12034" max="12034" width="19.44140625" style="343" customWidth="1"/>
    <col min="12035" max="12035" width="17.5546875" style="343" customWidth="1"/>
    <col min="12036" max="12036" width="15.5546875" style="343" customWidth="1"/>
    <col min="12037" max="12037" width="2.44140625" style="343" customWidth="1"/>
    <col min="12038" max="12038" width="13.44140625" style="343" customWidth="1"/>
    <col min="12039" max="12040" width="3.5546875" style="343" customWidth="1"/>
    <col min="12041" max="12041" width="9.44140625" style="343" customWidth="1"/>
    <col min="12042" max="12042" width="5" style="343" customWidth="1"/>
    <col min="12043" max="12288" width="9.44140625" style="343"/>
    <col min="12289" max="12289" width="5.44140625" style="343" customWidth="1"/>
    <col min="12290" max="12290" width="19.44140625" style="343" customWidth="1"/>
    <col min="12291" max="12291" width="17.5546875" style="343" customWidth="1"/>
    <col min="12292" max="12292" width="15.5546875" style="343" customWidth="1"/>
    <col min="12293" max="12293" width="2.44140625" style="343" customWidth="1"/>
    <col min="12294" max="12294" width="13.44140625" style="343" customWidth="1"/>
    <col min="12295" max="12296" width="3.5546875" style="343" customWidth="1"/>
    <col min="12297" max="12297" width="9.44140625" style="343" customWidth="1"/>
    <col min="12298" max="12298" width="5" style="343" customWidth="1"/>
    <col min="12299" max="12544" width="9.44140625" style="343"/>
    <col min="12545" max="12545" width="5.44140625" style="343" customWidth="1"/>
    <col min="12546" max="12546" width="19.44140625" style="343" customWidth="1"/>
    <col min="12547" max="12547" width="17.5546875" style="343" customWidth="1"/>
    <col min="12548" max="12548" width="15.5546875" style="343" customWidth="1"/>
    <col min="12549" max="12549" width="2.44140625" style="343" customWidth="1"/>
    <col min="12550" max="12550" width="13.44140625" style="343" customWidth="1"/>
    <col min="12551" max="12552" width="3.5546875" style="343" customWidth="1"/>
    <col min="12553" max="12553" width="9.44140625" style="343" customWidth="1"/>
    <col min="12554" max="12554" width="5" style="343" customWidth="1"/>
    <col min="12555" max="12800" width="9.44140625" style="343"/>
    <col min="12801" max="12801" width="5.44140625" style="343" customWidth="1"/>
    <col min="12802" max="12802" width="19.44140625" style="343" customWidth="1"/>
    <col min="12803" max="12803" width="17.5546875" style="343" customWidth="1"/>
    <col min="12804" max="12804" width="15.5546875" style="343" customWidth="1"/>
    <col min="12805" max="12805" width="2.44140625" style="343" customWidth="1"/>
    <col min="12806" max="12806" width="13.44140625" style="343" customWidth="1"/>
    <col min="12807" max="12808" width="3.5546875" style="343" customWidth="1"/>
    <col min="12809" max="12809" width="9.44140625" style="343" customWidth="1"/>
    <col min="12810" max="12810" width="5" style="343" customWidth="1"/>
    <col min="12811" max="13056" width="9.44140625" style="343"/>
    <col min="13057" max="13057" width="5.44140625" style="343" customWidth="1"/>
    <col min="13058" max="13058" width="19.44140625" style="343" customWidth="1"/>
    <col min="13059" max="13059" width="17.5546875" style="343" customWidth="1"/>
    <col min="13060" max="13060" width="15.5546875" style="343" customWidth="1"/>
    <col min="13061" max="13061" width="2.44140625" style="343" customWidth="1"/>
    <col min="13062" max="13062" width="13.44140625" style="343" customWidth="1"/>
    <col min="13063" max="13064" width="3.5546875" style="343" customWidth="1"/>
    <col min="13065" max="13065" width="9.44140625" style="343" customWidth="1"/>
    <col min="13066" max="13066" width="5" style="343" customWidth="1"/>
    <col min="13067" max="13312" width="9.44140625" style="343"/>
    <col min="13313" max="13313" width="5.44140625" style="343" customWidth="1"/>
    <col min="13314" max="13314" width="19.44140625" style="343" customWidth="1"/>
    <col min="13315" max="13315" width="17.5546875" style="343" customWidth="1"/>
    <col min="13316" max="13316" width="15.5546875" style="343" customWidth="1"/>
    <col min="13317" max="13317" width="2.44140625" style="343" customWidth="1"/>
    <col min="13318" max="13318" width="13.44140625" style="343" customWidth="1"/>
    <col min="13319" max="13320" width="3.5546875" style="343" customWidth="1"/>
    <col min="13321" max="13321" width="9.44140625" style="343" customWidth="1"/>
    <col min="13322" max="13322" width="5" style="343" customWidth="1"/>
    <col min="13323" max="13568" width="9.44140625" style="343"/>
    <col min="13569" max="13569" width="5.44140625" style="343" customWidth="1"/>
    <col min="13570" max="13570" width="19.44140625" style="343" customWidth="1"/>
    <col min="13571" max="13571" width="17.5546875" style="343" customWidth="1"/>
    <col min="13572" max="13572" width="15.5546875" style="343" customWidth="1"/>
    <col min="13573" max="13573" width="2.44140625" style="343" customWidth="1"/>
    <col min="13574" max="13574" width="13.44140625" style="343" customWidth="1"/>
    <col min="13575" max="13576" width="3.5546875" style="343" customWidth="1"/>
    <col min="13577" max="13577" width="9.44140625" style="343" customWidth="1"/>
    <col min="13578" max="13578" width="5" style="343" customWidth="1"/>
    <col min="13579" max="13824" width="9.44140625" style="343"/>
    <col min="13825" max="13825" width="5.44140625" style="343" customWidth="1"/>
    <col min="13826" max="13826" width="19.44140625" style="343" customWidth="1"/>
    <col min="13827" max="13827" width="17.5546875" style="343" customWidth="1"/>
    <col min="13828" max="13828" width="15.5546875" style="343" customWidth="1"/>
    <col min="13829" max="13829" width="2.44140625" style="343" customWidth="1"/>
    <col min="13830" max="13830" width="13.44140625" style="343" customWidth="1"/>
    <col min="13831" max="13832" width="3.5546875" style="343" customWidth="1"/>
    <col min="13833" max="13833" width="9.44140625" style="343" customWidth="1"/>
    <col min="13834" max="13834" width="5" style="343" customWidth="1"/>
    <col min="13835" max="14080" width="9.44140625" style="343"/>
    <col min="14081" max="14081" width="5.44140625" style="343" customWidth="1"/>
    <col min="14082" max="14082" width="19.44140625" style="343" customWidth="1"/>
    <col min="14083" max="14083" width="17.5546875" style="343" customWidth="1"/>
    <col min="14084" max="14084" width="15.5546875" style="343" customWidth="1"/>
    <col min="14085" max="14085" width="2.44140625" style="343" customWidth="1"/>
    <col min="14086" max="14086" width="13.44140625" style="343" customWidth="1"/>
    <col min="14087" max="14088" width="3.5546875" style="343" customWidth="1"/>
    <col min="14089" max="14089" width="9.44140625" style="343" customWidth="1"/>
    <col min="14090" max="14090" width="5" style="343" customWidth="1"/>
    <col min="14091" max="14336" width="9.44140625" style="343"/>
    <col min="14337" max="14337" width="5.44140625" style="343" customWidth="1"/>
    <col min="14338" max="14338" width="19.44140625" style="343" customWidth="1"/>
    <col min="14339" max="14339" width="17.5546875" style="343" customWidth="1"/>
    <col min="14340" max="14340" width="15.5546875" style="343" customWidth="1"/>
    <col min="14341" max="14341" width="2.44140625" style="343" customWidth="1"/>
    <col min="14342" max="14342" width="13.44140625" style="343" customWidth="1"/>
    <col min="14343" max="14344" width="3.5546875" style="343" customWidth="1"/>
    <col min="14345" max="14345" width="9.44140625" style="343" customWidth="1"/>
    <col min="14346" max="14346" width="5" style="343" customWidth="1"/>
    <col min="14347" max="14592" width="9.44140625" style="343"/>
    <col min="14593" max="14593" width="5.44140625" style="343" customWidth="1"/>
    <col min="14594" max="14594" width="19.44140625" style="343" customWidth="1"/>
    <col min="14595" max="14595" width="17.5546875" style="343" customWidth="1"/>
    <col min="14596" max="14596" width="15.5546875" style="343" customWidth="1"/>
    <col min="14597" max="14597" width="2.44140625" style="343" customWidth="1"/>
    <col min="14598" max="14598" width="13.44140625" style="343" customWidth="1"/>
    <col min="14599" max="14600" width="3.5546875" style="343" customWidth="1"/>
    <col min="14601" max="14601" width="9.44140625" style="343" customWidth="1"/>
    <col min="14602" max="14602" width="5" style="343" customWidth="1"/>
    <col min="14603" max="14848" width="9.44140625" style="343"/>
    <col min="14849" max="14849" width="5.44140625" style="343" customWidth="1"/>
    <col min="14850" max="14850" width="19.44140625" style="343" customWidth="1"/>
    <col min="14851" max="14851" width="17.5546875" style="343" customWidth="1"/>
    <col min="14852" max="14852" width="15.5546875" style="343" customWidth="1"/>
    <col min="14853" max="14853" width="2.44140625" style="343" customWidth="1"/>
    <col min="14854" max="14854" width="13.44140625" style="343" customWidth="1"/>
    <col min="14855" max="14856" width="3.5546875" style="343" customWidth="1"/>
    <col min="14857" max="14857" width="9.44140625" style="343" customWidth="1"/>
    <col min="14858" max="14858" width="5" style="343" customWidth="1"/>
    <col min="14859" max="15104" width="9.44140625" style="343"/>
    <col min="15105" max="15105" width="5.44140625" style="343" customWidth="1"/>
    <col min="15106" max="15106" width="19.44140625" style="343" customWidth="1"/>
    <col min="15107" max="15107" width="17.5546875" style="343" customWidth="1"/>
    <col min="15108" max="15108" width="15.5546875" style="343" customWidth="1"/>
    <col min="15109" max="15109" width="2.44140625" style="343" customWidth="1"/>
    <col min="15110" max="15110" width="13.44140625" style="343" customWidth="1"/>
    <col min="15111" max="15112" width="3.5546875" style="343" customWidth="1"/>
    <col min="15113" max="15113" width="9.44140625" style="343" customWidth="1"/>
    <col min="15114" max="15114" width="5" style="343" customWidth="1"/>
    <col min="15115" max="15360" width="9.44140625" style="343"/>
    <col min="15361" max="15361" width="5.44140625" style="343" customWidth="1"/>
    <col min="15362" max="15362" width="19.44140625" style="343" customWidth="1"/>
    <col min="15363" max="15363" width="17.5546875" style="343" customWidth="1"/>
    <col min="15364" max="15364" width="15.5546875" style="343" customWidth="1"/>
    <col min="15365" max="15365" width="2.44140625" style="343" customWidth="1"/>
    <col min="15366" max="15366" width="13.44140625" style="343" customWidth="1"/>
    <col min="15367" max="15368" width="3.5546875" style="343" customWidth="1"/>
    <col min="15369" max="15369" width="9.44140625" style="343" customWidth="1"/>
    <col min="15370" max="15370" width="5" style="343" customWidth="1"/>
    <col min="15371" max="15616" width="9.44140625" style="343"/>
    <col min="15617" max="15617" width="5.44140625" style="343" customWidth="1"/>
    <col min="15618" max="15618" width="19.44140625" style="343" customWidth="1"/>
    <col min="15619" max="15619" width="17.5546875" style="343" customWidth="1"/>
    <col min="15620" max="15620" width="15.5546875" style="343" customWidth="1"/>
    <col min="15621" max="15621" width="2.44140625" style="343" customWidth="1"/>
    <col min="15622" max="15622" width="13.44140625" style="343" customWidth="1"/>
    <col min="15623" max="15624" width="3.5546875" style="343" customWidth="1"/>
    <col min="15625" max="15625" width="9.44140625" style="343" customWidth="1"/>
    <col min="15626" max="15626" width="5" style="343" customWidth="1"/>
    <col min="15627" max="15872" width="9.44140625" style="343"/>
    <col min="15873" max="15873" width="5.44140625" style="343" customWidth="1"/>
    <col min="15874" max="15874" width="19.44140625" style="343" customWidth="1"/>
    <col min="15875" max="15875" width="17.5546875" style="343" customWidth="1"/>
    <col min="15876" max="15876" width="15.5546875" style="343" customWidth="1"/>
    <col min="15877" max="15877" width="2.44140625" style="343" customWidth="1"/>
    <col min="15878" max="15878" width="13.44140625" style="343" customWidth="1"/>
    <col min="15879" max="15880" width="3.5546875" style="343" customWidth="1"/>
    <col min="15881" max="15881" width="9.44140625" style="343" customWidth="1"/>
    <col min="15882" max="15882" width="5" style="343" customWidth="1"/>
    <col min="15883" max="16128" width="9.44140625" style="343"/>
    <col min="16129" max="16129" width="5.44140625" style="343" customWidth="1"/>
    <col min="16130" max="16130" width="19.44140625" style="343" customWidth="1"/>
    <col min="16131" max="16131" width="17.5546875" style="343" customWidth="1"/>
    <col min="16132" max="16132" width="15.5546875" style="343" customWidth="1"/>
    <col min="16133" max="16133" width="2.44140625" style="343" customWidth="1"/>
    <col min="16134" max="16134" width="13.44140625" style="343" customWidth="1"/>
    <col min="16135" max="16136" width="3.5546875" style="343" customWidth="1"/>
    <col min="16137" max="16137" width="9.44140625" style="343" customWidth="1"/>
    <col min="16138" max="16138" width="5" style="343" customWidth="1"/>
    <col min="16139" max="16384" width="9.44140625" style="343"/>
  </cols>
  <sheetData>
    <row r="1" spans="1:10" x14ac:dyDescent="0.3">
      <c r="A1" s="309"/>
      <c r="B1" s="406" t="s">
        <v>205</v>
      </c>
      <c r="C1" s="309"/>
      <c r="D1" s="309"/>
      <c r="E1" s="309"/>
      <c r="F1" s="309"/>
      <c r="G1" s="309"/>
      <c r="H1" s="309"/>
      <c r="I1" s="316"/>
      <c r="J1" s="309"/>
    </row>
    <row r="2" spans="1:10" ht="7.5" customHeight="1" x14ac:dyDescent="0.3">
      <c r="A2" s="309"/>
      <c r="B2" s="9"/>
      <c r="C2" s="309"/>
      <c r="D2" s="309"/>
      <c r="E2" s="309"/>
      <c r="F2" s="309"/>
      <c r="G2" s="309"/>
      <c r="H2" s="309"/>
      <c r="I2" s="316"/>
      <c r="J2" s="309"/>
    </row>
    <row r="3" spans="1:10" x14ac:dyDescent="0.3">
      <c r="A3" s="309"/>
      <c r="B3" s="9" t="s">
        <v>97</v>
      </c>
      <c r="C3" s="309"/>
      <c r="D3" s="388" t="s">
        <v>70</v>
      </c>
      <c r="E3" s="309"/>
      <c r="F3" s="388"/>
      <c r="G3" s="309"/>
      <c r="H3" s="309"/>
      <c r="I3" s="316"/>
      <c r="J3" s="309"/>
    </row>
    <row r="4" spans="1:10" x14ac:dyDescent="0.3">
      <c r="A4" s="309"/>
      <c r="B4" s="343" t="s">
        <v>98</v>
      </c>
      <c r="C4" s="343" t="s">
        <v>99</v>
      </c>
      <c r="D4" s="407">
        <f>'Intake Sheet'!D124</f>
        <v>10000000</v>
      </c>
      <c r="E4" s="309"/>
      <c r="F4" s="408"/>
      <c r="G4" s="309"/>
      <c r="H4" s="309"/>
      <c r="I4" s="316"/>
      <c r="J4" s="309"/>
    </row>
    <row r="5" spans="1:10" x14ac:dyDescent="0.3">
      <c r="A5" s="309"/>
      <c r="B5" s="343" t="s">
        <v>98</v>
      </c>
      <c r="C5" s="343" t="s">
        <v>100</v>
      </c>
      <c r="D5" s="407">
        <f>'Intake Sheet'!D125</f>
        <v>0</v>
      </c>
      <c r="E5" s="309"/>
      <c r="F5" s="408"/>
      <c r="G5" s="309"/>
      <c r="H5" s="309"/>
      <c r="I5" s="316"/>
      <c r="J5" s="309"/>
    </row>
    <row r="6" spans="1:10" x14ac:dyDescent="0.3">
      <c r="A6" s="309"/>
      <c r="B6" s="343" t="s">
        <v>98</v>
      </c>
      <c r="C6" s="343" t="s">
        <v>101</v>
      </c>
      <c r="D6" s="407">
        <f>'Intake Sheet'!D126</f>
        <v>0</v>
      </c>
      <c r="E6" s="309"/>
      <c r="F6" s="408"/>
      <c r="G6" s="309"/>
      <c r="H6" s="309"/>
      <c r="I6" s="316"/>
      <c r="J6" s="309"/>
    </row>
    <row r="7" spans="1:10" x14ac:dyDescent="0.3">
      <c r="A7" s="309"/>
      <c r="B7" s="343" t="s">
        <v>102</v>
      </c>
      <c r="D7" s="407">
        <f>'Intake Sheet'!D127</f>
        <v>0</v>
      </c>
      <c r="E7" s="309"/>
      <c r="F7" s="408"/>
      <c r="G7" s="309"/>
      <c r="H7" s="309"/>
      <c r="I7" s="316"/>
      <c r="J7" s="309"/>
    </row>
    <row r="8" spans="1:10" x14ac:dyDescent="0.3">
      <c r="A8" s="309"/>
      <c r="B8" s="343" t="s">
        <v>103</v>
      </c>
      <c r="D8" s="407">
        <f>'Intake Sheet'!D128</f>
        <v>0</v>
      </c>
      <c r="E8" s="309"/>
      <c r="F8" s="408"/>
      <c r="G8" s="309"/>
      <c r="H8" s="309"/>
      <c r="I8" s="316"/>
      <c r="J8" s="309"/>
    </row>
    <row r="9" spans="1:10" x14ac:dyDescent="0.3">
      <c r="A9" s="309"/>
      <c r="B9" s="343" t="s">
        <v>104</v>
      </c>
      <c r="D9" s="407">
        <f>'Intake Sheet'!D129</f>
        <v>0</v>
      </c>
      <c r="E9" s="309"/>
      <c r="F9" s="408"/>
      <c r="G9" s="309"/>
      <c r="H9" s="309"/>
      <c r="I9" s="316"/>
      <c r="J9" s="309"/>
    </row>
    <row r="10" spans="1:10" x14ac:dyDescent="0.3">
      <c r="A10" s="309"/>
      <c r="B10" s="343" t="s">
        <v>105</v>
      </c>
      <c r="D10" s="407">
        <f>'Intake Sheet'!D130</f>
        <v>0</v>
      </c>
      <c r="E10" s="309"/>
      <c r="F10" s="408"/>
      <c r="G10" s="309"/>
      <c r="H10" s="309"/>
      <c r="I10" s="316"/>
      <c r="J10" s="309"/>
    </row>
    <row r="11" spans="1:10" x14ac:dyDescent="0.3">
      <c r="A11" s="309"/>
      <c r="B11" s="343" t="s">
        <v>106</v>
      </c>
      <c r="D11" s="407">
        <f>'Intake Sheet'!D131</f>
        <v>0</v>
      </c>
      <c r="E11" s="309"/>
      <c r="F11" s="408"/>
      <c r="G11" s="309"/>
      <c r="H11" s="309"/>
      <c r="I11" s="316"/>
      <c r="J11" s="309"/>
    </row>
    <row r="12" spans="1:10" x14ac:dyDescent="0.3">
      <c r="A12" s="309"/>
      <c r="B12" s="343" t="s">
        <v>107</v>
      </c>
      <c r="D12" s="407">
        <f>'Intake Sheet'!D132</f>
        <v>0</v>
      </c>
      <c r="E12" s="309"/>
      <c r="F12" s="408"/>
      <c r="G12" s="309"/>
      <c r="H12" s="309"/>
      <c r="I12" s="316"/>
      <c r="J12" s="309"/>
    </row>
    <row r="13" spans="1:10" x14ac:dyDescent="0.3">
      <c r="A13" s="309"/>
      <c r="B13" s="343" t="s">
        <v>108</v>
      </c>
      <c r="D13" s="407">
        <f>'Intake Sheet'!D133</f>
        <v>0</v>
      </c>
      <c r="E13" s="309"/>
      <c r="F13" s="408"/>
      <c r="G13" s="309"/>
      <c r="H13" s="309"/>
      <c r="I13" s="316"/>
      <c r="J13" s="309"/>
    </row>
    <row r="14" spans="1:10" x14ac:dyDescent="0.3">
      <c r="A14" s="309"/>
      <c r="B14" s="343" t="s">
        <v>109</v>
      </c>
      <c r="D14" s="407">
        <f>'Intake Sheet'!D134</f>
        <v>0</v>
      </c>
      <c r="E14" s="309"/>
      <c r="F14" s="408"/>
      <c r="G14" s="309"/>
      <c r="H14" s="309"/>
      <c r="I14" s="316"/>
      <c r="J14" s="309"/>
    </row>
    <row r="15" spans="1:10" x14ac:dyDescent="0.3">
      <c r="A15" s="309"/>
      <c r="B15" s="343" t="s">
        <v>110</v>
      </c>
      <c r="D15" s="407">
        <f>'Intake Sheet'!D135</f>
        <v>0</v>
      </c>
      <c r="E15" s="309"/>
      <c r="F15" s="408"/>
      <c r="G15" s="309"/>
      <c r="H15" s="309"/>
      <c r="I15" s="316"/>
      <c r="J15" s="309"/>
    </row>
    <row r="16" spans="1:10" x14ac:dyDescent="0.3">
      <c r="A16" s="309"/>
      <c r="B16" s="343" t="s">
        <v>111</v>
      </c>
      <c r="D16" s="407">
        <f>'Intake Sheet'!D136</f>
        <v>0</v>
      </c>
      <c r="E16" s="309"/>
      <c r="F16" s="408"/>
      <c r="G16" s="309"/>
      <c r="H16" s="309"/>
      <c r="I16" s="316"/>
      <c r="J16" s="309"/>
    </row>
    <row r="17" spans="1:10" ht="19.5" customHeight="1" x14ac:dyDescent="0.3">
      <c r="A17" s="309"/>
      <c r="B17" s="343" t="s">
        <v>112</v>
      </c>
      <c r="D17" s="409">
        <f>SUM(D4:D16)</f>
        <v>10000000</v>
      </c>
      <c r="E17" s="309"/>
      <c r="F17" s="408"/>
      <c r="G17" s="309"/>
      <c r="H17" s="309"/>
      <c r="I17" s="316"/>
      <c r="J17" s="309"/>
    </row>
    <row r="18" spans="1:10" ht="12" customHeight="1" x14ac:dyDescent="0.3">
      <c r="A18" s="309"/>
      <c r="B18" s="309"/>
      <c r="C18" s="309"/>
      <c r="D18" s="309"/>
      <c r="E18" s="309"/>
      <c r="F18" s="309"/>
      <c r="G18" s="309"/>
      <c r="H18" s="309"/>
      <c r="I18" s="316"/>
      <c r="J18" s="309"/>
    </row>
    <row r="19" spans="1:10" x14ac:dyDescent="0.3">
      <c r="A19" s="309"/>
      <c r="B19" s="9" t="s">
        <v>206</v>
      </c>
      <c r="C19" s="309"/>
      <c r="D19" s="309"/>
      <c r="E19" s="309"/>
      <c r="F19" s="309"/>
      <c r="G19" s="309"/>
      <c r="H19" s="309"/>
      <c r="I19" s="316"/>
      <c r="J19" s="309"/>
    </row>
    <row r="20" spans="1:10" x14ac:dyDescent="0.3">
      <c r="A20" s="309"/>
      <c r="B20" s="649" t="s">
        <v>207</v>
      </c>
      <c r="C20" s="650"/>
      <c r="D20" s="650"/>
      <c r="E20" s="651"/>
      <c r="F20" s="650"/>
      <c r="G20" s="651"/>
      <c r="H20" s="650"/>
      <c r="I20" s="650"/>
      <c r="J20" s="309"/>
    </row>
    <row r="21" spans="1:10" x14ac:dyDescent="0.3">
      <c r="A21" s="309"/>
      <c r="B21" s="309"/>
      <c r="C21" s="309"/>
      <c r="D21" s="410" t="s">
        <v>208</v>
      </c>
      <c r="E21" s="411" t="str">
        <f>IF('Intake Sheet'!C139="Yes","X","")</f>
        <v/>
      </c>
      <c r="F21" s="412" t="s">
        <v>209</v>
      </c>
      <c r="G21" s="411" t="str">
        <f>IF('Intake Sheet'!C139="No","X","")</f>
        <v>X</v>
      </c>
      <c r="H21" s="323"/>
      <c r="I21" s="316"/>
      <c r="J21" s="309"/>
    </row>
    <row r="22" spans="1:10" ht="22.5" customHeight="1" x14ac:dyDescent="0.3">
      <c r="A22" s="309"/>
      <c r="B22" s="309"/>
      <c r="C22" s="325" t="s">
        <v>210</v>
      </c>
      <c r="D22" s="652" t="str">
        <f>IF(ISBLANK('Intake Sheet'!E140),"",'Intake Sheet'!E140)</f>
        <v/>
      </c>
      <c r="E22" s="653"/>
      <c r="F22" s="654"/>
      <c r="G22" s="653"/>
      <c r="H22" s="655"/>
      <c r="I22" s="316"/>
      <c r="J22" s="309"/>
    </row>
    <row r="23" spans="1:10" ht="23.25" customHeight="1" x14ac:dyDescent="0.3">
      <c r="A23" s="309"/>
      <c r="B23" s="309"/>
      <c r="C23" s="325" t="s">
        <v>211</v>
      </c>
      <c r="D23" s="399"/>
      <c r="E23" s="656">
        <f>'Intake Sheet'!F141</f>
        <v>0</v>
      </c>
      <c r="F23" s="656"/>
      <c r="G23" s="656"/>
      <c r="H23" s="656"/>
      <c r="I23" s="413"/>
      <c r="J23" s="309"/>
    </row>
    <row r="24" spans="1:10" ht="22.5" customHeight="1" x14ac:dyDescent="0.3">
      <c r="A24" s="309"/>
      <c r="B24" s="309"/>
      <c r="C24" s="309" t="s">
        <v>212</v>
      </c>
      <c r="D24" s="309"/>
      <c r="E24" s="373"/>
      <c r="F24" s="320"/>
      <c r="G24" s="373"/>
      <c r="H24" s="320"/>
      <c r="I24" s="399"/>
      <c r="J24" s="309"/>
    </row>
    <row r="25" spans="1:10" ht="17.25" customHeight="1" x14ac:dyDescent="0.3">
      <c r="A25" s="309"/>
      <c r="B25" s="309"/>
      <c r="C25" s="309"/>
      <c r="D25" s="410" t="s">
        <v>208</v>
      </c>
      <c r="E25" s="411" t="str">
        <f>IF('Intake Sheet'!G142="Yes","X","")</f>
        <v/>
      </c>
      <c r="F25" s="412" t="s">
        <v>209</v>
      </c>
      <c r="G25" s="411" t="str">
        <f>IF('Intake Sheet'!G142="No","X","")</f>
        <v/>
      </c>
      <c r="H25" s="323"/>
      <c r="I25" s="316"/>
      <c r="J25" s="309"/>
    </row>
    <row r="26" spans="1:10" ht="30" customHeight="1" x14ac:dyDescent="0.3">
      <c r="A26" s="309"/>
      <c r="B26" s="414" t="s">
        <v>213</v>
      </c>
      <c r="C26" s="309"/>
      <c r="D26" s="309"/>
      <c r="E26" s="320"/>
      <c r="F26" s="309"/>
      <c r="G26" s="320"/>
      <c r="H26" s="309"/>
      <c r="I26" s="316"/>
      <c r="J26" s="309"/>
    </row>
    <row r="27" spans="1:10" x14ac:dyDescent="0.3">
      <c r="A27" s="309"/>
      <c r="B27" s="309" t="s">
        <v>214</v>
      </c>
      <c r="C27" s="309"/>
      <c r="D27" s="309"/>
      <c r="E27" s="309"/>
      <c r="F27" s="309"/>
      <c r="G27" s="309"/>
      <c r="H27" s="309"/>
      <c r="I27" s="316"/>
      <c r="J27" s="309"/>
    </row>
    <row r="28" spans="1:10" x14ac:dyDescent="0.3">
      <c r="A28" s="309"/>
      <c r="B28" s="311" t="s">
        <v>442</v>
      </c>
      <c r="C28" s="311"/>
      <c r="D28" s="311"/>
      <c r="E28" s="311"/>
      <c r="F28" s="311"/>
      <c r="G28" s="309"/>
      <c r="H28" s="309"/>
      <c r="I28" s="316"/>
      <c r="J28" s="309"/>
    </row>
    <row r="29" spans="1:10" x14ac:dyDescent="0.3">
      <c r="A29" s="309"/>
      <c r="B29" s="657"/>
      <c r="C29" s="415" t="s">
        <v>215</v>
      </c>
      <c r="D29" s="416" t="s">
        <v>216</v>
      </c>
      <c r="E29" s="660" t="s">
        <v>217</v>
      </c>
      <c r="F29" s="661"/>
      <c r="G29" s="323"/>
      <c r="H29" s="323"/>
      <c r="I29" s="316"/>
      <c r="J29" s="309"/>
    </row>
    <row r="30" spans="1:10" x14ac:dyDescent="0.3">
      <c r="A30" s="309"/>
      <c r="B30" s="658"/>
      <c r="C30" s="417" t="s">
        <v>218</v>
      </c>
      <c r="D30" s="418" t="s">
        <v>218</v>
      </c>
      <c r="E30" s="662" t="s">
        <v>219</v>
      </c>
      <c r="F30" s="663"/>
      <c r="G30" s="323"/>
      <c r="H30" s="323"/>
      <c r="I30" s="316"/>
      <c r="J30" s="309"/>
    </row>
    <row r="31" spans="1:10" x14ac:dyDescent="0.3">
      <c r="A31" s="309"/>
      <c r="B31" s="658"/>
      <c r="C31" s="417" t="s">
        <v>220</v>
      </c>
      <c r="D31" s="418" t="s">
        <v>221</v>
      </c>
      <c r="E31" s="662" t="s">
        <v>221</v>
      </c>
      <c r="F31" s="663"/>
      <c r="G31" s="323"/>
      <c r="H31" s="323"/>
      <c r="I31" s="316"/>
      <c r="J31" s="309"/>
    </row>
    <row r="32" spans="1:10" x14ac:dyDescent="0.3">
      <c r="A32" s="309"/>
      <c r="B32" s="659"/>
      <c r="C32" s="419" t="s">
        <v>222</v>
      </c>
      <c r="D32" s="420"/>
      <c r="E32" s="664"/>
      <c r="F32" s="665"/>
      <c r="G32" s="323"/>
      <c r="H32" s="323"/>
      <c r="I32" s="316"/>
      <c r="J32" s="309"/>
    </row>
    <row r="33" spans="1:10" x14ac:dyDescent="0.3">
      <c r="A33" s="309"/>
      <c r="B33" s="421" t="s">
        <v>223</v>
      </c>
      <c r="C33" s="422" t="str">
        <f>IF(ISBLANK('Intake Sheet'!C150),"",'Intake Sheet'!C150)</f>
        <v/>
      </c>
      <c r="D33" s="423" t="str">
        <f>IF(ISBLANK('Intake Sheet'!D150),"",'Intake Sheet'!D150)</f>
        <v/>
      </c>
      <c r="E33" s="642" t="str">
        <f>IF(ISBLANK('Intake Sheet'!E150:F150),"",'Intake Sheet'!E150:F150)</f>
        <v/>
      </c>
      <c r="F33" s="643"/>
      <c r="G33" s="323"/>
      <c r="H33" s="323"/>
      <c r="I33" s="316"/>
      <c r="J33" s="309"/>
    </row>
    <row r="34" spans="1:10" x14ac:dyDescent="0.3">
      <c r="A34" s="309"/>
      <c r="B34" s="424" t="s">
        <v>224</v>
      </c>
      <c r="C34" s="425" t="str">
        <f>IF(ISBLANK('Intake Sheet'!C151),"",'Intake Sheet'!C151)</f>
        <v/>
      </c>
      <c r="D34" s="425" t="str">
        <f>IF(ISBLANK('Intake Sheet'!D151),"",'Intake Sheet'!D151)</f>
        <v/>
      </c>
      <c r="E34" s="644" t="str">
        <f>IF(ISBLANK('Intake Sheet'!E151:F151),"",'Intake Sheet'!E151:F151)</f>
        <v/>
      </c>
      <c r="F34" s="645"/>
      <c r="G34" s="323"/>
      <c r="H34" s="323"/>
      <c r="I34" s="316"/>
      <c r="J34" s="309"/>
    </row>
    <row r="35" spans="1:10" ht="18.75" customHeight="1" x14ac:dyDescent="0.3">
      <c r="A35" s="309"/>
      <c r="B35" s="424" t="s">
        <v>225</v>
      </c>
      <c r="C35" s="425" t="str">
        <f>IF(ISBLANK('Intake Sheet'!C152),"",'Intake Sheet'!C152)</f>
        <v/>
      </c>
      <c r="D35" s="425" t="str">
        <f>IF(ISBLANK('Intake Sheet'!D152),"",'Intake Sheet'!D152)</f>
        <v/>
      </c>
      <c r="E35" s="644" t="str">
        <f>IF(ISBLANK('Intake Sheet'!E152:F152),"",'Intake Sheet'!E152:F152)</f>
        <v/>
      </c>
      <c r="F35" s="645"/>
      <c r="G35" s="323"/>
      <c r="H35" s="323"/>
      <c r="I35" s="316"/>
      <c r="J35" s="309"/>
    </row>
    <row r="36" spans="1:10" x14ac:dyDescent="0.3">
      <c r="A36" s="309"/>
      <c r="B36" s="421" t="s">
        <v>226</v>
      </c>
      <c r="C36" s="425"/>
      <c r="D36" s="425" t="str">
        <f>IF(ISBLANK('Intake Sheet'!D153),"",'Intake Sheet'!D153)</f>
        <v/>
      </c>
      <c r="E36" s="644" t="str">
        <f>IF(ISBLANK('Intake Sheet'!E153:F153),"",'Intake Sheet'!E153:F153)</f>
        <v/>
      </c>
      <c r="F36" s="645"/>
      <c r="G36" s="323"/>
      <c r="H36" s="323"/>
      <c r="I36" s="316"/>
      <c r="J36" s="309"/>
    </row>
    <row r="37" spans="1:10" x14ac:dyDescent="0.3">
      <c r="A37" s="309"/>
      <c r="B37" s="424" t="s">
        <v>227</v>
      </c>
      <c r="C37" s="426">
        <f>SUM(C34:C36)</f>
        <v>0</v>
      </c>
      <c r="D37" s="427">
        <f>SUM(D34:D36)</f>
        <v>0</v>
      </c>
      <c r="E37" s="646">
        <f>SUM(E34:F36)</f>
        <v>0</v>
      </c>
      <c r="F37" s="647"/>
      <c r="G37" s="323"/>
      <c r="H37" s="323"/>
      <c r="I37" s="316"/>
      <c r="J37" s="309"/>
    </row>
    <row r="38" spans="1:10" ht="8.25" customHeight="1" x14ac:dyDescent="0.3">
      <c r="A38" s="309"/>
      <c r="B38" s="320"/>
      <c r="C38" s="320"/>
      <c r="D38" s="320"/>
      <c r="E38" s="320"/>
      <c r="F38" s="320"/>
      <c r="G38" s="309"/>
      <c r="H38" s="309"/>
      <c r="I38" s="316"/>
      <c r="J38" s="309"/>
    </row>
    <row r="39" spans="1:10" x14ac:dyDescent="0.3">
      <c r="A39" s="309"/>
      <c r="B39" s="325" t="s">
        <v>228</v>
      </c>
      <c r="C39" s="309"/>
      <c r="D39" s="309"/>
      <c r="E39" s="309"/>
      <c r="F39" s="309"/>
      <c r="G39" s="309"/>
      <c r="H39" s="309"/>
      <c r="I39" s="316"/>
      <c r="J39" s="309"/>
    </row>
    <row r="40" spans="1:10" x14ac:dyDescent="0.3">
      <c r="A40" s="309"/>
      <c r="B40" s="325" t="s">
        <v>229</v>
      </c>
      <c r="C40" s="309"/>
      <c r="D40" s="309"/>
      <c r="E40" s="309"/>
      <c r="F40" s="309"/>
      <c r="G40" s="309"/>
      <c r="H40" s="309"/>
      <c r="I40" s="316"/>
      <c r="J40" s="309"/>
    </row>
    <row r="41" spans="1:10" x14ac:dyDescent="0.3">
      <c r="A41" s="309"/>
      <c r="B41" s="428" t="s">
        <v>230</v>
      </c>
      <c r="C41" s="309"/>
      <c r="D41" s="311"/>
      <c r="E41" s="311"/>
      <c r="F41" s="309"/>
      <c r="G41" s="309"/>
      <c r="H41" s="309"/>
      <c r="I41" s="316"/>
      <c r="J41" s="309"/>
    </row>
    <row r="42" spans="1:10" x14ac:dyDescent="0.3">
      <c r="A42" s="309"/>
      <c r="B42" s="309"/>
      <c r="C42" s="309"/>
      <c r="D42" s="309"/>
      <c r="E42" s="309"/>
      <c r="F42" s="309"/>
      <c r="G42" s="309"/>
      <c r="H42" s="309"/>
      <c r="I42" s="316"/>
      <c r="J42" s="309"/>
    </row>
    <row r="43" spans="1:10" ht="13.5" customHeight="1" x14ac:dyDescent="0.3">
      <c r="A43" s="309"/>
      <c r="B43" s="429" t="s">
        <v>231</v>
      </c>
      <c r="C43" s="430" t="str">
        <f>'Intake Sheet'!B31</f>
        <v xml:space="preserve">Ginne-Rae Clay </v>
      </c>
      <c r="D43" s="431"/>
      <c r="E43" s="309"/>
      <c r="F43" s="309"/>
      <c r="G43" s="648"/>
      <c r="H43" s="648"/>
      <c r="I43" s="648"/>
      <c r="J43" s="309"/>
    </row>
    <row r="44" spans="1:10" ht="23.25" customHeight="1" x14ac:dyDescent="0.3">
      <c r="A44" s="309"/>
      <c r="B44" s="432" t="s">
        <v>232</v>
      </c>
      <c r="C44" s="433" t="str">
        <f>'Intake Sheet'!B33</f>
        <v>860-543-3481</v>
      </c>
      <c r="D44" s="434" t="s">
        <v>233</v>
      </c>
      <c r="E44" s="434"/>
      <c r="F44" s="639" t="str">
        <f>'Intake Sheet'!B34</f>
        <v>ginne-rae.clay@ct.gov</v>
      </c>
      <c r="G44" s="640"/>
      <c r="H44" s="640"/>
      <c r="I44" s="641"/>
      <c r="J44" s="309"/>
    </row>
    <row r="45" spans="1:10" ht="5.25" customHeight="1" x14ac:dyDescent="0.3">
      <c r="A45" s="320"/>
      <c r="B45" s="320"/>
      <c r="C45" s="320"/>
      <c r="D45" s="320"/>
      <c r="E45" s="320"/>
      <c r="F45" s="320"/>
      <c r="G45" s="320"/>
      <c r="H45" s="320"/>
      <c r="I45" s="399"/>
      <c r="J45" s="309"/>
    </row>
    <row r="46" spans="1:10" ht="14.25" hidden="1" customHeight="1" x14ac:dyDescent="0.3">
      <c r="A46" s="309"/>
      <c r="B46" s="309"/>
      <c r="C46" s="309"/>
      <c r="D46" s="309"/>
      <c r="E46" s="309"/>
      <c r="F46" s="309"/>
      <c r="G46" s="309"/>
      <c r="H46" s="309"/>
      <c r="I46" s="309"/>
      <c r="J46" s="309"/>
    </row>
    <row r="47" spans="1:10" hidden="1" x14ac:dyDescent="0.3">
      <c r="A47" s="309"/>
      <c r="B47" s="309"/>
      <c r="C47" s="309"/>
      <c r="D47" s="309"/>
      <c r="E47" s="309"/>
      <c r="F47" s="309"/>
      <c r="G47" s="309"/>
      <c r="H47" s="309"/>
      <c r="I47" s="309"/>
      <c r="J47" s="309"/>
    </row>
    <row r="48" spans="1:10" ht="6" customHeight="1" x14ac:dyDescent="0.3">
      <c r="A48" s="309"/>
      <c r="B48" s="309"/>
      <c r="C48" s="309"/>
      <c r="D48" s="309"/>
      <c r="E48" s="309"/>
      <c r="F48" s="309"/>
      <c r="G48" s="309"/>
      <c r="H48" s="309"/>
      <c r="I48" s="309"/>
      <c r="J48" s="309"/>
    </row>
    <row r="49" spans="1:10" ht="9.75" customHeight="1" x14ac:dyDescent="0.3">
      <c r="A49" s="309"/>
      <c r="B49" s="309"/>
      <c r="C49" s="309"/>
      <c r="D49" s="309"/>
      <c r="E49" s="309"/>
      <c r="F49" s="309"/>
      <c r="G49" s="309"/>
      <c r="H49" s="309"/>
      <c r="I49" s="309"/>
      <c r="J49" s="309"/>
    </row>
  </sheetData>
  <mergeCells count="15">
    <mergeCell ref="B20:I20"/>
    <mergeCell ref="D22:H22"/>
    <mergeCell ref="E23:H23"/>
    <mergeCell ref="B29:B32"/>
    <mergeCell ref="E29:F29"/>
    <mergeCell ref="E30:F30"/>
    <mergeCell ref="E31:F31"/>
    <mergeCell ref="E32:F32"/>
    <mergeCell ref="F44:I44"/>
    <mergeCell ref="E33:F33"/>
    <mergeCell ref="E34:F34"/>
    <mergeCell ref="E35:F35"/>
    <mergeCell ref="E36:F36"/>
    <mergeCell ref="E37:F37"/>
    <mergeCell ref="G43:I43"/>
  </mergeCells>
  <pageMargins left="0.7" right="0.7" top="0.75" bottom="0.75" header="0.3" footer="0.3"/>
  <pageSetup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I53"/>
  <sheetViews>
    <sheetView showZeros="0" topLeftCell="A34" workbookViewId="0">
      <selection activeCell="G62" sqref="G62"/>
    </sheetView>
  </sheetViews>
  <sheetFormatPr defaultColWidth="9.33203125" defaultRowHeight="15.6" x14ac:dyDescent="0.3"/>
  <cols>
    <col min="1" max="1" width="12.33203125" style="326" customWidth="1"/>
    <col min="2" max="7" width="11.44140625" style="326" customWidth="1"/>
    <col min="8" max="8" width="13.44140625" style="326" customWidth="1"/>
    <col min="9" max="9" width="10.5546875" style="326" customWidth="1"/>
    <col min="10" max="16384" width="9.33203125" style="326"/>
  </cols>
  <sheetData>
    <row r="1" spans="1:9" x14ac:dyDescent="0.3">
      <c r="A1" s="442"/>
      <c r="B1" s="442"/>
      <c r="C1" s="442"/>
      <c r="D1" s="442"/>
      <c r="E1" s="442"/>
      <c r="F1" s="442"/>
      <c r="G1" s="442"/>
      <c r="H1" s="455"/>
      <c r="I1" s="442"/>
    </row>
    <row r="2" spans="1:9" x14ac:dyDescent="0.3">
      <c r="A2" s="442"/>
      <c r="B2" s="442"/>
      <c r="C2" s="443"/>
      <c r="D2" s="442"/>
      <c r="E2" s="444" t="s">
        <v>270</v>
      </c>
      <c r="F2" s="442"/>
      <c r="G2" s="442"/>
      <c r="H2" s="442"/>
      <c r="I2" s="442"/>
    </row>
    <row r="3" spans="1:9" ht="10.5" customHeight="1" x14ac:dyDescent="0.3">
      <c r="A3" s="442"/>
      <c r="B3" s="442"/>
      <c r="C3" s="442"/>
      <c r="D3" s="442"/>
      <c r="E3" s="445"/>
      <c r="F3" s="442"/>
      <c r="G3" s="442"/>
      <c r="H3" s="442"/>
      <c r="I3" s="442"/>
    </row>
    <row r="4" spans="1:9" x14ac:dyDescent="0.3">
      <c r="A4" s="446" t="s">
        <v>272</v>
      </c>
      <c r="B4" s="442"/>
      <c r="C4" s="678" t="s">
        <v>271</v>
      </c>
      <c r="D4" s="678"/>
      <c r="E4" s="678"/>
      <c r="F4" s="678"/>
      <c r="G4" s="678"/>
      <c r="H4" s="678"/>
      <c r="I4" s="678"/>
    </row>
    <row r="5" spans="1:9" ht="10.5" customHeight="1" x14ac:dyDescent="0.3">
      <c r="A5" s="447"/>
      <c r="B5" s="442"/>
      <c r="C5" s="442"/>
      <c r="D5" s="442"/>
      <c r="E5" s="442"/>
      <c r="F5" s="442"/>
      <c r="G5" s="442"/>
      <c r="H5" s="442"/>
      <c r="I5" s="442"/>
    </row>
    <row r="6" spans="1:9" x14ac:dyDescent="0.3">
      <c r="A6" s="446" t="s">
        <v>273</v>
      </c>
      <c r="B6" s="442"/>
      <c r="C6" s="675" t="str">
        <f>'Intake Sheet'!B4</f>
        <v xml:space="preserve">Cannabis Low Interest Loan Fund </v>
      </c>
      <c r="D6" s="675"/>
      <c r="E6" s="675"/>
      <c r="F6" s="675"/>
      <c r="G6" s="675"/>
      <c r="H6" s="448" t="s">
        <v>457</v>
      </c>
      <c r="I6" s="474">
        <f>'Intake Sheet'!B3</f>
        <v>0</v>
      </c>
    </row>
    <row r="7" spans="1:9" ht="10.5" customHeight="1" x14ac:dyDescent="0.3">
      <c r="A7" s="447"/>
      <c r="B7" s="442"/>
      <c r="C7" s="449"/>
      <c r="D7" s="449"/>
      <c r="E7" s="449"/>
      <c r="F7" s="449"/>
      <c r="G7" s="449"/>
      <c r="H7" s="449"/>
      <c r="I7" s="449"/>
    </row>
    <row r="8" spans="1:9" x14ac:dyDescent="0.3">
      <c r="A8" s="446" t="s">
        <v>458</v>
      </c>
      <c r="B8" s="442"/>
      <c r="C8" s="671" t="str">
        <f>'Intake Sheet'!B38</f>
        <v>PA 21-1</v>
      </c>
      <c r="D8" s="677"/>
      <c r="E8" s="455" t="s">
        <v>459</v>
      </c>
      <c r="F8" s="473" t="s">
        <v>382</v>
      </c>
      <c r="G8" s="455" t="s">
        <v>460</v>
      </c>
      <c r="H8" s="442"/>
      <c r="I8" s="475">
        <f>'Intake Sheet'!B192</f>
        <v>0</v>
      </c>
    </row>
    <row r="9" spans="1:9" ht="10.5" customHeight="1" x14ac:dyDescent="0.3">
      <c r="A9" s="447"/>
      <c r="B9" s="442"/>
      <c r="C9" s="447"/>
      <c r="D9" s="447"/>
      <c r="E9" s="442"/>
      <c r="F9" s="442"/>
      <c r="G9" s="442"/>
      <c r="H9" s="442"/>
      <c r="I9" s="442"/>
    </row>
    <row r="10" spans="1:9" ht="15" customHeight="1" x14ac:dyDescent="0.3">
      <c r="A10" s="446" t="s">
        <v>464</v>
      </c>
      <c r="B10" s="442"/>
      <c r="C10" s="447"/>
      <c r="D10" s="447"/>
      <c r="E10" s="442"/>
      <c r="F10" s="455" t="s">
        <v>462</v>
      </c>
      <c r="G10" s="442"/>
      <c r="H10" s="455" t="s">
        <v>463</v>
      </c>
      <c r="I10" s="442"/>
    </row>
    <row r="11" spans="1:9" ht="15" customHeight="1" x14ac:dyDescent="0.3">
      <c r="A11" s="446"/>
      <c r="B11" s="442"/>
      <c r="C11" s="680">
        <f>'Intake Sheet'!B197</f>
        <v>44645</v>
      </c>
      <c r="D11" s="680"/>
      <c r="E11" s="442"/>
      <c r="F11" s="475">
        <f>'Intake Sheet'!B198</f>
        <v>0</v>
      </c>
      <c r="G11" s="442"/>
      <c r="H11" s="476">
        <f>'Intake Sheet'!B41</f>
        <v>10000000</v>
      </c>
      <c r="I11" s="442"/>
    </row>
    <row r="12" spans="1:9" ht="15" customHeight="1" x14ac:dyDescent="0.3">
      <c r="A12" s="446"/>
      <c r="B12" s="442"/>
      <c r="C12" s="680"/>
      <c r="D12" s="680"/>
      <c r="E12" s="442"/>
      <c r="F12" s="475"/>
      <c r="G12" s="442"/>
      <c r="H12" s="476"/>
      <c r="I12" s="442"/>
    </row>
    <row r="13" spans="1:9" ht="15" customHeight="1" x14ac:dyDescent="0.3">
      <c r="A13" s="446"/>
      <c r="B13" s="442"/>
      <c r="C13" s="680"/>
      <c r="D13" s="680"/>
      <c r="E13" s="442"/>
      <c r="F13" s="475"/>
      <c r="G13" s="442"/>
      <c r="H13" s="476"/>
      <c r="I13" s="442"/>
    </row>
    <row r="14" spans="1:9" ht="10.5" customHeight="1" x14ac:dyDescent="0.3">
      <c r="A14" s="447"/>
      <c r="B14" s="442"/>
      <c r="C14" s="447"/>
      <c r="D14" s="447"/>
      <c r="E14" s="442"/>
      <c r="F14" s="442"/>
      <c r="G14" s="442"/>
      <c r="H14" s="442"/>
      <c r="I14" s="442"/>
    </row>
    <row r="15" spans="1:9" x14ac:dyDescent="0.3">
      <c r="A15" s="446" t="s">
        <v>461</v>
      </c>
      <c r="B15" s="442"/>
      <c r="C15" s="442"/>
      <c r="D15" s="442"/>
      <c r="E15" s="442"/>
      <c r="F15" s="442"/>
      <c r="G15" s="442"/>
      <c r="H15" s="442"/>
      <c r="I15" s="442"/>
    </row>
    <row r="16" spans="1:9" ht="9" customHeight="1" x14ac:dyDescent="0.3">
      <c r="A16" s="447"/>
      <c r="B16" s="442"/>
      <c r="C16" s="442"/>
      <c r="D16" s="442"/>
      <c r="E16" s="442"/>
      <c r="F16" s="442"/>
      <c r="G16" s="442"/>
      <c r="H16" s="442"/>
      <c r="I16" s="442"/>
    </row>
    <row r="17" spans="1:9" ht="94.5" customHeight="1" x14ac:dyDescent="0.3">
      <c r="A17" s="679" t="str">
        <f>IF(ISBLANK('Intake Sheet'!B69), 'Intake Sheet'!B56, 'Intake Sheet'!B69)</f>
        <v>PA 21-1 Sec (§ 134) Authorizes up to $50 million in state general obligation bonds for DECD and the Social Equity Council to use for specified financial assistance and workforce training programs in the following specified areas:   
1. low-interest loans to social equity applicants, municipalities, or nonprofits to rehabilitate, renovate, or develop unused or underused real property for use as a cannabis establishment; 
2. capital to social equity applicants seeking to start or maintain a cannabis establishment;
3. development funds or ongoing expenses for the cannabis business accelerator program; and
4. development funds or ongoing expenses for the workforce training programs developed by the Social Equity Council  
This first $10 Million request will be used to for low-interest loans to social equity applicants seeking to start or maintain a cannabis establishment</v>
      </c>
      <c r="B17" s="679"/>
      <c r="C17" s="679"/>
      <c r="D17" s="679"/>
      <c r="E17" s="679"/>
      <c r="F17" s="679"/>
      <c r="G17" s="679"/>
      <c r="H17" s="679"/>
      <c r="I17" s="679"/>
    </row>
    <row r="18" spans="1:9" ht="18" customHeight="1" x14ac:dyDescent="0.3">
      <c r="A18" s="667" t="s">
        <v>465</v>
      </c>
      <c r="B18" s="668"/>
      <c r="C18" s="668"/>
      <c r="D18" s="668"/>
      <c r="E18" s="668"/>
      <c r="F18" s="668"/>
      <c r="G18" s="668"/>
      <c r="H18" s="668"/>
      <c r="I18" s="669"/>
    </row>
    <row r="19" spans="1:9" ht="10.5" customHeight="1" x14ac:dyDescent="0.3">
      <c r="A19" s="442"/>
      <c r="B19" s="442"/>
      <c r="C19" s="442"/>
      <c r="D19" s="442"/>
      <c r="E19" s="442"/>
      <c r="F19" s="442"/>
      <c r="G19" s="442"/>
      <c r="H19" s="442"/>
      <c r="I19" s="442"/>
    </row>
    <row r="20" spans="1:9" x14ac:dyDescent="0.3">
      <c r="A20" s="666" t="s">
        <v>466</v>
      </c>
      <c r="B20" s="666"/>
      <c r="C20" s="666"/>
      <c r="D20" s="666"/>
      <c r="E20" s="666"/>
      <c r="F20" s="450" t="str">
        <f>IF('Intake Sheet'!B43=0,"","")</f>
        <v/>
      </c>
      <c r="G20" s="455" t="s">
        <v>467</v>
      </c>
      <c r="H20" s="442"/>
      <c r="I20" s="442"/>
    </row>
    <row r="21" spans="1:9" ht="15.75" customHeight="1" x14ac:dyDescent="0.3">
      <c r="A21" s="442"/>
      <c r="B21" s="442"/>
      <c r="C21" s="442"/>
      <c r="D21" s="442"/>
      <c r="E21" s="442"/>
      <c r="F21" s="450" t="str">
        <f>IF('Intake Sheet'!B43=0,"","")</f>
        <v></v>
      </c>
      <c r="G21" s="455" t="s">
        <v>468</v>
      </c>
      <c r="H21" s="442"/>
      <c r="I21" s="442"/>
    </row>
    <row r="22" spans="1:9" x14ac:dyDescent="0.3">
      <c r="A22" s="455" t="s">
        <v>469</v>
      </c>
      <c r="B22" s="442"/>
      <c r="C22" s="674">
        <f>'Intake Sheet'!B43</f>
        <v>10000000</v>
      </c>
      <c r="D22" s="674"/>
      <c r="E22" s="442"/>
      <c r="F22" s="442"/>
      <c r="G22" s="442"/>
      <c r="H22" s="442"/>
      <c r="I22" s="442"/>
    </row>
    <row r="23" spans="1:9" ht="10.5" customHeight="1" x14ac:dyDescent="0.3">
      <c r="A23" s="442"/>
      <c r="B23" s="442"/>
      <c r="C23" s="442"/>
      <c r="D23" s="442"/>
      <c r="E23" s="442"/>
      <c r="F23" s="442"/>
      <c r="G23" s="442"/>
      <c r="H23" s="442"/>
      <c r="I23" s="442"/>
    </row>
    <row r="24" spans="1:9" x14ac:dyDescent="0.3">
      <c r="A24" s="666" t="s">
        <v>470</v>
      </c>
      <c r="B24" s="666"/>
      <c r="C24" s="666"/>
      <c r="D24" s="666"/>
      <c r="E24" s="666"/>
      <c r="F24" s="666"/>
      <c r="G24" s="666"/>
      <c r="H24" s="666"/>
      <c r="I24" s="666"/>
    </row>
    <row r="25" spans="1:9" x14ac:dyDescent="0.3">
      <c r="A25" s="451" t="s">
        <v>314</v>
      </c>
      <c r="B25" s="477" t="str">
        <f>IF('Intake Sheet'!B43&gt;0,'Intake Sheet'!B45,"")</f>
        <v>will vary</v>
      </c>
      <c r="C25" s="451" t="s">
        <v>315</v>
      </c>
      <c r="D25" s="451"/>
      <c r="E25" s="472" t="str">
        <f>IF('Intake Sheet'!B43&gt;0,'Intake Sheet'!B46,"")</f>
        <v>will vary</v>
      </c>
      <c r="F25" s="451" t="s">
        <v>316</v>
      </c>
      <c r="G25" s="451"/>
      <c r="H25" s="472" t="str">
        <f>IF('Intake Sheet'!B43&gt;0,'Intake Sheet'!B47,"")</f>
        <v>YES</v>
      </c>
      <c r="I25" s="442"/>
    </row>
    <row r="26" spans="1:9" x14ac:dyDescent="0.3">
      <c r="A26" s="451" t="s">
        <v>487</v>
      </c>
      <c r="B26" s="670" t="str">
        <f>IF('Intake Sheet'!B43&gt;0,'Intake Sheet'!B48, "")</f>
        <v>principal only for the first 12 months</v>
      </c>
      <c r="C26" s="670"/>
      <c r="D26" s="670"/>
      <c r="E26" s="670"/>
      <c r="F26" s="670"/>
      <c r="G26" s="670"/>
      <c r="H26" s="670"/>
      <c r="I26" s="670"/>
    </row>
    <row r="27" spans="1:9" ht="10.5" customHeight="1" x14ac:dyDescent="0.3">
      <c r="A27" s="442"/>
      <c r="B27" s="442"/>
      <c r="C27" s="442"/>
      <c r="D27" s="442"/>
      <c r="E27" s="442"/>
      <c r="F27" s="442"/>
      <c r="G27" s="442"/>
      <c r="H27" s="442"/>
      <c r="I27" s="442"/>
    </row>
    <row r="28" spans="1:9" ht="18" customHeight="1" x14ac:dyDescent="0.3">
      <c r="A28" s="667" t="s">
        <v>471</v>
      </c>
      <c r="B28" s="668"/>
      <c r="C28" s="668"/>
      <c r="D28" s="668"/>
      <c r="E28" s="668"/>
      <c r="F28" s="668"/>
      <c r="G28" s="668"/>
      <c r="H28" s="668"/>
      <c r="I28" s="669"/>
    </row>
    <row r="29" spans="1:9" ht="10.5" customHeight="1" x14ac:dyDescent="0.3">
      <c r="A29" s="442"/>
      <c r="B29" s="442"/>
      <c r="C29" s="442"/>
      <c r="D29" s="442"/>
      <c r="E29" s="442"/>
      <c r="F29" s="442"/>
      <c r="G29" s="442"/>
      <c r="H29" s="442"/>
      <c r="I29" s="442"/>
    </row>
    <row r="30" spans="1:9" x14ac:dyDescent="0.3">
      <c r="A30" s="666" t="s">
        <v>472</v>
      </c>
      <c r="B30" s="666"/>
      <c r="C30" s="666"/>
      <c r="D30" s="666"/>
      <c r="E30" s="666"/>
      <c r="F30" s="450" t="str">
        <f>IF('Intake Sheet'!B42=0,"","")</f>
        <v></v>
      </c>
      <c r="G30" s="455" t="s">
        <v>467</v>
      </c>
      <c r="H30" s="442"/>
      <c r="I30" s="442"/>
    </row>
    <row r="31" spans="1:9" x14ac:dyDescent="0.3">
      <c r="A31" s="442"/>
      <c r="B31" s="442"/>
      <c r="C31" s="442"/>
      <c r="D31" s="442"/>
      <c r="E31" s="442"/>
      <c r="F31" s="450" t="str">
        <f>IF('Intake Sheet'!B42=0,"","")</f>
        <v/>
      </c>
      <c r="G31" s="455" t="s">
        <v>468</v>
      </c>
      <c r="H31" s="442"/>
      <c r="I31" s="442"/>
    </row>
    <row r="32" spans="1:9" x14ac:dyDescent="0.3">
      <c r="A32" s="455" t="s">
        <v>473</v>
      </c>
      <c r="B32" s="442"/>
      <c r="C32" s="674">
        <f>'Intake Sheet'!B42</f>
        <v>0</v>
      </c>
      <c r="D32" s="674"/>
      <c r="E32" s="442"/>
      <c r="F32" s="442"/>
      <c r="G32" s="442"/>
      <c r="H32" s="442"/>
      <c r="I32" s="442"/>
    </row>
    <row r="33" spans="1:9" ht="10.5" customHeight="1" x14ac:dyDescent="0.3">
      <c r="A33" s="442"/>
      <c r="B33" s="442"/>
      <c r="C33" s="442"/>
      <c r="D33" s="442"/>
      <c r="E33" s="442"/>
      <c r="F33" s="442"/>
      <c r="G33" s="442"/>
      <c r="H33" s="442"/>
      <c r="I33" s="442"/>
    </row>
    <row r="34" spans="1:9" x14ac:dyDescent="0.3">
      <c r="A34" s="455" t="s">
        <v>474</v>
      </c>
      <c r="B34" s="442"/>
      <c r="C34" s="442"/>
      <c r="D34" s="442"/>
      <c r="E34" s="442"/>
      <c r="F34" s="442"/>
      <c r="G34" s="442"/>
      <c r="H34" s="442"/>
      <c r="I34" s="442"/>
    </row>
    <row r="35" spans="1:9" x14ac:dyDescent="0.3">
      <c r="A35" s="675" t="str">
        <f>'Intake Sheet'!B6</f>
        <v>DECD/Social Equity Council</v>
      </c>
      <c r="B35" s="676"/>
      <c r="C35" s="676"/>
      <c r="D35" s="676"/>
      <c r="E35" s="676"/>
      <c r="F35" s="676"/>
      <c r="G35" s="676"/>
      <c r="H35" s="676"/>
      <c r="I35" s="442"/>
    </row>
    <row r="36" spans="1:9" ht="10.5" customHeight="1" x14ac:dyDescent="0.3">
      <c r="A36" s="442"/>
      <c r="B36" s="442"/>
      <c r="C36" s="442"/>
      <c r="D36" s="442"/>
      <c r="E36" s="442"/>
      <c r="F36" s="442"/>
      <c r="G36" s="442"/>
      <c r="H36" s="442"/>
      <c r="I36" s="442"/>
    </row>
    <row r="37" spans="1:9" x14ac:dyDescent="0.3">
      <c r="A37" s="449" t="s">
        <v>477</v>
      </c>
      <c r="B37" s="447"/>
      <c r="C37" s="452"/>
      <c r="D37" s="458"/>
      <c r="E37" s="455"/>
      <c r="F37" s="456" t="str">
        <f>IF('Intake Sheet'!B15="None","","")</f>
        <v/>
      </c>
      <c r="G37" s="455" t="s">
        <v>475</v>
      </c>
      <c r="H37" s="454" t="str">
        <f>IF('Intake Sheet'!B15="None","","")</f>
        <v></v>
      </c>
      <c r="I37" s="455" t="s">
        <v>468</v>
      </c>
    </row>
    <row r="38" spans="1:9" x14ac:dyDescent="0.3">
      <c r="A38" s="442" t="s">
        <v>476</v>
      </c>
      <c r="B38" s="442"/>
      <c r="C38" s="442"/>
      <c r="D38" s="442"/>
      <c r="E38" s="677" t="str">
        <f>IF('Intake Sheet'!B15="None","",'Intake Sheet'!B15)</f>
        <v/>
      </c>
      <c r="F38" s="677"/>
      <c r="G38" s="677"/>
      <c r="H38" s="677"/>
      <c r="I38" s="677"/>
    </row>
    <row r="39" spans="1:9" ht="10.5" customHeight="1" x14ac:dyDescent="0.3">
      <c r="A39" s="442"/>
      <c r="B39" s="442"/>
      <c r="C39" s="442"/>
      <c r="D39" s="442"/>
      <c r="E39" s="442"/>
      <c r="F39" s="442"/>
      <c r="G39" s="442"/>
      <c r="H39" s="442"/>
      <c r="I39" s="442"/>
    </row>
    <row r="40" spans="1:9" x14ac:dyDescent="0.3">
      <c r="A40" s="449" t="s">
        <v>478</v>
      </c>
      <c r="B40" s="442"/>
      <c r="C40" s="442"/>
      <c r="D40" s="442"/>
      <c r="E40" s="442"/>
      <c r="F40" s="442"/>
      <c r="G40" s="442"/>
      <c r="H40" s="442"/>
      <c r="I40" s="442"/>
    </row>
    <row r="41" spans="1:9" x14ac:dyDescent="0.3">
      <c r="A41" s="442" t="s">
        <v>490</v>
      </c>
      <c r="B41" s="442"/>
      <c r="C41" s="442"/>
      <c r="D41" s="442"/>
      <c r="E41" s="442"/>
      <c r="F41" s="450" t="str">
        <f>IF('Intake Sheet'!B176="Yes","","")</f>
        <v></v>
      </c>
      <c r="G41" s="455" t="s">
        <v>475</v>
      </c>
      <c r="H41" s="454" t="str">
        <f>IF('Intake Sheet'!B176="Yes","","")</f>
        <v/>
      </c>
      <c r="I41" s="455" t="s">
        <v>468</v>
      </c>
    </row>
    <row r="42" spans="1:9" ht="10.5" customHeight="1" x14ac:dyDescent="0.3">
      <c r="A42" s="442"/>
      <c r="B42" s="442"/>
      <c r="C42" s="442"/>
      <c r="D42" s="442"/>
      <c r="E42" s="442"/>
      <c r="F42" s="442"/>
      <c r="G42" s="442"/>
      <c r="H42" s="442"/>
      <c r="I42" s="442"/>
    </row>
    <row r="43" spans="1:9" x14ac:dyDescent="0.3">
      <c r="A43" s="449" t="s">
        <v>491</v>
      </c>
      <c r="B43" s="442"/>
      <c r="C43" s="442"/>
      <c r="D43" s="442"/>
      <c r="E43" s="442"/>
      <c r="F43" s="442"/>
      <c r="G43" s="442"/>
      <c r="H43" s="442"/>
      <c r="I43" s="442"/>
    </row>
    <row r="44" spans="1:9" x14ac:dyDescent="0.3">
      <c r="A44" s="442" t="s">
        <v>482</v>
      </c>
      <c r="B44" s="442"/>
      <c r="C44" s="442"/>
      <c r="D44" s="442"/>
      <c r="E44" s="442"/>
      <c r="F44" s="450" t="str">
        <f>IF('Intake Sheet'!B177="Yes","","")</f>
        <v></v>
      </c>
      <c r="G44" s="455" t="s">
        <v>475</v>
      </c>
      <c r="H44" s="450" t="str">
        <f>IF('Intake Sheet'!B177="Yes","","")</f>
        <v/>
      </c>
      <c r="I44" s="455" t="s">
        <v>468</v>
      </c>
    </row>
    <row r="45" spans="1:9" ht="10.5" customHeight="1" x14ac:dyDescent="0.3">
      <c r="A45" s="442"/>
      <c r="B45" s="442"/>
      <c r="C45" s="442"/>
      <c r="D45" s="442"/>
      <c r="E45" s="442"/>
      <c r="F45" s="442"/>
      <c r="G45" s="442"/>
      <c r="H45" s="442"/>
      <c r="I45" s="442"/>
    </row>
    <row r="46" spans="1:9" x14ac:dyDescent="0.3">
      <c r="A46" s="449" t="s">
        <v>488</v>
      </c>
      <c r="B46" s="442"/>
      <c r="C46" s="442"/>
      <c r="D46" s="442"/>
      <c r="E46" s="442"/>
      <c r="F46" s="442"/>
      <c r="G46" s="442"/>
      <c r="H46" s="442"/>
      <c r="I46" s="442"/>
    </row>
    <row r="47" spans="1:9" x14ac:dyDescent="0.3">
      <c r="A47" s="442" t="s">
        <v>489</v>
      </c>
      <c r="B47" s="671" t="str">
        <f>'Intake Sheet'!B178</f>
        <v>No</v>
      </c>
      <c r="C47" s="672"/>
      <c r="D47" s="672"/>
      <c r="E47" s="672"/>
      <c r="F47" s="672"/>
      <c r="G47" s="672"/>
      <c r="H47" s="672"/>
      <c r="I47" s="672"/>
    </row>
    <row r="48" spans="1:9" ht="10.5" customHeight="1" x14ac:dyDescent="0.3">
      <c r="A48" s="442"/>
      <c r="B48" s="442"/>
      <c r="C48" s="442"/>
      <c r="D48" s="442"/>
      <c r="E48" s="442"/>
      <c r="F48" s="442"/>
      <c r="G48" s="442"/>
      <c r="H48" s="442"/>
      <c r="I48" s="442"/>
    </row>
    <row r="49" spans="1:9" x14ac:dyDescent="0.3">
      <c r="A49" s="326" t="s">
        <v>492</v>
      </c>
    </row>
    <row r="50" spans="1:9" x14ac:dyDescent="0.3">
      <c r="A50" s="326" t="s">
        <v>493</v>
      </c>
      <c r="C50" s="673">
        <f>'Intake Sheet'!B180</f>
        <v>0</v>
      </c>
      <c r="D50" s="673"/>
      <c r="F50" s="450" t="str">
        <f>IF('Intake Sheet'!B179="Yes","","")</f>
        <v></v>
      </c>
      <c r="G50" s="455" t="s">
        <v>475</v>
      </c>
      <c r="H50" s="450" t="str">
        <f>IF('Intake Sheet'!B179="Yes","","")</f>
        <v/>
      </c>
      <c r="I50" s="455" t="s">
        <v>468</v>
      </c>
    </row>
    <row r="51" spans="1:9" ht="10.5" customHeight="1" x14ac:dyDescent="0.3"/>
    <row r="52" spans="1:9" x14ac:dyDescent="0.3">
      <c r="A52" s="326" t="s">
        <v>496</v>
      </c>
    </row>
    <row r="53" spans="1:9" x14ac:dyDescent="0.3">
      <c r="A53" s="326" t="s">
        <v>497</v>
      </c>
      <c r="F53" s="450" t="str">
        <f>IF('Intake Sheet'!B181="Yes","","")</f>
        <v></v>
      </c>
      <c r="G53" s="455" t="s">
        <v>475</v>
      </c>
      <c r="H53" s="450" t="str">
        <f>IF('Intake Sheet'!B181="Yes","","")</f>
        <v/>
      </c>
      <c r="I53" s="455" t="s">
        <v>468</v>
      </c>
    </row>
  </sheetData>
  <mergeCells count="19">
    <mergeCell ref="A20:E20"/>
    <mergeCell ref="A18:I18"/>
    <mergeCell ref="C22:D22"/>
    <mergeCell ref="A24:I24"/>
    <mergeCell ref="C4:I4"/>
    <mergeCell ref="C8:D8"/>
    <mergeCell ref="A17:I17"/>
    <mergeCell ref="C6:G6"/>
    <mergeCell ref="C11:D11"/>
    <mergeCell ref="C12:D12"/>
    <mergeCell ref="C13:D13"/>
    <mergeCell ref="A30:E30"/>
    <mergeCell ref="A28:I28"/>
    <mergeCell ref="B26:I26"/>
    <mergeCell ref="B47:I47"/>
    <mergeCell ref="C50:D50"/>
    <mergeCell ref="C32:D32"/>
    <mergeCell ref="A35:H35"/>
    <mergeCell ref="E38:I38"/>
  </mergeCells>
  <pageMargins left="0.7" right="0.7" top="0.5" bottom="0.25" header="0.3" footer="0.3"/>
  <pageSetup scale="8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2:I53"/>
  <sheetViews>
    <sheetView showZeros="0" zoomScaleNormal="100" workbookViewId="0">
      <selection activeCell="G31" sqref="G31:H31"/>
    </sheetView>
  </sheetViews>
  <sheetFormatPr defaultColWidth="9.33203125" defaultRowHeight="15.6" x14ac:dyDescent="0.3"/>
  <cols>
    <col min="1" max="1" width="12.33203125" style="326" customWidth="1"/>
    <col min="2" max="7" width="11.44140625" style="326" customWidth="1"/>
    <col min="8" max="8" width="13.44140625" style="326" customWidth="1"/>
    <col min="9" max="9" width="10.5546875" style="326" customWidth="1"/>
    <col min="10" max="16384" width="9.33203125" style="326"/>
  </cols>
  <sheetData>
    <row r="2" spans="1:9" s="469" customFormat="1" ht="18" customHeight="1" x14ac:dyDescent="0.3">
      <c r="A2" s="667" t="s">
        <v>503</v>
      </c>
      <c r="B2" s="668"/>
      <c r="C2" s="668"/>
      <c r="D2" s="668"/>
      <c r="E2" s="668"/>
      <c r="F2" s="668"/>
      <c r="G2" s="668"/>
      <c r="H2" s="668"/>
      <c r="I2" s="669"/>
    </row>
    <row r="3" spans="1:9" x14ac:dyDescent="0.3">
      <c r="A3" s="442"/>
      <c r="B3" s="442"/>
      <c r="C3" s="442"/>
      <c r="D3" s="442"/>
      <c r="E3" s="442"/>
      <c r="F3" s="442"/>
      <c r="G3" s="442"/>
      <c r="H3" s="442"/>
      <c r="I3" s="442"/>
    </row>
    <row r="4" spans="1:9" ht="15.75" customHeight="1" x14ac:dyDescent="0.3">
      <c r="A4" s="666" t="s">
        <v>504</v>
      </c>
      <c r="B4" s="666"/>
      <c r="C4" s="666"/>
      <c r="D4" s="666"/>
      <c r="E4" s="666"/>
      <c r="F4" s="450" t="str">
        <f>IF('Intake Sheet'!B182="No","","")</f>
        <v></v>
      </c>
      <c r="G4" s="457" t="s">
        <v>505</v>
      </c>
      <c r="H4" s="442"/>
      <c r="I4" s="442"/>
    </row>
    <row r="5" spans="1:9" x14ac:dyDescent="0.3">
      <c r="A5" s="442"/>
      <c r="B5" s="442"/>
      <c r="C5" s="442"/>
      <c r="D5" s="442"/>
      <c r="E5" s="442"/>
      <c r="F5" s="450" t="str">
        <f>IF('Intake Sheet'!B182="Yes","","")</f>
        <v/>
      </c>
      <c r="G5" s="457" t="s">
        <v>468</v>
      </c>
      <c r="H5" s="442"/>
      <c r="I5" s="442"/>
    </row>
    <row r="6" spans="1:9" ht="15.75" customHeight="1" x14ac:dyDescent="0.3">
      <c r="A6" s="457" t="s">
        <v>506</v>
      </c>
      <c r="B6" s="442"/>
      <c r="C6" s="674" t="str">
        <f>IF('Intake Sheet'!B182="Yes", 'Intake Sheet'!B183, "")</f>
        <v/>
      </c>
      <c r="D6" s="674"/>
      <c r="E6" s="442"/>
      <c r="F6" s="442"/>
      <c r="G6" s="442"/>
      <c r="H6" s="442"/>
      <c r="I6" s="442"/>
    </row>
    <row r="7" spans="1:9" x14ac:dyDescent="0.3">
      <c r="A7" s="442"/>
      <c r="B7" s="442"/>
      <c r="C7" s="442"/>
      <c r="D7" s="442"/>
      <c r="E7" s="442"/>
      <c r="F7" s="442"/>
      <c r="G7" s="442"/>
      <c r="H7" s="442"/>
      <c r="I7" s="442"/>
    </row>
    <row r="8" spans="1:9" x14ac:dyDescent="0.3">
      <c r="A8" s="666" t="s">
        <v>507</v>
      </c>
      <c r="B8" s="666"/>
      <c r="C8" s="666"/>
      <c r="D8" s="666"/>
      <c r="E8" s="666"/>
      <c r="F8" s="666"/>
      <c r="G8" s="666"/>
      <c r="H8" s="666"/>
      <c r="I8" s="666"/>
    </row>
    <row r="9" spans="1:9" x14ac:dyDescent="0.3">
      <c r="A9" s="457" t="s">
        <v>508</v>
      </c>
      <c r="B9" s="457"/>
      <c r="C9" s="457"/>
      <c r="D9" s="457"/>
      <c r="E9" s="457"/>
      <c r="F9" s="450" t="str">
        <f>IF('Intake Sheet'!B184="No","","")</f>
        <v></v>
      </c>
      <c r="G9" s="457" t="s">
        <v>475</v>
      </c>
      <c r="H9" s="450" t="str">
        <f>IF('Intake Sheet'!B184="Yes","","")</f>
        <v/>
      </c>
      <c r="I9" s="457" t="s">
        <v>468</v>
      </c>
    </row>
    <row r="10" spans="1:9" ht="15.75" customHeight="1" x14ac:dyDescent="0.3">
      <c r="A10" s="457" t="s">
        <v>509</v>
      </c>
      <c r="B10" s="457"/>
      <c r="C10" s="457"/>
      <c r="D10" s="457"/>
      <c r="E10" s="457"/>
      <c r="F10" s="457"/>
      <c r="G10" s="457"/>
      <c r="H10" s="457"/>
      <c r="I10" s="457"/>
    </row>
    <row r="11" spans="1:9" x14ac:dyDescent="0.3">
      <c r="A11" s="457"/>
      <c r="B11" s="457"/>
      <c r="C11" s="457"/>
      <c r="D11" s="457"/>
      <c r="E11" s="457"/>
      <c r="F11" s="457"/>
      <c r="G11" s="457"/>
      <c r="H11" s="457"/>
      <c r="I11" s="457"/>
    </row>
    <row r="12" spans="1:9" x14ac:dyDescent="0.3">
      <c r="A12" s="457" t="s">
        <v>510</v>
      </c>
      <c r="B12" s="457"/>
      <c r="C12" s="457"/>
      <c r="D12" s="457"/>
      <c r="E12" s="457"/>
      <c r="F12" s="457"/>
      <c r="G12" s="457"/>
      <c r="H12" s="457"/>
      <c r="I12" s="457"/>
    </row>
    <row r="13" spans="1:9" x14ac:dyDescent="0.3">
      <c r="A13" s="683" t="str">
        <f>IF('Intake Sheet'!B184="Yes",'Intake Sheet'!B185,"")</f>
        <v/>
      </c>
      <c r="B13" s="683"/>
      <c r="C13" s="683"/>
      <c r="D13" s="683"/>
      <c r="E13" s="683"/>
      <c r="F13" s="683"/>
      <c r="G13" s="683"/>
      <c r="H13" s="683"/>
      <c r="I13" s="683"/>
    </row>
    <row r="14" spans="1:9" x14ac:dyDescent="0.3">
      <c r="A14" s="684"/>
      <c r="B14" s="684"/>
      <c r="C14" s="684"/>
      <c r="D14" s="684"/>
      <c r="E14" s="684"/>
      <c r="F14" s="684"/>
      <c r="G14" s="684"/>
      <c r="H14" s="684"/>
      <c r="I14" s="684"/>
    </row>
    <row r="15" spans="1:9" x14ac:dyDescent="0.3">
      <c r="A15" s="464" t="str">
        <f>IF('Intake Sheet'!B186="Owned", "", "")</f>
        <v/>
      </c>
      <c r="B15" s="457" t="s">
        <v>511</v>
      </c>
      <c r="C15" s="457"/>
      <c r="D15" s="457"/>
      <c r="E15" s="457"/>
      <c r="F15" s="457"/>
      <c r="G15" s="457"/>
      <c r="H15" s="457"/>
      <c r="I15" s="457"/>
    </row>
    <row r="16" spans="1:9" x14ac:dyDescent="0.3">
      <c r="A16" s="467"/>
      <c r="B16" s="457"/>
      <c r="C16" s="457"/>
      <c r="D16" s="457"/>
      <c r="E16" s="457"/>
      <c r="F16" s="457"/>
      <c r="G16" s="457"/>
      <c r="H16" s="457"/>
      <c r="I16" s="457"/>
    </row>
    <row r="17" spans="1:9" x14ac:dyDescent="0.3">
      <c r="A17" s="464" t="str">
        <f>IF('Intake Sheet'!B186="Leased", "", "")</f>
        <v/>
      </c>
      <c r="B17" s="457" t="s">
        <v>515</v>
      </c>
      <c r="C17" s="457"/>
      <c r="D17" s="457"/>
      <c r="E17" s="457"/>
      <c r="F17" s="457"/>
      <c r="G17" s="457"/>
      <c r="H17" s="457"/>
      <c r="I17" s="457"/>
    </row>
    <row r="18" spans="1:9" x14ac:dyDescent="0.3">
      <c r="A18" s="468"/>
      <c r="B18" s="457"/>
      <c r="C18" s="457"/>
      <c r="D18" s="457"/>
      <c r="E18" s="457"/>
      <c r="F18" s="457"/>
      <c r="G18" s="457"/>
      <c r="H18" s="457"/>
      <c r="I18" s="457"/>
    </row>
    <row r="19" spans="1:9" x14ac:dyDescent="0.3">
      <c r="A19" s="464" t="str">
        <f>IF('Intake Sheet'!B186="Managed or Operated", "", "")</f>
        <v/>
      </c>
      <c r="B19" s="457" t="s">
        <v>512</v>
      </c>
      <c r="C19" s="457"/>
      <c r="D19" s="457"/>
      <c r="E19" s="457"/>
      <c r="F19" s="457"/>
      <c r="G19" s="457"/>
      <c r="H19" s="457"/>
      <c r="I19" s="457"/>
    </row>
    <row r="20" spans="1:9" x14ac:dyDescent="0.3">
      <c r="A20" s="445"/>
      <c r="B20" s="442" t="s">
        <v>513</v>
      </c>
      <c r="C20" s="457"/>
      <c r="D20" s="457"/>
      <c r="E20" s="457"/>
      <c r="F20" s="457"/>
      <c r="G20" s="457"/>
      <c r="H20" s="457"/>
      <c r="I20" s="457"/>
    </row>
    <row r="21" spans="1:9" x14ac:dyDescent="0.3">
      <c r="A21" s="445"/>
      <c r="B21" s="442"/>
      <c r="C21" s="457"/>
      <c r="D21" s="457"/>
      <c r="E21" s="457"/>
      <c r="F21" s="457"/>
      <c r="G21" s="457"/>
      <c r="H21" s="457"/>
      <c r="I21" s="457"/>
    </row>
    <row r="22" spans="1:9" x14ac:dyDescent="0.3">
      <c r="A22" s="464" t="str">
        <f>IF('Intake Sheet'!B186="Otherwise Used", "", "")</f>
        <v/>
      </c>
      <c r="B22" s="442" t="s">
        <v>514</v>
      </c>
      <c r="C22" s="457"/>
      <c r="D22" s="457"/>
      <c r="E22" s="457"/>
      <c r="F22" s="457"/>
      <c r="G22" s="457"/>
      <c r="H22" s="457"/>
      <c r="I22" s="457"/>
    </row>
    <row r="23" spans="1:9" x14ac:dyDescent="0.3">
      <c r="A23" s="457"/>
      <c r="B23" s="442" t="s">
        <v>519</v>
      </c>
      <c r="C23" s="457"/>
      <c r="D23" s="457"/>
      <c r="E23" s="457"/>
      <c r="F23" s="457"/>
      <c r="G23" s="457"/>
      <c r="H23" s="457"/>
      <c r="I23" s="457"/>
    </row>
    <row r="24" spans="1:9" x14ac:dyDescent="0.3">
      <c r="A24" s="457"/>
      <c r="B24" s="442" t="s">
        <v>516</v>
      </c>
      <c r="C24" s="457"/>
      <c r="D24" s="457"/>
      <c r="E24" s="457"/>
      <c r="F24" s="457"/>
      <c r="G24" s="457"/>
      <c r="H24" s="457"/>
      <c r="I24" s="457"/>
    </row>
    <row r="25" spans="1:9" x14ac:dyDescent="0.3">
      <c r="A25" s="457"/>
      <c r="B25" s="442"/>
      <c r="C25" s="457"/>
      <c r="D25" s="457"/>
      <c r="E25" s="457"/>
      <c r="F25" s="457"/>
      <c r="G25" s="457"/>
      <c r="H25" s="457"/>
      <c r="I25" s="457"/>
    </row>
    <row r="26" spans="1:9" ht="10.5" customHeight="1" x14ac:dyDescent="0.3">
      <c r="A26" s="457"/>
      <c r="B26" s="442"/>
      <c r="C26" s="457"/>
      <c r="D26" s="457"/>
      <c r="E26" s="457"/>
      <c r="F26" s="457"/>
      <c r="G26" s="457"/>
      <c r="H26" s="457"/>
      <c r="I26" s="457"/>
    </row>
    <row r="27" spans="1:9" ht="15.75" customHeight="1" x14ac:dyDescent="0.3">
      <c r="A27" s="442"/>
      <c r="B27" s="442"/>
      <c r="C27" s="442"/>
      <c r="D27" s="442"/>
      <c r="E27" s="442"/>
      <c r="F27" s="442"/>
      <c r="G27" s="442"/>
      <c r="H27" s="442"/>
      <c r="I27" s="442"/>
    </row>
    <row r="28" spans="1:9" ht="15.75" customHeight="1" x14ac:dyDescent="0.3">
      <c r="A28" s="465" t="s">
        <v>517</v>
      </c>
      <c r="B28" s="442"/>
      <c r="C28" s="442"/>
      <c r="D28" s="442"/>
      <c r="E28" s="442"/>
      <c r="F28" s="442"/>
      <c r="G28" s="442"/>
      <c r="H28" s="442"/>
      <c r="I28" s="442"/>
    </row>
    <row r="29" spans="1:9" ht="15.75" customHeight="1" x14ac:dyDescent="0.3">
      <c r="A29" s="442"/>
      <c r="B29" s="442"/>
      <c r="C29" s="442"/>
      <c r="D29" s="442"/>
      <c r="E29" s="442"/>
      <c r="F29" s="442"/>
      <c r="G29" s="442"/>
      <c r="H29" s="442"/>
      <c r="I29" s="442"/>
    </row>
    <row r="30" spans="1:9" ht="15.75" customHeight="1" x14ac:dyDescent="0.3">
      <c r="A30" s="442"/>
      <c r="B30" s="457" t="s">
        <v>518</v>
      </c>
      <c r="C30" s="442"/>
      <c r="D30" s="442"/>
      <c r="E30" s="442"/>
      <c r="F30" s="442"/>
      <c r="G30" s="442"/>
      <c r="H30" s="442"/>
      <c r="I30" s="442"/>
    </row>
    <row r="31" spans="1:9" ht="15.75" customHeight="1" x14ac:dyDescent="0.3">
      <c r="A31" s="442"/>
      <c r="B31" s="442"/>
      <c r="C31" s="442" t="s">
        <v>72</v>
      </c>
      <c r="D31" s="442"/>
      <c r="E31" s="442"/>
      <c r="F31" s="466"/>
      <c r="G31" s="681" t="str">
        <f>IF('Intake Sheet'!B182="Yes", SUM('Intake Sheet'!H83,'Intake Sheet'!H91), "")</f>
        <v/>
      </c>
      <c r="H31" s="681"/>
      <c r="I31" s="442"/>
    </row>
    <row r="32" spans="1:9" ht="15.75" customHeight="1" x14ac:dyDescent="0.3">
      <c r="A32" s="442"/>
      <c r="B32" s="442"/>
      <c r="C32" s="442" t="s">
        <v>73</v>
      </c>
      <c r="D32" s="442"/>
      <c r="E32" s="442"/>
      <c r="F32" s="466"/>
      <c r="G32" s="681" t="str">
        <f>IF('Intake Sheet'!B182="Yes", SUM('Intake Sheet'!H84,'Intake Sheet'!H85), "")</f>
        <v/>
      </c>
      <c r="H32" s="681"/>
      <c r="I32" s="442"/>
    </row>
    <row r="33" spans="1:9" ht="15.75" customHeight="1" x14ac:dyDescent="0.3">
      <c r="A33" s="442"/>
      <c r="B33" s="442"/>
      <c r="C33" s="442" t="s">
        <v>527</v>
      </c>
      <c r="D33" s="442"/>
      <c r="E33" s="442"/>
      <c r="F33" s="466"/>
      <c r="G33" s="682" t="s">
        <v>530</v>
      </c>
      <c r="H33" s="682"/>
      <c r="I33" s="442"/>
    </row>
    <row r="34" spans="1:9" ht="15.75" customHeight="1" x14ac:dyDescent="0.3">
      <c r="A34" s="442"/>
      <c r="B34" s="442"/>
      <c r="C34" s="442" t="s">
        <v>41</v>
      </c>
      <c r="D34" s="442"/>
      <c r="E34" s="442"/>
      <c r="F34" s="466"/>
      <c r="G34" s="682" t="s">
        <v>530</v>
      </c>
      <c r="H34" s="682"/>
      <c r="I34" s="442"/>
    </row>
    <row r="35" spans="1:9" ht="15.75" customHeight="1" x14ac:dyDescent="0.3">
      <c r="A35" s="442"/>
      <c r="B35" s="442"/>
      <c r="C35" s="442"/>
      <c r="D35" s="442"/>
      <c r="E35" s="442" t="s">
        <v>403</v>
      </c>
      <c r="F35" s="466"/>
      <c r="G35" s="681">
        <f>SUM(G31:H34)</f>
        <v>0</v>
      </c>
      <c r="H35" s="681"/>
      <c r="I35" s="442"/>
    </row>
    <row r="36" spans="1:9" ht="15.75" customHeight="1" x14ac:dyDescent="0.3">
      <c r="A36" s="442"/>
      <c r="B36" s="457" t="s">
        <v>520</v>
      </c>
      <c r="C36" s="442"/>
      <c r="D36" s="442"/>
      <c r="E36" s="442"/>
      <c r="F36" s="442"/>
      <c r="G36" s="442"/>
      <c r="H36" s="442"/>
      <c r="I36" s="442"/>
    </row>
    <row r="37" spans="1:9" ht="15.75" customHeight="1" x14ac:dyDescent="0.3">
      <c r="A37" s="442"/>
      <c r="B37" s="442"/>
      <c r="C37" s="442" t="s">
        <v>521</v>
      </c>
      <c r="D37" s="442"/>
      <c r="E37" s="442"/>
      <c r="F37" s="442"/>
      <c r="G37" s="681" t="str">
        <f>IF('Intake Sheet'!B182="Yes", SUM('Intake Sheet'!H86,'Intake Sheet'!H87), "")</f>
        <v/>
      </c>
      <c r="H37" s="681"/>
      <c r="I37" s="442"/>
    </row>
    <row r="38" spans="1:9" ht="15.75" customHeight="1" x14ac:dyDescent="0.3">
      <c r="A38" s="442"/>
      <c r="B38" s="442"/>
      <c r="C38" s="442" t="s">
        <v>522</v>
      </c>
      <c r="D38" s="442"/>
      <c r="E38" s="442"/>
      <c r="F38" s="442"/>
      <c r="G38" s="681" t="str">
        <f>IF('Intake Sheet'!B182="Yes", 'Intake Sheet'!H90, "")</f>
        <v/>
      </c>
      <c r="H38" s="681"/>
      <c r="I38" s="442"/>
    </row>
    <row r="39" spans="1:9" ht="15.75" customHeight="1" x14ac:dyDescent="0.3">
      <c r="A39" s="442"/>
      <c r="B39" s="442"/>
      <c r="C39" s="442" t="s">
        <v>523</v>
      </c>
      <c r="D39" s="442"/>
      <c r="E39" s="442"/>
      <c r="F39" s="442"/>
      <c r="G39" s="681" t="str">
        <f>IF('Intake Sheet'!B182="Yes", SUM('Intake Sheet'!H88,'Intake Sheet'!H89), "")</f>
        <v/>
      </c>
      <c r="H39" s="681"/>
      <c r="I39" s="442"/>
    </row>
    <row r="40" spans="1:9" ht="15.75" customHeight="1" x14ac:dyDescent="0.3">
      <c r="A40" s="442"/>
      <c r="B40" s="442"/>
      <c r="C40" s="442" t="s">
        <v>524</v>
      </c>
      <c r="D40" s="442"/>
      <c r="E40" s="442"/>
      <c r="F40" s="442"/>
      <c r="G40" s="681" t="str">
        <f>IF('Intake Sheet'!B182="Yes", 'Intake Sheet'!H92, "")</f>
        <v/>
      </c>
      <c r="H40" s="681"/>
      <c r="I40" s="442"/>
    </row>
    <row r="41" spans="1:9" ht="15.75" customHeight="1" x14ac:dyDescent="0.3">
      <c r="A41" s="442"/>
      <c r="B41" s="442"/>
      <c r="C41" s="442" t="s">
        <v>41</v>
      </c>
      <c r="D41" s="442"/>
      <c r="E41" s="442"/>
      <c r="F41" s="442"/>
      <c r="G41" s="681" t="str">
        <f>IF('Intake Sheet'!B182="Yes", SUM('Intake Sheet'!H94,'Intake Sheet'!H95), "")</f>
        <v/>
      </c>
      <c r="H41" s="681"/>
      <c r="I41" s="442"/>
    </row>
    <row r="42" spans="1:9" ht="15.75" customHeight="1" x14ac:dyDescent="0.3">
      <c r="A42" s="442"/>
      <c r="B42" s="442"/>
      <c r="C42" s="442"/>
      <c r="D42" s="442"/>
      <c r="E42" s="442" t="s">
        <v>403</v>
      </c>
      <c r="F42" s="442"/>
      <c r="G42" s="681">
        <f>SUM(G37:H41)</f>
        <v>0</v>
      </c>
      <c r="H42" s="681"/>
      <c r="I42" s="442"/>
    </row>
    <row r="43" spans="1:9" ht="15.75" customHeight="1" x14ac:dyDescent="0.3">
      <c r="A43" s="442"/>
      <c r="B43" s="457" t="s">
        <v>136</v>
      </c>
      <c r="C43" s="442"/>
      <c r="D43" s="442"/>
      <c r="E43" s="442"/>
      <c r="F43" s="442"/>
      <c r="G43" s="442"/>
      <c r="H43" s="442"/>
      <c r="I43" s="442"/>
    </row>
    <row r="44" spans="1:9" ht="15.75" customHeight="1" x14ac:dyDescent="0.3">
      <c r="A44" s="442"/>
      <c r="B44" s="442"/>
      <c r="C44" s="442" t="s">
        <v>525</v>
      </c>
      <c r="D44" s="442"/>
      <c r="E44" s="442"/>
      <c r="F44" s="442"/>
      <c r="G44" s="681" t="str">
        <f>IF('Intake Sheet'!B182="Yes", SUM('Intake Sheet'!H99:'Intake Sheet'!H107), "")</f>
        <v/>
      </c>
      <c r="H44" s="681"/>
      <c r="I44" s="442"/>
    </row>
    <row r="45" spans="1:9" ht="15.75" customHeight="1" x14ac:dyDescent="0.3">
      <c r="A45" s="442"/>
      <c r="B45" s="442"/>
      <c r="C45" s="442" t="s">
        <v>526</v>
      </c>
      <c r="D45" s="442"/>
      <c r="E45" s="442"/>
      <c r="F45" s="442"/>
      <c r="G45" s="681" t="str">
        <f>IF('Intake Sheet'!B182="Yes", 'Intake Sheet'!H93, "")</f>
        <v/>
      </c>
      <c r="H45" s="681"/>
      <c r="I45" s="442"/>
    </row>
    <row r="46" spans="1:9" ht="15.75" customHeight="1" x14ac:dyDescent="0.3">
      <c r="A46" s="442"/>
      <c r="B46" s="442"/>
      <c r="C46" s="442" t="s">
        <v>41</v>
      </c>
      <c r="D46" s="442"/>
      <c r="E46" s="442"/>
      <c r="F46" s="442"/>
      <c r="G46" s="681" t="str">
        <f>IF('Intake Sheet'!B182="Yes", 'Intake Sheet'!H108, "")</f>
        <v/>
      </c>
      <c r="H46" s="681"/>
      <c r="I46" s="442"/>
    </row>
    <row r="47" spans="1:9" ht="15.75" customHeight="1" x14ac:dyDescent="0.3">
      <c r="A47" s="442"/>
      <c r="B47" s="442"/>
      <c r="C47" s="442"/>
      <c r="D47" s="442"/>
      <c r="E47" s="442" t="s">
        <v>403</v>
      </c>
      <c r="F47" s="442"/>
      <c r="G47" s="681">
        <f>SUM(G44:H46)</f>
        <v>0</v>
      </c>
      <c r="H47" s="681"/>
      <c r="I47" s="442"/>
    </row>
    <row r="48" spans="1:9" ht="15.75" customHeight="1" x14ac:dyDescent="0.3">
      <c r="A48" s="442"/>
      <c r="B48" s="442" t="s">
        <v>528</v>
      </c>
      <c r="C48" s="442"/>
      <c r="D48" s="442"/>
      <c r="E48" s="442"/>
      <c r="F48" s="442"/>
      <c r="G48" s="442"/>
      <c r="H48" s="442"/>
      <c r="I48" s="442"/>
    </row>
    <row r="49" spans="1:9" ht="15.75" customHeight="1" x14ac:dyDescent="0.3">
      <c r="A49" s="442"/>
      <c r="B49" s="442" t="s">
        <v>529</v>
      </c>
      <c r="C49" s="442"/>
      <c r="D49" s="442"/>
      <c r="E49" s="442"/>
      <c r="F49" s="442"/>
      <c r="G49" s="442"/>
      <c r="H49" s="442"/>
      <c r="I49" s="442"/>
    </row>
    <row r="50" spans="1:9" ht="15.75" customHeight="1" x14ac:dyDescent="0.3">
      <c r="A50" s="442"/>
      <c r="B50" s="442"/>
      <c r="C50" s="442"/>
      <c r="D50" s="442"/>
      <c r="E50" s="442"/>
      <c r="F50" s="442"/>
      <c r="G50" s="442"/>
      <c r="H50" s="442"/>
      <c r="I50" s="442"/>
    </row>
    <row r="51" spans="1:9" ht="15.75" customHeight="1" x14ac:dyDescent="0.3">
      <c r="A51" s="442"/>
      <c r="B51" s="442"/>
      <c r="C51" s="442"/>
      <c r="D51" s="442"/>
      <c r="E51" s="442"/>
      <c r="F51" s="442"/>
      <c r="G51" s="442"/>
      <c r="H51" s="442"/>
      <c r="I51" s="442"/>
    </row>
    <row r="52" spans="1:9" ht="15.75" customHeight="1" x14ac:dyDescent="0.3">
      <c r="A52" s="442"/>
      <c r="B52" s="442"/>
      <c r="C52" s="442"/>
      <c r="D52" s="442"/>
      <c r="E52" s="442"/>
      <c r="F52" s="442"/>
      <c r="G52" s="442"/>
      <c r="H52" s="442"/>
      <c r="I52" s="442"/>
    </row>
    <row r="53" spans="1:9" x14ac:dyDescent="0.3">
      <c r="A53" s="442"/>
      <c r="B53" s="442"/>
      <c r="C53" s="442"/>
      <c r="D53" s="442"/>
      <c r="E53" s="442"/>
      <c r="F53" s="442"/>
      <c r="G53" s="442"/>
      <c r="H53" s="442"/>
      <c r="I53" s="442"/>
    </row>
  </sheetData>
  <mergeCells count="21">
    <mergeCell ref="G47:H47"/>
    <mergeCell ref="G42:H42"/>
    <mergeCell ref="G45:H45"/>
    <mergeCell ref="G46:H46"/>
    <mergeCell ref="A2:I2"/>
    <mergeCell ref="A4:E4"/>
    <mergeCell ref="C6:D6"/>
    <mergeCell ref="A8:I8"/>
    <mergeCell ref="A13:I13"/>
    <mergeCell ref="A14:I14"/>
    <mergeCell ref="G39:H39"/>
    <mergeCell ref="G40:H40"/>
    <mergeCell ref="G41:H41"/>
    <mergeCell ref="G44:H44"/>
    <mergeCell ref="G35:H35"/>
    <mergeCell ref="G37:H37"/>
    <mergeCell ref="G38:H38"/>
    <mergeCell ref="G31:H31"/>
    <mergeCell ref="G32:H32"/>
    <mergeCell ref="G33:H33"/>
    <mergeCell ref="G34:H34"/>
  </mergeCells>
  <pageMargins left="0.7" right="0.7" top="0.5" bottom="0.25" header="0.3" footer="0.3"/>
  <pageSetup scale="86" orientation="portrait" r:id="rId1"/>
  <headerFooter>
    <oddHeader>&amp;C-2-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18</vt:i4>
      </vt:variant>
    </vt:vector>
  </HeadingPairs>
  <TitlesOfParts>
    <vt:vector size="34" baseType="lpstr">
      <vt:lpstr>Intake Sheet</vt:lpstr>
      <vt:lpstr>CAP Form</vt:lpstr>
      <vt:lpstr>Number Request Form</vt:lpstr>
      <vt:lpstr>Proj Req - 1</vt:lpstr>
      <vt:lpstr>Proj Req -2</vt:lpstr>
      <vt:lpstr>Proj Req - 3</vt:lpstr>
      <vt:lpstr>Proj Req -4</vt:lpstr>
      <vt:lpstr>Tax Quest - 1</vt:lpstr>
      <vt:lpstr>Tax Quest - 2</vt:lpstr>
      <vt:lpstr>Tax Quest - 3</vt:lpstr>
      <vt:lpstr>SBC Fast Facts</vt:lpstr>
      <vt:lpstr>Allotment Form</vt:lpstr>
      <vt:lpstr>Contract Face Sheet</vt:lpstr>
      <vt:lpstr>Tracking Log</vt:lpstr>
      <vt:lpstr>169 Towns</vt:lpstr>
      <vt:lpstr>Comm_Town</vt:lpstr>
      <vt:lpstr>BFManager</vt:lpstr>
      <vt:lpstr>BFManager1</vt:lpstr>
      <vt:lpstr>'Allotment Form'!Print_Area</vt:lpstr>
      <vt:lpstr>'CAP Form'!Print_Area</vt:lpstr>
      <vt:lpstr>'Contract Face Sheet'!Print_Area</vt:lpstr>
      <vt:lpstr>'Intake Sheet'!Print_Area</vt:lpstr>
      <vt:lpstr>'Number Request Form'!Print_Area</vt:lpstr>
      <vt:lpstr>'Proj Req - 1'!Print_Area</vt:lpstr>
      <vt:lpstr>'Proj Req - 3'!Print_Area</vt:lpstr>
      <vt:lpstr>'Proj Req -2'!Print_Area</vt:lpstr>
      <vt:lpstr>'Proj Req -4'!Print_Area</vt:lpstr>
      <vt:lpstr>'SBC Fast Facts'!Print_Area</vt:lpstr>
      <vt:lpstr>'Tax Quest - 1'!Print_Area</vt:lpstr>
      <vt:lpstr>'Tax Quest - 2'!Print_Area</vt:lpstr>
      <vt:lpstr>'Tax Quest - 3'!Print_Area</vt:lpstr>
      <vt:lpstr>ProgramSource</vt:lpstr>
      <vt:lpstr>ProgSource</vt:lpstr>
      <vt:lpstr>ProgSource1</vt:lpstr>
    </vt:vector>
  </TitlesOfParts>
  <Company>DECD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binu.chandy@ct.gov</dc:creator>
  <cp:lastModifiedBy>Forrest, Amber</cp:lastModifiedBy>
  <cp:lastPrinted>2022-03-03T22:17:35Z</cp:lastPrinted>
  <dcterms:created xsi:type="dcterms:W3CDTF">2012-03-05T17:15:27Z</dcterms:created>
  <dcterms:modified xsi:type="dcterms:W3CDTF">2022-03-14T21:23:56Z</dcterms:modified>
</cp:coreProperties>
</file>