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ctgovexec-my.sharepoint.com/personal/hanna_nagy_ct_gov/Documents/"/>
    </mc:Choice>
  </mc:AlternateContent>
  <xr:revisionPtr revIDLastSave="0" documentId="8_{256A059F-E8CB-4FAA-A302-DD103F2DB661}" xr6:coauthVersionLast="47" xr6:coauthVersionMax="47" xr10:uidLastSave="{00000000-0000-0000-0000-000000000000}"/>
  <bookViews>
    <workbookView xWindow="-120" yWindow="-120" windowWidth="29040" windowHeight="15840" xr2:uid="{D824922A-7D44-4697-BD6E-37D8637A9396}"/>
  </bookViews>
  <sheets>
    <sheet name="Standard Dev Calculatio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43" i="1" l="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Q10" i="1"/>
  <c r="Q9" i="1"/>
  <c r="Q8" i="1"/>
  <c r="O43" i="1"/>
  <c r="O42" i="1"/>
  <c r="O41" i="1"/>
  <c r="O40" i="1"/>
  <c r="O39" i="1"/>
  <c r="O38" i="1"/>
  <c r="O37" i="1"/>
  <c r="O36" i="1"/>
  <c r="O35" i="1"/>
  <c r="O34" i="1"/>
  <c r="O32" i="1"/>
  <c r="O31" i="1"/>
  <c r="O30" i="1"/>
  <c r="O29" i="1"/>
  <c r="O28" i="1"/>
  <c r="O27" i="1"/>
  <c r="O26" i="1"/>
  <c r="O25" i="1"/>
  <c r="O24" i="1"/>
  <c r="O23" i="1"/>
  <c r="O22" i="1"/>
  <c r="O21" i="1"/>
  <c r="O20" i="1"/>
  <c r="O19" i="1"/>
  <c r="O17" i="1"/>
  <c r="O16" i="1"/>
  <c r="O15" i="1"/>
  <c r="O11" i="1"/>
  <c r="O10" i="1"/>
  <c r="O9" i="1"/>
  <c r="O8" i="1"/>
  <c r="P28" i="1" l="1"/>
  <c r="R28" i="1" s="1"/>
  <c r="P24" i="1"/>
  <c r="R24" i="1" s="1"/>
  <c r="P23" i="1"/>
  <c r="R23" i="1" s="1"/>
  <c r="P21" i="1"/>
  <c r="R21" i="1" s="1"/>
  <c r="P26" i="1"/>
  <c r="R26" i="1" s="1"/>
  <c r="P27" i="1"/>
  <c r="R27" i="1" s="1"/>
  <c r="P25" i="1"/>
  <c r="R25" i="1" s="1"/>
  <c r="P20" i="1"/>
  <c r="R20" i="1" s="1"/>
  <c r="P22" i="1"/>
  <c r="R22" i="1" s="1"/>
  <c r="P29" i="1"/>
  <c r="R29" i="1" s="1"/>
  <c r="T24" i="1" l="1"/>
  <c r="P32" i="1"/>
  <c r="P33" i="1"/>
  <c r="T26" i="1"/>
  <c r="P34" i="1"/>
  <c r="T27" i="1"/>
  <c r="P35" i="1"/>
  <c r="T20" i="1"/>
  <c r="T28" i="1"/>
  <c r="P36" i="1"/>
  <c r="P37" i="1"/>
  <c r="R37" i="1" s="1"/>
  <c r="P30" i="1"/>
  <c r="R30" i="1" s="1"/>
  <c r="P31" i="1"/>
  <c r="R31" i="1" s="1"/>
  <c r="P43" i="1"/>
  <c r="P41" i="1"/>
  <c r="P42" i="1"/>
  <c r="P38" i="1"/>
  <c r="R38" i="1" s="1"/>
  <c r="P39" i="1"/>
  <c r="R39" i="1" s="1"/>
  <c r="P40" i="1"/>
  <c r="R40" i="1" s="1"/>
  <c r="P8" i="1"/>
  <c r="P15" i="1"/>
  <c r="P14" i="1"/>
  <c r="P11" i="1"/>
  <c r="P10" i="1"/>
  <c r="P9" i="1"/>
  <c r="P13" i="1"/>
  <c r="R13" i="1" s="1"/>
  <c r="P12" i="1"/>
  <c r="P19" i="1"/>
  <c r="P18" i="1"/>
  <c r="P17" i="1"/>
  <c r="P16" i="1"/>
  <c r="R16" i="1" s="1"/>
  <c r="R41" i="1" l="1"/>
  <c r="T41" i="1" s="1"/>
  <c r="R43" i="1"/>
  <c r="T43" i="1" s="1"/>
  <c r="R42" i="1"/>
  <c r="T42" i="1" s="1"/>
  <c r="R35" i="1"/>
  <c r="S35" i="1" s="1"/>
  <c r="R34" i="1"/>
  <c r="T34" i="1" s="1"/>
  <c r="R33" i="1"/>
  <c r="T33" i="1" s="1"/>
  <c r="R36" i="1"/>
  <c r="T36" i="1" s="1"/>
  <c r="R32" i="1"/>
  <c r="T32" i="1" s="1"/>
  <c r="R9" i="1"/>
  <c r="S9" i="1" s="1"/>
  <c r="R14" i="1"/>
  <c r="T14" i="1" s="1"/>
  <c r="R17" i="1"/>
  <c r="T17" i="1" s="1"/>
  <c r="R18" i="1"/>
  <c r="S18" i="1" s="1"/>
  <c r="R15" i="1"/>
  <c r="S15" i="1" s="1"/>
  <c r="R19" i="1"/>
  <c r="S19" i="1" s="1"/>
  <c r="R11" i="1"/>
  <c r="T11" i="1" s="1"/>
  <c r="R12" i="1"/>
  <c r="S12" i="1" s="1"/>
  <c r="R10" i="1"/>
  <c r="S10" i="1" s="1"/>
  <c r="R8" i="1"/>
  <c r="T8" i="1" s="1"/>
  <c r="S25" i="1"/>
  <c r="T25" i="1"/>
  <c r="S24" i="1"/>
  <c r="T31" i="1"/>
  <c r="S28" i="1"/>
  <c r="T23" i="1"/>
  <c r="S20" i="1"/>
  <c r="T21" i="1"/>
  <c r="T30" i="1"/>
  <c r="T22" i="1"/>
  <c r="S27" i="1"/>
  <c r="T37" i="1"/>
  <c r="T29" i="1"/>
  <c r="S26" i="1"/>
  <c r="T40" i="1"/>
  <c r="T39" i="1"/>
  <c r="T38" i="1"/>
  <c r="T13" i="1"/>
  <c r="T16" i="1"/>
  <c r="S8" i="1" l="1"/>
  <c r="S43" i="1"/>
  <c r="S41" i="1"/>
  <c r="S36" i="1"/>
  <c r="S42" i="1"/>
  <c r="S32" i="1"/>
  <c r="T35" i="1"/>
  <c r="S34" i="1"/>
  <c r="S14" i="1"/>
  <c r="S33" i="1"/>
  <c r="S11" i="1"/>
  <c r="S17" i="1"/>
  <c r="T19" i="1"/>
  <c r="T15" i="1"/>
  <c r="T9" i="1"/>
  <c r="T12" i="1"/>
  <c r="T18" i="1"/>
  <c r="T10" i="1"/>
  <c r="S30" i="1"/>
  <c r="S31" i="1"/>
  <c r="S29" i="1"/>
  <c r="S23" i="1"/>
  <c r="S21" i="1"/>
  <c r="S22" i="1"/>
  <c r="S37" i="1"/>
  <c r="S38" i="1"/>
  <c r="S39" i="1"/>
  <c r="S40" i="1"/>
  <c r="S13" i="1"/>
  <c r="S16" i="1"/>
  <c r="U29" i="1" l="1"/>
  <c r="V29" i="1" s="1"/>
  <c r="U43" i="1"/>
  <c r="V43" i="1" s="1"/>
  <c r="W46" i="1"/>
  <c r="U40" i="1"/>
  <c r="V40" i="1" s="1"/>
  <c r="U8" i="1"/>
  <c r="V8" i="1" s="1"/>
  <c r="U39" i="1"/>
  <c r="V39" i="1" s="1"/>
  <c r="U21" i="1"/>
  <c r="V21" i="1" s="1"/>
  <c r="U14" i="1"/>
  <c r="V14" i="1" s="1"/>
  <c r="U23" i="1"/>
  <c r="V23" i="1" s="1"/>
  <c r="U22" i="1"/>
  <c r="V22" i="1" s="1"/>
  <c r="U12" i="1"/>
  <c r="V12" i="1" s="1"/>
  <c r="U17" i="1"/>
  <c r="V17" i="1" s="1"/>
  <c r="U19" i="1"/>
  <c r="V19" i="1" s="1"/>
  <c r="U32" i="1"/>
  <c r="V32" i="1" s="1"/>
  <c r="U10" i="1"/>
  <c r="V10" i="1" s="1"/>
  <c r="U13" i="1"/>
  <c r="V13" i="1" s="1"/>
  <c r="U18" i="1"/>
  <c r="V18" i="1" s="1"/>
  <c r="U30" i="1"/>
  <c r="V30" i="1" s="1"/>
  <c r="U9" i="1"/>
  <c r="V9" i="1" s="1"/>
  <c r="U11" i="1"/>
  <c r="V11" i="1" s="1"/>
  <c r="U31" i="1"/>
  <c r="V31" i="1" s="1"/>
  <c r="U34" i="1"/>
  <c r="V34" i="1" s="1"/>
  <c r="U28" i="1"/>
  <c r="V28" i="1" s="1"/>
  <c r="U33" i="1"/>
  <c r="V33" i="1" s="1"/>
  <c r="U15" i="1"/>
  <c r="V15" i="1" s="1"/>
  <c r="U38" i="1"/>
  <c r="V38" i="1" s="1"/>
  <c r="U26" i="1"/>
  <c r="V26" i="1" s="1"/>
  <c r="U27" i="1"/>
  <c r="V27" i="1" s="1"/>
  <c r="U36" i="1"/>
  <c r="V36" i="1" s="1"/>
  <c r="U16" i="1"/>
  <c r="V16" i="1" s="1"/>
  <c r="U35" i="1"/>
  <c r="V35" i="1" s="1"/>
  <c r="U42" i="1"/>
  <c r="V42" i="1" s="1"/>
  <c r="U20" i="1"/>
  <c r="V20" i="1" s="1"/>
  <c r="U37" i="1"/>
  <c r="V37" i="1" s="1"/>
  <c r="U24" i="1"/>
  <c r="V24" i="1" s="1"/>
  <c r="U41" i="1"/>
  <c r="V41" i="1" s="1"/>
  <c r="U25" i="1"/>
  <c r="V25" i="1" s="1"/>
  <c r="W43" i="1" l="1"/>
  <c r="W40" i="1"/>
  <c r="W27" i="1"/>
  <c r="W10" i="1"/>
  <c r="W18" i="1"/>
  <c r="W21" i="1"/>
  <c r="W38" i="1"/>
  <c r="W9" i="1"/>
  <c r="W34" i="1"/>
  <c r="W29" i="1"/>
  <c r="W8" i="1"/>
  <c r="W17" i="1"/>
  <c r="W42" i="1"/>
  <c r="W31" i="1"/>
  <c r="W22" i="1"/>
  <c r="W37" i="1"/>
  <c r="W16" i="1"/>
  <c r="W25" i="1"/>
  <c r="W14" i="1"/>
  <c r="W36" i="1"/>
  <c r="W39" i="1"/>
  <c r="W30" i="1"/>
  <c r="W24" i="1"/>
  <c r="W33" i="1"/>
  <c r="W11" i="1"/>
  <c r="W15" i="1"/>
  <c r="W32" i="1"/>
  <c r="W41" i="1"/>
  <c r="W19" i="1"/>
  <c r="W12" i="1"/>
  <c r="W13" i="1"/>
  <c r="W28" i="1"/>
  <c r="W23" i="1"/>
  <c r="W20" i="1"/>
  <c r="W35" i="1"/>
  <c r="W26" i="1"/>
</calcChain>
</file>

<file path=xl/sharedStrings.xml><?xml version="1.0" encoding="utf-8"?>
<sst xmlns="http://schemas.openxmlformats.org/spreadsheetml/2006/main" count="141" uniqueCount="50">
  <si>
    <t xml:space="preserve">Claims: Hospital Inpatient </t>
  </si>
  <si>
    <t>Claims: Hospital Outpatient</t>
  </si>
  <si>
    <t>Claims: Professional, Primary Care</t>
  </si>
  <si>
    <t>Claims: Professional, Specialty</t>
  </si>
  <si>
    <t>Claims: Professional Other</t>
  </si>
  <si>
    <t>Claims: Pharmacy</t>
  </si>
  <si>
    <t>Claims:  Long-Term Care</t>
  </si>
  <si>
    <t>Claims: Other</t>
  </si>
  <si>
    <t>Per Member Truncation Point</t>
  </si>
  <si>
    <t>Claims: Amount of Spending Truncated</t>
  </si>
  <si>
    <t>Squared Difference from Mean</t>
  </si>
  <si>
    <t>The spreadsheet shows how to calculate standard deviation following the steps outlined in the Implementation Manual.</t>
  </si>
  <si>
    <t>Market</t>
  </si>
  <si>
    <t>Medicare</t>
  </si>
  <si>
    <t>Client ID</t>
  </si>
  <si>
    <t>A</t>
  </si>
  <si>
    <t>B</t>
  </si>
  <si>
    <t>Beneficiary Month</t>
  </si>
  <si>
    <t>C</t>
  </si>
  <si>
    <t>D</t>
  </si>
  <si>
    <t>Standard Deviation by ACO/and Market</t>
  </si>
  <si>
    <t>Standard Deviation calculated using the STDEV.P formula</t>
  </si>
  <si>
    <t>Step 2</t>
  </si>
  <si>
    <t>Step 3</t>
  </si>
  <si>
    <t>Summation of Claims Data</t>
  </si>
  <si>
    <t>Truncation of Claims Data</t>
  </si>
  <si>
    <t>Step 4: Calculate Standard Deviation</t>
  </si>
  <si>
    <t>Validation Check</t>
  </si>
  <si>
    <t>Claims: Total for Month</t>
  </si>
  <si>
    <t>Claims: Annual Total for Member</t>
  </si>
  <si>
    <t>Average Per Member Month Amount After Applying Truncation</t>
  </si>
  <si>
    <t>2020-Feb</t>
  </si>
  <si>
    <t>2020-Jan</t>
  </si>
  <si>
    <t>2020-Mar</t>
  </si>
  <si>
    <t>2020-Apr</t>
  </si>
  <si>
    <t>2020-May</t>
  </si>
  <si>
    <t>2020-Jun</t>
  </si>
  <si>
    <t>2020-Jul</t>
  </si>
  <si>
    <t>2020-Aug</t>
  </si>
  <si>
    <t>2020-Sep</t>
  </si>
  <si>
    <t>2020-Oct</t>
  </si>
  <si>
    <t>2020-Nov</t>
  </si>
  <si>
    <t>2020-Dec</t>
  </si>
  <si>
    <t>Different members (Client IDs A-D) are delineated with different colors.</t>
  </si>
  <si>
    <t>Claims: Annual Total After Applying Truncation for Member</t>
  </si>
  <si>
    <t>Step 1 - Attribute Members to Appropriate Advanced Network</t>
  </si>
  <si>
    <t>Advanced Network Org ID</t>
  </si>
  <si>
    <t>Average Truncated Claims Spending Per Member Month by Advanced Network and Market</t>
  </si>
  <si>
    <t>Claims: Professional, Primary Care (for monitoring purposes)</t>
  </si>
  <si>
    <t>NOTE: This standard deviation calculation is done outside of the Cost Growth Benchmark Performance Submission Template. Once you have calculated standard deviation of claims expenditures by Advanced Network and Market, you will input the values into the  “Standard Deviation - 2019”, “Standard Deviation - 2020” and “Standard Deviation - 2021” tabs of the Submission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</si>
</sst>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8"/>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3"/>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8"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129">
    <xf numFmtId="0" fontId="0" fillId="0" borderId="0" xfId="0"/>
    <xf numFmtId="164" fontId="0" fillId="0" borderId="0" xfId="0" applyNumberFormat="1"/>
    <xf numFmtId="44" fontId="0" fillId="0" borderId="0" xfId="0" applyNumberFormat="1"/>
    <xf numFmtId="0" fontId="0" fillId="0" borderId="0" xfId="0" applyAlignment="1">
      <alignment vertical="center"/>
    </xf>
    <xf numFmtId="0" fontId="2" fillId="2" borderId="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3" borderId="2" xfId="0" applyFont="1" applyFill="1" applyBorder="1" applyAlignment="1">
      <alignment horizontal="right" vertical="center" wrapText="1"/>
    </xf>
    <xf numFmtId="164" fontId="0" fillId="0" borderId="2" xfId="0" applyNumberFormat="1" applyFont="1" applyBorder="1"/>
    <xf numFmtId="0" fontId="2" fillId="3" borderId="12" xfId="0" applyFont="1" applyFill="1" applyBorder="1" applyAlignment="1">
      <alignment horizontal="center" vertical="center" wrapText="1"/>
    </xf>
    <xf numFmtId="0" fontId="3" fillId="0" borderId="5" xfId="0" applyFont="1" applyBorder="1" applyAlignment="1">
      <alignment horizontal="center"/>
    </xf>
    <xf numFmtId="164" fontId="0" fillId="6" borderId="6" xfId="0" applyNumberFormat="1" applyFill="1" applyBorder="1" applyAlignment="1">
      <alignment horizontal="right"/>
    </xf>
    <xf numFmtId="0" fontId="0" fillId="6" borderId="0" xfId="0" applyFill="1" applyBorder="1"/>
    <xf numFmtId="0" fontId="0" fillId="6" borderId="0" xfId="0" applyFill="1" applyBorder="1" applyAlignment="1">
      <alignment horizontal="center"/>
    </xf>
    <xf numFmtId="164" fontId="0" fillId="6" borderId="0" xfId="1" applyNumberFormat="1" applyFont="1" applyFill="1" applyBorder="1" applyAlignment="1">
      <alignment horizontal="center"/>
    </xf>
    <xf numFmtId="164" fontId="0" fillId="6" borderId="7" xfId="0" applyNumberFormat="1" applyFill="1" applyBorder="1"/>
    <xf numFmtId="164" fontId="0" fillId="6" borderId="0" xfId="0" applyNumberFormat="1" applyFill="1" applyBorder="1"/>
    <xf numFmtId="164" fontId="0" fillId="6" borderId="6" xfId="0" applyNumberFormat="1" applyFill="1" applyBorder="1"/>
    <xf numFmtId="164" fontId="0" fillId="6" borderId="12" xfId="0" applyNumberFormat="1" applyFill="1" applyBorder="1"/>
    <xf numFmtId="0" fontId="0" fillId="6" borderId="7" xfId="0" applyFill="1" applyBorder="1" applyAlignment="1">
      <alignment horizontal="center"/>
    </xf>
    <xf numFmtId="164" fontId="0" fillId="6" borderId="3" xfId="0" applyNumberFormat="1" applyFill="1" applyBorder="1" applyAlignment="1">
      <alignment horizontal="right"/>
    </xf>
    <xf numFmtId="0" fontId="0" fillId="6" borderId="1" xfId="0" applyFill="1" applyBorder="1"/>
    <xf numFmtId="0" fontId="0" fillId="6" borderId="1" xfId="0" applyFill="1" applyBorder="1" applyAlignment="1">
      <alignment horizontal="center"/>
    </xf>
    <xf numFmtId="0" fontId="0" fillId="6" borderId="8" xfId="0" applyFill="1" applyBorder="1" applyAlignment="1">
      <alignment horizontal="center"/>
    </xf>
    <xf numFmtId="164" fontId="0" fillId="6" borderId="1" xfId="1" applyNumberFormat="1" applyFont="1" applyFill="1" applyBorder="1" applyAlignment="1">
      <alignment horizontal="center"/>
    </xf>
    <xf numFmtId="164" fontId="0" fillId="6" borderId="8" xfId="0" applyNumberFormat="1" applyFill="1" applyBorder="1"/>
    <xf numFmtId="164" fontId="0" fillId="6" borderId="3" xfId="0" applyNumberFormat="1" applyFill="1" applyBorder="1"/>
    <xf numFmtId="164" fontId="0" fillId="7" borderId="6" xfId="0" applyNumberFormat="1" applyFill="1" applyBorder="1" applyAlignment="1">
      <alignment horizontal="right"/>
    </xf>
    <xf numFmtId="0" fontId="0" fillId="7" borderId="0" xfId="0" applyFill="1" applyBorder="1"/>
    <xf numFmtId="0" fontId="0" fillId="7" borderId="0" xfId="0" applyFill="1" applyBorder="1" applyAlignment="1">
      <alignment horizontal="center"/>
    </xf>
    <xf numFmtId="0" fontId="0" fillId="7" borderId="7" xfId="0" applyFill="1" applyBorder="1" applyAlignment="1">
      <alignment horizontal="center"/>
    </xf>
    <xf numFmtId="164" fontId="0" fillId="7" borderId="0" xfId="1" applyNumberFormat="1" applyFont="1" applyFill="1" applyBorder="1" applyAlignment="1">
      <alignment horizontal="center"/>
    </xf>
    <xf numFmtId="164" fontId="0" fillId="7" borderId="7" xfId="0" applyNumberFormat="1" applyFill="1" applyBorder="1"/>
    <xf numFmtId="164" fontId="0" fillId="7" borderId="0" xfId="0" applyNumberFormat="1" applyFill="1" applyBorder="1"/>
    <xf numFmtId="164" fontId="0" fillId="7" borderId="6" xfId="0" applyNumberFormat="1" applyFill="1" applyBorder="1"/>
    <xf numFmtId="164" fontId="0" fillId="7" borderId="12" xfId="0" applyNumberFormat="1" applyFill="1" applyBorder="1"/>
    <xf numFmtId="164" fontId="0" fillId="7" borderId="3" xfId="0" applyNumberFormat="1" applyFill="1" applyBorder="1" applyAlignment="1">
      <alignment horizontal="right"/>
    </xf>
    <xf numFmtId="0" fontId="0" fillId="7" borderId="1" xfId="0" applyFill="1" applyBorder="1"/>
    <xf numFmtId="0" fontId="0" fillId="7" borderId="1" xfId="0" applyFill="1" applyBorder="1" applyAlignment="1">
      <alignment horizontal="center"/>
    </xf>
    <xf numFmtId="0" fontId="0" fillId="7" borderId="8" xfId="0" applyFill="1" applyBorder="1" applyAlignment="1">
      <alignment horizontal="center"/>
    </xf>
    <xf numFmtId="164" fontId="0" fillId="7" borderId="4" xfId="0" applyNumberFormat="1" applyFill="1" applyBorder="1"/>
    <xf numFmtId="164" fontId="0" fillId="7" borderId="3" xfId="0" applyNumberFormat="1" applyFill="1" applyBorder="1"/>
    <xf numFmtId="164" fontId="0" fillId="7" borderId="8" xfId="0" applyNumberFormat="1" applyFill="1" applyBorder="1"/>
    <xf numFmtId="164" fontId="0" fillId="8" borderId="6" xfId="0" applyNumberFormat="1" applyFill="1" applyBorder="1" applyAlignment="1">
      <alignment horizontal="right"/>
    </xf>
    <xf numFmtId="0" fontId="0" fillId="8" borderId="0" xfId="0" applyFill="1" applyBorder="1"/>
    <xf numFmtId="0" fontId="0" fillId="8" borderId="0" xfId="0" applyFill="1" applyBorder="1" applyAlignment="1">
      <alignment horizontal="center"/>
    </xf>
    <xf numFmtId="0" fontId="0" fillId="8" borderId="7" xfId="0" applyFill="1" applyBorder="1" applyAlignment="1">
      <alignment horizontal="center"/>
    </xf>
    <xf numFmtId="164" fontId="0" fillId="8" borderId="0" xfId="1" applyNumberFormat="1" applyFont="1" applyFill="1" applyBorder="1" applyAlignment="1">
      <alignment horizontal="center"/>
    </xf>
    <xf numFmtId="164" fontId="0" fillId="8" borderId="7" xfId="0" applyNumberFormat="1" applyFill="1" applyBorder="1"/>
    <xf numFmtId="164" fontId="0" fillId="8" borderId="0" xfId="0" applyNumberFormat="1" applyFill="1" applyBorder="1"/>
    <xf numFmtId="164" fontId="0" fillId="8" borderId="6" xfId="0" applyNumberFormat="1" applyFill="1" applyBorder="1"/>
    <xf numFmtId="164" fontId="0" fillId="8" borderId="12" xfId="0" applyNumberFormat="1" applyFill="1" applyBorder="1"/>
    <xf numFmtId="164" fontId="0" fillId="8" borderId="3" xfId="0" applyNumberFormat="1" applyFill="1" applyBorder="1" applyAlignment="1">
      <alignment horizontal="right"/>
    </xf>
    <xf numFmtId="0" fontId="0" fillId="8" borderId="1" xfId="0" applyFill="1" applyBorder="1"/>
    <xf numFmtId="0" fontId="0" fillId="8" borderId="1" xfId="0" applyFill="1" applyBorder="1" applyAlignment="1">
      <alignment horizontal="center"/>
    </xf>
    <xf numFmtId="0" fontId="0" fillId="8" borderId="8" xfId="0" applyFill="1" applyBorder="1" applyAlignment="1">
      <alignment horizontal="center"/>
    </xf>
    <xf numFmtId="164" fontId="0" fillId="8" borderId="3" xfId="0" applyNumberFormat="1" applyFill="1" applyBorder="1"/>
    <xf numFmtId="164" fontId="0" fillId="8" borderId="8" xfId="0" applyNumberFormat="1" applyFill="1" applyBorder="1"/>
    <xf numFmtId="164" fontId="0" fillId="9" borderId="6" xfId="0" applyNumberFormat="1" applyFill="1" applyBorder="1" applyAlignment="1">
      <alignment horizontal="right"/>
    </xf>
    <xf numFmtId="0" fontId="0" fillId="9" borderId="0" xfId="0" applyFill="1" applyBorder="1"/>
    <xf numFmtId="0" fontId="0" fillId="9" borderId="0" xfId="0" applyFill="1" applyBorder="1" applyAlignment="1">
      <alignment horizontal="center"/>
    </xf>
    <xf numFmtId="0" fontId="0" fillId="9" borderId="7" xfId="0" applyFill="1" applyBorder="1" applyAlignment="1">
      <alignment horizontal="center"/>
    </xf>
    <xf numFmtId="164" fontId="0" fillId="9" borderId="0" xfId="1" applyNumberFormat="1" applyFont="1" applyFill="1" applyBorder="1" applyAlignment="1">
      <alignment horizontal="center"/>
    </xf>
    <xf numFmtId="164" fontId="0" fillId="9" borderId="7" xfId="0" applyNumberFormat="1" applyFill="1" applyBorder="1"/>
    <xf numFmtId="164" fontId="0" fillId="9" borderId="0" xfId="0" applyNumberFormat="1" applyFill="1" applyBorder="1"/>
    <xf numFmtId="164" fontId="0" fillId="9" borderId="6" xfId="0" applyNumberFormat="1" applyFill="1" applyBorder="1"/>
    <xf numFmtId="164" fontId="0" fillId="9" borderId="12" xfId="0" applyNumberFormat="1" applyFill="1" applyBorder="1"/>
    <xf numFmtId="164" fontId="0" fillId="9" borderId="3" xfId="0" applyNumberFormat="1" applyFill="1" applyBorder="1" applyAlignment="1">
      <alignment horizontal="right"/>
    </xf>
    <xf numFmtId="0" fontId="0" fillId="9" borderId="1" xfId="0" applyFill="1" applyBorder="1"/>
    <xf numFmtId="0" fontId="0" fillId="9" borderId="1" xfId="0" applyFill="1" applyBorder="1" applyAlignment="1">
      <alignment horizontal="center"/>
    </xf>
    <xf numFmtId="0" fontId="0" fillId="9" borderId="8" xfId="0" applyFill="1" applyBorder="1" applyAlignment="1">
      <alignment horizontal="center"/>
    </xf>
    <xf numFmtId="164" fontId="0" fillId="9" borderId="3" xfId="0" applyNumberFormat="1" applyFill="1" applyBorder="1"/>
    <xf numFmtId="164" fontId="0" fillId="6" borderId="1" xfId="0" applyNumberFormat="1" applyFill="1" applyBorder="1"/>
    <xf numFmtId="164" fontId="0" fillId="6" borderId="4" xfId="0" applyNumberFormat="1" applyFill="1" applyBorder="1"/>
    <xf numFmtId="164" fontId="0" fillId="7" borderId="1" xfId="1" applyNumberFormat="1" applyFont="1" applyFill="1" applyBorder="1" applyAlignment="1">
      <alignment horizontal="center"/>
    </xf>
    <xf numFmtId="164" fontId="0" fillId="7" borderId="1" xfId="0" applyNumberFormat="1" applyFill="1" applyBorder="1"/>
    <xf numFmtId="164" fontId="0" fillId="8" borderId="1" xfId="1" applyNumberFormat="1" applyFont="1" applyFill="1" applyBorder="1" applyAlignment="1">
      <alignment horizontal="center"/>
    </xf>
    <xf numFmtId="164" fontId="0" fillId="8" borderId="1" xfId="0" applyNumberFormat="1" applyFill="1" applyBorder="1"/>
    <xf numFmtId="164" fontId="0" fillId="8" borderId="4" xfId="0" applyNumberFormat="1" applyFill="1" applyBorder="1"/>
    <xf numFmtId="164" fontId="0" fillId="7" borderId="5" xfId="0" applyNumberFormat="1" applyFill="1" applyBorder="1"/>
    <xf numFmtId="164" fontId="0" fillId="8" borderId="5" xfId="0" applyNumberFormat="1" applyFill="1" applyBorder="1"/>
    <xf numFmtId="164" fontId="0" fillId="7" borderId="11" xfId="0" applyNumberFormat="1" applyFill="1" applyBorder="1"/>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164" fontId="0" fillId="6" borderId="9" xfId="0" applyNumberFormat="1" applyFill="1" applyBorder="1" applyAlignment="1">
      <alignment horizontal="right"/>
    </xf>
    <xf numFmtId="0" fontId="0" fillId="6" borderId="10" xfId="0" applyFill="1" applyBorder="1"/>
    <xf numFmtId="0" fontId="0" fillId="6" borderId="10" xfId="0" applyFill="1" applyBorder="1" applyAlignment="1">
      <alignment horizontal="center"/>
    </xf>
    <xf numFmtId="0" fontId="0" fillId="6" borderId="11" xfId="0" applyFill="1" applyBorder="1" applyAlignment="1">
      <alignment horizontal="center"/>
    </xf>
    <xf numFmtId="164" fontId="0" fillId="6" borderId="10" xfId="1" applyNumberFormat="1" applyFont="1" applyFill="1" applyBorder="1" applyAlignment="1">
      <alignment horizontal="center"/>
    </xf>
    <xf numFmtId="164" fontId="0" fillId="6" borderId="9" xfId="0" applyNumberFormat="1" applyFill="1" applyBorder="1"/>
    <xf numFmtId="164" fontId="0" fillId="6" borderId="10" xfId="0" applyNumberFormat="1" applyFill="1" applyBorder="1"/>
    <xf numFmtId="164" fontId="0" fillId="6" borderId="11" xfId="0" applyNumberFormat="1" applyFill="1" applyBorder="1"/>
    <xf numFmtId="164" fontId="0" fillId="6" borderId="5" xfId="0" applyNumberFormat="1" applyFill="1" applyBorder="1"/>
    <xf numFmtId="164" fontId="0" fillId="7" borderId="9" xfId="0" applyNumberFormat="1" applyFill="1" applyBorder="1" applyAlignment="1">
      <alignment horizontal="right"/>
    </xf>
    <xf numFmtId="0" fontId="0" fillId="7" borderId="10" xfId="0" applyFill="1" applyBorder="1"/>
    <xf numFmtId="0" fontId="0" fillId="7" borderId="10" xfId="0" applyFill="1" applyBorder="1" applyAlignment="1">
      <alignment horizontal="center"/>
    </xf>
    <xf numFmtId="0" fontId="0" fillId="7" borderId="11" xfId="0" applyFill="1" applyBorder="1" applyAlignment="1">
      <alignment horizontal="center"/>
    </xf>
    <xf numFmtId="164" fontId="0" fillId="7" borderId="10" xfId="1" applyNumberFormat="1" applyFont="1" applyFill="1" applyBorder="1" applyAlignment="1">
      <alignment horizontal="center"/>
    </xf>
    <xf numFmtId="164" fontId="0" fillId="7" borderId="9" xfId="0" applyNumberFormat="1" applyFill="1" applyBorder="1"/>
    <xf numFmtId="164" fontId="0" fillId="7" borderId="10" xfId="0" applyNumberFormat="1" applyFill="1" applyBorder="1"/>
    <xf numFmtId="164" fontId="0" fillId="8" borderId="9" xfId="0" applyNumberFormat="1" applyFill="1" applyBorder="1" applyAlignment="1">
      <alignment horizontal="right"/>
    </xf>
    <xf numFmtId="0" fontId="0" fillId="8" borderId="10" xfId="0" applyFill="1" applyBorder="1"/>
    <xf numFmtId="0" fontId="0" fillId="8" borderId="10" xfId="0" applyFill="1" applyBorder="1" applyAlignment="1">
      <alignment horizontal="center"/>
    </xf>
    <xf numFmtId="0" fontId="0" fillId="8" borderId="11" xfId="0" applyFill="1" applyBorder="1" applyAlignment="1">
      <alignment horizontal="center"/>
    </xf>
    <xf numFmtId="164" fontId="0" fillId="8" borderId="10" xfId="1" applyNumberFormat="1" applyFont="1" applyFill="1" applyBorder="1" applyAlignment="1">
      <alignment horizontal="center"/>
    </xf>
    <xf numFmtId="164" fontId="0" fillId="8" borderId="9" xfId="0" applyNumberFormat="1" applyFill="1" applyBorder="1"/>
    <xf numFmtId="164" fontId="0" fillId="8" borderId="10" xfId="0" applyNumberFormat="1" applyFill="1" applyBorder="1"/>
    <xf numFmtId="164" fontId="0" fillId="8" borderId="11" xfId="0" applyNumberFormat="1" applyFill="1" applyBorder="1"/>
    <xf numFmtId="164" fontId="0" fillId="9" borderId="9" xfId="0" applyNumberFormat="1" applyFill="1" applyBorder="1" applyAlignment="1">
      <alignment horizontal="right"/>
    </xf>
    <xf numFmtId="0" fontId="0" fillId="9" borderId="10" xfId="0" applyFill="1" applyBorder="1"/>
    <xf numFmtId="0" fontId="0" fillId="9" borderId="10" xfId="0" applyFill="1" applyBorder="1" applyAlignment="1">
      <alignment horizontal="center"/>
    </xf>
    <xf numFmtId="0" fontId="0" fillId="9" borderId="11" xfId="0" applyFill="1" applyBorder="1" applyAlignment="1">
      <alignment horizontal="center"/>
    </xf>
    <xf numFmtId="164" fontId="0" fillId="9" borderId="10" xfId="1" applyNumberFormat="1" applyFont="1" applyFill="1" applyBorder="1" applyAlignment="1">
      <alignment horizontal="center"/>
    </xf>
    <xf numFmtId="164" fontId="0" fillId="9" borderId="9" xfId="0" applyNumberFormat="1" applyFill="1" applyBorder="1"/>
    <xf numFmtId="164" fontId="0" fillId="9" borderId="10" xfId="0" applyNumberFormat="1" applyFill="1" applyBorder="1"/>
    <xf numFmtId="164" fontId="0" fillId="9" borderId="11" xfId="0" applyNumberFormat="1" applyFill="1" applyBorder="1"/>
    <xf numFmtId="164" fontId="0" fillId="9" borderId="5" xfId="0" applyNumberFormat="1" applyFill="1" applyBorder="1"/>
    <xf numFmtId="164" fontId="0" fillId="9" borderId="1" xfId="1" applyNumberFormat="1" applyFont="1" applyFill="1" applyBorder="1" applyAlignment="1">
      <alignment horizontal="center"/>
    </xf>
    <xf numFmtId="164" fontId="0" fillId="9" borderId="1" xfId="0" applyNumberFormat="1" applyFill="1" applyBorder="1"/>
    <xf numFmtId="164" fontId="0" fillId="9" borderId="8" xfId="0" applyNumberFormat="1" applyFill="1" applyBorder="1"/>
    <xf numFmtId="164" fontId="0" fillId="9" borderId="4" xfId="0" applyNumberFormat="1" applyFill="1" applyBorder="1"/>
    <xf numFmtId="0" fontId="3" fillId="0" borderId="5"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2" xfId="0" applyFont="1" applyBorder="1" applyAlignment="1">
      <alignment horizontal="center"/>
    </xf>
  </cellXfs>
  <cellStyles count="2">
    <cellStyle name="Currency" xfId="1" builtinId="4"/>
    <cellStyle name="Normal" xfId="0" builtinId="0"/>
  </cellStyles>
  <dxfs count="23">
    <dxf>
      <numFmt numFmtId="164" formatCode="_(&quot;$&quot;* #,##0_);_(&quot;$&quot;* \(#,##0\);_(&quot;$&quot;* &quot;-&quot;??_);_(@_)"/>
      <border diagonalUp="0" diagonalDown="0">
        <left/>
        <right style="thin">
          <color indexed="64"/>
        </right>
        <vertical/>
      </border>
    </dxf>
    <dxf>
      <numFmt numFmtId="164" formatCode="_(&quot;$&quot;* #,##0_);_(&quot;$&quot;* \(#,##0\);_(&quot;$&quot;* &quot;-&quot;??_);_(@_)"/>
      <border diagonalUp="0" diagonalDown="0">
        <left style="thin">
          <color indexed="64"/>
        </left>
        <right/>
        <vertical/>
      </border>
    </dxf>
    <dxf>
      <numFmt numFmtId="164" formatCode="_(&quot;$&quot;* #,##0_);_(&quot;$&quot;* \(#,##0\);_(&quot;$&quot;* &quot;-&quot;??_);_(@_)"/>
      <border diagonalUp="0" diagonalDown="0">
        <left style="thin">
          <color indexed="64"/>
        </left>
        <right style="thin">
          <color indexed="64"/>
        </right>
        <vertical/>
      </border>
    </dxf>
    <dxf>
      <numFmt numFmtId="164" formatCode="_(&quot;$&quot;* #,##0_);_(&quot;$&quot;* \(#,##0\);_(&quot;$&quot;* &quot;-&quot;??_);_(@_)"/>
      <border diagonalUp="0" diagonalDown="0">
        <left style="thin">
          <color indexed="64"/>
        </left>
        <right style="thin">
          <color indexed="64"/>
        </right>
        <vertical/>
      </border>
    </dxf>
    <dxf>
      <numFmt numFmtId="164" formatCode="_(&quot;$&quot;* #,##0_);_(&quot;$&quot;* \(#,##0\);_(&quot;$&quot;* &quot;-&quot;??_);_(@_)"/>
      <border diagonalUp="0" diagonalDown="0">
        <left/>
        <right style="thin">
          <color indexed="64"/>
        </right>
        <vertical/>
      </border>
    </dxf>
    <dxf>
      <numFmt numFmtId="164" formatCode="_(&quot;$&quot;* #,##0_);_(&quot;$&quot;* \(#,##0\);_(&quot;$&quot;* &quot;-&quot;??_);_(@_)"/>
    </dxf>
    <dxf>
      <numFmt numFmtId="164" formatCode="_(&quot;$&quot;* #,##0_);_(&quot;$&quot;* \(#,##0\);_(&quot;$&quot;* &quot;-&quot;??_);_(@_)"/>
      <border diagonalUp="0" diagonalDown="0">
        <left style="thin">
          <color indexed="64"/>
        </left>
        <right/>
        <vertical/>
      </border>
    </dxf>
    <dxf>
      <numFmt numFmtId="164" formatCode="_(&quot;$&quot;* #,##0_);_(&quot;$&quot;* \(#,##0\);_(&quot;$&quot;* &quot;-&quot;??_);_(@_)"/>
      <fill>
        <patternFill patternType="solid">
          <fgColor indexed="64"/>
          <bgColor theme="8" tint="0.59999389629810485"/>
        </patternFill>
      </fill>
      <alignment horizontal="center" vertical="bottom" textRotation="0" wrapText="0" indent="0" justifyLastLine="0" shrinkToFit="0" readingOrder="0"/>
    </dxf>
    <dxf>
      <numFmt numFmtId="164" formatCode="_(&quot;$&quot;* #,##0_);_(&quot;$&quot;* \(#,##0\);_(&quot;$&quot;* &quot;-&quot;??_);_(@_)"/>
      <fill>
        <patternFill patternType="solid">
          <fgColor indexed="64"/>
          <bgColor theme="8" tint="0.5999938962981048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solid">
          <fgColor indexed="64"/>
          <bgColor theme="8" tint="0.5999938962981048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dxf>
    <dxf>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outline="0">
        <left style="thin">
          <color indexed="64"/>
        </left>
      </border>
    </dxf>
    <dxf>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dxf>
    <dxf>
      <numFmt numFmtId="164" formatCode="_(&quot;$&quot;* #,##0_);_(&quot;$&quot;* \(#,##0\);_(&quot;$&quot;* &quot;-&quot;??_);_(@_)"/>
      <alignment horizontal="right" vertical="bottom" textRotation="0" wrapText="0" indent="0" justifyLastLine="0" shrinkToFit="0" readingOrder="0"/>
      <border diagonalUp="0" diagonalDown="0">
        <left style="thin">
          <color indexed="64"/>
        </left>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E491B14-E867-473C-A5EA-B3F1594654FD}" name="StandardDevExample" displayName="StandardDevExample" ref="B7:W43" totalsRowShown="0" headerRowDxfId="22">
  <tableColumns count="22">
    <tableColumn id="23" xr3:uid="{8422470C-C266-4431-BD36-DCAF42EFA85E}" name="Client ID" dataDxfId="21"/>
    <tableColumn id="1" xr3:uid="{FAC1670D-32B6-471E-BAA8-9F8652075DBA}" name="Advanced Network Org ID" dataDxfId="20"/>
    <tableColumn id="2" xr3:uid="{7E25C3F0-A16F-4861-94E5-390C36FF22B2}" name="Market" dataDxfId="19"/>
    <tableColumn id="21" xr3:uid="{90103467-64F7-45AC-A75A-B1585C0714C5}" name="Beneficiary Month" dataDxfId="18"/>
    <tableColumn id="3" xr3:uid="{8B728BE1-26FE-4575-902D-36676429D9BB}" name="Claims: Hospital Inpatient " dataDxfId="17" dataCellStyle="Currency"/>
    <tableColumn id="4" xr3:uid="{068987F4-A48F-4BEA-9387-7DCF4C7D4CA6}" name="Claims: Hospital Outpatient" dataDxfId="16" dataCellStyle="Currency"/>
    <tableColumn id="5" xr3:uid="{6FBB45EE-7D35-4E5B-9416-219939A21000}" name="Claims: Professional, Primary Care" dataDxfId="15" dataCellStyle="Currency"/>
    <tableColumn id="15" xr3:uid="{80207FA7-AF35-49BD-A797-1203A359A47A}" name="Claims: Professional, Primary Care (for monitoring purposes)" dataDxfId="14" dataCellStyle="Currency"/>
    <tableColumn id="6" xr3:uid="{D8A603F5-C0AE-4037-B72A-43AC941A1157}" name="Claims: Professional, Specialty" dataDxfId="13" dataCellStyle="Currency"/>
    <tableColumn id="7" xr3:uid="{D068B7B4-ACF7-4BD8-B074-03DAAD63A37E}" name="Claims: Professional Other" dataDxfId="12" dataCellStyle="Currency"/>
    <tableColumn id="8" xr3:uid="{99B87D9A-FE19-4D50-9BCF-4F62289C91B0}" name="Claims: Pharmacy" dataDxfId="11" dataCellStyle="Currency"/>
    <tableColumn id="9" xr3:uid="{73CB7B7F-C73D-4809-89F2-CEDFEE4F8626}" name="Claims:  Long-Term Care" dataDxfId="10" dataCellStyle="Currency"/>
    <tableColumn id="10" xr3:uid="{CBDE40BD-8F84-4751-80D9-16E402B22E68}" name="Claims: Other" dataDxfId="9" dataCellStyle="Currency"/>
    <tableColumn id="11" xr3:uid="{32D9F704-2EBE-47D9-B3A2-503CB6E3CF9A}" name="Claims: Total for Month" dataDxfId="8" dataCellStyle="Currency">
      <calculatedColumnFormula>SUM(StandardDevExample[[#This Row],[Claims: Hospital Inpatient ]:[Claims: Other]])</calculatedColumnFormula>
    </tableColumn>
    <tableColumn id="14" xr3:uid="{B3F9E52A-6B37-441F-ADE7-FBA5A4516CD8}" name="Claims: Annual Total for Member" dataDxfId="7" dataCellStyle="Currency"/>
    <tableColumn id="22" xr3:uid="{88A92E6F-4C89-47D0-9702-A9F2FF5381E0}" name="Per Member Truncation Point" dataDxfId="6"/>
    <tableColumn id="17" xr3:uid="{F8E06A8B-225C-4D70-93D3-221F745FB39F}" name="Claims: Annual Total After Applying Truncation for Member" dataDxfId="5">
      <calculatedColumnFormula>IF(OR(AND(StandardDevExample[[#This Row],[Market]] = 1, StandardDevExample[[#This Row],[Claims: Total for Month]]&gt; 100000), AND(StandardDevExample[[#This Row],[Market]] = 5, StandardDevExample[[#This Row],[Claims: Total for Month]]&gt;100000), AND(StandardDevExample[[#This Row],[Market]]=3, StandardDevExample[[#This Row],[Claims: Total for Month]]&gt;150000), AND(StandardDevExample[[#This Row],[Market]]=4, StandardDevExample[[#This Row],[Claims: Total for Month]])),StandardDevExample[[#This Row],[Per Member Truncation Point]], StandardDevExample[[#This Row],[Claims: Total for Month]])</calculatedColumnFormula>
    </tableColumn>
    <tableColumn id="19" xr3:uid="{9FE68D8A-3A6B-496E-91B5-BA534997696C}" name="Claims: Amount of Spending Truncated" dataDxfId="4">
      <calculatedColumnFormula>IF(StandardDevExample[[#This Row],[Claims: Total for Month]]-StandardDevExample[[#This Row],[Claims: Annual Total After Applying Truncation for Member]]&lt;0,0,StandardDevExample[[#This Row],[Claims: Total for Month]]-StandardDevExample[[#This Row],[Claims: Annual Total After Applying Truncation for Member]])</calculatedColumnFormula>
    </tableColumn>
    <tableColumn id="16" xr3:uid="{2EF6C182-0651-48ED-84D5-3EB6EC880220}" name="Average Per Member Month Amount After Applying Truncation" dataDxfId="3">
      <calculatedColumnFormula>StandardDevExample[[#This Row],[Claims: Annual Total After Applying Truncation for Member]]/#REF!</calculatedColumnFormula>
    </tableColumn>
    <tableColumn id="12" xr3:uid="{7D0B4CA3-8903-4574-BC22-05B8A0B98732}" name="Average Truncated Claims Spending Per Member Month by Advanced Network and Market" dataDxfId="2"/>
    <tableColumn id="13" xr3:uid="{B148E659-93E6-4018-9292-EA5CD04D8FB4}" name="Squared Difference from Mean" dataDxfId="1"/>
    <tableColumn id="20" xr3:uid="{87289B54-5385-4DBF-932D-7B999CE186AB}" name="Standard Deviation by ACO/and Market"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FD921-BD6E-4E3A-8F0F-41F1440EF649}">
  <dimension ref="B1:Y46"/>
  <sheetViews>
    <sheetView tabSelected="1" zoomScaleNormal="100" workbookViewId="0">
      <selection activeCell="B4" sqref="B4"/>
    </sheetView>
  </sheetViews>
  <sheetFormatPr defaultRowHeight="15" x14ac:dyDescent="0.25"/>
  <cols>
    <col min="1" max="1" width="2.28515625" customWidth="1"/>
    <col min="3" max="23" width="18.140625" customWidth="1"/>
    <col min="24" max="24" width="24.42578125" customWidth="1"/>
    <col min="25" max="25" width="16.42578125" bestFit="1" customWidth="1"/>
    <col min="26" max="28" width="28.7109375" customWidth="1"/>
    <col min="29" max="29" width="36.28515625" customWidth="1"/>
    <col min="30" max="30" width="28.7109375" customWidth="1"/>
    <col min="31" max="31" width="14.85546875" bestFit="1" customWidth="1"/>
    <col min="32" max="33" width="26.7109375" customWidth="1"/>
    <col min="34" max="34" width="27.42578125" customWidth="1"/>
    <col min="35" max="39" width="17.28515625" customWidth="1"/>
  </cols>
  <sheetData>
    <row r="1" spans="2:25" x14ac:dyDescent="0.25">
      <c r="C1" s="3"/>
    </row>
    <row r="2" spans="2:25" x14ac:dyDescent="0.25">
      <c r="B2" s="3" t="s">
        <v>11</v>
      </c>
    </row>
    <row r="3" spans="2:25" x14ac:dyDescent="0.25">
      <c r="B3" s="3" t="s">
        <v>49</v>
      </c>
    </row>
    <row r="4" spans="2:25" x14ac:dyDescent="0.25">
      <c r="B4" t="s">
        <v>43</v>
      </c>
      <c r="C4" s="3"/>
      <c r="T4" s="2"/>
    </row>
    <row r="5" spans="2:25" x14ac:dyDescent="0.25">
      <c r="R5" s="2"/>
    </row>
    <row r="6" spans="2:25" x14ac:dyDescent="0.25">
      <c r="B6" s="124" t="s">
        <v>45</v>
      </c>
      <c r="C6" s="124"/>
      <c r="D6" s="124"/>
      <c r="E6" s="125"/>
      <c r="F6" s="128" t="s">
        <v>24</v>
      </c>
      <c r="G6" s="128"/>
      <c r="H6" s="128"/>
      <c r="I6" s="128"/>
      <c r="J6" s="128"/>
      <c r="K6" s="128"/>
      <c r="L6" s="128"/>
      <c r="M6" s="128"/>
      <c r="N6" s="128"/>
      <c r="O6" s="128"/>
      <c r="P6" s="128"/>
      <c r="Q6" s="125" t="s">
        <v>25</v>
      </c>
      <c r="R6" s="126"/>
      <c r="S6" s="127"/>
      <c r="T6" s="13" t="s">
        <v>22</v>
      </c>
      <c r="U6" s="13" t="s">
        <v>23</v>
      </c>
      <c r="V6" s="125" t="s">
        <v>26</v>
      </c>
      <c r="W6" s="127"/>
    </row>
    <row r="7" spans="2:25" ht="105.75" customHeight="1" x14ac:dyDescent="0.25">
      <c r="B7" s="5" t="s">
        <v>14</v>
      </c>
      <c r="C7" s="4" t="s">
        <v>46</v>
      </c>
      <c r="D7" s="4" t="s">
        <v>12</v>
      </c>
      <c r="E7" s="6" t="s">
        <v>17</v>
      </c>
      <c r="F7" s="4" t="s">
        <v>0</v>
      </c>
      <c r="G7" s="4" t="s">
        <v>1</v>
      </c>
      <c r="H7" s="4" t="s">
        <v>2</v>
      </c>
      <c r="I7" s="4" t="s">
        <v>48</v>
      </c>
      <c r="J7" s="4" t="s">
        <v>3</v>
      </c>
      <c r="K7" s="4" t="s">
        <v>4</v>
      </c>
      <c r="L7" s="4" t="s">
        <v>5</v>
      </c>
      <c r="M7" s="4" t="s">
        <v>6</v>
      </c>
      <c r="N7" s="4" t="s">
        <v>7</v>
      </c>
      <c r="O7" s="4" t="s">
        <v>28</v>
      </c>
      <c r="P7" s="4" t="s">
        <v>29</v>
      </c>
      <c r="Q7" s="7" t="s">
        <v>8</v>
      </c>
      <c r="R7" s="8" t="s">
        <v>44</v>
      </c>
      <c r="S7" s="9" t="s">
        <v>9</v>
      </c>
      <c r="T7" s="12" t="s">
        <v>30</v>
      </c>
      <c r="U7" s="12" t="s">
        <v>47</v>
      </c>
      <c r="V7" s="85" t="s">
        <v>10</v>
      </c>
      <c r="W7" s="86" t="s">
        <v>20</v>
      </c>
    </row>
    <row r="8" spans="2:25" x14ac:dyDescent="0.25">
      <c r="B8" s="87" t="s">
        <v>15</v>
      </c>
      <c r="C8" s="88">
        <v>101</v>
      </c>
      <c r="D8" s="89" t="s">
        <v>13</v>
      </c>
      <c r="E8" s="90" t="s">
        <v>32</v>
      </c>
      <c r="F8" s="91">
        <v>0</v>
      </c>
      <c r="G8" s="91">
        <v>0</v>
      </c>
      <c r="H8" s="91">
        <v>0</v>
      </c>
      <c r="I8" s="91">
        <v>0</v>
      </c>
      <c r="J8" s="91">
        <v>0</v>
      </c>
      <c r="K8" s="91">
        <v>0</v>
      </c>
      <c r="L8" s="91">
        <v>0</v>
      </c>
      <c r="M8" s="91">
        <v>0</v>
      </c>
      <c r="N8" s="91">
        <v>0</v>
      </c>
      <c r="O8" s="91">
        <f>SUM(StandardDevExample[[#This Row],[Claims: Hospital Inpatient ]:[Claims: Other]])</f>
        <v>0</v>
      </c>
      <c r="P8" s="91">
        <f>SUM($O$8:$O$19)</f>
        <v>153852</v>
      </c>
      <c r="Q8" s="92">
        <f>IF(StandardDevExample[[#This Row],[Market]]="Medicare", 150000, IF(StandardDevExample[[#This Row],[Market]]="Commercial", 150000, ""))</f>
        <v>150000</v>
      </c>
      <c r="R8" s="93">
        <f>IF((AND(StandardDevExample[[#This Row],[Market]] = "Medicare", StandardDevExample[[#This Row],[Claims: Annual Total for Member]]&gt;150000)), StandardDevExample[[#This Row],[Per Member Truncation Point]], StandardDevExample[[#This Row],[Claims: Annual Total for Member]])</f>
        <v>150000</v>
      </c>
      <c r="S8" s="94">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3852</v>
      </c>
      <c r="T8" s="95">
        <f>StandardDevExample[[#This Row],[Claims: Annual Total After Applying Truncation for Member]]/COUNTA($E$8:$E$19)</f>
        <v>12500</v>
      </c>
      <c r="U8" s="95">
        <f>SUM(StandardDevExample[Average Per Member Month Amount After Applying Truncation])/COUNTA(StandardDevExample[Beneficiary Month])</f>
        <v>8686.0833333333376</v>
      </c>
      <c r="V8" s="92">
        <f>(StandardDevExample[[#This Row],[Average Per Member Month Amount After Applying Truncation]]-StandardDevExample[[#This Row],[Average Truncated Claims Spending Per Member Month by Advanced Network and Market]])^2</f>
        <v>14545960.340277746</v>
      </c>
      <c r="W8" s="94">
        <f>SQRT(SUM(StandardDevExample[Squared Difference from Mean])/COUNTA(StandardDevExample[Beneficiary Month]))</f>
        <v>7422.7721489658406</v>
      </c>
      <c r="X8" s="2"/>
    </row>
    <row r="9" spans="2:25" x14ac:dyDescent="0.25">
      <c r="B9" s="14" t="s">
        <v>15</v>
      </c>
      <c r="C9" s="15">
        <v>101</v>
      </c>
      <c r="D9" s="16" t="s">
        <v>13</v>
      </c>
      <c r="E9" s="22" t="s">
        <v>31</v>
      </c>
      <c r="F9" s="17">
        <v>0</v>
      </c>
      <c r="G9" s="17">
        <v>0</v>
      </c>
      <c r="H9" s="17">
        <v>0</v>
      </c>
      <c r="I9" s="17">
        <v>0</v>
      </c>
      <c r="J9" s="17">
        <v>0</v>
      </c>
      <c r="K9" s="17">
        <v>0</v>
      </c>
      <c r="L9" s="17">
        <v>0</v>
      </c>
      <c r="M9" s="17">
        <v>0</v>
      </c>
      <c r="N9" s="17">
        <v>0</v>
      </c>
      <c r="O9" s="17">
        <f>SUM(StandardDevExample[[#This Row],[Claims: Hospital Inpatient ]:[Claims: Other]])</f>
        <v>0</v>
      </c>
      <c r="P9" s="17">
        <f t="shared" ref="P9:P19" si="0">SUM($O$8:$O$19)</f>
        <v>153852</v>
      </c>
      <c r="Q9" s="20">
        <f>IF(StandardDevExample[[#This Row],[Market]]="Medicare", 150000, IF(StandardDevExample[[#This Row],[Market]]="Commercial", 150000, ""))</f>
        <v>150000</v>
      </c>
      <c r="R9" s="19">
        <f>IF((AND(StandardDevExample[[#This Row],[Market]] = "Medicare", StandardDevExample[[#This Row],[Claims: Annual Total for Member]]&gt;150000)), StandardDevExample[[#This Row],[Per Member Truncation Point]], StandardDevExample[[#This Row],[Claims: Annual Total for Member]])</f>
        <v>150000</v>
      </c>
      <c r="S9" s="18">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3852</v>
      </c>
      <c r="T9" s="21">
        <f>StandardDevExample[[#This Row],[Claims: Annual Total After Applying Truncation for Member]]/COUNTA($E$8:$E$19)</f>
        <v>12500</v>
      </c>
      <c r="U9" s="21">
        <f>SUM(StandardDevExample[Average Per Member Month Amount After Applying Truncation])/COUNTA(StandardDevExample[Beneficiary Month])</f>
        <v>8686.0833333333376</v>
      </c>
      <c r="V9" s="20">
        <f>(StandardDevExample[[#This Row],[Average Per Member Month Amount After Applying Truncation]]-StandardDevExample[[#This Row],[Average Truncated Claims Spending Per Member Month by Advanced Network and Market]])^2</f>
        <v>14545960.340277746</v>
      </c>
      <c r="W9" s="18">
        <f>SQRT(SUM(StandardDevExample[Squared Difference from Mean])/COUNTA(StandardDevExample[Beneficiary Month]))</f>
        <v>7422.7721489658406</v>
      </c>
    </row>
    <row r="10" spans="2:25" x14ac:dyDescent="0.25">
      <c r="B10" s="14" t="s">
        <v>15</v>
      </c>
      <c r="C10" s="15">
        <v>101</v>
      </c>
      <c r="D10" s="16" t="s">
        <v>13</v>
      </c>
      <c r="E10" s="22" t="s">
        <v>33</v>
      </c>
      <c r="F10" s="17">
        <v>0</v>
      </c>
      <c r="G10" s="17">
        <v>0</v>
      </c>
      <c r="H10" s="17">
        <v>1504</v>
      </c>
      <c r="I10" s="17">
        <v>1604</v>
      </c>
      <c r="J10" s="17">
        <v>2464</v>
      </c>
      <c r="K10" s="17">
        <v>0</v>
      </c>
      <c r="L10" s="17">
        <v>0</v>
      </c>
      <c r="M10" s="17">
        <v>0</v>
      </c>
      <c r="N10" s="17">
        <v>4523</v>
      </c>
      <c r="O10" s="17">
        <f>SUM(StandardDevExample[[#This Row],[Claims: Hospital Inpatient ]:[Claims: Other]])</f>
        <v>10095</v>
      </c>
      <c r="P10" s="17">
        <f t="shared" si="0"/>
        <v>153852</v>
      </c>
      <c r="Q10" s="20">
        <f>IF(StandardDevExample[[#This Row],[Market]]="Medicare", 150000, IF(StandardDevExample[[#This Row],[Market]]="Commercial", 150000, ""))</f>
        <v>150000</v>
      </c>
      <c r="R10" s="19">
        <f>IF((AND(StandardDevExample[[#This Row],[Market]] = "Medicare", StandardDevExample[[#This Row],[Claims: Annual Total for Member]]&gt;150000)), StandardDevExample[[#This Row],[Per Member Truncation Point]], StandardDevExample[[#This Row],[Claims: Annual Total for Member]])</f>
        <v>150000</v>
      </c>
      <c r="S10" s="18">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3852</v>
      </c>
      <c r="T10" s="21">
        <f>StandardDevExample[[#This Row],[Claims: Annual Total After Applying Truncation for Member]]/COUNTA($E$8:$E$19)</f>
        <v>12500</v>
      </c>
      <c r="U10" s="21">
        <f>SUM(StandardDevExample[Average Per Member Month Amount After Applying Truncation])/COUNTA(StandardDevExample[Beneficiary Month])</f>
        <v>8686.0833333333376</v>
      </c>
      <c r="V10" s="20">
        <f>(StandardDevExample[[#This Row],[Average Per Member Month Amount After Applying Truncation]]-StandardDevExample[[#This Row],[Average Truncated Claims Spending Per Member Month by Advanced Network and Market]])^2</f>
        <v>14545960.340277746</v>
      </c>
      <c r="W10" s="18">
        <f>SQRT(SUM(StandardDevExample[Squared Difference from Mean])/COUNTA(StandardDevExample[Beneficiary Month]))</f>
        <v>7422.7721489658406</v>
      </c>
      <c r="Y10" s="1"/>
    </row>
    <row r="11" spans="2:25" x14ac:dyDescent="0.25">
      <c r="B11" s="14" t="s">
        <v>15</v>
      </c>
      <c r="C11" s="15">
        <v>101</v>
      </c>
      <c r="D11" s="16" t="s">
        <v>13</v>
      </c>
      <c r="E11" s="22" t="s">
        <v>34</v>
      </c>
      <c r="F11" s="17">
        <v>40501</v>
      </c>
      <c r="G11" s="17">
        <v>0</v>
      </c>
      <c r="H11" s="17">
        <v>219</v>
      </c>
      <c r="I11" s="17">
        <v>319</v>
      </c>
      <c r="J11" s="17">
        <v>356</v>
      </c>
      <c r="K11" s="17">
        <v>0</v>
      </c>
      <c r="L11" s="17">
        <v>0</v>
      </c>
      <c r="M11" s="17">
        <v>0</v>
      </c>
      <c r="N11" s="17">
        <v>2574</v>
      </c>
      <c r="O11" s="17">
        <f>SUM(StandardDevExample[[#This Row],[Claims: Hospital Inpatient ]:[Claims: Other]])</f>
        <v>43969</v>
      </c>
      <c r="P11" s="17">
        <f t="shared" si="0"/>
        <v>153852</v>
      </c>
      <c r="Q11" s="20">
        <f>IF(StandardDevExample[[#This Row],[Market]]="Medicare", 150000, IF(StandardDevExample[[#This Row],[Market]]="Commercial", 150000, ""))</f>
        <v>150000</v>
      </c>
      <c r="R11" s="19">
        <f>IF((AND(StandardDevExample[[#This Row],[Market]] = "Medicare", StandardDevExample[[#This Row],[Claims: Annual Total for Member]]&gt;150000)), StandardDevExample[[#This Row],[Per Member Truncation Point]], StandardDevExample[[#This Row],[Claims: Annual Total for Member]])</f>
        <v>150000</v>
      </c>
      <c r="S11" s="18">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3852</v>
      </c>
      <c r="T11" s="21">
        <f>StandardDevExample[[#This Row],[Claims: Annual Total After Applying Truncation for Member]]/COUNTA($E$8:$E$19)</f>
        <v>12500</v>
      </c>
      <c r="U11" s="21">
        <f>SUM(StandardDevExample[Average Per Member Month Amount After Applying Truncation])/COUNTA(StandardDevExample[Beneficiary Month])</f>
        <v>8686.0833333333376</v>
      </c>
      <c r="V11" s="20">
        <f>(StandardDevExample[[#This Row],[Average Per Member Month Amount After Applying Truncation]]-StandardDevExample[[#This Row],[Average Truncated Claims Spending Per Member Month by Advanced Network and Market]])^2</f>
        <v>14545960.340277746</v>
      </c>
      <c r="W11" s="18">
        <f>SQRT(SUM(StandardDevExample[Squared Difference from Mean])/COUNTA(StandardDevExample[Beneficiary Month]))</f>
        <v>7422.7721489658406</v>
      </c>
    </row>
    <row r="12" spans="2:25" x14ac:dyDescent="0.25">
      <c r="B12" s="14" t="s">
        <v>15</v>
      </c>
      <c r="C12" s="15">
        <v>101</v>
      </c>
      <c r="D12" s="16" t="s">
        <v>13</v>
      </c>
      <c r="E12" s="22" t="s">
        <v>35</v>
      </c>
      <c r="F12" s="17">
        <v>45801</v>
      </c>
      <c r="G12" s="17">
        <v>0</v>
      </c>
      <c r="H12" s="17">
        <v>1238</v>
      </c>
      <c r="I12" s="17">
        <v>1400</v>
      </c>
      <c r="J12" s="17">
        <v>2853</v>
      </c>
      <c r="K12" s="17">
        <v>0</v>
      </c>
      <c r="L12" s="17">
        <v>0</v>
      </c>
      <c r="M12" s="17">
        <v>0</v>
      </c>
      <c r="N12" s="17">
        <v>1302</v>
      </c>
      <c r="O12" s="17">
        <v>52194</v>
      </c>
      <c r="P12" s="17">
        <f t="shared" si="0"/>
        <v>153852</v>
      </c>
      <c r="Q12" s="20">
        <f>IF(StandardDevExample[[#This Row],[Market]]="Medicare", 150000, IF(StandardDevExample[[#This Row],[Market]]="Commercial", 150000, ""))</f>
        <v>150000</v>
      </c>
      <c r="R12" s="19">
        <f>IF((AND(StandardDevExample[[#This Row],[Market]] = "Medicare", StandardDevExample[[#This Row],[Claims: Annual Total for Member]]&gt;150000)), StandardDevExample[[#This Row],[Per Member Truncation Point]], StandardDevExample[[#This Row],[Claims: Annual Total for Member]])</f>
        <v>150000</v>
      </c>
      <c r="S12" s="18">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3852</v>
      </c>
      <c r="T12" s="21">
        <f>StandardDevExample[[#This Row],[Claims: Annual Total After Applying Truncation for Member]]/COUNTA($E$8:$E$19)</f>
        <v>12500</v>
      </c>
      <c r="U12" s="21">
        <f>SUM(StandardDevExample[Average Per Member Month Amount After Applying Truncation])/COUNTA(StandardDevExample[Beneficiary Month])</f>
        <v>8686.0833333333376</v>
      </c>
      <c r="V12" s="20">
        <f>(StandardDevExample[[#This Row],[Average Per Member Month Amount After Applying Truncation]]-StandardDevExample[[#This Row],[Average Truncated Claims Spending Per Member Month by Advanced Network and Market]])^2</f>
        <v>14545960.340277746</v>
      </c>
      <c r="W12" s="18">
        <f>SQRT(SUM(StandardDevExample[Squared Difference from Mean])/COUNTA(StandardDevExample[Beneficiary Month]))</f>
        <v>7422.7721489658406</v>
      </c>
    </row>
    <row r="13" spans="2:25" x14ac:dyDescent="0.25">
      <c r="B13" s="14" t="s">
        <v>15</v>
      </c>
      <c r="C13" s="15">
        <v>101</v>
      </c>
      <c r="D13" s="16" t="s">
        <v>13</v>
      </c>
      <c r="E13" s="22" t="s">
        <v>36</v>
      </c>
      <c r="F13" s="17">
        <v>20431</v>
      </c>
      <c r="G13" s="17">
        <v>0</v>
      </c>
      <c r="H13" s="17">
        <v>0</v>
      </c>
      <c r="I13" s="17">
        <v>0</v>
      </c>
      <c r="J13" s="17">
        <v>0</v>
      </c>
      <c r="K13" s="17">
        <v>0</v>
      </c>
      <c r="L13" s="17">
        <v>987</v>
      </c>
      <c r="M13" s="17">
        <v>0</v>
      </c>
      <c r="N13" s="17">
        <v>0</v>
      </c>
      <c r="O13" s="17">
        <v>23418</v>
      </c>
      <c r="P13" s="17">
        <f t="shared" si="0"/>
        <v>153852</v>
      </c>
      <c r="Q13" s="20">
        <f>IF(StandardDevExample[[#This Row],[Market]]="Medicare", 150000, IF(StandardDevExample[[#This Row],[Market]]="Commercial", 150000, ""))</f>
        <v>150000</v>
      </c>
      <c r="R13" s="19">
        <f>IF((AND(StandardDevExample[[#This Row],[Market]] = "Medicare", StandardDevExample[[#This Row],[Claims: Annual Total for Member]]&gt;150000)), StandardDevExample[[#This Row],[Per Member Truncation Point]], StandardDevExample[[#This Row],[Claims: Annual Total for Member]])</f>
        <v>150000</v>
      </c>
      <c r="S13" s="18">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3852</v>
      </c>
      <c r="T13" s="21">
        <f>StandardDevExample[[#This Row],[Claims: Annual Total After Applying Truncation for Member]]/COUNTA($E$8:$E$19)</f>
        <v>12500</v>
      </c>
      <c r="U13" s="21">
        <f>SUM(StandardDevExample[Average Per Member Month Amount After Applying Truncation])/COUNTA(StandardDevExample[Beneficiary Month])</f>
        <v>8686.0833333333376</v>
      </c>
      <c r="V13" s="20">
        <f>(StandardDevExample[[#This Row],[Average Per Member Month Amount After Applying Truncation]]-StandardDevExample[[#This Row],[Average Truncated Claims Spending Per Member Month by Advanced Network and Market]])^2</f>
        <v>14545960.340277746</v>
      </c>
      <c r="W13" s="18">
        <f>SQRT(SUM(StandardDevExample[Squared Difference from Mean])/COUNTA(StandardDevExample[Beneficiary Month]))</f>
        <v>7422.7721489658406</v>
      </c>
    </row>
    <row r="14" spans="2:25" x14ac:dyDescent="0.25">
      <c r="B14" s="14" t="s">
        <v>15</v>
      </c>
      <c r="C14" s="15">
        <v>101</v>
      </c>
      <c r="D14" s="16" t="s">
        <v>13</v>
      </c>
      <c r="E14" s="22" t="s">
        <v>37</v>
      </c>
      <c r="F14" s="17">
        <v>0</v>
      </c>
      <c r="G14" s="17">
        <v>0</v>
      </c>
      <c r="H14" s="17">
        <v>5243</v>
      </c>
      <c r="I14" s="17">
        <v>5300</v>
      </c>
      <c r="J14" s="17">
        <v>822</v>
      </c>
      <c r="K14" s="17">
        <v>1527</v>
      </c>
      <c r="L14" s="17">
        <v>674</v>
      </c>
      <c r="M14" s="17">
        <v>0</v>
      </c>
      <c r="N14" s="17">
        <v>0</v>
      </c>
      <c r="O14" s="17">
        <v>10266</v>
      </c>
      <c r="P14" s="17">
        <f t="shared" si="0"/>
        <v>153852</v>
      </c>
      <c r="Q14" s="20">
        <f>IF(StandardDevExample[[#This Row],[Market]]="Medicare", 150000, IF(StandardDevExample[[#This Row],[Market]]="Commercial", 150000, ""))</f>
        <v>150000</v>
      </c>
      <c r="R14" s="19">
        <f>IF((AND(StandardDevExample[[#This Row],[Market]] = "Medicare", StandardDevExample[[#This Row],[Claims: Annual Total for Member]]&gt;150000)), StandardDevExample[[#This Row],[Per Member Truncation Point]], StandardDevExample[[#This Row],[Claims: Annual Total for Member]])</f>
        <v>150000</v>
      </c>
      <c r="S14" s="18">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3852</v>
      </c>
      <c r="T14" s="21">
        <f>StandardDevExample[[#This Row],[Claims: Annual Total After Applying Truncation for Member]]/COUNTA($E$8:$E$19)</f>
        <v>12500</v>
      </c>
      <c r="U14" s="21">
        <f>SUM(StandardDevExample[Average Per Member Month Amount After Applying Truncation])/COUNTA(StandardDevExample[Beneficiary Month])</f>
        <v>8686.0833333333376</v>
      </c>
      <c r="V14" s="20">
        <f>(StandardDevExample[[#This Row],[Average Per Member Month Amount After Applying Truncation]]-StandardDevExample[[#This Row],[Average Truncated Claims Spending Per Member Month by Advanced Network and Market]])^2</f>
        <v>14545960.340277746</v>
      </c>
      <c r="W14" s="18">
        <f>SQRT(SUM(StandardDevExample[Squared Difference from Mean])/COUNTA(StandardDevExample[Beneficiary Month]))</f>
        <v>7422.7721489658406</v>
      </c>
    </row>
    <row r="15" spans="2:25" x14ac:dyDescent="0.25">
      <c r="B15" s="14" t="s">
        <v>15</v>
      </c>
      <c r="C15" s="15">
        <v>101</v>
      </c>
      <c r="D15" s="16" t="s">
        <v>13</v>
      </c>
      <c r="E15" s="22" t="s">
        <v>38</v>
      </c>
      <c r="F15" s="17">
        <v>0</v>
      </c>
      <c r="G15" s="17">
        <v>0</v>
      </c>
      <c r="H15" s="17">
        <v>802</v>
      </c>
      <c r="I15" s="17">
        <v>1802</v>
      </c>
      <c r="J15" s="17">
        <v>877</v>
      </c>
      <c r="K15" s="17">
        <v>947</v>
      </c>
      <c r="L15" s="17">
        <v>245</v>
      </c>
      <c r="M15" s="17">
        <v>0</v>
      </c>
      <c r="N15" s="17">
        <v>0</v>
      </c>
      <c r="O15" s="17">
        <f>SUM(StandardDevExample[[#This Row],[Claims: Hospital Inpatient ]:[Claims: Other]])</f>
        <v>4673</v>
      </c>
      <c r="P15" s="17">
        <f t="shared" si="0"/>
        <v>153852</v>
      </c>
      <c r="Q15" s="20">
        <f>IF(StandardDevExample[[#This Row],[Market]]="Medicare", 150000, IF(StandardDevExample[[#This Row],[Market]]="Commercial", 150000, ""))</f>
        <v>150000</v>
      </c>
      <c r="R15" s="19">
        <f>IF((AND(StandardDevExample[[#This Row],[Market]] = "Medicare", StandardDevExample[[#This Row],[Claims: Annual Total for Member]]&gt;150000)), StandardDevExample[[#This Row],[Per Member Truncation Point]], StandardDevExample[[#This Row],[Claims: Annual Total for Member]])</f>
        <v>150000</v>
      </c>
      <c r="S15" s="18">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3852</v>
      </c>
      <c r="T15" s="21">
        <f>StandardDevExample[[#This Row],[Claims: Annual Total After Applying Truncation for Member]]/COUNTA($E$8:$E$19)</f>
        <v>12500</v>
      </c>
      <c r="U15" s="21">
        <f>SUM(StandardDevExample[Average Per Member Month Amount After Applying Truncation])/COUNTA(StandardDevExample[Beneficiary Month])</f>
        <v>8686.0833333333376</v>
      </c>
      <c r="V15" s="20">
        <f>(StandardDevExample[[#This Row],[Average Per Member Month Amount After Applying Truncation]]-StandardDevExample[[#This Row],[Average Truncated Claims Spending Per Member Month by Advanced Network and Market]])^2</f>
        <v>14545960.340277746</v>
      </c>
      <c r="W15" s="18">
        <f>SQRT(SUM(StandardDevExample[Squared Difference from Mean])/COUNTA(StandardDevExample[Beneficiary Month]))</f>
        <v>7422.7721489658406</v>
      </c>
    </row>
    <row r="16" spans="2:25" x14ac:dyDescent="0.25">
      <c r="B16" s="14" t="s">
        <v>15</v>
      </c>
      <c r="C16" s="15">
        <v>101</v>
      </c>
      <c r="D16" s="16" t="s">
        <v>13</v>
      </c>
      <c r="E16" s="22" t="s">
        <v>39</v>
      </c>
      <c r="F16" s="17">
        <v>0</v>
      </c>
      <c r="G16" s="17">
        <v>0</v>
      </c>
      <c r="H16" s="17">
        <v>1992</v>
      </c>
      <c r="I16" s="17">
        <v>2102</v>
      </c>
      <c r="J16" s="17">
        <v>0</v>
      </c>
      <c r="K16" s="17">
        <v>0</v>
      </c>
      <c r="L16" s="17">
        <v>0</v>
      </c>
      <c r="M16" s="17">
        <v>0</v>
      </c>
      <c r="N16" s="17">
        <v>0</v>
      </c>
      <c r="O16" s="17">
        <f>SUM(StandardDevExample[[#This Row],[Claims: Hospital Inpatient ]:[Claims: Other]])</f>
        <v>4094</v>
      </c>
      <c r="P16" s="17">
        <f t="shared" si="0"/>
        <v>153852</v>
      </c>
      <c r="Q16" s="20">
        <f>IF(StandardDevExample[[#This Row],[Market]]="Medicare", 150000, IF(StandardDevExample[[#This Row],[Market]]="Commercial", 150000, ""))</f>
        <v>150000</v>
      </c>
      <c r="R16" s="19">
        <f>IF((AND(StandardDevExample[[#This Row],[Market]] = "Medicare", StandardDevExample[[#This Row],[Claims: Annual Total for Member]]&gt;150000)), StandardDevExample[[#This Row],[Per Member Truncation Point]], StandardDevExample[[#This Row],[Claims: Annual Total for Member]])</f>
        <v>150000</v>
      </c>
      <c r="S16" s="18">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3852</v>
      </c>
      <c r="T16" s="21">
        <f>StandardDevExample[[#This Row],[Claims: Annual Total After Applying Truncation for Member]]/COUNTA($E$8:$E$19)</f>
        <v>12500</v>
      </c>
      <c r="U16" s="21">
        <f>SUM(StandardDevExample[Average Per Member Month Amount After Applying Truncation])/COUNTA(StandardDevExample[Beneficiary Month])</f>
        <v>8686.0833333333376</v>
      </c>
      <c r="V16" s="20">
        <f>(StandardDevExample[[#This Row],[Average Per Member Month Amount After Applying Truncation]]-StandardDevExample[[#This Row],[Average Truncated Claims Spending Per Member Month by Advanced Network and Market]])^2</f>
        <v>14545960.340277746</v>
      </c>
      <c r="W16" s="18">
        <f>SQRT(SUM(StandardDevExample[Squared Difference from Mean])/COUNTA(StandardDevExample[Beneficiary Month]))</f>
        <v>7422.7721489658406</v>
      </c>
    </row>
    <row r="17" spans="2:24" x14ac:dyDescent="0.25">
      <c r="B17" s="14" t="s">
        <v>15</v>
      </c>
      <c r="C17" s="15">
        <v>101</v>
      </c>
      <c r="D17" s="16" t="s">
        <v>13</v>
      </c>
      <c r="E17" s="22" t="s">
        <v>40</v>
      </c>
      <c r="F17" s="17">
        <v>0</v>
      </c>
      <c r="G17" s="17">
        <v>0</v>
      </c>
      <c r="H17" s="17">
        <v>0</v>
      </c>
      <c r="I17" s="17">
        <v>0</v>
      </c>
      <c r="J17" s="17">
        <v>0</v>
      </c>
      <c r="K17" s="17">
        <v>0</v>
      </c>
      <c r="L17" s="17">
        <v>0</v>
      </c>
      <c r="M17" s="17">
        <v>0</v>
      </c>
      <c r="N17" s="17">
        <v>0</v>
      </c>
      <c r="O17" s="17">
        <f>SUM(StandardDevExample[[#This Row],[Claims: Hospital Inpatient ]:[Claims: Other]])</f>
        <v>0</v>
      </c>
      <c r="P17" s="17">
        <f t="shared" si="0"/>
        <v>153852</v>
      </c>
      <c r="Q17" s="20">
        <f>IF(StandardDevExample[[#This Row],[Market]]="Medicare", 150000, IF(StandardDevExample[[#This Row],[Market]]="Commercial", 150000, ""))</f>
        <v>150000</v>
      </c>
      <c r="R17" s="19">
        <f>IF((AND(StandardDevExample[[#This Row],[Market]] = "Medicare", StandardDevExample[[#This Row],[Claims: Annual Total for Member]]&gt;150000)), StandardDevExample[[#This Row],[Per Member Truncation Point]], StandardDevExample[[#This Row],[Claims: Annual Total for Member]])</f>
        <v>150000</v>
      </c>
      <c r="S17" s="18">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3852</v>
      </c>
      <c r="T17" s="21">
        <f>StandardDevExample[[#This Row],[Claims: Annual Total After Applying Truncation for Member]]/COUNTA($E$8:$E$19)</f>
        <v>12500</v>
      </c>
      <c r="U17" s="21">
        <f>SUM(StandardDevExample[Average Per Member Month Amount After Applying Truncation])/COUNTA(StandardDevExample[Beneficiary Month])</f>
        <v>8686.0833333333376</v>
      </c>
      <c r="V17" s="20">
        <f>(StandardDevExample[[#This Row],[Average Per Member Month Amount After Applying Truncation]]-StandardDevExample[[#This Row],[Average Truncated Claims Spending Per Member Month by Advanced Network and Market]])^2</f>
        <v>14545960.340277746</v>
      </c>
      <c r="W17" s="18">
        <f>SQRT(SUM(StandardDevExample[Squared Difference from Mean])/COUNTA(StandardDevExample[Beneficiary Month]))</f>
        <v>7422.7721489658406</v>
      </c>
    </row>
    <row r="18" spans="2:24" x14ac:dyDescent="0.25">
      <c r="B18" s="14" t="s">
        <v>15</v>
      </c>
      <c r="C18" s="15">
        <v>101</v>
      </c>
      <c r="D18" s="16" t="s">
        <v>13</v>
      </c>
      <c r="E18" s="22" t="s">
        <v>41</v>
      </c>
      <c r="F18" s="17">
        <v>0</v>
      </c>
      <c r="G18" s="17">
        <v>0</v>
      </c>
      <c r="H18" s="17">
        <v>0</v>
      </c>
      <c r="I18" s="17">
        <v>0</v>
      </c>
      <c r="J18" s="17">
        <v>1902</v>
      </c>
      <c r="K18" s="17">
        <v>0</v>
      </c>
      <c r="L18" s="17">
        <v>0</v>
      </c>
      <c r="M18" s="17">
        <v>0</v>
      </c>
      <c r="N18" s="17">
        <v>2241</v>
      </c>
      <c r="O18" s="17">
        <v>5143</v>
      </c>
      <c r="P18" s="17">
        <f t="shared" si="0"/>
        <v>153852</v>
      </c>
      <c r="Q18" s="20">
        <f>IF(StandardDevExample[[#This Row],[Market]]="Medicare", 150000, IF(StandardDevExample[[#This Row],[Market]]="Commercial", 150000, ""))</f>
        <v>150000</v>
      </c>
      <c r="R18" s="19">
        <f>IF((AND(StandardDevExample[[#This Row],[Market]] = "Medicare", StandardDevExample[[#This Row],[Claims: Annual Total for Member]]&gt;150000)), StandardDevExample[[#This Row],[Per Member Truncation Point]], StandardDevExample[[#This Row],[Claims: Annual Total for Member]])</f>
        <v>150000</v>
      </c>
      <c r="S18" s="18">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3852</v>
      </c>
      <c r="T18" s="21">
        <f>StandardDevExample[[#This Row],[Claims: Annual Total After Applying Truncation for Member]]/COUNTA($E$8:$E$19)</f>
        <v>12500</v>
      </c>
      <c r="U18" s="21">
        <f>SUM(StandardDevExample[Average Per Member Month Amount After Applying Truncation])/COUNTA(StandardDevExample[Beneficiary Month])</f>
        <v>8686.0833333333376</v>
      </c>
      <c r="V18" s="20">
        <f>(StandardDevExample[[#This Row],[Average Per Member Month Amount After Applying Truncation]]-StandardDevExample[[#This Row],[Average Truncated Claims Spending Per Member Month by Advanced Network and Market]])^2</f>
        <v>14545960.340277746</v>
      </c>
      <c r="W18" s="18">
        <f>SQRT(SUM(StandardDevExample[Squared Difference from Mean])/COUNTA(StandardDevExample[Beneficiary Month]))</f>
        <v>7422.7721489658406</v>
      </c>
    </row>
    <row r="19" spans="2:24" x14ac:dyDescent="0.25">
      <c r="B19" s="23" t="s">
        <v>15</v>
      </c>
      <c r="C19" s="24">
        <v>101</v>
      </c>
      <c r="D19" s="25" t="s">
        <v>13</v>
      </c>
      <c r="E19" s="26" t="s">
        <v>42</v>
      </c>
      <c r="F19" s="27">
        <v>0</v>
      </c>
      <c r="G19" s="27">
        <v>0</v>
      </c>
      <c r="H19" s="27">
        <v>0</v>
      </c>
      <c r="I19" s="27">
        <v>0</v>
      </c>
      <c r="J19" s="27">
        <v>0</v>
      </c>
      <c r="K19" s="27">
        <v>0</v>
      </c>
      <c r="L19" s="27">
        <v>0</v>
      </c>
      <c r="M19" s="27">
        <v>0</v>
      </c>
      <c r="N19" s="27">
        <v>0</v>
      </c>
      <c r="O19" s="27">
        <f>SUM(StandardDevExample[[#This Row],[Claims: Hospital Inpatient ]:[Claims: Other]])</f>
        <v>0</v>
      </c>
      <c r="P19" s="27">
        <f t="shared" si="0"/>
        <v>153852</v>
      </c>
      <c r="Q19" s="29">
        <f>IF(StandardDevExample[[#This Row],[Market]]="Medicare", 150000, IF(StandardDevExample[[#This Row],[Market]]="Commercial", 150000, ""))</f>
        <v>150000</v>
      </c>
      <c r="R19" s="75">
        <f>IF((AND(StandardDevExample[[#This Row],[Market]] = "Medicare", StandardDevExample[[#This Row],[Claims: Annual Total for Member]]&gt;150000)), StandardDevExample[[#This Row],[Per Member Truncation Point]], StandardDevExample[[#This Row],[Claims: Annual Total for Member]])</f>
        <v>150000</v>
      </c>
      <c r="S19" s="28">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3852</v>
      </c>
      <c r="T19" s="76">
        <f>StandardDevExample[[#This Row],[Claims: Annual Total After Applying Truncation for Member]]/COUNTA($E$8:$E$19)</f>
        <v>12500</v>
      </c>
      <c r="U19" s="76">
        <f>SUM(StandardDevExample[Average Per Member Month Amount After Applying Truncation])/COUNTA(StandardDevExample[Beneficiary Month])</f>
        <v>8686.0833333333376</v>
      </c>
      <c r="V19" s="29">
        <f>(StandardDevExample[[#This Row],[Average Per Member Month Amount After Applying Truncation]]-StandardDevExample[[#This Row],[Average Truncated Claims Spending Per Member Month by Advanced Network and Market]])^2</f>
        <v>14545960.340277746</v>
      </c>
      <c r="W19" s="28">
        <f>SQRT(SUM(StandardDevExample[Squared Difference from Mean])/COUNTA(StandardDevExample[Beneficiary Month]))</f>
        <v>7422.7721489658406</v>
      </c>
    </row>
    <row r="20" spans="2:24" x14ac:dyDescent="0.25">
      <c r="B20" s="96" t="s">
        <v>16</v>
      </c>
      <c r="C20" s="97">
        <v>101</v>
      </c>
      <c r="D20" s="98" t="s">
        <v>13</v>
      </c>
      <c r="E20" s="99" t="s">
        <v>32</v>
      </c>
      <c r="F20" s="100">
        <v>0</v>
      </c>
      <c r="G20" s="100">
        <v>0</v>
      </c>
      <c r="H20" s="100">
        <v>0</v>
      </c>
      <c r="I20" s="100">
        <v>0</v>
      </c>
      <c r="J20" s="100">
        <v>0</v>
      </c>
      <c r="K20" s="100">
        <v>0</v>
      </c>
      <c r="L20" s="100">
        <v>0</v>
      </c>
      <c r="M20" s="100">
        <v>0</v>
      </c>
      <c r="N20" s="100">
        <v>0</v>
      </c>
      <c r="O20" s="100">
        <f>SUM(StandardDevExample[[#This Row],[Claims: Hospital Inpatient ]:[Claims: Other]])</f>
        <v>0</v>
      </c>
      <c r="P20" s="100">
        <f>SUM($O$20:$O$29)</f>
        <v>5156</v>
      </c>
      <c r="Q20" s="101">
        <f>IF(StandardDevExample[[#This Row],[Market]]="Medicare", 150000, IF(StandardDevExample[[#This Row],[Market]]="Commercial", 150000, ""))</f>
        <v>150000</v>
      </c>
      <c r="R20" s="102">
        <f>IF((AND(StandardDevExample[[#This Row],[Market]] = "Medicare", StandardDevExample[[#This Row],[Claims: Annual Total for Member]]&gt;150000)), StandardDevExample[[#This Row],[Per Member Truncation Point]], StandardDevExample[[#This Row],[Claims: Annual Total for Member]])</f>
        <v>5156</v>
      </c>
      <c r="S20" s="84">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0</v>
      </c>
      <c r="T20" s="82">
        <f>StandardDevExample[[#This Row],[Claims: Annual Total After Applying Truncation for Member]]/COUNTA($E$20:$E$29)</f>
        <v>515.6</v>
      </c>
      <c r="U20" s="82">
        <f>SUM(StandardDevExample[Average Per Member Month Amount After Applying Truncation])/COUNTA(StandardDevExample[Beneficiary Month])</f>
        <v>8686.0833333333376</v>
      </c>
      <c r="V20" s="102">
        <f>(StandardDevExample[[#This Row],[Average Per Member Month Amount After Applying Truncation]]-StandardDevExample[[#This Row],[Average Truncated Claims Spending Per Member Month by Advanced Network and Market]])^2</f>
        <v>66756797.900277838</v>
      </c>
      <c r="W20" s="84">
        <f>SQRT(SUM(StandardDevExample[Squared Difference from Mean])/COUNTA(StandardDevExample[Beneficiary Month]))</f>
        <v>7422.7721489658406</v>
      </c>
    </row>
    <row r="21" spans="2:24" x14ac:dyDescent="0.25">
      <c r="B21" s="30" t="s">
        <v>16</v>
      </c>
      <c r="C21" s="31">
        <v>101</v>
      </c>
      <c r="D21" s="32" t="s">
        <v>13</v>
      </c>
      <c r="E21" s="33" t="s">
        <v>31</v>
      </c>
      <c r="F21" s="34">
        <v>0</v>
      </c>
      <c r="G21" s="34">
        <v>0</v>
      </c>
      <c r="H21" s="34">
        <v>0</v>
      </c>
      <c r="I21" s="34">
        <v>0</v>
      </c>
      <c r="J21" s="34">
        <v>0</v>
      </c>
      <c r="K21" s="34">
        <v>0</v>
      </c>
      <c r="L21" s="34">
        <v>0</v>
      </c>
      <c r="M21" s="34">
        <v>0</v>
      </c>
      <c r="N21" s="34">
        <v>0</v>
      </c>
      <c r="O21" s="34">
        <f>SUM(StandardDevExample[[#This Row],[Claims: Hospital Inpatient ]:[Claims: Other]])</f>
        <v>0</v>
      </c>
      <c r="P21" s="34">
        <f t="shared" ref="P21:P29" si="1">SUM($O$20:$O$29)</f>
        <v>5156</v>
      </c>
      <c r="Q21" s="37">
        <f>IF(StandardDevExample[[#This Row],[Market]]="Medicare", 150000, IF(StandardDevExample[[#This Row],[Market]]="Commercial", 150000, ""))</f>
        <v>150000</v>
      </c>
      <c r="R21" s="36">
        <f>IF((AND(StandardDevExample[[#This Row],[Market]] = "Medicare", StandardDevExample[[#This Row],[Claims: Annual Total for Member]]&gt;150000)), StandardDevExample[[#This Row],[Per Member Truncation Point]], StandardDevExample[[#This Row],[Claims: Annual Total for Member]])</f>
        <v>5156</v>
      </c>
      <c r="S21" s="35">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0</v>
      </c>
      <c r="T21" s="38">
        <f>StandardDevExample[[#This Row],[Claims: Annual Total After Applying Truncation for Member]]/COUNTA($E$20:$E$29)</f>
        <v>515.6</v>
      </c>
      <c r="U21" s="38">
        <f>SUM(StandardDevExample[Average Per Member Month Amount After Applying Truncation])/COUNTA(StandardDevExample[Beneficiary Month])</f>
        <v>8686.0833333333376</v>
      </c>
      <c r="V21" s="36">
        <f>(StandardDevExample[[#This Row],[Average Per Member Month Amount After Applying Truncation]]-StandardDevExample[[#This Row],[Average Truncated Claims Spending Per Member Month by Advanced Network and Market]])^2</f>
        <v>66756797.900277838</v>
      </c>
      <c r="W21" s="35">
        <f>SQRT(SUM(StandardDevExample[Squared Difference from Mean])/COUNTA(StandardDevExample[Beneficiary Month]))</f>
        <v>7422.7721489658406</v>
      </c>
    </row>
    <row r="22" spans="2:24" x14ac:dyDescent="0.25">
      <c r="B22" s="30" t="s">
        <v>16</v>
      </c>
      <c r="C22" s="31">
        <v>101</v>
      </c>
      <c r="D22" s="32" t="s">
        <v>13</v>
      </c>
      <c r="E22" s="33" t="s">
        <v>33</v>
      </c>
      <c r="F22" s="34">
        <v>0</v>
      </c>
      <c r="G22" s="34">
        <v>0</v>
      </c>
      <c r="H22" s="34">
        <v>0</v>
      </c>
      <c r="I22" s="34">
        <v>0</v>
      </c>
      <c r="J22" s="34">
        <v>0</v>
      </c>
      <c r="K22" s="34">
        <v>0</v>
      </c>
      <c r="L22" s="34">
        <v>0</v>
      </c>
      <c r="M22" s="34">
        <v>0</v>
      </c>
      <c r="N22" s="34">
        <v>0</v>
      </c>
      <c r="O22" s="34">
        <f>SUM(StandardDevExample[[#This Row],[Claims: Hospital Inpatient ]:[Claims: Other]])</f>
        <v>0</v>
      </c>
      <c r="P22" s="34">
        <f t="shared" si="1"/>
        <v>5156</v>
      </c>
      <c r="Q22" s="37">
        <f>IF(StandardDevExample[[#This Row],[Market]]="Medicare", 150000, IF(StandardDevExample[[#This Row],[Market]]="Commercial", 150000, ""))</f>
        <v>150000</v>
      </c>
      <c r="R22" s="36">
        <f>IF((AND(StandardDevExample[[#This Row],[Market]] = "Medicare", StandardDevExample[[#This Row],[Claims: Annual Total for Member]]&gt;150000)), StandardDevExample[[#This Row],[Per Member Truncation Point]], StandardDevExample[[#This Row],[Claims: Annual Total for Member]])</f>
        <v>5156</v>
      </c>
      <c r="S22" s="35">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0</v>
      </c>
      <c r="T22" s="38">
        <f>StandardDevExample[[#This Row],[Claims: Annual Total After Applying Truncation for Member]]/COUNTA($E$20:$E$29)</f>
        <v>515.6</v>
      </c>
      <c r="U22" s="38">
        <f>SUM(StandardDevExample[Average Per Member Month Amount After Applying Truncation])/COUNTA(StandardDevExample[Beneficiary Month])</f>
        <v>8686.0833333333376</v>
      </c>
      <c r="V22" s="36">
        <f>(StandardDevExample[[#This Row],[Average Per Member Month Amount After Applying Truncation]]-StandardDevExample[[#This Row],[Average Truncated Claims Spending Per Member Month by Advanced Network and Market]])^2</f>
        <v>66756797.900277838</v>
      </c>
      <c r="W22" s="35">
        <f>SQRT(SUM(StandardDevExample[Squared Difference from Mean])/COUNTA(StandardDevExample[Beneficiary Month]))</f>
        <v>7422.7721489658406</v>
      </c>
    </row>
    <row r="23" spans="2:24" x14ac:dyDescent="0.25">
      <c r="B23" s="30" t="s">
        <v>16</v>
      </c>
      <c r="C23" s="31">
        <v>101</v>
      </c>
      <c r="D23" s="32" t="s">
        <v>13</v>
      </c>
      <c r="E23" s="33" t="s">
        <v>34</v>
      </c>
      <c r="F23" s="34">
        <v>0</v>
      </c>
      <c r="G23" s="34">
        <v>0</v>
      </c>
      <c r="H23" s="34">
        <v>0</v>
      </c>
      <c r="I23" s="34">
        <v>0</v>
      </c>
      <c r="J23" s="34">
        <v>0</v>
      </c>
      <c r="K23" s="34">
        <v>0</v>
      </c>
      <c r="L23" s="34">
        <v>0</v>
      </c>
      <c r="M23" s="34">
        <v>0</v>
      </c>
      <c r="N23" s="34">
        <v>0</v>
      </c>
      <c r="O23" s="34">
        <f>SUM(StandardDevExample[[#This Row],[Claims: Hospital Inpatient ]:[Claims: Other]])</f>
        <v>0</v>
      </c>
      <c r="P23" s="34">
        <f t="shared" si="1"/>
        <v>5156</v>
      </c>
      <c r="Q23" s="37">
        <f>IF(StandardDevExample[[#This Row],[Market]]="Medicare", 150000, IF(StandardDevExample[[#This Row],[Market]]="Commercial", 150000, ""))</f>
        <v>150000</v>
      </c>
      <c r="R23" s="36">
        <f>IF((AND(StandardDevExample[[#This Row],[Market]] = "Medicare", StandardDevExample[[#This Row],[Claims: Annual Total for Member]]&gt;150000)), StandardDevExample[[#This Row],[Per Member Truncation Point]], StandardDevExample[[#This Row],[Claims: Annual Total for Member]])</f>
        <v>5156</v>
      </c>
      <c r="S23" s="35">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0</v>
      </c>
      <c r="T23" s="38">
        <f>StandardDevExample[[#This Row],[Claims: Annual Total After Applying Truncation for Member]]/COUNTA($E$20:$E$29)</f>
        <v>515.6</v>
      </c>
      <c r="U23" s="38">
        <f>SUM(StandardDevExample[Average Per Member Month Amount After Applying Truncation])/COUNTA(StandardDevExample[Beneficiary Month])</f>
        <v>8686.0833333333376</v>
      </c>
      <c r="V23" s="36">
        <f>(StandardDevExample[[#This Row],[Average Per Member Month Amount After Applying Truncation]]-StandardDevExample[[#This Row],[Average Truncated Claims Spending Per Member Month by Advanced Network and Market]])^2</f>
        <v>66756797.900277838</v>
      </c>
      <c r="W23" s="35">
        <f>SQRT(SUM(StandardDevExample[Squared Difference from Mean])/COUNTA(StandardDevExample[Beneficiary Month]))</f>
        <v>7422.7721489658406</v>
      </c>
    </row>
    <row r="24" spans="2:24" x14ac:dyDescent="0.25">
      <c r="B24" s="30" t="s">
        <v>16</v>
      </c>
      <c r="C24" s="31">
        <v>101</v>
      </c>
      <c r="D24" s="32" t="s">
        <v>13</v>
      </c>
      <c r="E24" s="33" t="s">
        <v>35</v>
      </c>
      <c r="F24" s="34">
        <v>0</v>
      </c>
      <c r="G24" s="34">
        <v>0</v>
      </c>
      <c r="H24" s="34">
        <v>0</v>
      </c>
      <c r="I24" s="34">
        <v>0</v>
      </c>
      <c r="J24" s="34">
        <v>0</v>
      </c>
      <c r="K24" s="34">
        <v>0</v>
      </c>
      <c r="L24" s="34">
        <v>0</v>
      </c>
      <c r="M24" s="34">
        <v>0</v>
      </c>
      <c r="N24" s="34">
        <v>0</v>
      </c>
      <c r="O24" s="34">
        <f>SUM(StandardDevExample[[#This Row],[Claims: Hospital Inpatient ]:[Claims: Other]])</f>
        <v>0</v>
      </c>
      <c r="P24" s="34">
        <f t="shared" si="1"/>
        <v>5156</v>
      </c>
      <c r="Q24" s="37">
        <f>IF(StandardDevExample[[#This Row],[Market]]="Medicare", 150000, IF(StandardDevExample[[#This Row],[Market]]="Commercial", 150000, ""))</f>
        <v>150000</v>
      </c>
      <c r="R24" s="36">
        <f>IF((AND(StandardDevExample[[#This Row],[Market]] = "Medicare", StandardDevExample[[#This Row],[Claims: Annual Total for Member]]&gt;150000)), StandardDevExample[[#This Row],[Per Member Truncation Point]], StandardDevExample[[#This Row],[Claims: Annual Total for Member]])</f>
        <v>5156</v>
      </c>
      <c r="S24" s="35">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0</v>
      </c>
      <c r="T24" s="38">
        <f>StandardDevExample[[#This Row],[Claims: Annual Total After Applying Truncation for Member]]/COUNTA($E$20:$E$29)</f>
        <v>515.6</v>
      </c>
      <c r="U24" s="38">
        <f>SUM(StandardDevExample[Average Per Member Month Amount After Applying Truncation])/COUNTA(StandardDevExample[Beneficiary Month])</f>
        <v>8686.0833333333376</v>
      </c>
      <c r="V24" s="36">
        <f>(StandardDevExample[[#This Row],[Average Per Member Month Amount After Applying Truncation]]-StandardDevExample[[#This Row],[Average Truncated Claims Spending Per Member Month by Advanced Network and Market]])^2</f>
        <v>66756797.900277838</v>
      </c>
      <c r="W24" s="35">
        <f>SQRT(SUM(StandardDevExample[Squared Difference from Mean])/COUNTA(StandardDevExample[Beneficiary Month]))</f>
        <v>7422.7721489658406</v>
      </c>
      <c r="X24" s="1"/>
    </row>
    <row r="25" spans="2:24" x14ac:dyDescent="0.25">
      <c r="B25" s="30" t="s">
        <v>16</v>
      </c>
      <c r="C25" s="31">
        <v>101</v>
      </c>
      <c r="D25" s="32" t="s">
        <v>13</v>
      </c>
      <c r="E25" s="33" t="s">
        <v>36</v>
      </c>
      <c r="F25" s="34">
        <v>0</v>
      </c>
      <c r="G25" s="34">
        <v>0</v>
      </c>
      <c r="H25" s="34">
        <v>1845</v>
      </c>
      <c r="I25" s="34">
        <v>2320</v>
      </c>
      <c r="J25" s="34">
        <v>323</v>
      </c>
      <c r="K25" s="34">
        <v>0</v>
      </c>
      <c r="L25" s="34">
        <v>588</v>
      </c>
      <c r="M25" s="34">
        <v>0</v>
      </c>
      <c r="N25" s="34">
        <v>80</v>
      </c>
      <c r="O25" s="34">
        <f>SUM(StandardDevExample[[#This Row],[Claims: Hospital Inpatient ]:[Claims: Other]])</f>
        <v>5156</v>
      </c>
      <c r="P25" s="34">
        <f t="shared" si="1"/>
        <v>5156</v>
      </c>
      <c r="Q25" s="37">
        <f>IF(StandardDevExample[[#This Row],[Market]]="Medicare", 150000, IF(StandardDevExample[[#This Row],[Market]]="Commercial", 150000, ""))</f>
        <v>150000</v>
      </c>
      <c r="R25" s="36">
        <f>IF((AND(StandardDevExample[[#This Row],[Market]] = "Medicare", StandardDevExample[[#This Row],[Claims: Annual Total for Member]]&gt;150000)), StandardDevExample[[#This Row],[Per Member Truncation Point]], StandardDevExample[[#This Row],[Claims: Annual Total for Member]])</f>
        <v>5156</v>
      </c>
      <c r="S25" s="35">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0</v>
      </c>
      <c r="T25" s="38">
        <f>StandardDevExample[[#This Row],[Claims: Annual Total After Applying Truncation for Member]]/COUNTA($E$20:$E$29)</f>
        <v>515.6</v>
      </c>
      <c r="U25" s="38">
        <f>SUM(StandardDevExample[Average Per Member Month Amount After Applying Truncation])/COUNTA(StandardDevExample[Beneficiary Month])</f>
        <v>8686.0833333333376</v>
      </c>
      <c r="V25" s="36">
        <f>(StandardDevExample[[#This Row],[Average Per Member Month Amount After Applying Truncation]]-StandardDevExample[[#This Row],[Average Truncated Claims Spending Per Member Month by Advanced Network and Market]])^2</f>
        <v>66756797.900277838</v>
      </c>
      <c r="W25" s="35">
        <f>SQRT(SUM(StandardDevExample[Squared Difference from Mean])/COUNTA(StandardDevExample[Beneficiary Month]))</f>
        <v>7422.7721489658406</v>
      </c>
    </row>
    <row r="26" spans="2:24" x14ac:dyDescent="0.25">
      <c r="B26" s="30" t="s">
        <v>16</v>
      </c>
      <c r="C26" s="31">
        <v>101</v>
      </c>
      <c r="D26" s="32" t="s">
        <v>13</v>
      </c>
      <c r="E26" s="33" t="s">
        <v>37</v>
      </c>
      <c r="F26" s="34">
        <v>0</v>
      </c>
      <c r="G26" s="34">
        <v>0</v>
      </c>
      <c r="H26" s="34">
        <v>0</v>
      </c>
      <c r="I26" s="34">
        <v>0</v>
      </c>
      <c r="J26" s="34">
        <v>0</v>
      </c>
      <c r="K26" s="34">
        <v>0</v>
      </c>
      <c r="L26" s="34">
        <v>0</v>
      </c>
      <c r="M26" s="34">
        <v>0</v>
      </c>
      <c r="N26" s="34">
        <v>0</v>
      </c>
      <c r="O26" s="34">
        <f>SUM(StandardDevExample[[#This Row],[Claims: Hospital Inpatient ]:[Claims: Other]])</f>
        <v>0</v>
      </c>
      <c r="P26" s="34">
        <f t="shared" si="1"/>
        <v>5156</v>
      </c>
      <c r="Q26" s="37">
        <f>IF(StandardDevExample[[#This Row],[Market]]="Medicare", 150000, IF(StandardDevExample[[#This Row],[Market]]="Commercial", 150000, ""))</f>
        <v>150000</v>
      </c>
      <c r="R26" s="36">
        <f>IF((AND(StandardDevExample[[#This Row],[Market]] = "Medicare", StandardDevExample[[#This Row],[Claims: Annual Total for Member]]&gt;150000)), StandardDevExample[[#This Row],[Per Member Truncation Point]], StandardDevExample[[#This Row],[Claims: Annual Total for Member]])</f>
        <v>5156</v>
      </c>
      <c r="S26" s="35">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0</v>
      </c>
      <c r="T26" s="38">
        <f>StandardDevExample[[#This Row],[Claims: Annual Total After Applying Truncation for Member]]/COUNTA($E$20:$E$29)</f>
        <v>515.6</v>
      </c>
      <c r="U26" s="38">
        <f>SUM(StandardDevExample[Average Per Member Month Amount After Applying Truncation])/COUNTA(StandardDevExample[Beneficiary Month])</f>
        <v>8686.0833333333376</v>
      </c>
      <c r="V26" s="36">
        <f>(StandardDevExample[[#This Row],[Average Per Member Month Amount After Applying Truncation]]-StandardDevExample[[#This Row],[Average Truncated Claims Spending Per Member Month by Advanced Network and Market]])^2</f>
        <v>66756797.900277838</v>
      </c>
      <c r="W26" s="35">
        <f>SQRT(SUM(StandardDevExample[Squared Difference from Mean])/COUNTA(StandardDevExample[Beneficiary Month]))</f>
        <v>7422.7721489658406</v>
      </c>
    </row>
    <row r="27" spans="2:24" x14ac:dyDescent="0.25">
      <c r="B27" s="30" t="s">
        <v>16</v>
      </c>
      <c r="C27" s="31">
        <v>101</v>
      </c>
      <c r="D27" s="32" t="s">
        <v>13</v>
      </c>
      <c r="E27" s="33" t="s">
        <v>38</v>
      </c>
      <c r="F27" s="34">
        <v>0</v>
      </c>
      <c r="G27" s="34">
        <v>0</v>
      </c>
      <c r="H27" s="34">
        <v>0</v>
      </c>
      <c r="I27" s="34">
        <v>0</v>
      </c>
      <c r="J27" s="34">
        <v>0</v>
      </c>
      <c r="K27" s="34">
        <v>0</v>
      </c>
      <c r="L27" s="34">
        <v>0</v>
      </c>
      <c r="M27" s="34">
        <v>0</v>
      </c>
      <c r="N27" s="34">
        <v>0</v>
      </c>
      <c r="O27" s="34">
        <f>SUM(StandardDevExample[[#This Row],[Claims: Hospital Inpatient ]:[Claims: Other]])</f>
        <v>0</v>
      </c>
      <c r="P27" s="34">
        <f t="shared" si="1"/>
        <v>5156</v>
      </c>
      <c r="Q27" s="37">
        <f>IF(StandardDevExample[[#This Row],[Market]]="Medicare", 150000, IF(StandardDevExample[[#This Row],[Market]]="Commercial", 150000, ""))</f>
        <v>150000</v>
      </c>
      <c r="R27" s="36">
        <f>IF((AND(StandardDevExample[[#This Row],[Market]] = "Medicare", StandardDevExample[[#This Row],[Claims: Annual Total for Member]]&gt;150000)), StandardDevExample[[#This Row],[Per Member Truncation Point]], StandardDevExample[[#This Row],[Claims: Annual Total for Member]])</f>
        <v>5156</v>
      </c>
      <c r="S27" s="35">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0</v>
      </c>
      <c r="T27" s="38">
        <f>StandardDevExample[[#This Row],[Claims: Annual Total After Applying Truncation for Member]]/COUNTA($E$20:$E$29)</f>
        <v>515.6</v>
      </c>
      <c r="U27" s="38">
        <f>SUM(StandardDevExample[Average Per Member Month Amount After Applying Truncation])/COUNTA(StandardDevExample[Beneficiary Month])</f>
        <v>8686.0833333333376</v>
      </c>
      <c r="V27" s="36">
        <f>(StandardDevExample[[#This Row],[Average Per Member Month Amount After Applying Truncation]]-StandardDevExample[[#This Row],[Average Truncated Claims Spending Per Member Month by Advanced Network and Market]])^2</f>
        <v>66756797.900277838</v>
      </c>
      <c r="W27" s="35">
        <f>SQRT(SUM(StandardDevExample[Squared Difference from Mean])/COUNTA(StandardDevExample[Beneficiary Month]))</f>
        <v>7422.7721489658406</v>
      </c>
    </row>
    <row r="28" spans="2:24" x14ac:dyDescent="0.25">
      <c r="B28" s="30" t="s">
        <v>16</v>
      </c>
      <c r="C28" s="31">
        <v>101</v>
      </c>
      <c r="D28" s="32" t="s">
        <v>13</v>
      </c>
      <c r="E28" s="33" t="s">
        <v>39</v>
      </c>
      <c r="F28" s="34">
        <v>0</v>
      </c>
      <c r="G28" s="34">
        <v>0</v>
      </c>
      <c r="H28" s="34">
        <v>0</v>
      </c>
      <c r="I28" s="34">
        <v>0</v>
      </c>
      <c r="J28" s="34">
        <v>0</v>
      </c>
      <c r="K28" s="34">
        <v>0</v>
      </c>
      <c r="L28" s="34">
        <v>0</v>
      </c>
      <c r="M28" s="34">
        <v>0</v>
      </c>
      <c r="N28" s="34">
        <v>0</v>
      </c>
      <c r="O28" s="34">
        <f>SUM(StandardDevExample[[#This Row],[Claims: Hospital Inpatient ]:[Claims: Other]])</f>
        <v>0</v>
      </c>
      <c r="P28" s="34">
        <f t="shared" si="1"/>
        <v>5156</v>
      </c>
      <c r="Q28" s="37">
        <f>IF(StandardDevExample[[#This Row],[Market]]="Medicare", 150000, IF(StandardDevExample[[#This Row],[Market]]="Commercial", 150000, ""))</f>
        <v>150000</v>
      </c>
      <c r="R28" s="36">
        <f>IF((AND(StandardDevExample[[#This Row],[Market]] = "Medicare", StandardDevExample[[#This Row],[Claims: Annual Total for Member]]&gt;150000)), StandardDevExample[[#This Row],[Per Member Truncation Point]], StandardDevExample[[#This Row],[Claims: Annual Total for Member]])</f>
        <v>5156</v>
      </c>
      <c r="S28" s="35">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0</v>
      </c>
      <c r="T28" s="38">
        <f>StandardDevExample[[#This Row],[Claims: Annual Total After Applying Truncation for Member]]/COUNTA($E$20:$E$29)</f>
        <v>515.6</v>
      </c>
      <c r="U28" s="38">
        <f>SUM(StandardDevExample[Average Per Member Month Amount After Applying Truncation])/COUNTA(StandardDevExample[Beneficiary Month])</f>
        <v>8686.0833333333376</v>
      </c>
      <c r="V28" s="36">
        <f>(StandardDevExample[[#This Row],[Average Per Member Month Amount After Applying Truncation]]-StandardDevExample[[#This Row],[Average Truncated Claims Spending Per Member Month by Advanced Network and Market]])^2</f>
        <v>66756797.900277838</v>
      </c>
      <c r="W28" s="35">
        <f>SQRT(SUM(StandardDevExample[Squared Difference from Mean])/COUNTA(StandardDevExample[Beneficiary Month]))</f>
        <v>7422.7721489658406</v>
      </c>
    </row>
    <row r="29" spans="2:24" x14ac:dyDescent="0.25">
      <c r="B29" s="39" t="s">
        <v>16</v>
      </c>
      <c r="C29" s="40">
        <v>101</v>
      </c>
      <c r="D29" s="41" t="s">
        <v>13</v>
      </c>
      <c r="E29" s="42" t="s">
        <v>40</v>
      </c>
      <c r="F29" s="77">
        <v>0</v>
      </c>
      <c r="G29" s="77">
        <v>0</v>
      </c>
      <c r="H29" s="77">
        <v>0</v>
      </c>
      <c r="I29" s="77">
        <v>0</v>
      </c>
      <c r="J29" s="77">
        <v>0</v>
      </c>
      <c r="K29" s="77">
        <v>0</v>
      </c>
      <c r="L29" s="77">
        <v>0</v>
      </c>
      <c r="M29" s="77">
        <v>0</v>
      </c>
      <c r="N29" s="77">
        <v>0</v>
      </c>
      <c r="O29" s="77">
        <f>SUM(StandardDevExample[[#This Row],[Claims: Hospital Inpatient ]:[Claims: Other]])</f>
        <v>0</v>
      </c>
      <c r="P29" s="77">
        <f t="shared" si="1"/>
        <v>5156</v>
      </c>
      <c r="Q29" s="44">
        <f>IF(StandardDevExample[[#This Row],[Market]]="Medicare", 150000, IF(StandardDevExample[[#This Row],[Market]]="Commercial", 150000, ""))</f>
        <v>150000</v>
      </c>
      <c r="R29" s="78">
        <f>IF((AND(StandardDevExample[[#This Row],[Market]] = "Medicare", StandardDevExample[[#This Row],[Claims: Annual Total for Member]]&gt;150000)), StandardDevExample[[#This Row],[Per Member Truncation Point]], StandardDevExample[[#This Row],[Claims: Annual Total for Member]])</f>
        <v>5156</v>
      </c>
      <c r="S29" s="45">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0</v>
      </c>
      <c r="T29" s="43">
        <f>StandardDevExample[[#This Row],[Claims: Annual Total After Applying Truncation for Member]]/COUNTA($E$20:$E$29)</f>
        <v>515.6</v>
      </c>
      <c r="U29" s="43">
        <f>SUM(StandardDevExample[Average Per Member Month Amount After Applying Truncation])/COUNTA(StandardDevExample[Beneficiary Month])</f>
        <v>8686.0833333333376</v>
      </c>
      <c r="V29" s="44">
        <f>(StandardDevExample[[#This Row],[Average Per Member Month Amount After Applying Truncation]]-StandardDevExample[[#This Row],[Average Truncated Claims Spending Per Member Month by Advanced Network and Market]])^2</f>
        <v>66756797.900277838</v>
      </c>
      <c r="W29" s="45">
        <f>SQRT(SUM(StandardDevExample[Squared Difference from Mean])/COUNTA(StandardDevExample[Beneficiary Month]))</f>
        <v>7422.7721489658406</v>
      </c>
    </row>
    <row r="30" spans="2:24" x14ac:dyDescent="0.25">
      <c r="B30" s="103" t="s">
        <v>18</v>
      </c>
      <c r="C30" s="104">
        <v>101</v>
      </c>
      <c r="D30" s="105" t="s">
        <v>13</v>
      </c>
      <c r="E30" s="106" t="s">
        <v>32</v>
      </c>
      <c r="F30" s="107">
        <v>0</v>
      </c>
      <c r="G30" s="107">
        <v>0</v>
      </c>
      <c r="H30" s="107">
        <v>3543</v>
      </c>
      <c r="I30" s="107">
        <v>3989</v>
      </c>
      <c r="J30" s="107">
        <v>4811</v>
      </c>
      <c r="K30" s="107">
        <v>0</v>
      </c>
      <c r="L30" s="107">
        <v>0</v>
      </c>
      <c r="M30" s="107">
        <v>0</v>
      </c>
      <c r="N30" s="107">
        <v>778</v>
      </c>
      <c r="O30" s="107">
        <f>SUM(StandardDevExample[[#This Row],[Claims: Hospital Inpatient ]:[Claims: Other]])</f>
        <v>13121</v>
      </c>
      <c r="P30" s="107">
        <f>SUM($O$30:$O$37)</f>
        <v>165950</v>
      </c>
      <c r="Q30" s="108">
        <f>IF(StandardDevExample[[#This Row],[Market]]="Medicare", 150000, IF(StandardDevExample[[#This Row],[Market]]="Commercial", 150000, ""))</f>
        <v>150000</v>
      </c>
      <c r="R30" s="109">
        <f>IF((AND(StandardDevExample[[#This Row],[Market]] = "Medicare", StandardDevExample[[#This Row],[Claims: Annual Total for Member]]&gt;150000)), StandardDevExample[[#This Row],[Per Member Truncation Point]], StandardDevExample[[#This Row],[Claims: Annual Total for Member]])</f>
        <v>150000</v>
      </c>
      <c r="S30" s="110">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15950</v>
      </c>
      <c r="T30" s="83">
        <f>StandardDevExample[[#This Row],[Claims: Annual Total After Applying Truncation for Member]]/COUNTA($E$30:$E$37)</f>
        <v>18750</v>
      </c>
      <c r="U30" s="83">
        <f>SUM(StandardDevExample[Average Per Member Month Amount After Applying Truncation])/COUNTA(StandardDevExample[Beneficiary Month])</f>
        <v>8686.0833333333376</v>
      </c>
      <c r="V30" s="109">
        <f>(StandardDevExample[[#This Row],[Average Per Member Month Amount After Applying Truncation]]-StandardDevExample[[#This Row],[Average Truncated Claims Spending Per Member Month by Advanced Network and Market]])^2</f>
        <v>101282418.67361103</v>
      </c>
      <c r="W30" s="110">
        <f>SQRT(SUM(StandardDevExample[Squared Difference from Mean])/COUNTA(StandardDevExample[Beneficiary Month]))</f>
        <v>7422.7721489658406</v>
      </c>
    </row>
    <row r="31" spans="2:24" x14ac:dyDescent="0.25">
      <c r="B31" s="46" t="s">
        <v>18</v>
      </c>
      <c r="C31" s="47">
        <v>101</v>
      </c>
      <c r="D31" s="48" t="s">
        <v>13</v>
      </c>
      <c r="E31" s="49" t="s">
        <v>31</v>
      </c>
      <c r="F31" s="50">
        <v>0</v>
      </c>
      <c r="G31" s="50">
        <v>0</v>
      </c>
      <c r="H31" s="50">
        <v>0</v>
      </c>
      <c r="I31" s="50">
        <v>0</v>
      </c>
      <c r="J31" s="50">
        <v>0</v>
      </c>
      <c r="K31" s="50">
        <v>0</v>
      </c>
      <c r="L31" s="50">
        <v>0</v>
      </c>
      <c r="M31" s="50">
        <v>0</v>
      </c>
      <c r="N31" s="50">
        <v>0</v>
      </c>
      <c r="O31" s="50">
        <f>SUM(StandardDevExample[[#This Row],[Claims: Hospital Inpatient ]:[Claims: Other]])</f>
        <v>0</v>
      </c>
      <c r="P31" s="50">
        <f t="shared" ref="P31:P37" si="2">SUM($O$30:$O$37)</f>
        <v>165950</v>
      </c>
      <c r="Q31" s="53">
        <f>IF(StandardDevExample[[#This Row],[Market]]="Medicare", 150000, IF(StandardDevExample[[#This Row],[Market]]="Commercial", 150000, ""))</f>
        <v>150000</v>
      </c>
      <c r="R31" s="52">
        <f>IF((AND(StandardDevExample[[#This Row],[Market]] = "Medicare", StandardDevExample[[#This Row],[Claims: Annual Total for Member]]&gt;150000)), StandardDevExample[[#This Row],[Per Member Truncation Point]], StandardDevExample[[#This Row],[Claims: Annual Total for Member]])</f>
        <v>150000</v>
      </c>
      <c r="S31" s="51">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15950</v>
      </c>
      <c r="T31" s="54">
        <f>StandardDevExample[[#This Row],[Claims: Annual Total After Applying Truncation for Member]]/COUNTA($E$30:$E$37)</f>
        <v>18750</v>
      </c>
      <c r="U31" s="54">
        <f>SUM(StandardDevExample[Average Per Member Month Amount After Applying Truncation])/COUNTA(StandardDevExample[Beneficiary Month])</f>
        <v>8686.0833333333376</v>
      </c>
      <c r="V31" s="52">
        <f>(StandardDevExample[[#This Row],[Average Per Member Month Amount After Applying Truncation]]-StandardDevExample[[#This Row],[Average Truncated Claims Spending Per Member Month by Advanced Network and Market]])^2</f>
        <v>101282418.67361103</v>
      </c>
      <c r="W31" s="51">
        <f>SQRT(SUM(StandardDevExample[Squared Difference from Mean])/COUNTA(StandardDevExample[Beneficiary Month]))</f>
        <v>7422.7721489658406</v>
      </c>
    </row>
    <row r="32" spans="2:24" x14ac:dyDescent="0.25">
      <c r="B32" s="46" t="s">
        <v>18</v>
      </c>
      <c r="C32" s="47">
        <v>101</v>
      </c>
      <c r="D32" s="48" t="s">
        <v>13</v>
      </c>
      <c r="E32" s="49" t="s">
        <v>33</v>
      </c>
      <c r="F32" s="50">
        <v>0</v>
      </c>
      <c r="G32" s="50">
        <v>0</v>
      </c>
      <c r="H32" s="50">
        <v>526</v>
      </c>
      <c r="I32" s="50">
        <v>789</v>
      </c>
      <c r="J32" s="50">
        <v>28</v>
      </c>
      <c r="K32" s="50">
        <v>0</v>
      </c>
      <c r="L32" s="50">
        <v>0</v>
      </c>
      <c r="M32" s="50">
        <v>0</v>
      </c>
      <c r="N32" s="50">
        <v>299</v>
      </c>
      <c r="O32" s="50">
        <f>SUM(StandardDevExample[[#This Row],[Claims: Hospital Inpatient ]:[Claims: Other]])</f>
        <v>1642</v>
      </c>
      <c r="P32" s="50">
        <f t="shared" si="2"/>
        <v>165950</v>
      </c>
      <c r="Q32" s="53">
        <f>IF(StandardDevExample[[#This Row],[Market]]="Medicare", 150000, IF(StandardDevExample[[#This Row],[Market]]="Commercial", 150000, ""))</f>
        <v>150000</v>
      </c>
      <c r="R32" s="52">
        <f>IF((AND(StandardDevExample[[#This Row],[Market]] = "Medicare", StandardDevExample[[#This Row],[Claims: Annual Total for Member]]&gt;150000)), StandardDevExample[[#This Row],[Per Member Truncation Point]], StandardDevExample[[#This Row],[Claims: Annual Total for Member]])</f>
        <v>150000</v>
      </c>
      <c r="S32" s="51">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15950</v>
      </c>
      <c r="T32" s="54">
        <f>StandardDevExample[[#This Row],[Claims: Annual Total After Applying Truncation for Member]]/COUNTA($E$30:$E$37)</f>
        <v>18750</v>
      </c>
      <c r="U32" s="54">
        <f>SUM(StandardDevExample[Average Per Member Month Amount After Applying Truncation])/COUNTA(StandardDevExample[Beneficiary Month])</f>
        <v>8686.0833333333376</v>
      </c>
      <c r="V32" s="52">
        <f>(StandardDevExample[[#This Row],[Average Per Member Month Amount After Applying Truncation]]-StandardDevExample[[#This Row],[Average Truncated Claims Spending Per Member Month by Advanced Network and Market]])^2</f>
        <v>101282418.67361103</v>
      </c>
      <c r="W32" s="51">
        <f>SQRT(SUM(StandardDevExample[Squared Difference from Mean])/COUNTA(StandardDevExample[Beneficiary Month]))</f>
        <v>7422.7721489658406</v>
      </c>
    </row>
    <row r="33" spans="2:23" x14ac:dyDescent="0.25">
      <c r="B33" s="46" t="s">
        <v>18</v>
      </c>
      <c r="C33" s="47">
        <v>101</v>
      </c>
      <c r="D33" s="48" t="s">
        <v>13</v>
      </c>
      <c r="E33" s="49" t="s">
        <v>34</v>
      </c>
      <c r="F33" s="50">
        <v>0</v>
      </c>
      <c r="G33" s="50">
        <v>12553</v>
      </c>
      <c r="H33" s="50">
        <v>921</v>
      </c>
      <c r="I33" s="50">
        <v>1204</v>
      </c>
      <c r="J33" s="50">
        <v>991</v>
      </c>
      <c r="K33" s="50">
        <v>0</v>
      </c>
      <c r="L33" s="50">
        <v>0</v>
      </c>
      <c r="M33" s="50">
        <v>0</v>
      </c>
      <c r="N33" s="50">
        <v>705</v>
      </c>
      <c r="O33" s="50">
        <v>17170</v>
      </c>
      <c r="P33" s="50">
        <f t="shared" si="2"/>
        <v>165950</v>
      </c>
      <c r="Q33" s="53">
        <f>IF(StandardDevExample[[#This Row],[Market]]="Medicare", 150000, IF(StandardDevExample[[#This Row],[Market]]="Commercial", 150000, ""))</f>
        <v>150000</v>
      </c>
      <c r="R33" s="52">
        <f>IF((AND(StandardDevExample[[#This Row],[Market]] = "Medicare", StandardDevExample[[#This Row],[Claims: Annual Total for Member]]&gt;150000)), StandardDevExample[[#This Row],[Per Member Truncation Point]], StandardDevExample[[#This Row],[Claims: Annual Total for Member]])</f>
        <v>150000</v>
      </c>
      <c r="S33" s="51">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15950</v>
      </c>
      <c r="T33" s="54">
        <f>StandardDevExample[[#This Row],[Claims: Annual Total After Applying Truncation for Member]]/COUNTA($E$30:$E$37)</f>
        <v>18750</v>
      </c>
      <c r="U33" s="54">
        <f>SUM(StandardDevExample[Average Per Member Month Amount After Applying Truncation])/COUNTA(StandardDevExample[Beneficiary Month])</f>
        <v>8686.0833333333376</v>
      </c>
      <c r="V33" s="52">
        <f>(StandardDevExample[[#This Row],[Average Per Member Month Amount After Applying Truncation]]-StandardDevExample[[#This Row],[Average Truncated Claims Spending Per Member Month by Advanced Network and Market]])^2</f>
        <v>101282418.67361103</v>
      </c>
      <c r="W33" s="51">
        <f>SQRT(SUM(StandardDevExample[Squared Difference from Mean])/COUNTA(StandardDevExample[Beneficiary Month]))</f>
        <v>7422.7721489658406</v>
      </c>
    </row>
    <row r="34" spans="2:23" x14ac:dyDescent="0.25">
      <c r="B34" s="46" t="s">
        <v>18</v>
      </c>
      <c r="C34" s="47">
        <v>101</v>
      </c>
      <c r="D34" s="48" t="s">
        <v>13</v>
      </c>
      <c r="E34" s="49" t="s">
        <v>35</v>
      </c>
      <c r="F34" s="50">
        <v>22354</v>
      </c>
      <c r="G34" s="50">
        <v>12500</v>
      </c>
      <c r="H34" s="50">
        <v>604</v>
      </c>
      <c r="I34" s="50">
        <v>973</v>
      </c>
      <c r="J34" s="50">
        <v>37</v>
      </c>
      <c r="K34" s="50">
        <v>0</v>
      </c>
      <c r="L34" s="50">
        <v>0</v>
      </c>
      <c r="M34" s="50">
        <v>0</v>
      </c>
      <c r="N34" s="50">
        <v>550</v>
      </c>
      <c r="O34" s="50">
        <f>SUM(StandardDevExample[[#This Row],[Claims: Hospital Inpatient ]:[Claims: Other]])</f>
        <v>37018</v>
      </c>
      <c r="P34" s="50">
        <f t="shared" si="2"/>
        <v>165950</v>
      </c>
      <c r="Q34" s="53">
        <f>IF(StandardDevExample[[#This Row],[Market]]="Medicare", 150000, IF(StandardDevExample[[#This Row],[Market]]="Commercial", 150000, ""))</f>
        <v>150000</v>
      </c>
      <c r="R34" s="52">
        <f>IF((AND(StandardDevExample[[#This Row],[Market]] = "Medicare", StandardDevExample[[#This Row],[Claims: Annual Total for Member]]&gt;150000)), StandardDevExample[[#This Row],[Per Member Truncation Point]], StandardDevExample[[#This Row],[Claims: Annual Total for Member]])</f>
        <v>150000</v>
      </c>
      <c r="S34" s="51">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15950</v>
      </c>
      <c r="T34" s="54">
        <f>StandardDevExample[[#This Row],[Claims: Annual Total After Applying Truncation for Member]]/COUNTA($E$30:$E$37)</f>
        <v>18750</v>
      </c>
      <c r="U34" s="54">
        <f>SUM(StandardDevExample[Average Per Member Month Amount After Applying Truncation])/COUNTA(StandardDevExample[Beneficiary Month])</f>
        <v>8686.0833333333376</v>
      </c>
      <c r="V34" s="52">
        <f>(StandardDevExample[[#This Row],[Average Per Member Month Amount After Applying Truncation]]-StandardDevExample[[#This Row],[Average Truncated Claims Spending Per Member Month by Advanced Network and Market]])^2</f>
        <v>101282418.67361103</v>
      </c>
      <c r="W34" s="51">
        <f>SQRT(SUM(StandardDevExample[Squared Difference from Mean])/COUNTA(StandardDevExample[Beneficiary Month]))</f>
        <v>7422.7721489658406</v>
      </c>
    </row>
    <row r="35" spans="2:23" x14ac:dyDescent="0.25">
      <c r="B35" s="46" t="s">
        <v>18</v>
      </c>
      <c r="C35" s="47">
        <v>101</v>
      </c>
      <c r="D35" s="48" t="s">
        <v>13</v>
      </c>
      <c r="E35" s="49" t="s">
        <v>36</v>
      </c>
      <c r="F35" s="50">
        <v>62000</v>
      </c>
      <c r="G35" s="50">
        <v>0</v>
      </c>
      <c r="H35" s="50">
        <v>5000</v>
      </c>
      <c r="I35" s="50">
        <v>5234</v>
      </c>
      <c r="J35" s="50">
        <v>804</v>
      </c>
      <c r="K35" s="50">
        <v>0</v>
      </c>
      <c r="L35" s="50">
        <v>0</v>
      </c>
      <c r="M35" s="50">
        <v>0</v>
      </c>
      <c r="N35" s="50">
        <v>444</v>
      </c>
      <c r="O35" s="50">
        <f>SUM(StandardDevExample[[#This Row],[Claims: Hospital Inpatient ]:[Claims: Other]])</f>
        <v>73482</v>
      </c>
      <c r="P35" s="50">
        <f t="shared" si="2"/>
        <v>165950</v>
      </c>
      <c r="Q35" s="53">
        <f>IF(StandardDevExample[[#This Row],[Market]]="Medicare", 150000, IF(StandardDevExample[[#This Row],[Market]]="Commercial", 150000, ""))</f>
        <v>150000</v>
      </c>
      <c r="R35" s="52">
        <f>IF((AND(StandardDevExample[[#This Row],[Market]] = "Medicare", StandardDevExample[[#This Row],[Claims: Annual Total for Member]]&gt;150000)), StandardDevExample[[#This Row],[Per Member Truncation Point]], StandardDevExample[[#This Row],[Claims: Annual Total for Member]])</f>
        <v>150000</v>
      </c>
      <c r="S35" s="51">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15950</v>
      </c>
      <c r="T35" s="54">
        <f>StandardDevExample[[#This Row],[Claims: Annual Total After Applying Truncation for Member]]/COUNTA($E$30:$E$37)</f>
        <v>18750</v>
      </c>
      <c r="U35" s="54">
        <f>SUM(StandardDevExample[Average Per Member Month Amount After Applying Truncation])/COUNTA(StandardDevExample[Beneficiary Month])</f>
        <v>8686.0833333333376</v>
      </c>
      <c r="V35" s="52">
        <f>(StandardDevExample[[#This Row],[Average Per Member Month Amount After Applying Truncation]]-StandardDevExample[[#This Row],[Average Truncated Claims Spending Per Member Month by Advanced Network and Market]])^2</f>
        <v>101282418.67361103</v>
      </c>
      <c r="W35" s="51">
        <f>SQRT(SUM(StandardDevExample[Squared Difference from Mean])/COUNTA(StandardDevExample[Beneficiary Month]))</f>
        <v>7422.7721489658406</v>
      </c>
    </row>
    <row r="36" spans="2:23" x14ac:dyDescent="0.25">
      <c r="B36" s="46" t="s">
        <v>18</v>
      </c>
      <c r="C36" s="47">
        <v>101</v>
      </c>
      <c r="D36" s="48" t="s">
        <v>13</v>
      </c>
      <c r="E36" s="49" t="s">
        <v>37</v>
      </c>
      <c r="F36" s="50">
        <v>0</v>
      </c>
      <c r="G36" s="50">
        <v>0</v>
      </c>
      <c r="H36" s="50">
        <v>4599</v>
      </c>
      <c r="I36" s="50">
        <v>4799</v>
      </c>
      <c r="J36" s="50">
        <v>4821</v>
      </c>
      <c r="K36" s="50">
        <v>0</v>
      </c>
      <c r="L36" s="50">
        <v>0</v>
      </c>
      <c r="M36" s="50">
        <v>0</v>
      </c>
      <c r="N36" s="50">
        <v>885</v>
      </c>
      <c r="O36" s="50">
        <f>SUM(StandardDevExample[[#This Row],[Claims: Hospital Inpatient ]:[Claims: Other]])</f>
        <v>15104</v>
      </c>
      <c r="P36" s="50">
        <f t="shared" si="2"/>
        <v>165950</v>
      </c>
      <c r="Q36" s="53">
        <f>IF(StandardDevExample[[#This Row],[Market]]="Medicare", 150000, IF(StandardDevExample[[#This Row],[Market]]="Commercial", 150000, ""))</f>
        <v>150000</v>
      </c>
      <c r="R36" s="52">
        <f>IF((AND(StandardDevExample[[#This Row],[Market]] = "Medicare", StandardDevExample[[#This Row],[Claims: Annual Total for Member]]&gt;150000)), StandardDevExample[[#This Row],[Per Member Truncation Point]], StandardDevExample[[#This Row],[Claims: Annual Total for Member]])</f>
        <v>150000</v>
      </c>
      <c r="S36" s="51">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15950</v>
      </c>
      <c r="T36" s="54">
        <f>StandardDevExample[[#This Row],[Claims: Annual Total After Applying Truncation for Member]]/COUNTA($E$30:$E$37)</f>
        <v>18750</v>
      </c>
      <c r="U36" s="54">
        <f>SUM(StandardDevExample[Average Per Member Month Amount After Applying Truncation])/COUNTA(StandardDevExample[Beneficiary Month])</f>
        <v>8686.0833333333376</v>
      </c>
      <c r="V36" s="52">
        <f>(StandardDevExample[[#This Row],[Average Per Member Month Amount After Applying Truncation]]-StandardDevExample[[#This Row],[Average Truncated Claims Spending Per Member Month by Advanced Network and Market]])^2</f>
        <v>101282418.67361103</v>
      </c>
      <c r="W36" s="51">
        <f>SQRT(SUM(StandardDevExample[Squared Difference from Mean])/COUNTA(StandardDevExample[Beneficiary Month]))</f>
        <v>7422.7721489658406</v>
      </c>
    </row>
    <row r="37" spans="2:23" x14ac:dyDescent="0.25">
      <c r="B37" s="55" t="s">
        <v>18</v>
      </c>
      <c r="C37" s="56">
        <v>101</v>
      </c>
      <c r="D37" s="57" t="s">
        <v>13</v>
      </c>
      <c r="E37" s="58" t="s">
        <v>38</v>
      </c>
      <c r="F37" s="79">
        <v>0</v>
      </c>
      <c r="G37" s="79">
        <v>8413</v>
      </c>
      <c r="H37" s="79">
        <v>0</v>
      </c>
      <c r="I37" s="79">
        <v>0</v>
      </c>
      <c r="J37" s="79">
        <v>0</v>
      </c>
      <c r="K37" s="79">
        <v>0</v>
      </c>
      <c r="L37" s="79">
        <v>0</v>
      </c>
      <c r="M37" s="79">
        <v>0</v>
      </c>
      <c r="N37" s="79">
        <v>0</v>
      </c>
      <c r="O37" s="79">
        <f>SUM(StandardDevExample[[#This Row],[Claims: Hospital Inpatient ]:[Claims: Other]])</f>
        <v>8413</v>
      </c>
      <c r="P37" s="79">
        <f t="shared" si="2"/>
        <v>165950</v>
      </c>
      <c r="Q37" s="59">
        <f>IF(StandardDevExample[[#This Row],[Market]]="Medicare", 150000, IF(StandardDevExample[[#This Row],[Market]]="Commercial", 150000, ""))</f>
        <v>150000</v>
      </c>
      <c r="R37" s="80">
        <f>IF((AND(StandardDevExample[[#This Row],[Market]] = "Medicare", StandardDevExample[[#This Row],[Claims: Annual Total for Member]]&gt;150000)), StandardDevExample[[#This Row],[Per Member Truncation Point]], StandardDevExample[[#This Row],[Claims: Annual Total for Member]])</f>
        <v>150000</v>
      </c>
      <c r="S37" s="60">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15950</v>
      </c>
      <c r="T37" s="81">
        <f>StandardDevExample[[#This Row],[Claims: Annual Total After Applying Truncation for Member]]/COUNTA($E$30:$E$37)</f>
        <v>18750</v>
      </c>
      <c r="U37" s="59">
        <f>SUM(StandardDevExample[Average Per Member Month Amount After Applying Truncation])/COUNTA(StandardDevExample[Beneficiary Month])</f>
        <v>8686.0833333333376</v>
      </c>
      <c r="V37" s="59">
        <f>(StandardDevExample[[#This Row],[Average Per Member Month Amount After Applying Truncation]]-StandardDevExample[[#This Row],[Average Truncated Claims Spending Per Member Month by Advanced Network and Market]])^2</f>
        <v>101282418.67361103</v>
      </c>
      <c r="W37" s="60">
        <f>SQRT(SUM(StandardDevExample[Squared Difference from Mean])/COUNTA(StandardDevExample[Beneficiary Month]))</f>
        <v>7422.7721489658406</v>
      </c>
    </row>
    <row r="38" spans="2:23" x14ac:dyDescent="0.25">
      <c r="B38" s="111" t="s">
        <v>19</v>
      </c>
      <c r="C38" s="112">
        <v>101</v>
      </c>
      <c r="D38" s="113" t="s">
        <v>13</v>
      </c>
      <c r="E38" s="114" t="s">
        <v>32</v>
      </c>
      <c r="F38" s="115">
        <v>0</v>
      </c>
      <c r="G38" s="115">
        <v>0</v>
      </c>
      <c r="H38" s="115">
        <v>0</v>
      </c>
      <c r="I38" s="115">
        <v>0</v>
      </c>
      <c r="J38" s="115">
        <v>0</v>
      </c>
      <c r="K38" s="115">
        <v>0</v>
      </c>
      <c r="L38" s="115">
        <v>0</v>
      </c>
      <c r="M38" s="115">
        <v>0</v>
      </c>
      <c r="N38" s="115">
        <v>0</v>
      </c>
      <c r="O38" s="115">
        <f>SUM(StandardDevExample[[#This Row],[Claims: Hospital Inpatient ]:[Claims: Other]])</f>
        <v>0</v>
      </c>
      <c r="P38" s="115">
        <f>SUM($O$38:$O$43)</f>
        <v>7543</v>
      </c>
      <c r="Q38" s="116">
        <f>IF(StandardDevExample[[#This Row],[Market]]="Medicare", 150000, IF(StandardDevExample[[#This Row],[Market]]="Commercial", 150000, ""))</f>
        <v>150000</v>
      </c>
      <c r="R38" s="117">
        <f>IF((AND(StandardDevExample[[#This Row],[Market]] = "Medicare", StandardDevExample[[#This Row],[Claims: Annual Total for Member]]&gt;150000)), StandardDevExample[[#This Row],[Per Member Truncation Point]], StandardDevExample[[#This Row],[Claims: Annual Total for Member]])</f>
        <v>7543</v>
      </c>
      <c r="S38" s="118">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0</v>
      </c>
      <c r="T38" s="119">
        <f>StandardDevExample[[#This Row],[Claims: Annual Total After Applying Truncation for Member]]/COUNTA($E$38:$E$43)</f>
        <v>1257.1666666666667</v>
      </c>
      <c r="U38" s="119">
        <f>SUM(StandardDevExample[Average Per Member Month Amount After Applying Truncation])/COUNTA(StandardDevExample[Beneficiary Month])</f>
        <v>8686.0833333333376</v>
      </c>
      <c r="V38" s="117">
        <f>(StandardDevExample[[#This Row],[Average Per Member Month Amount After Applying Truncation]]-StandardDevExample[[#This Row],[Average Truncated Claims Spending Per Member Month by Advanced Network and Market]])^2</f>
        <v>55188802.840277836</v>
      </c>
      <c r="W38" s="118">
        <f>SQRT(SUM(StandardDevExample[Squared Difference from Mean])/COUNTA(StandardDevExample[Beneficiary Month]))</f>
        <v>7422.7721489658406</v>
      </c>
    </row>
    <row r="39" spans="2:23" x14ac:dyDescent="0.25">
      <c r="B39" s="61" t="s">
        <v>19</v>
      </c>
      <c r="C39" s="62">
        <v>101</v>
      </c>
      <c r="D39" s="63" t="s">
        <v>13</v>
      </c>
      <c r="E39" s="64" t="s">
        <v>31</v>
      </c>
      <c r="F39" s="65">
        <v>0</v>
      </c>
      <c r="G39" s="65">
        <v>0</v>
      </c>
      <c r="H39" s="65">
        <v>0</v>
      </c>
      <c r="I39" s="65">
        <v>0</v>
      </c>
      <c r="J39" s="65">
        <v>0</v>
      </c>
      <c r="K39" s="65">
        <v>0</v>
      </c>
      <c r="L39" s="65">
        <v>0</v>
      </c>
      <c r="M39" s="65">
        <v>0</v>
      </c>
      <c r="N39" s="65">
        <v>0</v>
      </c>
      <c r="O39" s="65">
        <f>SUM(StandardDevExample[[#This Row],[Claims: Hospital Inpatient ]:[Claims: Other]])</f>
        <v>0</v>
      </c>
      <c r="P39" s="65">
        <f t="shared" ref="P39:P43" si="3">SUM($O$38:$O$43)</f>
        <v>7543</v>
      </c>
      <c r="Q39" s="68">
        <f>IF(StandardDevExample[[#This Row],[Market]]="Medicare", 150000, IF(StandardDevExample[[#This Row],[Market]]="Commercial", 150000, ""))</f>
        <v>150000</v>
      </c>
      <c r="R39" s="67">
        <f>IF((AND(StandardDevExample[[#This Row],[Market]] = "Medicare", StandardDevExample[[#This Row],[Claims: Annual Total for Member]]&gt;150000)), StandardDevExample[[#This Row],[Per Member Truncation Point]], StandardDevExample[[#This Row],[Claims: Annual Total for Member]])</f>
        <v>7543</v>
      </c>
      <c r="S39" s="66">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0</v>
      </c>
      <c r="T39" s="69">
        <f>StandardDevExample[[#This Row],[Claims: Annual Total After Applying Truncation for Member]]/COUNTA($E$38:$E$43)</f>
        <v>1257.1666666666667</v>
      </c>
      <c r="U39" s="69">
        <f>SUM(StandardDevExample[Average Per Member Month Amount After Applying Truncation])/COUNTA(StandardDevExample[Beneficiary Month])</f>
        <v>8686.0833333333376</v>
      </c>
      <c r="V39" s="67">
        <f>(StandardDevExample[[#This Row],[Average Per Member Month Amount After Applying Truncation]]-StandardDevExample[[#This Row],[Average Truncated Claims Spending Per Member Month by Advanced Network and Market]])^2</f>
        <v>55188802.840277836</v>
      </c>
      <c r="W39" s="66">
        <f>SQRT(SUM(StandardDevExample[Squared Difference from Mean])/COUNTA(StandardDevExample[Beneficiary Month]))</f>
        <v>7422.7721489658406</v>
      </c>
    </row>
    <row r="40" spans="2:23" x14ac:dyDescent="0.25">
      <c r="B40" s="61" t="s">
        <v>19</v>
      </c>
      <c r="C40" s="62">
        <v>101</v>
      </c>
      <c r="D40" s="63" t="s">
        <v>13</v>
      </c>
      <c r="E40" s="64" t="s">
        <v>33</v>
      </c>
      <c r="F40" s="65">
        <v>0</v>
      </c>
      <c r="G40" s="65">
        <v>0</v>
      </c>
      <c r="H40" s="65">
        <v>0</v>
      </c>
      <c r="I40" s="65">
        <v>0</v>
      </c>
      <c r="J40" s="65">
        <v>0</v>
      </c>
      <c r="K40" s="65">
        <v>0</v>
      </c>
      <c r="L40" s="65">
        <v>0</v>
      </c>
      <c r="M40" s="65">
        <v>0</v>
      </c>
      <c r="N40" s="65">
        <v>0</v>
      </c>
      <c r="O40" s="65">
        <f>SUM(StandardDevExample[[#This Row],[Claims: Hospital Inpatient ]:[Claims: Other]])</f>
        <v>0</v>
      </c>
      <c r="P40" s="65">
        <f t="shared" si="3"/>
        <v>7543</v>
      </c>
      <c r="Q40" s="68">
        <f>IF(StandardDevExample[[#This Row],[Market]]="Medicare", 150000, IF(StandardDevExample[[#This Row],[Market]]="Commercial", 150000, ""))</f>
        <v>150000</v>
      </c>
      <c r="R40" s="67">
        <f>IF((AND(StandardDevExample[[#This Row],[Market]] = "Medicare", StandardDevExample[[#This Row],[Claims: Annual Total for Member]]&gt;150000)), StandardDevExample[[#This Row],[Per Member Truncation Point]], StandardDevExample[[#This Row],[Claims: Annual Total for Member]])</f>
        <v>7543</v>
      </c>
      <c r="S40" s="66">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0</v>
      </c>
      <c r="T40" s="69">
        <f>StandardDevExample[[#This Row],[Claims: Annual Total After Applying Truncation for Member]]/COUNTA($E$38:$E$43)</f>
        <v>1257.1666666666667</v>
      </c>
      <c r="U40" s="69">
        <f>SUM(StandardDevExample[Average Per Member Month Amount After Applying Truncation])/COUNTA(StandardDevExample[Beneficiary Month])</f>
        <v>8686.0833333333376</v>
      </c>
      <c r="V40" s="67">
        <f>(StandardDevExample[[#This Row],[Average Per Member Month Amount After Applying Truncation]]-StandardDevExample[[#This Row],[Average Truncated Claims Spending Per Member Month by Advanced Network and Market]])^2</f>
        <v>55188802.840277836</v>
      </c>
      <c r="W40" s="66">
        <f>SQRT(SUM(StandardDevExample[Squared Difference from Mean])/COUNTA(StandardDevExample[Beneficiary Month]))</f>
        <v>7422.7721489658406</v>
      </c>
    </row>
    <row r="41" spans="2:23" x14ac:dyDescent="0.25">
      <c r="B41" s="61" t="s">
        <v>19</v>
      </c>
      <c r="C41" s="62">
        <v>101</v>
      </c>
      <c r="D41" s="63" t="s">
        <v>13</v>
      </c>
      <c r="E41" s="64" t="s">
        <v>34</v>
      </c>
      <c r="F41" s="65">
        <v>0</v>
      </c>
      <c r="G41" s="65">
        <v>0</v>
      </c>
      <c r="H41" s="65">
        <v>0</v>
      </c>
      <c r="I41" s="65">
        <v>0</v>
      </c>
      <c r="J41" s="65">
        <v>0</v>
      </c>
      <c r="K41" s="65">
        <v>0</v>
      </c>
      <c r="L41" s="65">
        <v>0</v>
      </c>
      <c r="M41" s="65">
        <v>0</v>
      </c>
      <c r="N41" s="65">
        <v>0</v>
      </c>
      <c r="O41" s="65">
        <f>SUM(StandardDevExample[[#This Row],[Claims: Hospital Inpatient ]:[Claims: Other]])</f>
        <v>0</v>
      </c>
      <c r="P41" s="65">
        <f t="shared" si="3"/>
        <v>7543</v>
      </c>
      <c r="Q41" s="68">
        <f>IF(StandardDevExample[[#This Row],[Market]]="Medicare", 150000, IF(StandardDevExample[[#This Row],[Market]]="Commercial", 150000, ""))</f>
        <v>150000</v>
      </c>
      <c r="R41" s="67">
        <f>IF((AND(StandardDevExample[[#This Row],[Market]] = "Medicare", StandardDevExample[[#This Row],[Claims: Annual Total for Member]]&gt;150000)), StandardDevExample[[#This Row],[Per Member Truncation Point]], StandardDevExample[[#This Row],[Claims: Annual Total for Member]])</f>
        <v>7543</v>
      </c>
      <c r="S41" s="66">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0</v>
      </c>
      <c r="T41" s="69">
        <f>StandardDevExample[[#This Row],[Claims: Annual Total After Applying Truncation for Member]]/COUNTA($E$38:$E$43)</f>
        <v>1257.1666666666667</v>
      </c>
      <c r="U41" s="69">
        <f>SUM(StandardDevExample[Average Per Member Month Amount After Applying Truncation])/COUNTA(StandardDevExample[Beneficiary Month])</f>
        <v>8686.0833333333376</v>
      </c>
      <c r="V41" s="67">
        <f>(StandardDevExample[[#This Row],[Average Per Member Month Amount After Applying Truncation]]-StandardDevExample[[#This Row],[Average Truncated Claims Spending Per Member Month by Advanced Network and Market]])^2</f>
        <v>55188802.840277836</v>
      </c>
      <c r="W41" s="66">
        <f>SQRT(SUM(StandardDevExample[Squared Difference from Mean])/COUNTA(StandardDevExample[Beneficiary Month]))</f>
        <v>7422.7721489658406</v>
      </c>
    </row>
    <row r="42" spans="2:23" x14ac:dyDescent="0.25">
      <c r="B42" s="61" t="s">
        <v>19</v>
      </c>
      <c r="C42" s="62">
        <v>101</v>
      </c>
      <c r="D42" s="63" t="s">
        <v>13</v>
      </c>
      <c r="E42" s="64" t="s">
        <v>35</v>
      </c>
      <c r="F42" s="65">
        <v>0</v>
      </c>
      <c r="G42" s="65">
        <v>0</v>
      </c>
      <c r="H42" s="65">
        <v>0</v>
      </c>
      <c r="I42" s="65">
        <v>0</v>
      </c>
      <c r="J42" s="65">
        <v>0</v>
      </c>
      <c r="K42" s="65">
        <v>0</v>
      </c>
      <c r="L42" s="65">
        <v>0</v>
      </c>
      <c r="M42" s="65">
        <v>0</v>
      </c>
      <c r="N42" s="65">
        <v>0</v>
      </c>
      <c r="O42" s="65">
        <f>SUM(StandardDevExample[[#This Row],[Claims: Hospital Inpatient ]:[Claims: Other]])</f>
        <v>0</v>
      </c>
      <c r="P42" s="65">
        <f t="shared" si="3"/>
        <v>7543</v>
      </c>
      <c r="Q42" s="68">
        <f>IF(StandardDevExample[[#This Row],[Market]]="Medicare", 150000, IF(StandardDevExample[[#This Row],[Market]]="Commercial", 150000, ""))</f>
        <v>150000</v>
      </c>
      <c r="R42" s="67">
        <f>IF((AND(StandardDevExample[[#This Row],[Market]] = "Medicare", StandardDevExample[[#This Row],[Claims: Annual Total for Member]]&gt;150000)), StandardDevExample[[#This Row],[Per Member Truncation Point]], StandardDevExample[[#This Row],[Claims: Annual Total for Member]])</f>
        <v>7543</v>
      </c>
      <c r="S42" s="66">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0</v>
      </c>
      <c r="T42" s="69">
        <f>StandardDevExample[[#This Row],[Claims: Annual Total After Applying Truncation for Member]]/COUNTA($E$38:$E$43)</f>
        <v>1257.1666666666667</v>
      </c>
      <c r="U42" s="69">
        <f>SUM(StandardDevExample[Average Per Member Month Amount After Applying Truncation])/COUNTA(StandardDevExample[Beneficiary Month])</f>
        <v>8686.0833333333376</v>
      </c>
      <c r="V42" s="67">
        <f>(StandardDevExample[[#This Row],[Average Per Member Month Amount After Applying Truncation]]-StandardDevExample[[#This Row],[Average Truncated Claims Spending Per Member Month by Advanced Network and Market]])^2</f>
        <v>55188802.840277836</v>
      </c>
      <c r="W42" s="66">
        <f>SQRT(SUM(StandardDevExample[Squared Difference from Mean])/COUNTA(StandardDevExample[Beneficiary Month]))</f>
        <v>7422.7721489658406</v>
      </c>
    </row>
    <row r="43" spans="2:23" x14ac:dyDescent="0.25">
      <c r="B43" s="70" t="s">
        <v>19</v>
      </c>
      <c r="C43" s="71">
        <v>101</v>
      </c>
      <c r="D43" s="72" t="s">
        <v>13</v>
      </c>
      <c r="E43" s="73" t="s">
        <v>36</v>
      </c>
      <c r="F43" s="120">
        <v>0</v>
      </c>
      <c r="G43" s="120">
        <v>0</v>
      </c>
      <c r="H43" s="120">
        <v>1784</v>
      </c>
      <c r="I43" s="120">
        <v>1900</v>
      </c>
      <c r="J43" s="120">
        <v>0</v>
      </c>
      <c r="K43" s="120">
        <v>648</v>
      </c>
      <c r="L43" s="120">
        <v>0</v>
      </c>
      <c r="M43" s="120">
        <v>0</v>
      </c>
      <c r="N43" s="120">
        <v>3211</v>
      </c>
      <c r="O43" s="120">
        <f>SUM(StandardDevExample[[#This Row],[Claims: Hospital Inpatient ]:[Claims: Other]])</f>
        <v>7543</v>
      </c>
      <c r="P43" s="120">
        <f t="shared" si="3"/>
        <v>7543</v>
      </c>
      <c r="Q43" s="74">
        <f>IF(StandardDevExample[[#This Row],[Market]]="Medicare", 150000, IF(StandardDevExample[[#This Row],[Market]]="Commercial", 150000, ""))</f>
        <v>150000</v>
      </c>
      <c r="R43" s="121">
        <f>IF((AND(StandardDevExample[[#This Row],[Market]] = "Medicare", StandardDevExample[[#This Row],[Claims: Annual Total for Member]]&gt;150000)), StandardDevExample[[#This Row],[Per Member Truncation Point]], StandardDevExample[[#This Row],[Claims: Annual Total for Member]])</f>
        <v>7543</v>
      </c>
      <c r="S43" s="122">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0</v>
      </c>
      <c r="T43" s="123">
        <f>StandardDevExample[[#This Row],[Claims: Annual Total After Applying Truncation for Member]]/COUNTA($E$38:$E$43)</f>
        <v>1257.1666666666667</v>
      </c>
      <c r="U43" s="123">
        <f>SUM(StandardDevExample[Average Per Member Month Amount After Applying Truncation])/COUNTA(StandardDevExample[Beneficiary Month])</f>
        <v>8686.0833333333376</v>
      </c>
      <c r="V43" s="121">
        <f>(StandardDevExample[[#This Row],[Average Per Member Month Amount After Applying Truncation]]-StandardDevExample[[#This Row],[Average Truncated Claims Spending Per Member Month by Advanced Network and Market]])^2</f>
        <v>55188802.840277836</v>
      </c>
      <c r="W43" s="122">
        <f>SQRT(SUM(StandardDevExample[Squared Difference from Mean])/COUNTA(StandardDevExample[Beneficiary Month]))</f>
        <v>7422.7721489658406</v>
      </c>
    </row>
    <row r="45" spans="2:23" x14ac:dyDescent="0.25">
      <c r="V45" s="128" t="s">
        <v>27</v>
      </c>
      <c r="W45" s="128"/>
    </row>
    <row r="46" spans="2:23" ht="58.5" customHeight="1" x14ac:dyDescent="0.25">
      <c r="T46" s="1"/>
      <c r="V46" s="10" t="s">
        <v>21</v>
      </c>
      <c r="W46" s="11">
        <f>_xlfn.STDEV.P(T8:T43)</f>
        <v>7422.7721489658306</v>
      </c>
    </row>
  </sheetData>
  <mergeCells count="5">
    <mergeCell ref="B6:E6"/>
    <mergeCell ref="Q6:S6"/>
    <mergeCell ref="V6:W6"/>
    <mergeCell ref="V45:W45"/>
    <mergeCell ref="F6:P6"/>
  </mergeCells>
  <phoneticPr fontId="4" type="noConversion"/>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9a8555-db37-4257-91ea-e6d336cdedf2" xsi:nil="true"/>
    <lcf76f155ced4ddcb4097134ff3c332f xmlns="3ca2d690-4b65-48b8-b367-984c1bbb45d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26CC1A160F2C4E953D5C17456E6333" ma:contentTypeVersion="14" ma:contentTypeDescription="Create a new document." ma:contentTypeScope="" ma:versionID="e26d3ba153527c9d025cd6aadae5d67b">
  <xsd:schema xmlns:xsd="http://www.w3.org/2001/XMLSchema" xmlns:xs="http://www.w3.org/2001/XMLSchema" xmlns:p="http://schemas.microsoft.com/office/2006/metadata/properties" xmlns:ns2="3ca2d690-4b65-48b8-b367-984c1bbb45de" xmlns:ns3="d29a8555-db37-4257-91ea-e6d336cdedf2" targetNamespace="http://schemas.microsoft.com/office/2006/metadata/properties" ma:root="true" ma:fieldsID="29c55fb401592c6026597016c3a8da04" ns2:_="" ns3:_="">
    <xsd:import namespace="3ca2d690-4b65-48b8-b367-984c1bbb45de"/>
    <xsd:import namespace="d29a8555-db37-4257-91ea-e6d336cded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a2d690-4b65-48b8-b367-984c1bbb45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64c4022-8a08-492a-8fd9-63f32d90377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9a8555-db37-4257-91ea-e6d336cdedf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20fe0fe-7f6e-40d9-b998-99db2d565673}" ma:internalName="TaxCatchAll" ma:showField="CatchAllData" ma:web="d29a8555-db37-4257-91ea-e6d336cdedf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EE81FF-F936-4D0E-91C5-1C6541310745}">
  <ds:schemaRefs>
    <ds:schemaRef ds:uri="http://schemas.microsoft.com/office/2006/metadata/properties"/>
    <ds:schemaRef ds:uri="http://schemas.microsoft.com/office/infopath/2007/PartnerControls"/>
    <ds:schemaRef ds:uri="d29a8555-db37-4257-91ea-e6d336cdedf2"/>
    <ds:schemaRef ds:uri="3ca2d690-4b65-48b8-b367-984c1bbb45de"/>
  </ds:schemaRefs>
</ds:datastoreItem>
</file>

<file path=customXml/itemProps2.xml><?xml version="1.0" encoding="utf-8"?>
<ds:datastoreItem xmlns:ds="http://schemas.openxmlformats.org/officeDocument/2006/customXml" ds:itemID="{246C536E-6168-496D-81BA-88304A56D745}">
  <ds:schemaRefs>
    <ds:schemaRef ds:uri="http://schemas.microsoft.com/sharepoint/v3/contenttype/forms"/>
  </ds:schemaRefs>
</ds:datastoreItem>
</file>

<file path=customXml/itemProps3.xml><?xml version="1.0" encoding="utf-8"?>
<ds:datastoreItem xmlns:ds="http://schemas.openxmlformats.org/officeDocument/2006/customXml" ds:itemID="{A1F02D0A-A455-4AF4-AE12-1C63DD9615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a2d690-4b65-48b8-b367-984c1bbb45de"/>
    <ds:schemaRef ds:uri="d29a8555-db37-4257-91ea-e6d336cded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Standard Dev Calculation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January Angeles</dc:creator>
  <cp:keywords/>
  <dc:description/>
  <cp:lastModifiedBy>Nagy, Hanna</cp:lastModifiedBy>
  <cp:revision/>
  <dcterms:created xsi:type="dcterms:W3CDTF">2021-05-10T21:51:07Z</dcterms:created>
  <dcterms:modified xsi:type="dcterms:W3CDTF">2022-09-01T15:14:05Z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0x0101006026CC1A160F2C4E953D5C17456E6333</vt:lpwstr>
  </property>
  <property fmtid="{D5CDD505-2E9C-101B-9397-08002B2CF9AE}" pid="3" name="MediaServiceImageTags">
    <vt:lpwstr/>
  </property>
</Properties>
</file>