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eepisilon\horizon\redirectedfolders\lindeeez\My Documents\Website Adds\"/>
    </mc:Choice>
  </mc:AlternateContent>
  <xr:revisionPtr revIDLastSave="0" documentId="8_{961002C8-1190-4CA4-8EA1-B506D92DADA4}" xr6:coauthVersionLast="47" xr6:coauthVersionMax="47" xr10:uidLastSave="{00000000-0000-0000-0000-000000000000}"/>
  <bookViews>
    <workbookView xWindow="-120" yWindow="-120" windowWidth="29040" windowHeight="15840" tabRatio="608" xr2:uid="{00000000-000D-0000-FFFF-FFFF00000000}"/>
  </bookViews>
  <sheets>
    <sheet name="Instruction Sheet" sheetId="3" r:id="rId1"/>
    <sheet name="23 RPS Annual Compliance Filing" sheetId="4" r:id="rId2"/>
    <sheet name="RPS Affidavit"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4" l="1"/>
  <c r="M8" i="4" l="1"/>
  <c r="P40" i="4"/>
  <c r="O40" i="4"/>
  <c r="I40" i="4"/>
  <c r="F40" i="4"/>
  <c r="E40" i="4"/>
  <c r="L39" i="4"/>
  <c r="J39" i="4"/>
  <c r="O22" i="4" s="1"/>
  <c r="L38" i="4"/>
  <c r="J38" i="4"/>
  <c r="M21" i="4" s="1"/>
  <c r="L37" i="4"/>
  <c r="J37" i="4"/>
  <c r="O20" i="4" s="1"/>
  <c r="N23" i="4"/>
  <c r="L23" i="4"/>
  <c r="K23" i="4"/>
  <c r="J23" i="4"/>
  <c r="I23" i="4"/>
  <c r="E23" i="4"/>
  <c r="B24" i="4" s="1"/>
  <c r="B22" i="4"/>
  <c r="M10" i="4" s="1"/>
  <c r="O21" i="4"/>
  <c r="M11" i="4" l="1"/>
  <c r="F20" i="4"/>
  <c r="P20" i="4" s="1"/>
  <c r="M22" i="4"/>
  <c r="L40" i="4"/>
  <c r="N43" i="4" s="1"/>
  <c r="O23" i="4"/>
  <c r="M20" i="4"/>
  <c r="F21" i="4"/>
  <c r="P21" i="4" s="1"/>
  <c r="R21" i="4" s="1"/>
  <c r="J40" i="4"/>
  <c r="F22" i="4"/>
  <c r="B25" i="4"/>
  <c r="M13" i="4" l="1"/>
  <c r="M37" i="4"/>
  <c r="F23" i="4"/>
  <c r="M23" i="4"/>
  <c r="P22" i="4"/>
  <c r="R22" i="4" s="1"/>
  <c r="K29" i="4" s="1"/>
  <c r="M39" i="4"/>
  <c r="M38" i="4"/>
  <c r="R20" i="4"/>
  <c r="M14" i="4" l="1"/>
  <c r="M16" i="4" s="1"/>
  <c r="P23" i="4"/>
  <c r="R23" i="4"/>
  <c r="K27" i="4" s="1"/>
  <c r="M40" i="4"/>
  <c r="N44" i="4" s="1"/>
  <c r="K42" i="4"/>
  <c r="K28" i="4" l="1"/>
</calcChain>
</file>

<file path=xl/sharedStrings.xml><?xml version="1.0" encoding="utf-8"?>
<sst xmlns="http://schemas.openxmlformats.org/spreadsheetml/2006/main" count="83" uniqueCount="73">
  <si>
    <t>Compliance Year</t>
  </si>
  <si>
    <t>RPS Class Requirements</t>
  </si>
  <si>
    <t>Class</t>
  </si>
  <si>
    <t>Percent</t>
  </si>
  <si>
    <t>Q1</t>
  </si>
  <si>
    <t>Q2</t>
  </si>
  <si>
    <t>Q3</t>
  </si>
  <si>
    <t>Q4</t>
  </si>
  <si>
    <t>Class Totals</t>
  </si>
  <si>
    <t>Class Deficiency</t>
  </si>
  <si>
    <t>ACP</t>
  </si>
  <si>
    <t xml:space="preserve">Class I </t>
  </si>
  <si>
    <t xml:space="preserve">Class II </t>
  </si>
  <si>
    <t>Class III</t>
  </si>
  <si>
    <t>Total</t>
  </si>
  <si>
    <t>Totals</t>
  </si>
  <si>
    <t>Annual RPS Percentage</t>
  </si>
  <si>
    <t>Total RPS Certificate Obligation</t>
  </si>
  <si>
    <r>
      <rPr>
        <vertAlign val="superscript"/>
        <sz val="11"/>
        <color theme="1"/>
        <rFont val="Arial"/>
        <family val="2"/>
      </rPr>
      <t>1</t>
    </r>
    <r>
      <rPr>
        <sz val="11"/>
        <color theme="1"/>
        <rFont val="Arial"/>
        <family val="2"/>
      </rPr>
      <t xml:space="preserve"> Must match EDC filing in the RPS docket.</t>
    </r>
  </si>
  <si>
    <t>RPS RECs</t>
  </si>
  <si>
    <t>*Load in MWh</t>
  </si>
  <si>
    <t>Total Load*</t>
  </si>
  <si>
    <t>ACP Payment</t>
  </si>
  <si>
    <t>ACP Payment &amp; Allocation</t>
  </si>
  <si>
    <t>ACP to Eversource</t>
  </si>
  <si>
    <t>ACP to UI</t>
  </si>
  <si>
    <t>ACP to CT Green Bank</t>
  </si>
  <si>
    <r>
      <t>Annual Load* - Eversource</t>
    </r>
    <r>
      <rPr>
        <vertAlign val="superscript"/>
        <sz val="12"/>
        <color theme="1"/>
        <rFont val="Arial"/>
        <family val="2"/>
      </rPr>
      <t>1</t>
    </r>
  </si>
  <si>
    <r>
      <t>Annual Load* - UI</t>
    </r>
    <r>
      <rPr>
        <vertAlign val="superscript"/>
        <sz val="12"/>
        <color theme="1"/>
        <rFont val="Arial"/>
        <family val="2"/>
      </rPr>
      <t>1</t>
    </r>
  </si>
  <si>
    <t>The following must be submitted with the Compliance Report:</t>
  </si>
  <si>
    <t>1. Supporting documentation from NEPOOL-GIS, submitted as Excel spreadsheets</t>
  </si>
  <si>
    <t>Electricity Supplier:</t>
  </si>
  <si>
    <t>License Type:</t>
  </si>
  <si>
    <t>Address:</t>
  </si>
  <si>
    <t>Address Line 1</t>
  </si>
  <si>
    <t>Address Line 2</t>
  </si>
  <si>
    <t>City, State Zip Code</t>
  </si>
  <si>
    <t>Phone:</t>
  </si>
  <si>
    <t>E-mail:</t>
  </si>
  <si>
    <t>email@mail.com</t>
  </si>
  <si>
    <r>
      <t xml:space="preserve">Supplier </t>
    </r>
    <r>
      <rPr>
        <b/>
        <u/>
        <sz val="12"/>
        <rFont val="Arial"/>
        <family val="2"/>
      </rPr>
      <t>or</t>
    </r>
    <r>
      <rPr>
        <b/>
        <sz val="12"/>
        <rFont val="Arial"/>
        <family val="2"/>
      </rPr>
      <t xml:space="preserve"> </t>
    </r>
    <r>
      <rPr>
        <sz val="12"/>
        <rFont val="Arial"/>
        <family val="2"/>
      </rPr>
      <t>Utility</t>
    </r>
  </si>
  <si>
    <t>Contact Person:</t>
  </si>
  <si>
    <t>REC Bank</t>
  </si>
  <si>
    <t>Beginning REC Balance From Past Years</t>
  </si>
  <si>
    <t>Previously Banked RECs Used for Current Year Compliance</t>
  </si>
  <si>
    <t>Two Years Prior to the Current Filing Year</t>
  </si>
  <si>
    <t>One Year Prior to the Current Filing Year</t>
  </si>
  <si>
    <t>Current Filing Year (Not to exceed 30% of Load Served)</t>
  </si>
  <si>
    <t>Class I</t>
  </si>
  <si>
    <t>Class II</t>
  </si>
  <si>
    <t>VRO
RECs</t>
  </si>
  <si>
    <t>TOTAL</t>
  </si>
  <si>
    <t>Eversource ISO-NE Asset No.</t>
  </si>
  <si>
    <t>UI ISO-NE Asset No.</t>
  </si>
  <si>
    <t>Banked RECs</t>
  </si>
  <si>
    <t>Name</t>
  </si>
  <si>
    <t xml:space="preserve">NEPOOL GIS REC Settlement </t>
  </si>
  <si>
    <r>
      <rPr>
        <b/>
        <sz val="12"/>
        <rFont val="Arial"/>
        <family val="2"/>
      </rPr>
      <t>Note</t>
    </r>
    <r>
      <rPr>
        <sz val="12"/>
        <rFont val="Arial"/>
        <family val="2"/>
      </rPr>
      <t xml:space="preserve">: Enter the total number of banked RECs that are intended to be applied before newly settled RECs.  </t>
    </r>
  </si>
  <si>
    <r>
      <rPr>
        <b/>
        <sz val="12"/>
        <color theme="1"/>
        <rFont val="Arial"/>
        <family val="2"/>
      </rPr>
      <t>Calculated</t>
    </r>
    <r>
      <rPr>
        <sz val="12"/>
        <color theme="1"/>
        <rFont val="Arial"/>
        <family val="2"/>
      </rPr>
      <t xml:space="preserve"> Excess RECs Available to be Banked for Future Use</t>
    </r>
  </si>
  <si>
    <t>Supplier must fill in all contact information and applicable GREEN boxes.  All information in yellow boxes is calculated.</t>
  </si>
  <si>
    <r>
      <rPr>
        <b/>
        <sz val="12"/>
        <color theme="1"/>
        <rFont val="Arial"/>
        <family val="2"/>
      </rPr>
      <t>Requested</t>
    </r>
    <r>
      <rPr>
        <sz val="12"/>
        <color theme="1"/>
        <rFont val="Arial"/>
        <family val="2"/>
      </rPr>
      <t xml:space="preserve"> Excess RECs to be Banked for Future Use</t>
    </r>
  </si>
  <si>
    <t xml:space="preserve">Actual </t>
  </si>
  <si>
    <t>Carried Renewable Energy Portfolio Standard Security (Sec. 16-245a-1):</t>
  </si>
  <si>
    <t>Carried Financial Responsibility Security (Reg Sec. 16-245-4):</t>
  </si>
  <si>
    <t>Total Carried Security:</t>
  </si>
  <si>
    <t>Forecast Year Full ACP:</t>
  </si>
  <si>
    <t>Rounded Forecast Year Full ACP:</t>
  </si>
  <si>
    <t>Attestation Required</t>
  </si>
  <si>
    <t>Current Compliance Year Security Requirement:</t>
  </si>
  <si>
    <t>Preliminary Supplemental Security Increase:</t>
  </si>
  <si>
    <t>90% ACP Requirement -Sec. 16-245a-1(b)(2):</t>
  </si>
  <si>
    <t>Supplier Security Requirement Details (Not Applicable for EDCs)</t>
  </si>
  <si>
    <t>Connecticut Annual RPS Compliance Report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</si>
</sst>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quot;$&quot;#,##0"/>
    <numFmt numFmtId="166" formatCode="0.0%"/>
    <numFmt numFmtId="167" formatCode="[$-409]mmmm\ d\,\ yyyy;@"/>
    <numFmt numFmtId="168" formatCode="[&lt;=9999999]###\-####;\(###\)\ ###\-####"/>
    <numFmt numFmtId="169" formatCode="0.000000"/>
    <numFmt numFmtId="170" formatCode="_(&quot;$&quot;* #,##0_);_(&quot;$&quot;* \(#,##0\);_(&quot;$&quot;* &quot;-&quot;??_);_(@_)"/>
    <numFmt numFmtId="171" formatCode="_(&quot;$&quot;* #,##0.0_);_(&quot;$&quot;* \(#,##0.0\);_(&quot;$&quot;* &quot;-&quot;?_);_(@_)"/>
  </numFmts>
  <fonts count="17"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b/>
      <sz val="11"/>
      <color theme="1"/>
      <name val="Arial"/>
      <family val="2"/>
    </font>
    <font>
      <sz val="11"/>
      <color theme="1"/>
      <name val="Arial"/>
      <family val="2"/>
    </font>
    <font>
      <u/>
      <sz val="12"/>
      <color theme="1"/>
      <name val="Arial"/>
      <family val="2"/>
    </font>
    <font>
      <vertAlign val="superscript"/>
      <sz val="11"/>
      <color theme="1"/>
      <name val="Arial"/>
      <family val="2"/>
    </font>
    <font>
      <sz val="9"/>
      <color theme="1"/>
      <name val="Arial"/>
      <family val="2"/>
    </font>
    <font>
      <vertAlign val="superscript"/>
      <sz val="12"/>
      <color theme="1"/>
      <name val="Arial"/>
      <family val="2"/>
    </font>
    <font>
      <b/>
      <sz val="12"/>
      <name val="Arial"/>
      <family val="2"/>
    </font>
    <font>
      <sz val="12"/>
      <name val="Arial"/>
      <family val="2"/>
    </font>
    <font>
      <b/>
      <u/>
      <sz val="12"/>
      <name val="Arial"/>
      <family val="2"/>
    </font>
    <font>
      <b/>
      <sz val="14"/>
      <color theme="1"/>
      <name val="Arial"/>
      <family val="2"/>
    </font>
    <font>
      <b/>
      <sz val="16"/>
      <color theme="1"/>
      <name val="Arial"/>
      <family val="2"/>
    </font>
    <font>
      <b/>
      <sz val="11"/>
      <color rgb="FFFF0000"/>
      <name val="Arial"/>
      <family val="2"/>
    </font>
    <font>
      <b/>
      <u/>
      <sz val="12"/>
      <color theme="1"/>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2">
    <xf numFmtId="0" fontId="0" fillId="0" borderId="0" xfId="0"/>
    <xf numFmtId="3" fontId="3" fillId="2" borderId="1" xfId="0" applyNumberFormat="1" applyFont="1" applyFill="1" applyBorder="1" applyAlignment="1">
      <alignment horizontal="center" vertical="center"/>
    </xf>
    <xf numFmtId="3" fontId="3" fillId="7" borderId="10" xfId="0" applyNumberFormat="1" applyFont="1" applyFill="1" applyBorder="1" applyAlignment="1" applyProtection="1">
      <alignment horizontal="center"/>
      <protection locked="0"/>
    </xf>
    <xf numFmtId="3" fontId="3" fillId="7" borderId="9" xfId="0" applyNumberFormat="1" applyFont="1" applyFill="1" applyBorder="1" applyAlignment="1" applyProtection="1">
      <alignment horizontal="center"/>
      <protection locked="0"/>
    </xf>
    <xf numFmtId="0" fontId="3" fillId="7" borderId="1" xfId="0" applyFont="1" applyFill="1" applyBorder="1" applyAlignment="1" applyProtection="1">
      <alignment horizontal="center" vertical="center"/>
      <protection locked="0"/>
    </xf>
    <xf numFmtId="3" fontId="3" fillId="7" borderId="1" xfId="0" applyNumberFormat="1" applyFont="1" applyFill="1" applyBorder="1" applyAlignment="1" applyProtection="1">
      <alignment horizontal="center" vertical="center"/>
      <protection locked="0"/>
    </xf>
    <xf numFmtId="0" fontId="11" fillId="7" borderId="0" xfId="0" applyFont="1" applyFill="1" applyAlignment="1" applyProtection="1">
      <alignment vertical="center"/>
      <protection locked="0"/>
    </xf>
    <xf numFmtId="167" fontId="11" fillId="7" borderId="0" xfId="0" applyNumberFormat="1" applyFont="1" applyFill="1" applyAlignment="1" applyProtection="1">
      <alignment horizontal="left" vertical="center"/>
      <protection locked="0"/>
    </xf>
    <xf numFmtId="168" fontId="11" fillId="7" borderId="0" xfId="0" applyNumberFormat="1" applyFont="1" applyFill="1" applyAlignment="1" applyProtection="1">
      <alignment horizontal="left" vertical="center"/>
      <protection locked="0"/>
    </xf>
    <xf numFmtId="3" fontId="6" fillId="7" borderId="1" xfId="0" applyNumberFormat="1" applyFont="1" applyFill="1" applyBorder="1" applyAlignment="1" applyProtection="1">
      <alignment horizontal="center" vertical="center"/>
      <protection locked="0"/>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xf numFmtId="0" fontId="3" fillId="0" borderId="0" xfId="0" applyFont="1"/>
    <xf numFmtId="0" fontId="10" fillId="0" borderId="0" xfId="0" applyFont="1" applyAlignment="1">
      <alignment vertical="center"/>
    </xf>
    <xf numFmtId="0" fontId="11" fillId="0" borderId="0" xfId="0" applyFont="1" applyAlignment="1">
      <alignment vertical="center"/>
    </xf>
    <xf numFmtId="167" fontId="11" fillId="0" borderId="0" xfId="0" applyNumberFormat="1" applyFont="1" applyAlignment="1">
      <alignment horizontal="left" vertical="center"/>
    </xf>
    <xf numFmtId="168" fontId="11" fillId="0" borderId="0" xfId="0" applyNumberFormat="1" applyFont="1" applyAlignment="1">
      <alignment horizontal="left" vertical="center"/>
    </xf>
    <xf numFmtId="0" fontId="3" fillId="3" borderId="0" xfId="0" applyFont="1" applyFill="1" applyAlignment="1">
      <alignment horizontal="lef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0" xfId="0" applyFont="1" applyAlignment="1">
      <alignment horizontal="center" vertical="center"/>
    </xf>
    <xf numFmtId="0" fontId="5" fillId="0" borderId="5" xfId="0" applyFont="1" applyBorder="1" applyAlignment="1">
      <alignment vertical="center"/>
    </xf>
    <xf numFmtId="0" fontId="5" fillId="0" borderId="0" xfId="0" applyFont="1" applyAlignment="1">
      <alignment horizontal="center" vertical="center"/>
    </xf>
    <xf numFmtId="0" fontId="3" fillId="0" borderId="15" xfId="0" applyFont="1" applyBorder="1" applyAlignment="1">
      <alignment horizontal="center" vertical="center" wrapText="1"/>
    </xf>
    <xf numFmtId="166" fontId="3" fillId="0" borderId="0" xfId="1" applyNumberFormat="1" applyFont="1" applyAlignment="1" applyProtection="1">
      <alignment horizontal="center" vertical="center"/>
    </xf>
    <xf numFmtId="3" fontId="3" fillId="2" borderId="7" xfId="0" applyNumberFormat="1" applyFont="1" applyFill="1" applyBorder="1" applyAlignment="1">
      <alignment horizontal="center" vertical="center"/>
    </xf>
    <xf numFmtId="0" fontId="3" fillId="0" borderId="5" xfId="0" applyFont="1" applyBorder="1" applyAlignment="1">
      <alignment vertical="center"/>
    </xf>
    <xf numFmtId="165" fontId="3" fillId="0" borderId="0" xfId="0" applyNumberFormat="1" applyFont="1" applyAlignment="1">
      <alignment horizontal="center" vertical="center"/>
    </xf>
    <xf numFmtId="165" fontId="3" fillId="2" borderId="19" xfId="0" applyNumberFormat="1" applyFont="1" applyFill="1" applyBorder="1" applyAlignment="1">
      <alignment horizontal="center" vertical="center"/>
    </xf>
    <xf numFmtId="3" fontId="3" fillId="2" borderId="8" xfId="0" applyNumberFormat="1" applyFont="1" applyFill="1" applyBorder="1" applyAlignment="1">
      <alignment horizontal="center" vertical="center"/>
    </xf>
    <xf numFmtId="3" fontId="3" fillId="2" borderId="9"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8" fillId="0" borderId="0" xfId="0" applyFont="1" applyAlignment="1">
      <alignment vertical="center"/>
    </xf>
    <xf numFmtId="0" fontId="4" fillId="0" borderId="0" xfId="0" applyFont="1" applyAlignment="1">
      <alignment horizontal="left" vertical="center"/>
    </xf>
    <xf numFmtId="166" fontId="3" fillId="0" borderId="0" xfId="0" applyNumberFormat="1" applyFont="1" applyAlignment="1">
      <alignment horizontal="center" vertical="center"/>
    </xf>
    <xf numFmtId="3" fontId="3" fillId="2" borderId="10" xfId="0" applyNumberFormat="1" applyFont="1" applyFill="1" applyBorder="1" applyAlignment="1">
      <alignment horizontal="center" vertical="center"/>
    </xf>
    <xf numFmtId="0" fontId="4" fillId="0" borderId="11" xfId="0" applyFont="1" applyBorder="1" applyAlignment="1">
      <alignment horizontal="left" vertical="center"/>
    </xf>
    <xf numFmtId="3" fontId="2" fillId="2" borderId="12" xfId="0" applyNumberFormat="1" applyFont="1" applyFill="1" applyBorder="1" applyAlignment="1">
      <alignment horizontal="center" vertical="center"/>
    </xf>
    <xf numFmtId="0" fontId="3" fillId="0" borderId="12" xfId="0" applyFont="1" applyBorder="1" applyAlignment="1">
      <alignment vertical="center"/>
    </xf>
    <xf numFmtId="165" fontId="2" fillId="2" borderId="13" xfId="0" applyNumberFormat="1" applyFont="1" applyFill="1" applyBorder="1" applyAlignment="1">
      <alignment horizontal="center" vertical="center"/>
    </xf>
    <xf numFmtId="0" fontId="2" fillId="0" borderId="3" xfId="0" applyFont="1" applyBorder="1" applyAlignment="1">
      <alignment vertical="center"/>
    </xf>
    <xf numFmtId="0" fontId="3" fillId="0" borderId="4" xfId="0" applyFont="1" applyBorder="1" applyAlignment="1">
      <alignment vertical="center"/>
    </xf>
    <xf numFmtId="0" fontId="5" fillId="0" borderId="0" xfId="0" applyFont="1"/>
    <xf numFmtId="0" fontId="3" fillId="0" borderId="5" xfId="0" applyFont="1" applyBorder="1"/>
    <xf numFmtId="166" fontId="5" fillId="0" borderId="0" xfId="1" applyNumberFormat="1" applyFont="1" applyBorder="1" applyAlignment="1" applyProtection="1">
      <alignment horizontal="center"/>
    </xf>
    <xf numFmtId="165" fontId="5" fillId="2" borderId="6" xfId="0" applyNumberFormat="1" applyFont="1" applyFill="1" applyBorder="1"/>
    <xf numFmtId="164" fontId="5" fillId="0" borderId="0" xfId="0" applyNumberFormat="1" applyFont="1"/>
    <xf numFmtId="0" fontId="3" fillId="0" borderId="11" xfId="0" applyFont="1" applyBorder="1"/>
    <xf numFmtId="0" fontId="3" fillId="0" borderId="12" xfId="0" applyFont="1" applyBorder="1"/>
    <xf numFmtId="0" fontId="5" fillId="0" borderId="12" xfId="0" applyFont="1" applyBorder="1"/>
    <xf numFmtId="165" fontId="5" fillId="2" borderId="13" xfId="0" applyNumberFormat="1" applyFont="1" applyFill="1" applyBorder="1"/>
    <xf numFmtId="165" fontId="5" fillId="0" borderId="0" xfId="0" applyNumberFormat="1" applyFont="1"/>
    <xf numFmtId="0" fontId="3" fillId="0" borderId="0" xfId="0" applyFont="1" applyAlignment="1">
      <alignment horizontal="center" vertical="center" wrapText="1"/>
    </xf>
    <xf numFmtId="0" fontId="0" fillId="0" borderId="8" xfId="0" applyBorder="1"/>
    <xf numFmtId="0" fontId="3" fillId="4"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xf numFmtId="3" fontId="3" fillId="5" borderId="9" xfId="0" applyNumberFormat="1" applyFont="1" applyFill="1" applyBorder="1" applyAlignment="1">
      <alignment horizontal="center"/>
    </xf>
    <xf numFmtId="0" fontId="3" fillId="3" borderId="0" xfId="0" applyFont="1" applyFill="1"/>
    <xf numFmtId="0" fontId="3" fillId="0" borderId="8" xfId="0" applyFont="1" applyBorder="1"/>
    <xf numFmtId="0" fontId="3" fillId="3" borderId="6" xfId="0" applyFont="1" applyFill="1" applyBorder="1"/>
    <xf numFmtId="0" fontId="3" fillId="0" borderId="9" xfId="0" applyFont="1" applyBorder="1"/>
    <xf numFmtId="0" fontId="3" fillId="3" borderId="12" xfId="0" applyFont="1" applyFill="1" applyBorder="1"/>
    <xf numFmtId="0" fontId="4" fillId="0" borderId="0" xfId="0" applyFont="1" applyAlignment="1">
      <alignment horizontal="center"/>
    </xf>
    <xf numFmtId="3" fontId="2" fillId="6" borderId="9" xfId="0" applyNumberFormat="1" applyFont="1" applyFill="1" applyBorder="1" applyAlignment="1">
      <alignment horizontal="center"/>
    </xf>
    <xf numFmtId="3" fontId="2" fillId="5" borderId="9" xfId="0" applyNumberFormat="1" applyFont="1" applyFill="1" applyBorder="1" applyAlignment="1">
      <alignment horizontal="center"/>
    </xf>
    <xf numFmtId="3" fontId="2" fillId="0" borderId="9" xfId="0" applyNumberFormat="1" applyFont="1" applyBorder="1" applyAlignment="1">
      <alignment horizontal="center"/>
    </xf>
    <xf numFmtId="3" fontId="3" fillId="2" borderId="9" xfId="0" applyNumberFormat="1" applyFont="1" applyFill="1" applyBorder="1" applyAlignment="1">
      <alignment horizontal="center"/>
    </xf>
    <xf numFmtId="3" fontId="3" fillId="2" borderId="10" xfId="0" applyNumberFormat="1" applyFont="1" applyFill="1" applyBorder="1"/>
    <xf numFmtId="0" fontId="15" fillId="0" borderId="0" xfId="0" applyFont="1"/>
    <xf numFmtId="3" fontId="5" fillId="0" borderId="0" xfId="0" applyNumberFormat="1" applyFont="1"/>
    <xf numFmtId="165" fontId="3" fillId="3" borderId="0" xfId="0" applyNumberFormat="1" applyFont="1" applyFill="1" applyAlignment="1">
      <alignment horizontal="center" vertical="center"/>
    </xf>
    <xf numFmtId="166" fontId="3" fillId="0" borderId="0" xfId="1" applyNumberFormat="1" applyFont="1" applyFill="1" applyAlignment="1" applyProtection="1">
      <alignment horizontal="center" vertical="center"/>
    </xf>
    <xf numFmtId="9" fontId="3" fillId="0" borderId="0" xfId="1" applyFont="1" applyFill="1" applyAlignment="1" applyProtection="1">
      <alignment horizontal="center" vertical="center"/>
    </xf>
    <xf numFmtId="9" fontId="6" fillId="0" borderId="0" xfId="1" applyFont="1" applyFill="1" applyAlignment="1" applyProtection="1">
      <alignment horizontal="center" vertical="center"/>
    </xf>
    <xf numFmtId="0" fontId="2" fillId="0" borderId="4" xfId="0" applyFont="1" applyBorder="1" applyAlignment="1">
      <alignment horizontal="center" vertical="center" wrapText="1"/>
    </xf>
    <xf numFmtId="170" fontId="3" fillId="7" borderId="0" xfId="2" applyNumberFormat="1" applyFont="1" applyFill="1" applyBorder="1" applyAlignment="1" applyProtection="1">
      <alignment vertical="center"/>
      <protection locked="0"/>
    </xf>
    <xf numFmtId="0" fontId="3" fillId="0" borderId="6"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170" fontId="11" fillId="2" borderId="0" xfId="2" applyNumberFormat="1" applyFont="1" applyFill="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0" fillId="0" borderId="12" xfId="0" applyFont="1" applyBorder="1" applyAlignment="1">
      <alignment horizontal="right" vertical="center"/>
    </xf>
    <xf numFmtId="170" fontId="11" fillId="2" borderId="12" xfId="2" applyNumberFormat="1" applyFont="1" applyFill="1" applyBorder="1" applyAlignment="1">
      <alignment vertical="center"/>
    </xf>
    <xf numFmtId="0" fontId="11" fillId="0" borderId="13" xfId="0" applyFont="1" applyBorder="1" applyAlignment="1">
      <alignment vertical="center"/>
    </xf>
    <xf numFmtId="0" fontId="2" fillId="0" borderId="0" xfId="0" applyFont="1" applyAlignment="1">
      <alignment horizontal="right" vertical="center"/>
    </xf>
    <xf numFmtId="0" fontId="10" fillId="0" borderId="0" xfId="0" applyFont="1" applyAlignment="1">
      <alignment horizontal="right" vertical="center"/>
    </xf>
    <xf numFmtId="170" fontId="10" fillId="2" borderId="0" xfId="0" applyNumberFormat="1" applyFont="1" applyFill="1" applyAlignment="1">
      <alignment vertical="center"/>
    </xf>
    <xf numFmtId="169" fontId="11" fillId="0" borderId="0" xfId="0" applyNumberFormat="1" applyFont="1" applyAlignment="1">
      <alignment vertical="center"/>
    </xf>
    <xf numFmtId="171" fontId="11" fillId="0" borderId="0" xfId="0" applyNumberFormat="1" applyFont="1" applyAlignment="1">
      <alignment vertical="center"/>
    </xf>
    <xf numFmtId="0" fontId="16" fillId="0" borderId="2" xfId="0" applyFont="1" applyBorder="1" applyAlignment="1">
      <alignment vertical="center"/>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14" fillId="0" borderId="16" xfId="0" applyFont="1" applyBorder="1" applyAlignment="1">
      <alignment horizontal="center"/>
    </xf>
    <xf numFmtId="0" fontId="14" fillId="0" borderId="17" xfId="0" applyFont="1" applyBorder="1" applyAlignment="1">
      <alignment horizontal="center"/>
    </xf>
    <xf numFmtId="0" fontId="14" fillId="0" borderId="18" xfId="0" applyFont="1" applyBorder="1" applyAlignment="1">
      <alignment horizont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8</xdr:col>
      <xdr:colOff>504825</xdr:colOff>
      <xdr:row>34</xdr:row>
      <xdr:rowOff>49696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19050"/>
          <a:ext cx="5331929" cy="6507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Exhibit A Instructions:</a:t>
          </a:r>
        </a:p>
        <a:p>
          <a:endParaRPr lang="en-US" sz="1100"/>
        </a:p>
        <a:p>
          <a:r>
            <a:rPr lang="en-US" sz="1100" u="sng"/>
            <a:t>Completing the Spreadsheet:</a:t>
          </a:r>
        </a:p>
        <a:p>
          <a:pPr marL="171450" indent="-171450">
            <a:buFont typeface="Arial" panose="020B0604020202020204" pitchFamily="34" charset="0"/>
            <a:buChar char="•"/>
          </a:pPr>
          <a:r>
            <a:rPr lang="en-US" sz="1100"/>
            <a:t>Load Servicing</a:t>
          </a:r>
          <a:r>
            <a:rPr lang="en-US" sz="1100" baseline="0"/>
            <a:t> Entities (LSE's) / Suppliers </a:t>
          </a:r>
          <a:r>
            <a:rPr lang="en-US" sz="1100"/>
            <a:t>must fill in all contact information and applicable GREEN boxes.  </a:t>
          </a:r>
        </a:p>
        <a:p>
          <a:pPr marL="171450" indent="-171450">
            <a:buFont typeface="Arial" panose="020B0604020202020204" pitchFamily="34" charset="0"/>
            <a:buChar char="•"/>
          </a:pPr>
          <a:r>
            <a:rPr lang="en-US" sz="1100"/>
            <a:t>All information in yellow boxes is calculated. </a:t>
          </a:r>
        </a:p>
        <a:p>
          <a:pPr marL="171450" indent="-171450">
            <a:buFont typeface="Arial" panose="020B0604020202020204" pitchFamily="34" charset="0"/>
            <a:buChar char="•"/>
          </a:pPr>
          <a:r>
            <a:rPr lang="en-US" sz="1100"/>
            <a:t>NEPOOL</a:t>
          </a:r>
          <a:r>
            <a:rPr lang="en-US" sz="1100" baseline="0"/>
            <a:t>-GIS information must agree to supporting documentation.  </a:t>
          </a:r>
        </a:p>
        <a:p>
          <a:pPr marL="171450" indent="-171450">
            <a:buFont typeface="Arial" panose="020B0604020202020204" pitchFamily="34" charset="0"/>
            <a:buChar char="•"/>
          </a:pPr>
          <a:r>
            <a:rPr lang="en-US" sz="1100" baseline="0"/>
            <a:t>Spreadsheet calculates the 'Excess RECs Available to be Banked for Future Use'; however, the LSE/Supplier </a:t>
          </a:r>
          <a:r>
            <a:rPr lang="en-US" sz="1100" b="1" u="sng" baseline="0">
              <a:solidFill>
                <a:sysClr val="windowText" lastClr="000000"/>
              </a:solidFill>
            </a:rPr>
            <a:t>is required </a:t>
          </a:r>
          <a:r>
            <a:rPr lang="en-US" sz="1100" baseline="0"/>
            <a:t>to identify the '</a:t>
          </a:r>
          <a:r>
            <a:rPr lang="en-US" sz="1100" b="0" baseline="0"/>
            <a:t>Requested</a:t>
          </a:r>
          <a:r>
            <a:rPr lang="en-US" sz="1100" baseline="0"/>
            <a:t> Excess RECs to be Banked for Future Use'.   If this information is not identified by the LSE/Supplier then it will not be considered as Banked.</a:t>
          </a:r>
        </a:p>
        <a:p>
          <a:pPr marL="171450" indent="-171450">
            <a:buFont typeface="Arial" panose="020B0604020202020204" pitchFamily="34" charset="0"/>
            <a:buChar char="•"/>
          </a:pPr>
          <a:endParaRPr lang="en-US" sz="1100" baseline="0"/>
        </a:p>
        <a:p>
          <a:pPr marL="0" indent="0">
            <a:buFont typeface="Arial" panose="020B0604020202020204" pitchFamily="34" charset="0"/>
            <a:buNone/>
          </a:pPr>
          <a:r>
            <a:rPr lang="en-US" sz="1100" u="sng" baseline="0"/>
            <a:t>NEW for 2022</a:t>
          </a:r>
        </a:p>
        <a:p>
          <a:pPr marL="171450" indent="-171450">
            <a:buFont typeface="Arial" panose="020B0604020202020204" pitchFamily="34" charset="0"/>
            <a:buChar char="•"/>
          </a:pPr>
          <a:r>
            <a:rPr lang="en-US" sz="1100" baseline="0"/>
            <a:t>Spreadsheet calculates the required Security based on the forecast year full ACP as defined within Sec. 16-245a-1. This Security obligation is in addition to the Security required within Reg Sec. 16-245-4. User should input both amounts to derive the overall Security obligation.</a:t>
          </a:r>
        </a:p>
        <a:p>
          <a:pPr marL="171450" indent="-171450">
            <a:buFont typeface="Arial" panose="020B0604020202020204" pitchFamily="34" charset="0"/>
            <a:buChar char="•"/>
          </a:pPr>
          <a:r>
            <a:rPr lang="en-US" sz="1100" baseline="0"/>
            <a:t>Suppliers will need to provide an affirmation and copies of Securities.</a:t>
          </a:r>
        </a:p>
        <a:p>
          <a:pPr marL="171450" indent="-171450">
            <a:buFont typeface="Arial" panose="020B0604020202020204" pitchFamily="34" charset="0"/>
            <a:buChar char="•"/>
          </a:pPr>
          <a:r>
            <a:rPr lang="en-US" sz="1100" baseline="0"/>
            <a:t>EDC's are not required to complete the Security assessment.</a:t>
          </a:r>
        </a:p>
        <a:p>
          <a:pPr marL="171450" indent="-171450">
            <a:buFont typeface="Arial" panose="020B0604020202020204" pitchFamily="34" charset="0"/>
            <a:buChar char="•"/>
          </a:pPr>
          <a:r>
            <a:rPr lang="en-US" sz="1100" baseline="0"/>
            <a:t>Suppliers must print the RPS Affidavit, complete the form, and submit the Affidavit as a pdf. Additionally, the Exhibit A must be submitted as an unlocked Excel file.  </a:t>
          </a:r>
        </a:p>
        <a:p>
          <a:endParaRPr lang="en-US" sz="1100"/>
        </a:p>
        <a:p>
          <a:r>
            <a:rPr lang="en-US" sz="1100" u="sng"/>
            <a:t>NEW for 2023</a:t>
          </a:r>
        </a:p>
        <a:p>
          <a:pPr marL="171450" indent="-171450">
            <a:buFont typeface="Arial" panose="020B0604020202020204" pitchFamily="34" charset="0"/>
            <a:buChar char="•"/>
          </a:pPr>
          <a:r>
            <a:rPr lang="en-US" sz="1100" baseline="0">
              <a:solidFill>
                <a:schemeClr val="dk1"/>
              </a:solidFill>
              <a:effectLst/>
              <a:latin typeface="+mn-lt"/>
              <a:ea typeface="+mn-ea"/>
              <a:cs typeface="+mn-cs"/>
            </a:rPr>
            <a:t>RPS Class %s increased per </a:t>
          </a:r>
          <a:r>
            <a:rPr lang="en-US" sz="1100">
              <a:solidFill>
                <a:schemeClr val="dk1"/>
              </a:solidFill>
              <a:effectLst/>
              <a:latin typeface="+mn-lt"/>
              <a:ea typeface="+mn-ea"/>
              <a:cs typeface="+mn-cs"/>
            </a:rPr>
            <a:t>Conn. Gen. Stat. § 16‑1(a)</a:t>
          </a:r>
          <a:r>
            <a:rPr lang="en-US" sz="1100" baseline="0">
              <a:solidFill>
                <a:schemeClr val="dk1"/>
              </a:solidFill>
              <a:effectLst/>
              <a:latin typeface="+mn-lt"/>
              <a:ea typeface="+mn-ea"/>
              <a:cs typeface="+mn-cs"/>
            </a:rPr>
            <a:t>.</a:t>
          </a:r>
        </a:p>
        <a:p>
          <a:pPr marL="171450" indent="-171450">
            <a:buFont typeface="Arial" panose="020B0604020202020204" pitchFamily="34" charset="0"/>
            <a:buChar char="•"/>
          </a:pPr>
          <a:r>
            <a:rPr lang="en-US" sz="1100">
              <a:solidFill>
                <a:srgbClr val="FF0000"/>
              </a:solidFill>
              <a:effectLst/>
              <a:latin typeface="+mn-lt"/>
              <a:ea typeface="+mn-ea"/>
              <a:cs typeface="+mn-cs"/>
            </a:rPr>
            <a:t>Revisions were made to the Electric Supplier Licensing Regulations effective July 24, 2024.  Certain changes may be reflected in Suppliers RPS security requirements should Suppliers choose to combine its License and RPS security. The Licensing Security requirements have been modified dependent upon the Suppliers Forecast Year Load. Therefore, Suppliers are now required to provide a Forecast Year Load and updated security within their Licensing dockets.  </a:t>
          </a:r>
        </a:p>
        <a:p>
          <a:endParaRPr lang="en-US" sz="1100"/>
        </a:p>
        <a:p>
          <a:r>
            <a:rPr lang="en-US" sz="1100" u="sng"/>
            <a:t>Additional Points:</a:t>
          </a:r>
        </a:p>
        <a:p>
          <a:pPr marL="171450" indent="-171450">
            <a:buFont typeface="Arial" panose="020B0604020202020204" pitchFamily="34" charset="0"/>
            <a:buChar char="•"/>
          </a:pPr>
          <a:r>
            <a:rPr lang="en-US" sz="1100"/>
            <a:t>Both the NEPOOL-GIS and Exhibit A</a:t>
          </a:r>
          <a:r>
            <a:rPr lang="en-US" sz="1100" baseline="0"/>
            <a:t> MUST be </a:t>
          </a:r>
          <a:r>
            <a:rPr lang="en-US" sz="1100"/>
            <a:t>submitted as Excel spreadsheets.</a:t>
          </a:r>
        </a:p>
        <a:p>
          <a:pPr marL="171450" indent="-171450">
            <a:buFont typeface="Arial" panose="020B0604020202020204" pitchFamily="34" charset="0"/>
            <a:buChar char="•"/>
          </a:pPr>
          <a:r>
            <a:rPr lang="en-US" sz="1100"/>
            <a:t>Additional guidance is included within the</a:t>
          </a:r>
          <a:r>
            <a:rPr lang="en-US" sz="1100" baseline="0"/>
            <a:t> "RPS Guide &amp; FAQ" on PURA's website.</a:t>
          </a:r>
        </a:p>
        <a:p>
          <a:pPr marL="171450" indent="-171450">
            <a:buFont typeface="Arial" panose="020B0604020202020204" pitchFamily="34" charset="0"/>
            <a:buChar char="•"/>
          </a:pPr>
          <a:r>
            <a:rPr lang="en-US" sz="1100" baseline="0"/>
            <a:t>Spreadsheet is password protected.  Any party requiring modification to the spreadsheet should engage directly with the Office of Education, Outreach, &amp; Enforcement.</a:t>
          </a:r>
        </a:p>
        <a:p>
          <a:pPr marL="171450" indent="-171450">
            <a:buFont typeface="Arial" panose="020B0604020202020204" pitchFamily="34" charset="0"/>
            <a:buChar char="•"/>
          </a:pPr>
          <a:endParaRPr lang="en-US" sz="1100"/>
        </a:p>
        <a:p>
          <a:endParaRPr lang="en-US" sz="110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561974</xdr:colOff>
      <xdr:row>48</xdr:row>
      <xdr:rowOff>84132</xdr:rowOff>
    </xdr:to>
    <xdr:pic>
      <xdr:nvPicPr>
        <xdr:cNvPr id="3" name="Picture 2">
          <a:extLst>
            <a:ext uri="{FF2B5EF4-FFF2-40B4-BE49-F238E27FC236}">
              <a16:creationId xmlns:a16="http://schemas.microsoft.com/office/drawing/2014/main" id="{A50D1F62-46FE-A036-78ED-B881F9FE9BE5}"/>
            </a:ext>
          </a:extLst>
        </xdr:cNvPr>
        <xdr:cNvPicPr>
          <a:picLocks noChangeAspect="1"/>
        </xdr:cNvPicPr>
      </xdr:nvPicPr>
      <xdr:blipFill>
        <a:blip xmlns:r="http://schemas.openxmlformats.org/officeDocument/2006/relationships" r:embed="rId1"/>
        <a:stretch>
          <a:fillRect/>
        </a:stretch>
      </xdr:blipFill>
      <xdr:spPr>
        <a:xfrm>
          <a:off x="0" y="0"/>
          <a:ext cx="7267574" cy="92281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16" zoomScale="115" zoomScaleNormal="115" workbookViewId="0">
      <selection activeCell="L12" sqref="L12"/>
    </sheetView>
  </sheetViews>
  <sheetFormatPr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R48"/>
  <sheetViews>
    <sheetView zoomScale="85" zoomScaleNormal="85" workbookViewId="0">
      <selection activeCell="E9" sqref="E9"/>
    </sheetView>
  </sheetViews>
  <sheetFormatPr defaultColWidth="9.140625" defaultRowHeight="14.25" x14ac:dyDescent="0.2"/>
  <cols>
    <col min="1" max="1" width="33.140625" style="44" customWidth="1"/>
    <col min="2" max="2" width="31.42578125" style="44" customWidth="1"/>
    <col min="3" max="3" width="2" style="44" customWidth="1"/>
    <col min="4" max="4" width="12.85546875" style="44" customWidth="1"/>
    <col min="5" max="6" width="17.85546875" style="44" customWidth="1"/>
    <col min="7" max="7" width="1.42578125" style="44" customWidth="1"/>
    <col min="8" max="13" width="18" style="44" customWidth="1"/>
    <col min="14" max="14" width="14.7109375" style="44" customWidth="1"/>
    <col min="15" max="16" width="18" style="44" customWidth="1"/>
    <col min="17" max="17" width="8.42578125" style="44" customWidth="1"/>
    <col min="18" max="18" width="19.85546875" style="44" customWidth="1"/>
    <col min="19" max="20" width="17.85546875" style="44" customWidth="1"/>
    <col min="21" max="21" width="15.42578125" style="44" customWidth="1"/>
    <col min="22" max="23" width="16.85546875" style="44" customWidth="1"/>
    <col min="24" max="24" width="4.85546875" style="44" customWidth="1"/>
    <col min="25" max="26" width="16.85546875" style="44" customWidth="1"/>
    <col min="27" max="27" width="3.140625" style="44" customWidth="1"/>
    <col min="28" max="30" width="16.85546875" style="44" customWidth="1"/>
    <col min="31" max="16384" width="9.140625" style="44"/>
  </cols>
  <sheetData>
    <row r="1" spans="1:18" s="10" customFormat="1" ht="23.45" customHeight="1" x14ac:dyDescent="0.25">
      <c r="A1" s="99" t="s">
        <v>72</v>
      </c>
      <c r="B1" s="99"/>
      <c r="C1" s="99"/>
      <c r="D1" s="99"/>
      <c r="E1" s="99"/>
      <c r="F1" s="99"/>
      <c r="G1" s="99"/>
      <c r="H1" s="99"/>
      <c r="I1" s="99"/>
      <c r="J1" s="99"/>
      <c r="K1" s="99"/>
      <c r="L1" s="99"/>
      <c r="M1" s="99"/>
      <c r="N1" s="99"/>
      <c r="O1" s="99"/>
      <c r="P1" s="99"/>
      <c r="Q1" s="99"/>
      <c r="R1" s="99"/>
    </row>
    <row r="2" spans="1:18" s="10" customFormat="1" ht="15.75" x14ac:dyDescent="0.25">
      <c r="A2" s="11" t="s">
        <v>0</v>
      </c>
      <c r="B2" s="12">
        <v>2023</v>
      </c>
    </row>
    <row r="3" spans="1:18" s="10" customFormat="1" ht="15" x14ac:dyDescent="0.25">
      <c r="B3" s="12"/>
    </row>
    <row r="4" spans="1:18" s="10" customFormat="1" ht="16.5" thickBot="1" x14ac:dyDescent="0.3">
      <c r="A4" s="13" t="s">
        <v>59</v>
      </c>
      <c r="B4" s="12"/>
    </row>
    <row r="5" spans="1:18" s="10" customFormat="1" ht="15.75" x14ac:dyDescent="0.25">
      <c r="A5" s="13" t="s">
        <v>29</v>
      </c>
      <c r="B5" s="12"/>
      <c r="H5" s="95" t="s">
        <v>71</v>
      </c>
      <c r="I5" s="21"/>
      <c r="J5" s="21"/>
      <c r="K5" s="21"/>
      <c r="L5" s="21"/>
      <c r="M5" s="21"/>
      <c r="N5" s="21"/>
      <c r="O5" s="43"/>
    </row>
    <row r="6" spans="1:18" s="10" customFormat="1" ht="15.75" x14ac:dyDescent="0.25">
      <c r="A6" s="13" t="s">
        <v>30</v>
      </c>
      <c r="B6" s="12"/>
      <c r="H6" s="28"/>
      <c r="L6" s="90" t="s">
        <v>62</v>
      </c>
      <c r="M6" s="80"/>
      <c r="O6" s="81"/>
    </row>
    <row r="7" spans="1:18" s="10" customFormat="1" ht="14.1" customHeight="1" x14ac:dyDescent="0.2">
      <c r="A7" s="14"/>
      <c r="H7" s="82"/>
      <c r="I7" s="16"/>
      <c r="J7" s="16"/>
      <c r="K7" s="16"/>
      <c r="L7" s="91" t="s">
        <v>63</v>
      </c>
      <c r="M7" s="80"/>
      <c r="N7" s="16"/>
      <c r="O7" s="83"/>
    </row>
    <row r="8" spans="1:18" s="16" customFormat="1" ht="15" customHeight="1" x14ac:dyDescent="0.25">
      <c r="A8" s="15" t="s">
        <v>31</v>
      </c>
      <c r="B8" s="6" t="s">
        <v>55</v>
      </c>
      <c r="C8" s="15"/>
      <c r="H8" s="82"/>
      <c r="L8" s="91" t="s">
        <v>64</v>
      </c>
      <c r="M8" s="92">
        <f>SUM(M6:M7)</f>
        <v>0</v>
      </c>
      <c r="O8" s="83"/>
    </row>
    <row r="9" spans="1:18" s="16" customFormat="1" ht="15" customHeight="1" x14ac:dyDescent="0.25">
      <c r="A9" s="15" t="s">
        <v>32</v>
      </c>
      <c r="B9" s="6" t="s">
        <v>40</v>
      </c>
      <c r="C9" s="15"/>
      <c r="D9" s="17"/>
      <c r="H9" s="82"/>
      <c r="O9" s="83"/>
    </row>
    <row r="10" spans="1:18" s="16" customFormat="1" ht="15" customHeight="1" x14ac:dyDescent="0.25">
      <c r="A10" s="15" t="s">
        <v>33</v>
      </c>
      <c r="B10" s="6" t="s">
        <v>34</v>
      </c>
      <c r="C10" s="15"/>
      <c r="H10" s="82"/>
      <c r="L10" s="91" t="s">
        <v>65</v>
      </c>
      <c r="M10" s="84">
        <f>IF(((ROUND($B$22*E20,0)*Q20)+(ROUND($B$22*E21,0)*Q21)+(ROUND($B$22*E22,0)*Q22))&gt;25000,(ROUND($B$22*E20,0)*Q20)+(ROUND($B$22*E21,0)*Q21)+(ROUND($B$22*E22,0)*Q22),25000)</f>
        <v>25000</v>
      </c>
      <c r="O10" s="83"/>
    </row>
    <row r="11" spans="1:18" s="16" customFormat="1" ht="15" customHeight="1" x14ac:dyDescent="0.25">
      <c r="A11" s="15"/>
      <c r="B11" s="7" t="s">
        <v>35</v>
      </c>
      <c r="C11" s="15"/>
      <c r="D11" s="17"/>
      <c r="H11" s="82"/>
      <c r="L11" s="91" t="s">
        <v>66</v>
      </c>
      <c r="M11" s="84">
        <f>MROUND(M10,1000)</f>
        <v>25000</v>
      </c>
      <c r="O11" s="83"/>
    </row>
    <row r="12" spans="1:18" s="16" customFormat="1" ht="15" customHeight="1" x14ac:dyDescent="0.25">
      <c r="A12" s="15"/>
      <c r="B12" s="7" t="s">
        <v>36</v>
      </c>
      <c r="C12" s="15"/>
      <c r="D12" s="17"/>
      <c r="H12" s="82"/>
      <c r="O12" s="83"/>
    </row>
    <row r="13" spans="1:18" s="16" customFormat="1" ht="15" customHeight="1" x14ac:dyDescent="0.25">
      <c r="A13" s="15" t="s">
        <v>37</v>
      </c>
      <c r="B13" s="8">
        <v>8005555555</v>
      </c>
      <c r="C13" s="15"/>
      <c r="D13" s="18"/>
      <c r="H13" s="82"/>
      <c r="I13" s="93"/>
      <c r="L13" s="91" t="s">
        <v>69</v>
      </c>
      <c r="M13" s="84">
        <f>IF(M11&gt;M6,M11-M6,0)</f>
        <v>25000</v>
      </c>
      <c r="N13" s="94"/>
      <c r="O13" s="83"/>
    </row>
    <row r="14" spans="1:18" s="16" customFormat="1" ht="15" customHeight="1" x14ac:dyDescent="0.25">
      <c r="A14" s="15" t="s">
        <v>41</v>
      </c>
      <c r="B14" s="8"/>
      <c r="C14" s="15"/>
      <c r="D14" s="18"/>
      <c r="H14" s="82"/>
      <c r="L14" s="91" t="s">
        <v>70</v>
      </c>
      <c r="M14" s="84">
        <f>IF((M13&gt;(0.1*M6)),M13,0)</f>
        <v>25000</v>
      </c>
      <c r="O14" s="83"/>
    </row>
    <row r="15" spans="1:18" s="16" customFormat="1" ht="15" customHeight="1" x14ac:dyDescent="0.25">
      <c r="A15" s="15" t="s">
        <v>38</v>
      </c>
      <c r="B15" s="6" t="s">
        <v>39</v>
      </c>
      <c r="C15" s="15"/>
      <c r="H15" s="82"/>
      <c r="O15" s="83"/>
    </row>
    <row r="16" spans="1:18" s="16" customFormat="1" ht="15" customHeight="1" thickBot="1" x14ac:dyDescent="0.3">
      <c r="A16" s="15"/>
      <c r="C16" s="15"/>
      <c r="H16" s="85"/>
      <c r="I16" s="86"/>
      <c r="J16" s="86"/>
      <c r="K16" s="86"/>
      <c r="L16" s="87" t="s">
        <v>68</v>
      </c>
      <c r="M16" s="88">
        <f>IF(M13+M14=0,M11+M7,M14+M8)</f>
        <v>25000</v>
      </c>
      <c r="N16" s="86" t="s">
        <v>67</v>
      </c>
      <c r="O16" s="89"/>
    </row>
    <row r="17" spans="1:18" s="10" customFormat="1" ht="15" customHeight="1" thickBot="1" x14ac:dyDescent="0.3">
      <c r="B17" s="19"/>
    </row>
    <row r="18" spans="1:18" s="10" customFormat="1" ht="15" customHeight="1" x14ac:dyDescent="0.25">
      <c r="A18" s="10" t="s">
        <v>52</v>
      </c>
      <c r="B18" s="4"/>
      <c r="D18" s="100" t="s">
        <v>1</v>
      </c>
      <c r="E18" s="100"/>
      <c r="F18" s="100"/>
      <c r="H18" s="20" t="s">
        <v>56</v>
      </c>
      <c r="I18" s="21"/>
      <c r="J18" s="21"/>
      <c r="K18" s="21"/>
      <c r="L18" s="21"/>
      <c r="M18" s="101" t="s">
        <v>54</v>
      </c>
      <c r="N18" s="103" t="s">
        <v>50</v>
      </c>
      <c r="O18" s="101" t="s">
        <v>8</v>
      </c>
      <c r="P18" s="103" t="s">
        <v>9</v>
      </c>
      <c r="Q18" s="21"/>
      <c r="R18" s="79" t="s">
        <v>61</v>
      </c>
    </row>
    <row r="19" spans="1:18" s="10" customFormat="1" ht="15" customHeight="1" thickBot="1" x14ac:dyDescent="0.3">
      <c r="A19" s="10" t="s">
        <v>53</v>
      </c>
      <c r="B19" s="4"/>
      <c r="D19" s="22" t="s">
        <v>2</v>
      </c>
      <c r="E19" s="22" t="s">
        <v>3</v>
      </c>
      <c r="F19" s="11" t="s">
        <v>19</v>
      </c>
      <c r="H19" s="23"/>
      <c r="I19" s="24" t="s">
        <v>4</v>
      </c>
      <c r="J19" s="24" t="s">
        <v>5</v>
      </c>
      <c r="K19" s="12" t="s">
        <v>6</v>
      </c>
      <c r="L19" s="12" t="s">
        <v>7</v>
      </c>
      <c r="M19" s="102"/>
      <c r="N19" s="104"/>
      <c r="O19" s="102"/>
      <c r="P19" s="105"/>
      <c r="Q19" s="12" t="s">
        <v>10</v>
      </c>
      <c r="R19" s="25" t="s">
        <v>22</v>
      </c>
    </row>
    <row r="20" spans="1:18" s="10" customFormat="1" ht="15" customHeight="1" x14ac:dyDescent="0.25">
      <c r="A20" s="10" t="s">
        <v>27</v>
      </c>
      <c r="B20" s="5"/>
      <c r="D20" s="10" t="s">
        <v>11</v>
      </c>
      <c r="E20" s="76">
        <v>0.26</v>
      </c>
      <c r="F20" s="27">
        <f>ROUND($B$22*E20,0)</f>
        <v>0</v>
      </c>
      <c r="H20" s="28" t="s">
        <v>11</v>
      </c>
      <c r="I20" s="5"/>
      <c r="J20" s="5"/>
      <c r="K20" s="5"/>
      <c r="L20" s="5"/>
      <c r="M20" s="1">
        <f>J37</f>
        <v>0</v>
      </c>
      <c r="N20" s="5"/>
      <c r="O20" s="1">
        <f>SUM(I20:L20,J37)-N20</f>
        <v>0</v>
      </c>
      <c r="P20" s="1">
        <f>MAX(0,F20-O20)</f>
        <v>0</v>
      </c>
      <c r="Q20" s="75">
        <v>40</v>
      </c>
      <c r="R20" s="30">
        <f>IF(P20&lt;0,"$0",P20*Q20)</f>
        <v>0</v>
      </c>
    </row>
    <row r="21" spans="1:18" s="10" customFormat="1" ht="15" customHeight="1" x14ac:dyDescent="0.25">
      <c r="A21" s="10" t="s">
        <v>28</v>
      </c>
      <c r="B21" s="5"/>
      <c r="D21" s="10" t="s">
        <v>12</v>
      </c>
      <c r="E21" s="77">
        <v>0.04</v>
      </c>
      <c r="F21" s="31">
        <f>ROUND($B$22*E21,0)</f>
        <v>0</v>
      </c>
      <c r="H21" s="28" t="s">
        <v>12</v>
      </c>
      <c r="I21" s="5"/>
      <c r="J21" s="5"/>
      <c r="K21" s="5"/>
      <c r="L21" s="5"/>
      <c r="M21" s="1">
        <f>J38</f>
        <v>0</v>
      </c>
      <c r="N21" s="5"/>
      <c r="O21" s="1">
        <f>SUM(I21:L21,J38)-N21</f>
        <v>0</v>
      </c>
      <c r="P21" s="1">
        <f>MAX(0,F21-O21)</f>
        <v>0</v>
      </c>
      <c r="Q21" s="29">
        <v>25</v>
      </c>
      <c r="R21" s="30">
        <f t="shared" ref="R21:R22" si="0">IF(P21&lt;0,"$0",P21*Q21)</f>
        <v>0</v>
      </c>
    </row>
    <row r="22" spans="1:18" s="10" customFormat="1" ht="15" customHeight="1" thickBot="1" x14ac:dyDescent="0.3">
      <c r="A22" s="10" t="s">
        <v>21</v>
      </c>
      <c r="B22" s="1">
        <f>B21+B20</f>
        <v>0</v>
      </c>
      <c r="D22" s="10" t="s">
        <v>13</v>
      </c>
      <c r="E22" s="78">
        <v>0.05</v>
      </c>
      <c r="F22" s="32">
        <f>ROUND($B$22*E22,0)</f>
        <v>0</v>
      </c>
      <c r="H22" s="28" t="s">
        <v>13</v>
      </c>
      <c r="I22" s="9"/>
      <c r="J22" s="9"/>
      <c r="K22" s="9"/>
      <c r="L22" s="9"/>
      <c r="M22" s="1">
        <f>J39</f>
        <v>0</v>
      </c>
      <c r="N22" s="9"/>
      <c r="O22" s="1">
        <f>SUM(I22:L22,J39)-N22</f>
        <v>0</v>
      </c>
      <c r="P22" s="33">
        <f>MAX(0,F22-O22)</f>
        <v>0</v>
      </c>
      <c r="Q22" s="29">
        <v>31</v>
      </c>
      <c r="R22" s="30">
        <f t="shared" si="0"/>
        <v>0</v>
      </c>
    </row>
    <row r="23" spans="1:18" s="10" customFormat="1" ht="15" customHeight="1" thickBot="1" x14ac:dyDescent="0.3">
      <c r="A23" s="34" t="s">
        <v>20</v>
      </c>
      <c r="B23" s="12"/>
      <c r="D23" s="35" t="s">
        <v>14</v>
      </c>
      <c r="E23" s="36">
        <f>SUM(E20:E22)</f>
        <v>0.35</v>
      </c>
      <c r="F23" s="37">
        <f>SUM(F20:F22)</f>
        <v>0</v>
      </c>
      <c r="H23" s="38" t="s">
        <v>15</v>
      </c>
      <c r="I23" s="39">
        <f>SUM(I20:I22)</f>
        <v>0</v>
      </c>
      <c r="J23" s="39">
        <f t="shared" ref="J23:N23" si="1">SUM(J20:J22)</f>
        <v>0</v>
      </c>
      <c r="K23" s="39">
        <f t="shared" si="1"/>
        <v>0</v>
      </c>
      <c r="L23" s="39">
        <f t="shared" si="1"/>
        <v>0</v>
      </c>
      <c r="M23" s="39">
        <f>SUM(M20:M22)</f>
        <v>0</v>
      </c>
      <c r="N23" s="39">
        <f t="shared" si="1"/>
        <v>0</v>
      </c>
      <c r="O23" s="39">
        <f>SUM(O20:O22)</f>
        <v>0</v>
      </c>
      <c r="P23" s="39">
        <f>SUM(P20:P22)</f>
        <v>0</v>
      </c>
      <c r="Q23" s="40"/>
      <c r="R23" s="41">
        <f>SUM(R20:R22)</f>
        <v>0</v>
      </c>
    </row>
    <row r="24" spans="1:18" s="10" customFormat="1" ht="15.75" thickBot="1" x14ac:dyDescent="0.3">
      <c r="A24" s="10" t="s">
        <v>16</v>
      </c>
      <c r="B24" s="26">
        <f>+E23</f>
        <v>0.35</v>
      </c>
    </row>
    <row r="25" spans="1:18" s="10" customFormat="1" ht="15.75" thickBot="1" x14ac:dyDescent="0.3">
      <c r="A25" s="10" t="s">
        <v>17</v>
      </c>
      <c r="B25" s="37">
        <f>$B$22*$B$24</f>
        <v>0</v>
      </c>
    </row>
    <row r="26" spans="1:18" s="10" customFormat="1" ht="15.75" x14ac:dyDescent="0.25">
      <c r="H26" s="20" t="s">
        <v>23</v>
      </c>
      <c r="I26" s="42"/>
      <c r="J26" s="21"/>
      <c r="K26" s="43"/>
    </row>
    <row r="27" spans="1:18" ht="16.5" x14ac:dyDescent="0.2">
      <c r="A27" s="44" t="s">
        <v>18</v>
      </c>
      <c r="D27" s="10"/>
      <c r="E27" s="76"/>
      <c r="H27" s="45" t="s">
        <v>24</v>
      </c>
      <c r="I27" s="14"/>
      <c r="J27" s="46"/>
      <c r="K27" s="47">
        <f>IFERROR((B20/$B$22)*($R$23-$K$29),0)</f>
        <v>0</v>
      </c>
      <c r="Q27" s="48"/>
    </row>
    <row r="28" spans="1:18" ht="15" x14ac:dyDescent="0.2">
      <c r="D28" s="10"/>
      <c r="E28" s="77"/>
      <c r="H28" s="45" t="s">
        <v>25</v>
      </c>
      <c r="I28" s="14"/>
      <c r="J28" s="46"/>
      <c r="K28" s="47">
        <f>IFERROR((B21/$B$22)*($R$23-$K$29),0)</f>
        <v>0</v>
      </c>
      <c r="Q28" s="48"/>
    </row>
    <row r="29" spans="1:18" ht="15.75" thickBot="1" x14ac:dyDescent="0.25">
      <c r="D29" s="10"/>
      <c r="E29" s="78"/>
      <c r="H29" s="49" t="s">
        <v>26</v>
      </c>
      <c r="I29" s="50"/>
      <c r="J29" s="51"/>
      <c r="K29" s="52">
        <f>R22*0.25</f>
        <v>0</v>
      </c>
      <c r="Q29" s="48"/>
    </row>
    <row r="30" spans="1:18" ht="15" x14ac:dyDescent="0.2">
      <c r="D30" s="35"/>
      <c r="E30" s="36"/>
      <c r="O30" s="53"/>
      <c r="Q30" s="48"/>
    </row>
    <row r="33" spans="4:17" ht="15" thickBot="1" x14ac:dyDescent="0.25"/>
    <row r="34" spans="4:17" ht="21" thickBot="1" x14ac:dyDescent="0.35">
      <c r="D34" s="106" t="s">
        <v>42</v>
      </c>
      <c r="E34" s="107"/>
      <c r="F34" s="107"/>
      <c r="G34" s="107"/>
      <c r="H34" s="107"/>
      <c r="I34" s="107"/>
      <c r="J34" s="107"/>
      <c r="K34" s="107"/>
      <c r="L34" s="107"/>
      <c r="M34" s="107"/>
      <c r="N34" s="107"/>
      <c r="O34" s="107"/>
      <c r="P34" s="108"/>
    </row>
    <row r="35" spans="4:17" ht="56.45" customHeight="1" thickBot="1" x14ac:dyDescent="0.3">
      <c r="D35" s="55"/>
      <c r="E35" s="109" t="s">
        <v>43</v>
      </c>
      <c r="F35" s="110"/>
      <c r="G35" s="14"/>
      <c r="H35" s="109" t="s">
        <v>44</v>
      </c>
      <c r="I35" s="111"/>
      <c r="J35" s="110"/>
      <c r="K35" s="54"/>
      <c r="L35" s="109" t="s">
        <v>58</v>
      </c>
      <c r="M35" s="110"/>
      <c r="O35" s="109" t="s">
        <v>60</v>
      </c>
      <c r="P35" s="110"/>
    </row>
    <row r="36" spans="4:17" ht="60.75" thickBot="1" x14ac:dyDescent="0.3">
      <c r="D36" s="55"/>
      <c r="E36" s="56" t="s">
        <v>45</v>
      </c>
      <c r="F36" s="57" t="s">
        <v>46</v>
      </c>
      <c r="G36" s="10"/>
      <c r="H36" s="56" t="s">
        <v>45</v>
      </c>
      <c r="I36" s="57" t="s">
        <v>46</v>
      </c>
      <c r="J36" s="57" t="s">
        <v>14</v>
      </c>
      <c r="K36" s="58"/>
      <c r="L36" s="57" t="s">
        <v>46</v>
      </c>
      <c r="M36" s="59" t="s">
        <v>47</v>
      </c>
      <c r="O36" s="57" t="s">
        <v>46</v>
      </c>
      <c r="P36" s="59" t="s">
        <v>47</v>
      </c>
    </row>
    <row r="37" spans="4:17" ht="15.75" thickBot="1" x14ac:dyDescent="0.25">
      <c r="D37" s="60" t="s">
        <v>48</v>
      </c>
      <c r="E37" s="2"/>
      <c r="F37" s="3"/>
      <c r="G37" s="14"/>
      <c r="H37" s="2"/>
      <c r="I37" s="3"/>
      <c r="J37" s="61">
        <f>SUM(H37:I37)</f>
        <v>0</v>
      </c>
      <c r="K37" s="62"/>
      <c r="L37" s="71">
        <f>+F37-I37</f>
        <v>0</v>
      </c>
      <c r="M37" s="72">
        <f>IF((O20-F20&lt;0),0,O20-F20)</f>
        <v>0</v>
      </c>
      <c r="O37" s="3"/>
      <c r="P37" s="3"/>
    </row>
    <row r="38" spans="4:17" ht="15.75" thickBot="1" x14ac:dyDescent="0.25">
      <c r="D38" s="60" t="s">
        <v>49</v>
      </c>
      <c r="E38" s="2"/>
      <c r="F38" s="3"/>
      <c r="G38" s="63"/>
      <c r="H38" s="2"/>
      <c r="I38" s="3"/>
      <c r="J38" s="61">
        <f t="shared" ref="J38:J39" si="2">SUM(H38:I38)</f>
        <v>0</v>
      </c>
      <c r="K38" s="64"/>
      <c r="L38" s="71">
        <f>+F38-I38</f>
        <v>0</v>
      </c>
      <c r="M38" s="72">
        <f>IF((O21-F21&lt;0),0,O21-F21)</f>
        <v>0</v>
      </c>
      <c r="O38" s="3"/>
      <c r="P38" s="3"/>
    </row>
    <row r="39" spans="4:17" ht="15.75" thickBot="1" x14ac:dyDescent="0.25">
      <c r="D39" s="60" t="s">
        <v>13</v>
      </c>
      <c r="E39" s="2"/>
      <c r="F39" s="3"/>
      <c r="G39" s="65"/>
      <c r="H39" s="2"/>
      <c r="I39" s="3"/>
      <c r="J39" s="61">
        <f t="shared" si="2"/>
        <v>0</v>
      </c>
      <c r="K39" s="66"/>
      <c r="L39" s="71">
        <f>+F39-I39</f>
        <v>0</v>
      </c>
      <c r="M39" s="72">
        <f>IF((O22-F22&lt;0),0,O22-F22)</f>
        <v>0</v>
      </c>
      <c r="O39" s="3"/>
      <c r="P39" s="3"/>
    </row>
    <row r="40" spans="4:17" ht="21.95" customHeight="1" thickBot="1" x14ac:dyDescent="0.3">
      <c r="D40" s="67" t="s">
        <v>51</v>
      </c>
      <c r="E40" s="68">
        <f t="shared" ref="E40:F40" si="3">SUM(E37:E39)</f>
        <v>0</v>
      </c>
      <c r="F40" s="69">
        <f t="shared" si="3"/>
        <v>0</v>
      </c>
      <c r="H40" s="68">
        <f t="shared" ref="H40:I40" si="4">SUM(H37:H39)</f>
        <v>0</v>
      </c>
      <c r="I40" s="69">
        <f t="shared" si="4"/>
        <v>0</v>
      </c>
      <c r="J40" s="69">
        <f>SUM(J37:J39)</f>
        <v>0</v>
      </c>
      <c r="L40" s="69">
        <f t="shared" ref="L40" si="5">SUM(L37:L39)</f>
        <v>0</v>
      </c>
      <c r="M40" s="70">
        <f>IF(SUM(M37:M39)&gt;(B22*0.3),(B22*0.3),SUM(M37:M39))</f>
        <v>0</v>
      </c>
      <c r="O40" s="69">
        <f t="shared" ref="O40:P40" si="6">SUM(O37:O39)</f>
        <v>0</v>
      </c>
      <c r="P40" s="70">
        <f t="shared" si="6"/>
        <v>0</v>
      </c>
    </row>
    <row r="41" spans="4:17" ht="14.1" customHeight="1" x14ac:dyDescent="0.2">
      <c r="H41" s="96" t="s">
        <v>57</v>
      </c>
      <c r="I41" s="96"/>
      <c r="J41" s="96"/>
    </row>
    <row r="42" spans="4:17" ht="14.1" customHeight="1" x14ac:dyDescent="0.25">
      <c r="H42" s="97"/>
      <c r="I42" s="97"/>
      <c r="J42" s="97"/>
      <c r="K42" s="98" t="str">
        <f>IF(SUM(M37:M39)&gt;(B22*0.3),"Sum of REC's Banked by Class Exceed allowable %","")</f>
        <v/>
      </c>
      <c r="L42" s="98"/>
      <c r="M42" s="98"/>
      <c r="N42" s="98"/>
      <c r="O42" s="73"/>
      <c r="P42" s="73"/>
    </row>
    <row r="43" spans="4:17" ht="14.1" customHeight="1" x14ac:dyDescent="0.25">
      <c r="H43" s="97"/>
      <c r="I43" s="97"/>
      <c r="J43" s="97"/>
      <c r="N43" s="98" t="str">
        <f>IF(O40&gt;(L40),"Requested Current Bank REC Exceeded-correction required","")</f>
        <v/>
      </c>
      <c r="O43" s="98"/>
      <c r="P43" s="98"/>
      <c r="Q43" s="98"/>
    </row>
    <row r="44" spans="4:17" ht="15" x14ac:dyDescent="0.25">
      <c r="H44" s="97"/>
      <c r="I44" s="97"/>
      <c r="J44" s="97"/>
      <c r="N44" s="98" t="str">
        <f>IF(P40&gt;(M40),"Requested Prior Bank REC Exceeded-correction required","")</f>
        <v/>
      </c>
      <c r="O44" s="98"/>
      <c r="P44" s="98"/>
      <c r="Q44" s="98"/>
    </row>
    <row r="47" spans="4:17" x14ac:dyDescent="0.2">
      <c r="M47" s="74"/>
    </row>
    <row r="48" spans="4:17" x14ac:dyDescent="0.2">
      <c r="M48" s="53"/>
    </row>
  </sheetData>
  <sheetProtection sheet="1" objects="1" scenarios="1"/>
  <mergeCells count="15">
    <mergeCell ref="H41:J44"/>
    <mergeCell ref="K42:N42"/>
    <mergeCell ref="N43:Q43"/>
    <mergeCell ref="N44:Q44"/>
    <mergeCell ref="A1:R1"/>
    <mergeCell ref="D18:F18"/>
    <mergeCell ref="M18:M19"/>
    <mergeCell ref="N18:N19"/>
    <mergeCell ref="O18:O19"/>
    <mergeCell ref="P18:P19"/>
    <mergeCell ref="D34:P34"/>
    <mergeCell ref="E35:F35"/>
    <mergeCell ref="H35:J35"/>
    <mergeCell ref="L35:M35"/>
    <mergeCell ref="O35:P35"/>
  </mergeCells>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pageSetUpPr fitToPage="1"/>
  </sheetPr>
  <dimension ref="A1"/>
  <sheetViews>
    <sheetView view="pageBreakPreview" zoomScaleNormal="100" zoomScaleSheetLayoutView="100" workbookViewId="0">
      <selection activeCell="N38" sqref="N38"/>
    </sheetView>
  </sheetViews>
  <sheetFormatPr defaultRowHeight="15" x14ac:dyDescent="0.25"/>
  <sheetData/>
  <pageMargins left="0.7" right="0.7" top="0.75" bottom="0.75"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DF2B1A55529B4ABC89961DF2C0F8DF" ma:contentTypeVersion="12" ma:contentTypeDescription="Create a new document." ma:contentTypeScope="" ma:versionID="8246ba063c28bd4f11152ee301274499">
  <xsd:schema xmlns:xsd="http://www.w3.org/2001/XMLSchema" xmlns:xs="http://www.w3.org/2001/XMLSchema" xmlns:p="http://schemas.microsoft.com/office/2006/metadata/properties" xmlns:ns3="7b4141cc-1a61-4ba4-b2f1-f1f3395dea50" xmlns:ns4="73115dc7-5990-4d50-85a0-8108f3fe358e" targetNamespace="http://schemas.microsoft.com/office/2006/metadata/properties" ma:root="true" ma:fieldsID="dea0c6088f9420135004cb4dbc336e3a" ns3:_="" ns4:_="">
    <xsd:import namespace="7b4141cc-1a61-4ba4-b2f1-f1f3395dea50"/>
    <xsd:import namespace="73115dc7-5990-4d50-85a0-8108f3fe358e"/>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earchProperties"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141cc-1a61-4ba4-b2f1-f1f3395de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115dc7-5990-4d50-85a0-8108f3fe358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b4141cc-1a61-4ba4-b2f1-f1f3395dea50" xsi:nil="true"/>
  </documentManagement>
</p:properties>
</file>

<file path=customXml/itemProps1.xml><?xml version="1.0" encoding="utf-8"?>
<ds:datastoreItem xmlns:ds="http://schemas.openxmlformats.org/officeDocument/2006/customXml" ds:itemID="{CE1C535E-A2E0-41D6-8698-81C255DA97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4141cc-1a61-4ba4-b2f1-f1f3395dea50"/>
    <ds:schemaRef ds:uri="73115dc7-5990-4d50-85a0-8108f3fe3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0F51BE-0AB0-4D8D-9F4A-1B8BDBD531CE}">
  <ds:schemaRefs>
    <ds:schemaRef ds:uri="http://schemas.microsoft.com/sharepoint/v3/contenttype/forms"/>
  </ds:schemaRefs>
</ds:datastoreItem>
</file>

<file path=customXml/itemProps3.xml><?xml version="1.0" encoding="utf-8"?>
<ds:datastoreItem xmlns:ds="http://schemas.openxmlformats.org/officeDocument/2006/customXml" ds:itemID="{B4A94B40-A4B0-4BC6-B3E7-B53E7C84623B}">
  <ds:schemaRefs>
    <ds:schemaRef ds:uri="http://schemas.openxmlformats.org/package/2006/metadata/core-properties"/>
    <ds:schemaRef ds:uri="7b4141cc-1a61-4ba4-b2f1-f1f3395dea5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73115dc7-5990-4d50-85a0-8108f3fe358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 Sheet</vt:lpstr>
      <vt:lpstr>23 RPS Annual Compliance Filing</vt:lpstr>
      <vt:lpstr>RPS Affidavit</vt:lpstr>
    </vt:vector>
  </TitlesOfParts>
  <Company>CTDEEP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White</dc:creator>
  <cp:lastModifiedBy>Lindee, Ezra</cp:lastModifiedBy>
  <cp:lastPrinted>2023-04-03T18:31:02Z</cp:lastPrinted>
  <dcterms:created xsi:type="dcterms:W3CDTF">2020-05-18T20:42:15Z</dcterms:created>
  <dcterms:modified xsi:type="dcterms:W3CDTF">2024-10-07T12:59:45Z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0x01010099DF2B1A55529B4ABC89961DF2C0F8DF</vt:lpwstr>
  </property>
</Properties>
</file>