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430" windowWidth="19170" windowHeight="5490" tabRatio="868" activeTab="0"/>
  </bookViews>
  <sheets>
    <sheet name="COVER" sheetId="1" r:id="rId1"/>
    <sheet name="Schedule 1 Summary" sheetId="2" r:id="rId2"/>
    <sheet name="Schedule 2 Revenue Summary" sheetId="3" r:id="rId3"/>
    <sheet name="Schedule 3 Expenditure Summary" sheetId="4" r:id="rId4"/>
    <sheet name="Schedule 4 Revenue Detail" sheetId="5" r:id="rId5"/>
    <sheet name="Schedule 5 Expends Dept Detail" sheetId="6" r:id="rId6"/>
  </sheets>
  <definedNames>
    <definedName name="_xlnm.Print_Area" localSheetId="0">'COVER'!$A$1:$M$30</definedName>
    <definedName name="_xlnm.Print_Area" localSheetId="1">'Schedule 1 Summary'!$B$1:$E$25</definedName>
    <definedName name="_xlnm.Print_Area" localSheetId="2">'Schedule 2 Revenue Summary'!$A$1:$H$35</definedName>
    <definedName name="_xlnm.Print_Area" localSheetId="3">'Schedule 3 Expenditure Summary'!$B$1:$I$40</definedName>
    <definedName name="_xlnm.Print_Area" localSheetId="4">'Schedule 4 Revenue Detail'!$B$1:$H$131</definedName>
    <definedName name="_xlnm.Print_Area" localSheetId="5">'Schedule 5 Expends Dept Detail'!$A$1:$H$283</definedName>
    <definedName name="_xlnm.Print_Titles" localSheetId="3">'Schedule 3 Expenditure Summary'!$6:$9</definedName>
    <definedName name="_xlnm.Print_Titles" localSheetId="4">'Schedule 4 Revenue Detail'!$1:$5</definedName>
  </definedNames>
  <calcPr fullCalcOnLoad="1"/>
</workbook>
</file>

<file path=xl/sharedStrings.xml><?xml version="1.0" encoding="utf-8"?>
<sst xmlns="http://schemas.openxmlformats.org/spreadsheetml/2006/main" count="429" uniqueCount="241">
  <si>
    <t>Year to</t>
  </si>
  <si>
    <t>Date</t>
  </si>
  <si>
    <t>Personal Services-Salaries (100, 101)</t>
  </si>
  <si>
    <t>Personal Services-Overtime (102)</t>
  </si>
  <si>
    <t>Personal Services-Other (other 100's)</t>
  </si>
  <si>
    <t xml:space="preserve">      Sub-Total--Personal Services</t>
  </si>
  <si>
    <t xml:space="preserve">      TOTAL</t>
  </si>
  <si>
    <t>Projected</t>
  </si>
  <si>
    <t>Variance</t>
  </si>
  <si>
    <t>Description</t>
  </si>
  <si>
    <t>Expenditures</t>
  </si>
  <si>
    <t>Year-End</t>
  </si>
  <si>
    <t>Budget</t>
  </si>
  <si>
    <t>Over/(Under)</t>
  </si>
  <si>
    <t>Education</t>
  </si>
  <si>
    <t>Year End</t>
  </si>
  <si>
    <t>Pension Fund</t>
  </si>
  <si>
    <t>Difference</t>
  </si>
  <si>
    <t>Revenue Summary</t>
  </si>
  <si>
    <t>Expenditure Summary</t>
  </si>
  <si>
    <t xml:space="preserve">Revenue Detail </t>
  </si>
  <si>
    <t>Projected at</t>
  </si>
  <si>
    <t>Payments by Other Jurisdictions</t>
  </si>
  <si>
    <t>Legal Department</t>
  </si>
  <si>
    <t>Town Clerk</t>
  </si>
  <si>
    <t>Police Department</t>
  </si>
  <si>
    <t>Fire Department</t>
  </si>
  <si>
    <t>TOTAL</t>
  </si>
  <si>
    <t>REVENUE DESCRIPTION</t>
  </si>
  <si>
    <t>Y-T-D</t>
  </si>
  <si>
    <t>REVENUE</t>
  </si>
  <si>
    <t>CURRENT PROPERTY TAXES</t>
  </si>
  <si>
    <t>SUPPLEMENTAL AUTO LIST</t>
  </si>
  <si>
    <t>INT CURRENT PROPERTY TAXES</t>
  </si>
  <si>
    <t>INT PRIOR YEAR'S PROPERTY TAXES</t>
  </si>
  <si>
    <t>TOTAL TAXES</t>
  </si>
  <si>
    <t>TRANSFERS FROM OTHER FUNDS</t>
  </si>
  <si>
    <t>PAYMENTS BY OTHER JURISDICTIONS</t>
  </si>
  <si>
    <t>PILOT-STATE OWNED PROPERTIES</t>
  </si>
  <si>
    <t>PILOT-PRIVATE TAX EXEMPT PROPERTY</t>
  </si>
  <si>
    <t>MANUFACTURING EQUIPMENT INCENTIVE</t>
  </si>
  <si>
    <t>TOTAL FROM OTHER JURISDICTIONS</t>
  </si>
  <si>
    <t>EMPLOYEES-FRINGE BENEFIT CONTR.</t>
  </si>
  <si>
    <t>INCOME FROM INVESTMENTS</t>
  </si>
  <si>
    <t>MISCELLANEOUS</t>
  </si>
  <si>
    <t>TELEPHONE ACCESS LINES</t>
  </si>
  <si>
    <t>LEGAL DEPARTMENT</t>
  </si>
  <si>
    <t>DEED RECORDING FEES</t>
  </si>
  <si>
    <t>REAL ESTATE CONVEYANCE</t>
  </si>
  <si>
    <t>DOG LICENSES</t>
  </si>
  <si>
    <t>HUNTING AND ANGLING</t>
  </si>
  <si>
    <t>REFUSE DISPOSAL CHARGE</t>
  </si>
  <si>
    <t>HEATING ETC. PERMITS</t>
  </si>
  <si>
    <t>PLUMBING PERMITS</t>
  </si>
  <si>
    <t>SEWER PERMITS</t>
  </si>
  <si>
    <t>BURIAL AND TRANSIT PERMITS</t>
  </si>
  <si>
    <t>OTHER TOWNS-VITAL STATISTICS</t>
  </si>
  <si>
    <t>NON-PUBLIC SCHOOL SERVICE (NURSES)</t>
  </si>
  <si>
    <t>TOTAL GENERAL FUND REVENUE</t>
  </si>
  <si>
    <t>PROJECTED</t>
  </si>
  <si>
    <t>AT YEAR-END</t>
  </si>
  <si>
    <t>BUDGETED</t>
  </si>
  <si>
    <t xml:space="preserve">TOTAL LEGAL DEPARTMENT </t>
  </si>
  <si>
    <t>TOTAL TOWN CLERK</t>
  </si>
  <si>
    <t>TOTAL POLICE DEPT.</t>
  </si>
  <si>
    <t xml:space="preserve">TOTAL FIRE DEPARTMENT </t>
  </si>
  <si>
    <t>TOTAL DEPT.  OF INSPECTIONS</t>
  </si>
  <si>
    <t>SCHOOL TRANSPORTATION - NON PUBLIC</t>
  </si>
  <si>
    <t>SCHOOL TRANSPORTATION - PUBLIC</t>
  </si>
  <si>
    <t xml:space="preserve">EDUCATION </t>
  </si>
  <si>
    <t>OPERATING CHARGES</t>
  </si>
  <si>
    <t>TOTAL GENERAL FUND BUDGET</t>
  </si>
  <si>
    <t xml:space="preserve"> Approved</t>
  </si>
  <si>
    <t>Approved</t>
  </si>
  <si>
    <t>DEPARTMENT CHARGES</t>
  </si>
  <si>
    <t>FINANCE DEPT- OTHER REVENUE</t>
  </si>
  <si>
    <t>TOTAL FINANCE OTHER REVENUE</t>
  </si>
  <si>
    <t>Year to Date</t>
  </si>
  <si>
    <t xml:space="preserve">EXPENDITURE PROJECTION SUMMARY </t>
  </si>
  <si>
    <t>Unaudited</t>
  </si>
  <si>
    <t>BUDGETARY</t>
  </si>
  <si>
    <t>DIFFERENCE</t>
  </si>
  <si>
    <t>BUDGET</t>
  </si>
  <si>
    <t>PILOT-HOUSING AUTHORITY PROPERTIES</t>
  </si>
  <si>
    <t xml:space="preserve"> </t>
  </si>
  <si>
    <t>BUILDING PERMITS</t>
  </si>
  <si>
    <t>48 DEPARTMENT OF PUBLIC WORKS</t>
  </si>
  <si>
    <t>USE OF FUND BALANCE</t>
  </si>
  <si>
    <t>FIRE MARSHALL PERMITS</t>
  </si>
  <si>
    <t>MISC. LICENSES AND PERMITS</t>
  </si>
  <si>
    <t>Dept. of Public Works</t>
  </si>
  <si>
    <t>PROJECTIONS</t>
  </si>
  <si>
    <t>Revenues</t>
  </si>
  <si>
    <t>Results of Operation</t>
  </si>
  <si>
    <t>TOTAL PUBLIC WORKS DEPT.</t>
  </si>
  <si>
    <t>TOTAL CITY PLAN COMMISSION</t>
  </si>
  <si>
    <t>Report Summary</t>
  </si>
  <si>
    <t>TOTAL GENERAL FUND EXP.</t>
  </si>
  <si>
    <t>601 HEALTH DEPARTMENT</t>
  </si>
  <si>
    <t>ZONING APPEALS FEES</t>
  </si>
  <si>
    <t>ZONING FEES SURCHARGE</t>
  </si>
  <si>
    <t>Property Insurance</t>
  </si>
  <si>
    <t>Audited</t>
  </si>
  <si>
    <t>TAX COLLECTOR - TAXES</t>
  </si>
  <si>
    <t>DEED TRANSFER FEES</t>
  </si>
  <si>
    <t>VITAL STATISTICS FEES</t>
  </si>
  <si>
    <t>MARRIAGE LICENSES</t>
  </si>
  <si>
    <t>RECORD COPY FEES</t>
  </si>
  <si>
    <t>STATE  GRANT - OTHER</t>
  </si>
  <si>
    <t>DOG POUND FEES</t>
  </si>
  <si>
    <t>FALSE ALARMS FINES</t>
  </si>
  <si>
    <t>PARKING VIOLATION FEES</t>
  </si>
  <si>
    <t>DEMOLITION PERMITS</t>
  </si>
  <si>
    <t>ELECTRICAL WORK PERMITS</t>
  </si>
  <si>
    <t>EDUCATION EQUALIZATION GRANT (ECS)</t>
  </si>
  <si>
    <t>BOARD OF BLIND SERVICES GRANT</t>
  </si>
  <si>
    <t>STATE GRANT - OTHER</t>
  </si>
  <si>
    <t>RECREATIONAL PROGRAM  FEES</t>
  </si>
  <si>
    <t>1190001 REGISTAR OF VOTERS</t>
  </si>
  <si>
    <t>1070001 LEGAL DEPARTMENT</t>
  </si>
  <si>
    <t>2010001 DEPARTMENT OF FINANCE</t>
  </si>
  <si>
    <t>2040001 DEPARTMENT OF ASSESSMENT</t>
  </si>
  <si>
    <t>3010001 POLICE DEPARTMENT</t>
  </si>
  <si>
    <t>3100001 FIRE DEPARTMENT</t>
  </si>
  <si>
    <t>RENTAL FEES OF PUBLIC BUILDINGS</t>
  </si>
  <si>
    <t>LEGAL CLAIMS</t>
  </si>
  <si>
    <t>Adopted</t>
  </si>
  <si>
    <t xml:space="preserve">Personal Services-Overtime </t>
  </si>
  <si>
    <t>LEAF BAG / RECYCLING REVENUE</t>
  </si>
  <si>
    <t>FY07</t>
  </si>
  <si>
    <t xml:space="preserve">REVENUE PROJECTION SUMMARY </t>
  </si>
  <si>
    <t>5040001 DEPARTMENT OF INSPECTIONS</t>
  </si>
  <si>
    <t>Contingency</t>
  </si>
  <si>
    <t>6/30/07</t>
  </si>
  <si>
    <t>FY07 Actual</t>
  </si>
  <si>
    <t>FY08</t>
  </si>
  <si>
    <t>FINGERPRINTING FEES</t>
  </si>
  <si>
    <t>ZONING CERT. OF COMPLIANCE</t>
  </si>
  <si>
    <t>ZONING BOARD OF APPLEALS FEES</t>
  </si>
  <si>
    <t>INLAND WETLAND FEES</t>
  </si>
  <si>
    <t xml:space="preserve">Group Life Insurance </t>
  </si>
  <si>
    <t xml:space="preserve">Major Medical Health Insurance </t>
  </si>
  <si>
    <t xml:space="preserve">Unemployment Compensation </t>
  </si>
  <si>
    <t xml:space="preserve">Heart and Hypertension </t>
  </si>
  <si>
    <t xml:space="preserve">Auditing </t>
  </si>
  <si>
    <t xml:space="preserve">General Liability </t>
  </si>
  <si>
    <t>FY08 Actual</t>
  </si>
  <si>
    <t>FY09 APPROVED BUDGET</t>
  </si>
  <si>
    <t>FY09</t>
  </si>
  <si>
    <t>6/30/08</t>
  </si>
  <si>
    <t xml:space="preserve">  FY09  - GENERAL FUND</t>
  </si>
  <si>
    <t xml:space="preserve">           Projections as of April 30, 2009</t>
  </si>
  <si>
    <t>As of 4/30/09</t>
  </si>
  <si>
    <t>2 months</t>
  </si>
  <si>
    <t>Library</t>
  </si>
  <si>
    <t>Tax Collector - Taxes</t>
  </si>
  <si>
    <t>HEALTH DEPARTMENT</t>
  </si>
  <si>
    <t xml:space="preserve">POLICE DEPARTMENT </t>
  </si>
  <si>
    <t>PUBLIC WORKS DEPARTMENT (including Recreation)</t>
  </si>
  <si>
    <t>Schedule 1</t>
  </si>
  <si>
    <t>Schedule 2</t>
  </si>
  <si>
    <t>Schedule 3</t>
  </si>
  <si>
    <t>Schedule 4</t>
  </si>
  <si>
    <t>Schedule 5</t>
  </si>
  <si>
    <t>Schedules</t>
  </si>
  <si>
    <t>Table of Contents</t>
  </si>
  <si>
    <t>Town/City of XXXXXXXXX</t>
  </si>
  <si>
    <t>TOWN/CITY OF XXXXXXXXXX</t>
  </si>
  <si>
    <t xml:space="preserve">          TOWN/CITY OF XXXXXXX   FY09</t>
  </si>
  <si>
    <t xml:space="preserve">    Prior Years Comparables    </t>
  </si>
  <si>
    <t>TOWN CLERK</t>
  </si>
  <si>
    <t>PERSONNEL DEPT</t>
  </si>
  <si>
    <t>REGISTAR OF VOTERS</t>
  </si>
  <si>
    <t>DEPARTMENT OF FINANCE</t>
  </si>
  <si>
    <t>ASSESSMENT</t>
  </si>
  <si>
    <t>TAX COLLECTOR</t>
  </si>
  <si>
    <t>POLICE DEPARTMENT</t>
  </si>
  <si>
    <t>FIRE DEPARTMENT</t>
  </si>
  <si>
    <t>DEPT. OF PUBLIC WORKS</t>
  </si>
  <si>
    <t>Dept.</t>
  </si>
  <si>
    <t>Number</t>
  </si>
  <si>
    <t xml:space="preserve">Employee Benefits </t>
  </si>
  <si>
    <t>Expenditures: Department Detail</t>
  </si>
  <si>
    <t>Page</t>
  </si>
  <si>
    <t>(Account line-item numbers (e.g., 100, 101) and groupings (e.g., 530's, 540's) are provided as examples only)</t>
  </si>
  <si>
    <t>1160003 DEPARTMENT OF PERSONNEL</t>
  </si>
  <si>
    <t>2070001 DEPARTMENT OF TAX COLLECTION</t>
  </si>
  <si>
    <t>7010001    LIBRARY</t>
  </si>
  <si>
    <t>Account #</t>
  </si>
  <si>
    <t xml:space="preserve">FIRE DEPARTMENT </t>
  </si>
  <si>
    <t xml:space="preserve">TOWN CLERK </t>
  </si>
  <si>
    <t>Finance Dept.</t>
  </si>
  <si>
    <t>Building Permits</t>
  </si>
  <si>
    <t>Other</t>
  </si>
  <si>
    <t>Planning &amp; Zoning</t>
  </si>
  <si>
    <t>OTHER</t>
  </si>
  <si>
    <t>PARKING FEES</t>
  </si>
  <si>
    <t>PLANNING &amp; ZONING</t>
  </si>
  <si>
    <t>SPECIAL EDUCATION - EXCESS COST</t>
  </si>
  <si>
    <t>LIBRARY</t>
  </si>
  <si>
    <t>FINES AND CHARGES</t>
  </si>
  <si>
    <t>TOTAL EDUCATION</t>
  </si>
  <si>
    <t>TOTAL LIBRARY</t>
  </si>
  <si>
    <t>CHARGES</t>
  </si>
  <si>
    <t>GRANTS</t>
  </si>
  <si>
    <t>TOTAL OTHER</t>
  </si>
  <si>
    <t>MAYOR'S OFFICE/FIRST SELECTMAN</t>
  </si>
  <si>
    <t>LEGISLATIVE BODY</t>
  </si>
  <si>
    <t>EDUCATION</t>
  </si>
  <si>
    <t>Debt Service</t>
  </si>
  <si>
    <t>RECREATION</t>
  </si>
  <si>
    <t>1010001 MAYOR/FIRST SELECTMAN</t>
  </si>
  <si>
    <t>Other Expenses</t>
  </si>
  <si>
    <t>1100001  TOWN CLERK</t>
  </si>
  <si>
    <t>601 RECREATION DEPARTMENT</t>
  </si>
  <si>
    <t>800   EDUCATION</t>
  </si>
  <si>
    <t>1001 OPERATING CHARGES</t>
  </si>
  <si>
    <t>Worker's Compensation</t>
  </si>
  <si>
    <t>Annual Audit</t>
  </si>
  <si>
    <t xml:space="preserve">Debt Service </t>
  </si>
  <si>
    <t>Insurance</t>
  </si>
  <si>
    <t>Pension Fund Contribution</t>
  </si>
  <si>
    <t>5010001 PLANNING &amp; ZONING</t>
  </si>
  <si>
    <t>1030001 LEGISLATIVE BODY</t>
  </si>
  <si>
    <t xml:space="preserve">PEQUOT </t>
  </si>
  <si>
    <t>Personal Services-Other</t>
  </si>
  <si>
    <t xml:space="preserve">Employer FICA Costs </t>
  </si>
  <si>
    <t>Schedule 5: Department Expenditure Detail</t>
  </si>
  <si>
    <t xml:space="preserve">    Report Overview and Discussion</t>
  </si>
  <si>
    <t>BUILDING INSPECTOR</t>
  </si>
  <si>
    <t>PRIOR YEAR PROPERTY TAXES</t>
  </si>
  <si>
    <t xml:space="preserve">  TOWN/CITY OF XXXXXXXX  FY09</t>
  </si>
  <si>
    <t>Pre-filled  (white)</t>
  </si>
  <si>
    <t>Once per Year (green)</t>
  </si>
  <si>
    <t>Data Entry Monthly (yellow)</t>
  </si>
  <si>
    <t>Calculated by Excel (gray)</t>
  </si>
  <si>
    <t>Legend for Data Entry Requirements in Schedules:</t>
  </si>
  <si>
    <t xml:space="preserve">                                       Legend for Data Entry Requirements in Schedules:</t>
  </si>
  <si>
    <t>Schedule 4: Revenue Detail</t>
  </si>
  <si>
    <t xml:space="preserve">         Legend for Data Entry</t>
  </si>
  <si>
    <t>Sample A:  Monthly Financial Report (Basic Reporting System)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</si>
</sst>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_(* #,##0_);_(* \(#,##0\);_(* &quot;-&quot;??_);_(@_)"/>
    <numFmt numFmtId="166" formatCode="_(&quot;$&quot;* #,##0_);_(&quot;$&quot;* \(#,##0\);_(&quot;$&quot;* &quot;-&quot;??_);_(@_)"/>
    <numFmt numFmtId="167" formatCode="&quot;$&quot;#,##0"/>
    <numFmt numFmtId="168" formatCode="_(&quot;$&quot;* #,##0.0_);_(&quot;$&quot;* \(#,##0.0\);_(&quot;$&quot;* &quot;-&quot;?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"/>
    <numFmt numFmtId="173" formatCode="mmmm\-yy"/>
    <numFmt numFmtId="174" formatCode="mmmm\ yyyy"/>
    <numFmt numFmtId="175" formatCode="&quot;$&quot;#,##0.00"/>
    <numFmt numFmtId="176" formatCode="_(&quot;$&quot;* #,##0.000_);_(&quot;$&quot;* \(#,##0.000\);_(&quot;$&quot;* &quot;-&quot;??_);_(@_)"/>
    <numFmt numFmtId="177" formatCode="&quot;$&quot;#,##0.0_);[Red]\(&quot;$&quot;#,##0.0\)"/>
    <numFmt numFmtId="178" formatCode="m/d/yy"/>
    <numFmt numFmtId="179" formatCode="0_);[Red]\(0\)"/>
    <numFmt numFmtId="180" formatCode="0.0%"/>
    <numFmt numFmtId="181" formatCode="[$-409]dddd\,\ mmmm\ dd\,\ yyyy"/>
    <numFmt numFmtId="182" formatCode="&quot;$&quot;#,##0.00000_);[Red]\(&quot;$&quot;#,##0.00000\)"/>
    <numFmt numFmtId="183" formatCode="0.0000"/>
    <numFmt numFmtId="184" formatCode="0.000"/>
    <numFmt numFmtId="185" formatCode="mmm\-yyyy"/>
    <numFmt numFmtId="186" formatCode="m/d/yy;@"/>
    <numFmt numFmtId="187" formatCode="_(* #,##0.0_);_(* \(#,##0.0\);_(* &quot;-&quot;??_);_(@_)"/>
    <numFmt numFmtId="188" formatCode="_(* #,##0.000_);_(* \(#,##0.000\);_(* &quot;-&quot;??_);_(@_)"/>
    <numFmt numFmtId="189" formatCode="0.00000"/>
    <numFmt numFmtId="190" formatCode="_(* #,##0.0_);_(* \(#,##0.0\);_(* &quot;-&quot;?_);_(@_)"/>
    <numFmt numFmtId="191" formatCode="_(* #,##0_);_(* \(#,##0\);_(* &quot;-&quot;?_);_(@_)"/>
    <numFmt numFmtId="192" formatCode="_(* #,##0.0000000_);_(* \(#,##0.0000000\);_(* &quot;-&quot;???????_);_(@_)"/>
    <numFmt numFmtId="193" formatCode="[$€-2]\ #,##0.00_);[Red]\([$€-2]\ #,##0.00\)"/>
    <numFmt numFmtId="194" formatCode="&quot;$&quot;#,##0.000_);[Red]\(&quot;$&quot;#,##0.000\)"/>
    <numFmt numFmtId="195" formatCode="0.000000"/>
  </numFmts>
  <fonts count="2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sz val="26"/>
      <name val="Arial Black"/>
      <family val="2"/>
    </font>
    <font>
      <sz val="14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u val="single"/>
      <sz val="14"/>
      <name val="Arial"/>
      <family val="2"/>
    </font>
    <font>
      <b/>
      <u val="single"/>
      <sz val="14"/>
      <name val="Arial"/>
      <family val="2"/>
    </font>
    <font>
      <b/>
      <u val="single"/>
      <sz val="16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Arial"/>
      <family val="0"/>
    </font>
    <font>
      <sz val="11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44" fontId="0" fillId="0" borderId="0" xfId="17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left"/>
    </xf>
    <xf numFmtId="6" fontId="0" fillId="0" borderId="0" xfId="17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" xfId="0" applyFont="1" applyBorder="1" applyAlignment="1">
      <alignment/>
    </xf>
    <xf numFmtId="6" fontId="0" fillId="0" borderId="0" xfId="17" applyNumberFormat="1" applyFont="1" applyBorder="1" applyAlignment="1">
      <alignment/>
    </xf>
    <xf numFmtId="6" fontId="0" fillId="0" borderId="0" xfId="0" applyNumberFormat="1" applyFont="1" applyAlignment="1">
      <alignment/>
    </xf>
    <xf numFmtId="6" fontId="7" fillId="0" borderId="0" xfId="0" applyNumberFormat="1" applyFont="1" applyAlignment="1">
      <alignment horizontal="center"/>
    </xf>
    <xf numFmtId="6" fontId="0" fillId="0" borderId="0" xfId="0" applyNumberFormat="1" applyFont="1" applyBorder="1" applyAlignment="1">
      <alignment/>
    </xf>
    <xf numFmtId="6" fontId="0" fillId="0" borderId="0" xfId="0" applyNumberFormat="1" applyAlignment="1">
      <alignment/>
    </xf>
    <xf numFmtId="10" fontId="0" fillId="0" borderId="0" xfId="21" applyNumberFormat="1" applyAlignment="1">
      <alignment/>
    </xf>
    <xf numFmtId="6" fontId="0" fillId="0" borderId="0" xfId="0" applyNumberFormat="1" applyBorder="1" applyAlignment="1">
      <alignment/>
    </xf>
    <xf numFmtId="6" fontId="7" fillId="0" borderId="0" xfId="0" applyNumberFormat="1" applyFont="1" applyAlignment="1">
      <alignment/>
    </xf>
    <xf numFmtId="10" fontId="3" fillId="0" borderId="0" xfId="21" applyNumberFormat="1" applyFont="1" applyAlignment="1">
      <alignment/>
    </xf>
    <xf numFmtId="10" fontId="0" fillId="0" borderId="0" xfId="21" applyNumberFormat="1" applyFont="1" applyBorder="1" applyAlignment="1">
      <alignment horizontal="center"/>
    </xf>
    <xf numFmtId="6" fontId="0" fillId="0" borderId="0" xfId="17" applyNumberFormat="1" applyAlignment="1">
      <alignment/>
    </xf>
    <xf numFmtId="6" fontId="0" fillId="0" borderId="0" xfId="17" applyNumberFormat="1" applyBorder="1" applyAlignment="1">
      <alignment/>
    </xf>
    <xf numFmtId="10" fontId="0" fillId="0" borderId="0" xfId="21" applyNumberFormat="1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44" fontId="2" fillId="0" borderId="0" xfId="17" applyFont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4" fontId="1" fillId="0" borderId="0" xfId="17" applyFont="1" applyAlignment="1">
      <alignment/>
    </xf>
    <xf numFmtId="6" fontId="4" fillId="0" borderId="0" xfId="17" applyNumberFormat="1" applyFont="1" applyBorder="1" applyAlignment="1">
      <alignment horizontal="center"/>
    </xf>
    <xf numFmtId="10" fontId="1" fillId="0" borderId="0" xfId="21" applyNumberFormat="1" applyFont="1" applyAlignment="1">
      <alignment horizontal="center"/>
    </xf>
    <xf numFmtId="6" fontId="0" fillId="0" borderId="0" xfId="17" applyNumberFormat="1" applyFont="1" applyFill="1" applyAlignment="1">
      <alignment/>
    </xf>
    <xf numFmtId="6" fontId="0" fillId="0" borderId="0" xfId="17" applyNumberFormat="1" applyFont="1" applyFill="1" applyBorder="1" applyAlignment="1">
      <alignment/>
    </xf>
    <xf numFmtId="12" fontId="0" fillId="0" borderId="0" xfId="17" applyNumberFormat="1" applyFont="1" applyAlignment="1">
      <alignment/>
    </xf>
    <xf numFmtId="6" fontId="1" fillId="0" borderId="0" xfId="0" applyNumberFormat="1" applyFont="1" applyBorder="1" applyAlignment="1">
      <alignment/>
    </xf>
    <xf numFmtId="6" fontId="0" fillId="0" borderId="0" xfId="17" applyNumberFormat="1" applyFill="1" applyAlignment="1">
      <alignment/>
    </xf>
    <xf numFmtId="0" fontId="1" fillId="0" borderId="0" xfId="0" applyFont="1" applyBorder="1" applyAlignment="1">
      <alignment/>
    </xf>
    <xf numFmtId="6" fontId="8" fillId="0" borderId="2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6" fontId="0" fillId="0" borderId="0" xfId="0" applyNumberFormat="1" applyAlignment="1">
      <alignment horizontal="center"/>
    </xf>
    <xf numFmtId="6" fontId="1" fillId="0" borderId="0" xfId="0" applyNumberFormat="1" applyFont="1" applyBorder="1" applyAlignment="1">
      <alignment horizontal="center"/>
    </xf>
    <xf numFmtId="6" fontId="8" fillId="0" borderId="0" xfId="0" applyNumberFormat="1" applyFont="1" applyAlignment="1">
      <alignment/>
    </xf>
    <xf numFmtId="0" fontId="2" fillId="0" borderId="3" xfId="0" applyFont="1" applyBorder="1" applyAlignment="1">
      <alignment/>
    </xf>
    <xf numFmtId="6" fontId="3" fillId="0" borderId="2" xfId="0" applyNumberFormat="1" applyFont="1" applyBorder="1" applyAlignment="1">
      <alignment/>
    </xf>
    <xf numFmtId="6" fontId="4" fillId="0" borderId="2" xfId="0" applyNumberFormat="1" applyFont="1" applyBorder="1" applyAlignment="1">
      <alignment horizontal="center"/>
    </xf>
    <xf numFmtId="6" fontId="3" fillId="0" borderId="4" xfId="0" applyNumberFormat="1" applyFont="1" applyBorder="1" applyAlignment="1">
      <alignment/>
    </xf>
    <xf numFmtId="0" fontId="1" fillId="0" borderId="5" xfId="0" applyFont="1" applyBorder="1" applyAlignment="1">
      <alignment/>
    </xf>
    <xf numFmtId="6" fontId="4" fillId="0" borderId="0" xfId="0" applyNumberFormat="1" applyFont="1" applyBorder="1" applyAlignment="1">
      <alignment horizontal="center"/>
    </xf>
    <xf numFmtId="6" fontId="4" fillId="0" borderId="6" xfId="0" applyNumberFormat="1" applyFont="1" applyBorder="1" applyAlignment="1">
      <alignment horizontal="center"/>
    </xf>
    <xf numFmtId="0" fontId="4" fillId="0" borderId="5" xfId="0" applyFont="1" applyBorder="1" applyAlignment="1">
      <alignment/>
    </xf>
    <xf numFmtId="0" fontId="7" fillId="0" borderId="7" xfId="0" applyFont="1" applyBorder="1" applyAlignment="1">
      <alignment/>
    </xf>
    <xf numFmtId="6" fontId="7" fillId="0" borderId="8" xfId="0" applyNumberFormat="1" applyFont="1" applyBorder="1" applyAlignment="1">
      <alignment horizontal="center"/>
    </xf>
    <xf numFmtId="6" fontId="7" fillId="0" borderId="9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6" fontId="7" fillId="0" borderId="0" xfId="0" applyNumberFormat="1" applyFont="1" applyBorder="1" applyAlignment="1">
      <alignment horizontal="center"/>
    </xf>
    <xf numFmtId="6" fontId="8" fillId="0" borderId="0" xfId="0" applyNumberFormat="1" applyFont="1" applyAlignment="1">
      <alignment horizontal="center"/>
    </xf>
    <xf numFmtId="0" fontId="0" fillId="0" borderId="3" xfId="0" applyFont="1" applyBorder="1" applyAlignment="1">
      <alignment/>
    </xf>
    <xf numFmtId="6" fontId="0" fillId="0" borderId="2" xfId="0" applyNumberFormat="1" applyFont="1" applyBorder="1" applyAlignment="1">
      <alignment/>
    </xf>
    <xf numFmtId="6" fontId="0" fillId="0" borderId="4" xfId="0" applyNumberFormat="1" applyFont="1" applyBorder="1" applyAlignment="1">
      <alignment/>
    </xf>
    <xf numFmtId="6" fontId="4" fillId="0" borderId="8" xfId="0" applyNumberFormat="1" applyFont="1" applyBorder="1" applyAlignment="1">
      <alignment horizontal="center"/>
    </xf>
    <xf numFmtId="6" fontId="4" fillId="0" borderId="9" xfId="0" applyNumberFormat="1" applyFont="1" applyBorder="1" applyAlignment="1">
      <alignment horizontal="center"/>
    </xf>
    <xf numFmtId="0" fontId="0" fillId="0" borderId="5" xfId="0" applyFont="1" applyBorder="1" applyAlignment="1">
      <alignment/>
    </xf>
    <xf numFmtId="6" fontId="0" fillId="0" borderId="6" xfId="0" applyNumberFormat="1" applyFont="1" applyBorder="1" applyAlignment="1">
      <alignment/>
    </xf>
    <xf numFmtId="6" fontId="8" fillId="0" borderId="7" xfId="0" applyNumberFormat="1" applyFont="1" applyBorder="1" applyAlignment="1">
      <alignment/>
    </xf>
    <xf numFmtId="6" fontId="8" fillId="0" borderId="8" xfId="0" applyNumberFormat="1" applyFont="1" applyBorder="1" applyAlignment="1">
      <alignment horizontal="center"/>
    </xf>
    <xf numFmtId="6" fontId="0" fillId="0" borderId="9" xfId="0" applyNumberFormat="1" applyFont="1" applyBorder="1" applyAlignment="1">
      <alignment/>
    </xf>
    <xf numFmtId="0" fontId="0" fillId="0" borderId="0" xfId="0" applyFont="1" applyAlignment="1">
      <alignment horizontal="right"/>
    </xf>
    <xf numFmtId="6" fontId="0" fillId="0" borderId="0" xfId="17" applyNumberFormat="1" applyFont="1" applyFill="1" applyBorder="1" applyAlignment="1">
      <alignment horizontal="right"/>
    </xf>
    <xf numFmtId="38" fontId="1" fillId="0" borderId="0" xfId="17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Border="1" applyAlignment="1">
      <alignment/>
    </xf>
    <xf numFmtId="6" fontId="8" fillId="0" borderId="0" xfId="0" applyNumberFormat="1" applyFont="1" applyBorder="1" applyAlignment="1">
      <alignment/>
    </xf>
    <xf numFmtId="0" fontId="4" fillId="0" borderId="2" xfId="0" applyFont="1" applyBorder="1" applyAlignment="1">
      <alignment/>
    </xf>
    <xf numFmtId="6" fontId="4" fillId="0" borderId="0" xfId="17" applyNumberFormat="1" applyFont="1" applyAlignment="1">
      <alignment horizontal="center"/>
    </xf>
    <xf numFmtId="44" fontId="10" fillId="0" borderId="0" xfId="17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6" fontId="0" fillId="0" borderId="0" xfId="17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6" fontId="7" fillId="0" borderId="0" xfId="17" applyNumberFormat="1" applyFont="1" applyBorder="1" applyAlignment="1">
      <alignment horizontal="center"/>
    </xf>
    <xf numFmtId="6" fontId="7" fillId="0" borderId="0" xfId="17" applyNumberFormat="1" applyFont="1" applyFill="1" applyBorder="1" applyAlignment="1">
      <alignment horizontal="center"/>
    </xf>
    <xf numFmtId="6" fontId="0" fillId="0" borderId="0" xfId="17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6" fontId="0" fillId="0" borderId="11" xfId="17" applyNumberFormat="1" applyFont="1" applyFill="1" applyBorder="1" applyAlignment="1">
      <alignment/>
    </xf>
    <xf numFmtId="6" fontId="0" fillId="0" borderId="11" xfId="17" applyNumberFormat="1" applyFont="1" applyFill="1" applyBorder="1" applyAlignment="1">
      <alignment horizontal="center"/>
    </xf>
    <xf numFmtId="6" fontId="0" fillId="0" borderId="11" xfId="17" applyNumberFormat="1" applyFont="1" applyBorder="1" applyAlignment="1">
      <alignment/>
    </xf>
    <xf numFmtId="6" fontId="0" fillId="0" borderId="12" xfId="17" applyNumberFormat="1" applyFont="1" applyBorder="1" applyAlignment="1">
      <alignment/>
    </xf>
    <xf numFmtId="0" fontId="0" fillId="0" borderId="13" xfId="0" applyFont="1" applyBorder="1" applyAlignment="1">
      <alignment/>
    </xf>
    <xf numFmtId="6" fontId="0" fillId="0" borderId="14" xfId="17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6" fontId="7" fillId="0" borderId="1" xfId="17" applyNumberFormat="1" applyFont="1" applyFill="1" applyBorder="1" applyAlignment="1">
      <alignment horizontal="center"/>
    </xf>
    <xf numFmtId="6" fontId="7" fillId="0" borderId="1" xfId="17" applyNumberFormat="1" applyFont="1" applyBorder="1" applyAlignment="1">
      <alignment horizontal="center"/>
    </xf>
    <xf numFmtId="6" fontId="7" fillId="0" borderId="16" xfId="17" applyNumberFormat="1" applyFont="1" applyBorder="1" applyAlignment="1">
      <alignment horizontal="center"/>
    </xf>
    <xf numFmtId="6" fontId="7" fillId="0" borderId="11" xfId="17" applyNumberFormat="1" applyFont="1" applyFill="1" applyBorder="1" applyAlignment="1" quotePrefix="1">
      <alignment horizontal="center"/>
    </xf>
    <xf numFmtId="0" fontId="14" fillId="0" borderId="0" xfId="0" applyFont="1" applyAlignment="1">
      <alignment/>
    </xf>
    <xf numFmtId="6" fontId="4" fillId="0" borderId="0" xfId="17" applyNumberFormat="1" applyFont="1" applyFill="1" applyBorder="1" applyAlignment="1" quotePrefix="1">
      <alignment/>
    </xf>
    <xf numFmtId="0" fontId="0" fillId="0" borderId="17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Fill="1" applyBorder="1" applyAlignment="1">
      <alignment/>
    </xf>
    <xf numFmtId="6" fontId="0" fillId="0" borderId="0" xfId="0" applyNumberFormat="1" applyBorder="1" applyAlignment="1">
      <alignment horizontal="center"/>
    </xf>
    <xf numFmtId="6" fontId="8" fillId="0" borderId="0" xfId="0" applyNumberFormat="1" applyFont="1" applyBorder="1" applyAlignment="1">
      <alignment horizontal="left"/>
    </xf>
    <xf numFmtId="6" fontId="8" fillId="0" borderId="0" xfId="0" applyNumberFormat="1" applyFont="1" applyBorder="1" applyAlignment="1">
      <alignment horizontal="center"/>
    </xf>
    <xf numFmtId="6" fontId="0" fillId="0" borderId="0" xfId="17" applyNumberFormat="1" applyFont="1" applyFill="1" applyAlignment="1">
      <alignment horizontal="right"/>
    </xf>
    <xf numFmtId="0" fontId="0" fillId="0" borderId="0" xfId="0" applyFont="1" applyAlignment="1">
      <alignment horizontal="left"/>
    </xf>
    <xf numFmtId="38" fontId="0" fillId="0" borderId="0" xfId="0" applyNumberFormat="1" applyAlignment="1">
      <alignment horizontal="center"/>
    </xf>
    <xf numFmtId="166" fontId="0" fillId="0" borderId="0" xfId="17" applyNumberFormat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44" fontId="0" fillId="0" borderId="0" xfId="17" applyFill="1" applyAlignment="1">
      <alignment/>
    </xf>
    <xf numFmtId="6" fontId="7" fillId="0" borderId="1" xfId="17" applyNumberFormat="1" applyFont="1" applyFill="1" applyBorder="1" applyAlignment="1" quotePrefix="1">
      <alignment horizontal="center"/>
    </xf>
    <xf numFmtId="6" fontId="0" fillId="0" borderId="0" xfId="0" applyNumberFormat="1" applyFill="1" applyAlignment="1">
      <alignment/>
    </xf>
    <xf numFmtId="6" fontId="0" fillId="0" borderId="0" xfId="17" applyNumberFormat="1" applyFont="1" applyFill="1" applyAlignment="1">
      <alignment/>
    </xf>
    <xf numFmtId="6" fontId="7" fillId="0" borderId="11" xfId="17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6" fontId="0" fillId="0" borderId="0" xfId="17" applyNumberFormat="1" applyFont="1" applyBorder="1" applyAlignment="1">
      <alignment horizontal="right"/>
    </xf>
    <xf numFmtId="6" fontId="1" fillId="0" borderId="0" xfId="17" applyNumberFormat="1" applyFont="1" applyFill="1" applyAlignment="1">
      <alignment/>
    </xf>
    <xf numFmtId="6" fontId="4" fillId="0" borderId="1" xfId="17" applyNumberFormat="1" applyFont="1" applyFill="1" applyBorder="1" applyAlignment="1" quotePrefix="1">
      <alignment/>
    </xf>
    <xf numFmtId="6" fontId="0" fillId="0" borderId="0" xfId="17" applyNumberFormat="1" applyFont="1" applyFill="1" applyBorder="1" applyAlignment="1" quotePrefix="1">
      <alignment/>
    </xf>
    <xf numFmtId="6" fontId="10" fillId="0" borderId="2" xfId="17" applyNumberFormat="1" applyFont="1" applyFill="1" applyBorder="1" applyAlignment="1">
      <alignment horizontal="center"/>
    </xf>
    <xf numFmtId="6" fontId="10" fillId="0" borderId="8" xfId="17" applyNumberFormat="1" applyFont="1" applyFill="1" applyBorder="1" applyAlignment="1">
      <alignment horizontal="center"/>
    </xf>
    <xf numFmtId="6" fontId="2" fillId="0" borderId="0" xfId="17" applyNumberFormat="1" applyFont="1" applyFill="1" applyAlignment="1">
      <alignment/>
    </xf>
    <xf numFmtId="6" fontId="3" fillId="0" borderId="0" xfId="17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44" fontId="1" fillId="0" borderId="0" xfId="17" applyFont="1" applyFill="1" applyAlignment="1">
      <alignment/>
    </xf>
    <xf numFmtId="0" fontId="10" fillId="0" borderId="0" xfId="0" applyFont="1" applyBorder="1" applyAlignment="1">
      <alignment horizontal="center"/>
    </xf>
    <xf numFmtId="8" fontId="0" fillId="0" borderId="0" xfId="17" applyNumberFormat="1" applyFont="1" applyFill="1" applyAlignment="1">
      <alignment/>
    </xf>
    <xf numFmtId="0" fontId="4" fillId="0" borderId="2" xfId="0" applyFont="1" applyFill="1" applyBorder="1" applyAlignment="1">
      <alignment/>
    </xf>
    <xf numFmtId="6" fontId="3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6" fontId="4" fillId="0" borderId="0" xfId="0" applyNumberFormat="1" applyFont="1" applyFill="1" applyBorder="1" applyAlignment="1">
      <alignment horizontal="center"/>
    </xf>
    <xf numFmtId="6" fontId="7" fillId="0" borderId="8" xfId="0" applyNumberFormat="1" applyFont="1" applyFill="1" applyBorder="1" applyAlignment="1">
      <alignment horizontal="center"/>
    </xf>
    <xf numFmtId="6" fontId="7" fillId="0" borderId="0" xfId="0" applyNumberFormat="1" applyFont="1" applyFill="1" applyBorder="1" applyAlignment="1">
      <alignment horizontal="center"/>
    </xf>
    <xf numFmtId="6" fontId="0" fillId="0" borderId="0" xfId="17" applyNumberFormat="1" applyFill="1" applyBorder="1" applyAlignment="1">
      <alignment/>
    </xf>
    <xf numFmtId="6" fontId="10" fillId="0" borderId="2" xfId="0" applyNumberFormat="1" applyFont="1" applyFill="1" applyBorder="1" applyAlignment="1">
      <alignment horizontal="center"/>
    </xf>
    <xf numFmtId="44" fontId="10" fillId="0" borderId="4" xfId="17" applyFont="1" applyFill="1" applyBorder="1" applyAlignment="1">
      <alignment horizontal="center"/>
    </xf>
    <xf numFmtId="6" fontId="10" fillId="0" borderId="8" xfId="0" applyNumberFormat="1" applyFont="1" applyFill="1" applyBorder="1" applyAlignment="1">
      <alignment horizontal="center"/>
    </xf>
    <xf numFmtId="44" fontId="10" fillId="0" borderId="9" xfId="17" applyFont="1" applyFill="1" applyBorder="1" applyAlignment="1">
      <alignment horizontal="center"/>
    </xf>
    <xf numFmtId="6" fontId="15" fillId="0" borderId="0" xfId="17" applyNumberFormat="1" applyFont="1" applyFill="1" applyBorder="1" applyAlignment="1">
      <alignment horizontal="center"/>
    </xf>
    <xf numFmtId="6" fontId="10" fillId="0" borderId="0" xfId="0" applyNumberFormat="1" applyFont="1" applyFill="1" applyBorder="1" applyAlignment="1">
      <alignment horizontal="center"/>
    </xf>
    <xf numFmtId="44" fontId="10" fillId="0" borderId="0" xfId="17" applyFont="1" applyFill="1" applyBorder="1" applyAlignment="1">
      <alignment horizontal="center"/>
    </xf>
    <xf numFmtId="6" fontId="7" fillId="0" borderId="0" xfId="0" applyNumberFormat="1" applyFont="1" applyBorder="1" applyAlignment="1">
      <alignment horizontal="right"/>
    </xf>
    <xf numFmtId="6" fontId="4" fillId="0" borderId="0" xfId="0" applyNumberFormat="1" applyFont="1" applyBorder="1" applyAlignment="1">
      <alignment horizontal="right"/>
    </xf>
    <xf numFmtId="10" fontId="0" fillId="0" borderId="0" xfId="21" applyNumberFormat="1" applyFill="1" applyAlignment="1">
      <alignment/>
    </xf>
    <xf numFmtId="6" fontId="7" fillId="0" borderId="12" xfId="17" applyNumberFormat="1" applyFont="1" applyFill="1" applyBorder="1" applyAlignment="1">
      <alignment horizontal="center"/>
    </xf>
    <xf numFmtId="6" fontId="7" fillId="0" borderId="14" xfId="17" applyNumberFormat="1" applyFont="1" applyFill="1" applyBorder="1" applyAlignment="1">
      <alignment horizontal="center"/>
    </xf>
    <xf numFmtId="6" fontId="7" fillId="0" borderId="16" xfId="17" applyNumberFormat="1" applyFont="1" applyFill="1" applyBorder="1" applyAlignment="1" quotePrefix="1">
      <alignment horizontal="center"/>
    </xf>
    <xf numFmtId="6" fontId="1" fillId="0" borderId="0" xfId="0" applyNumberFormat="1" applyFont="1" applyFill="1" applyBorder="1" applyAlignment="1">
      <alignment horizontal="left"/>
    </xf>
    <xf numFmtId="6" fontId="0" fillId="0" borderId="0" xfId="0" applyNumberFormat="1" applyFill="1" applyBorder="1" applyAlignment="1">
      <alignment horizontal="right"/>
    </xf>
    <xf numFmtId="6" fontId="0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10" fontId="0" fillId="0" borderId="0" xfId="21" applyNumberFormat="1" applyFont="1" applyFill="1" applyAlignment="1">
      <alignment/>
    </xf>
    <xf numFmtId="6" fontId="4" fillId="0" borderId="1" xfId="17" applyNumberFormat="1" applyFont="1" applyFill="1" applyBorder="1" applyAlignment="1" quotePrefix="1">
      <alignment horizontal="center"/>
    </xf>
    <xf numFmtId="38" fontId="0" fillId="0" borderId="0" xfId="17" applyNumberFormat="1" applyFont="1" applyFill="1" applyBorder="1" applyAlignment="1">
      <alignment horizontal="right"/>
    </xf>
    <xf numFmtId="49" fontId="0" fillId="0" borderId="0" xfId="0" applyNumberFormat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 quotePrefix="1">
      <alignment horizontal="center"/>
    </xf>
    <xf numFmtId="49" fontId="0" fillId="0" borderId="0" xfId="0" applyNumberFormat="1" applyAlignment="1">
      <alignment horizontal="center"/>
    </xf>
    <xf numFmtId="0" fontId="16" fillId="0" borderId="0" xfId="0" applyFont="1" applyAlignment="1">
      <alignment/>
    </xf>
    <xf numFmtId="0" fontId="0" fillId="0" borderId="17" xfId="0" applyFont="1" applyFill="1" applyBorder="1" applyAlignment="1">
      <alignment/>
    </xf>
    <xf numFmtId="6" fontId="10" fillId="0" borderId="0" xfId="17" applyNumberFormat="1" applyFont="1" applyFill="1" applyBorder="1" applyAlignment="1">
      <alignment horizontal="center"/>
    </xf>
    <xf numFmtId="8" fontId="0" fillId="0" borderId="0" xfId="17" applyNumberFormat="1" applyFill="1" applyAlignment="1">
      <alignment/>
    </xf>
    <xf numFmtId="44" fontId="0" fillId="0" borderId="0" xfId="17" applyNumberFormat="1" applyFill="1" applyAlignment="1">
      <alignment/>
    </xf>
    <xf numFmtId="44" fontId="0" fillId="0" borderId="0" xfId="17" applyNumberFormat="1" applyFont="1" applyFill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0" fontId="1" fillId="0" borderId="0" xfId="21" applyNumberFormat="1" applyFont="1" applyBorder="1" applyAlignment="1">
      <alignment horizontal="center"/>
    </xf>
    <xf numFmtId="6" fontId="4" fillId="0" borderId="0" xfId="17" applyNumberFormat="1" applyFont="1" applyFill="1" applyBorder="1" applyAlignment="1">
      <alignment horizontal="center"/>
    </xf>
    <xf numFmtId="0" fontId="0" fillId="0" borderId="2" xfId="0" applyFont="1" applyBorder="1" applyAlignment="1">
      <alignment/>
    </xf>
    <xf numFmtId="0" fontId="4" fillId="0" borderId="8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6" fontId="0" fillId="0" borderId="0" xfId="0" applyNumberFormat="1" applyFont="1" applyFill="1" applyBorder="1" applyAlignment="1">
      <alignment/>
    </xf>
    <xf numFmtId="49" fontId="18" fillId="0" borderId="0" xfId="0" applyNumberFormat="1" applyFont="1" applyAlignment="1">
      <alignment horizontal="center"/>
    </xf>
    <xf numFmtId="6" fontId="0" fillId="0" borderId="0" xfId="17" applyNumberFormat="1" applyFont="1" applyFill="1" applyBorder="1" applyAlignment="1">
      <alignment horizontal="left"/>
    </xf>
    <xf numFmtId="0" fontId="6" fillId="0" borderId="0" xfId="0" applyFont="1" applyAlignment="1">
      <alignment horizontal="right"/>
    </xf>
    <xf numFmtId="38" fontId="6" fillId="0" borderId="0" xfId="17" applyNumberFormat="1" applyFont="1" applyFill="1" applyBorder="1" applyAlignment="1">
      <alignment horizontal="center"/>
    </xf>
    <xf numFmtId="6" fontId="17" fillId="0" borderId="0" xfId="0" applyNumberFormat="1" applyFont="1" applyBorder="1" applyAlignment="1">
      <alignment horizontal="center"/>
    </xf>
    <xf numFmtId="6" fontId="6" fillId="0" borderId="0" xfId="0" applyNumberFormat="1" applyFont="1" applyBorder="1" applyAlignment="1">
      <alignment/>
    </xf>
    <xf numFmtId="6" fontId="6" fillId="0" borderId="0" xfId="0" applyNumberFormat="1" applyFont="1" applyBorder="1" applyAlignment="1">
      <alignment horizontal="center"/>
    </xf>
    <xf numFmtId="6" fontId="9" fillId="0" borderId="0" xfId="0" applyNumberFormat="1" applyFont="1" applyBorder="1" applyAlignment="1">
      <alignment horizontal="left"/>
    </xf>
    <xf numFmtId="6" fontId="6" fillId="0" borderId="0" xfId="0" applyNumberFormat="1" applyFont="1" applyBorder="1" applyAlignment="1">
      <alignment horizontal="right"/>
    </xf>
    <xf numFmtId="6" fontId="9" fillId="0" borderId="17" xfId="0" applyNumberFormat="1" applyFont="1" applyBorder="1" applyAlignment="1">
      <alignment horizontal="left"/>
    </xf>
    <xf numFmtId="6" fontId="9" fillId="0" borderId="17" xfId="0" applyNumberFormat="1" applyFont="1" applyBorder="1" applyAlignment="1">
      <alignment horizontal="right"/>
    </xf>
    <xf numFmtId="0" fontId="21" fillId="0" borderId="0" xfId="0" applyFont="1" applyAlignment="1">
      <alignment/>
    </xf>
    <xf numFmtId="38" fontId="16" fillId="0" borderId="0" xfId="17" applyNumberFormat="1" applyFont="1" applyFill="1" applyBorder="1" applyAlignment="1">
      <alignment horizontal="center"/>
    </xf>
    <xf numFmtId="6" fontId="0" fillId="2" borderId="0" xfId="17" applyNumberFormat="1" applyFont="1" applyFill="1" applyAlignment="1">
      <alignment/>
    </xf>
    <xf numFmtId="6" fontId="0" fillId="2" borderId="0" xfId="17" applyNumberFormat="1" applyFill="1" applyAlignment="1">
      <alignment/>
    </xf>
    <xf numFmtId="6" fontId="0" fillId="2" borderId="0" xfId="17" applyNumberFormat="1" applyFill="1" applyAlignment="1">
      <alignment/>
    </xf>
    <xf numFmtId="166" fontId="0" fillId="0" borderId="0" xfId="17" applyNumberFormat="1" applyFill="1" applyAlignment="1">
      <alignment/>
    </xf>
    <xf numFmtId="166" fontId="0" fillId="2" borderId="0" xfId="17" applyNumberFormat="1" applyFill="1" applyAlignment="1">
      <alignment/>
    </xf>
    <xf numFmtId="166" fontId="0" fillId="2" borderId="0" xfId="17" applyNumberFormat="1" applyFont="1" applyFill="1" applyAlignment="1">
      <alignment/>
    </xf>
    <xf numFmtId="6" fontId="0" fillId="2" borderId="1" xfId="17" applyNumberFormat="1" applyFont="1" applyFill="1" applyBorder="1" applyAlignment="1">
      <alignment/>
    </xf>
    <xf numFmtId="6" fontId="0" fillId="2" borderId="0" xfId="0" applyNumberFormat="1" applyFont="1" applyFill="1" applyAlignment="1">
      <alignment/>
    </xf>
    <xf numFmtId="0" fontId="0" fillId="0" borderId="5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6" fontId="0" fillId="0" borderId="2" xfId="0" applyNumberFormat="1" applyFont="1" applyFill="1" applyBorder="1" applyAlignment="1">
      <alignment/>
    </xf>
    <xf numFmtId="6" fontId="0" fillId="0" borderId="4" xfId="0" applyNumberFormat="1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0" fillId="0" borderId="5" xfId="0" applyFont="1" applyFill="1" applyBorder="1" applyAlignment="1" quotePrefix="1">
      <alignment horizontal="left"/>
    </xf>
    <xf numFmtId="0" fontId="0" fillId="0" borderId="7" xfId="0" applyFont="1" applyFill="1" applyBorder="1" applyAlignment="1">
      <alignment/>
    </xf>
    <xf numFmtId="6" fontId="0" fillId="0" borderId="8" xfId="0" applyNumberFormat="1" applyFont="1" applyFill="1" applyBorder="1" applyAlignment="1">
      <alignment/>
    </xf>
    <xf numFmtId="0" fontId="1" fillId="0" borderId="21" xfId="0" applyFont="1" applyBorder="1" applyAlignment="1">
      <alignment/>
    </xf>
    <xf numFmtId="6" fontId="0" fillId="3" borderId="0" xfId="17" applyNumberFormat="1" applyFill="1" applyAlignment="1">
      <alignment/>
    </xf>
    <xf numFmtId="6" fontId="0" fillId="3" borderId="0" xfId="17" applyNumberFormat="1" applyFill="1" applyBorder="1" applyAlignment="1">
      <alignment/>
    </xf>
    <xf numFmtId="6" fontId="0" fillId="4" borderId="0" xfId="17" applyNumberFormat="1" applyFill="1" applyAlignment="1">
      <alignment/>
    </xf>
    <xf numFmtId="6" fontId="0" fillId="4" borderId="0" xfId="17" applyNumberFormat="1" applyFill="1" applyBorder="1" applyAlignment="1">
      <alignment/>
    </xf>
    <xf numFmtId="6" fontId="1" fillId="3" borderId="17" xfId="17" applyNumberFormat="1" applyFont="1" applyFill="1" applyBorder="1" applyAlignment="1">
      <alignment/>
    </xf>
    <xf numFmtId="6" fontId="0" fillId="3" borderId="0" xfId="0" applyNumberFormat="1" applyFill="1" applyAlignment="1">
      <alignment/>
    </xf>
    <xf numFmtId="6" fontId="0" fillId="3" borderId="0" xfId="0" applyNumberFormat="1" applyFill="1" applyBorder="1" applyAlignment="1">
      <alignment/>
    </xf>
    <xf numFmtId="6" fontId="0" fillId="3" borderId="0" xfId="0" applyNumberFormat="1" applyFont="1" applyFill="1" applyBorder="1" applyAlignment="1">
      <alignment/>
    </xf>
    <xf numFmtId="6" fontId="0" fillId="3" borderId="8" xfId="0" applyNumberFormat="1" applyFont="1" applyFill="1" applyBorder="1" applyAlignment="1">
      <alignment/>
    </xf>
    <xf numFmtId="6" fontId="1" fillId="3" borderId="21" xfId="0" applyNumberFormat="1" applyFont="1" applyFill="1" applyBorder="1" applyAlignment="1">
      <alignment/>
    </xf>
    <xf numFmtId="6" fontId="1" fillId="3" borderId="22" xfId="0" applyNumberFormat="1" applyFont="1" applyFill="1" applyBorder="1" applyAlignment="1">
      <alignment/>
    </xf>
    <xf numFmtId="6" fontId="0" fillId="3" borderId="6" xfId="0" applyNumberFormat="1" applyFont="1" applyFill="1" applyBorder="1" applyAlignment="1">
      <alignment/>
    </xf>
    <xf numFmtId="6" fontId="0" fillId="3" borderId="9" xfId="0" applyNumberFormat="1" applyFont="1" applyFill="1" applyBorder="1" applyAlignment="1">
      <alignment/>
    </xf>
    <xf numFmtId="6" fontId="0" fillId="4" borderId="0" xfId="17" applyNumberFormat="1" applyFont="1" applyFill="1" applyAlignment="1">
      <alignment/>
    </xf>
    <xf numFmtId="166" fontId="0" fillId="4" borderId="0" xfId="17" applyNumberFormat="1" applyFill="1" applyAlignment="1">
      <alignment/>
    </xf>
    <xf numFmtId="166" fontId="0" fillId="4" borderId="0" xfId="17" applyNumberFormat="1" applyFont="1" applyFill="1" applyAlignment="1">
      <alignment/>
    </xf>
    <xf numFmtId="0" fontId="1" fillId="0" borderId="17" xfId="0" applyFont="1" applyFill="1" applyBorder="1" applyAlignment="1">
      <alignment/>
    </xf>
    <xf numFmtId="6" fontId="0" fillId="3" borderId="0" xfId="17" applyNumberFormat="1" applyFill="1" applyAlignment="1">
      <alignment/>
    </xf>
    <xf numFmtId="6" fontId="1" fillId="3" borderId="0" xfId="17" applyNumberFormat="1" applyFont="1" applyFill="1" applyAlignment="1">
      <alignment/>
    </xf>
    <xf numFmtId="166" fontId="0" fillId="3" borderId="0" xfId="17" applyNumberFormat="1" applyFill="1" applyAlignment="1">
      <alignment/>
    </xf>
    <xf numFmtId="166" fontId="1" fillId="3" borderId="0" xfId="17" applyNumberFormat="1" applyFont="1" applyFill="1" applyAlignment="1">
      <alignment/>
    </xf>
    <xf numFmtId="6" fontId="0" fillId="3" borderId="17" xfId="17" applyNumberFormat="1" applyFont="1" applyFill="1" applyBorder="1" applyAlignment="1">
      <alignment/>
    </xf>
    <xf numFmtId="6" fontId="0" fillId="3" borderId="0" xfId="17" applyNumberFormat="1" applyFont="1" applyFill="1" applyAlignment="1">
      <alignment/>
    </xf>
    <xf numFmtId="6" fontId="0" fillId="3" borderId="1" xfId="17" applyNumberFormat="1" applyFont="1" applyFill="1" applyBorder="1" applyAlignment="1">
      <alignment/>
    </xf>
    <xf numFmtId="6" fontId="1" fillId="3" borderId="23" xfId="17" applyNumberFormat="1" applyFont="1" applyFill="1" applyBorder="1" applyAlignment="1">
      <alignment/>
    </xf>
    <xf numFmtId="6" fontId="0" fillId="3" borderId="0" xfId="17" applyNumberFormat="1" applyFont="1" applyFill="1" applyBorder="1" applyAlignment="1">
      <alignment horizontal="right"/>
    </xf>
    <xf numFmtId="6" fontId="0" fillId="4" borderId="0" xfId="0" applyNumberFormat="1" applyFont="1" applyFill="1" applyAlignment="1">
      <alignment/>
    </xf>
    <xf numFmtId="6" fontId="0" fillId="4" borderId="1" xfId="17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3" xfId="0" applyFont="1" applyBorder="1" applyAlignment="1">
      <alignment horizontal="center"/>
    </xf>
    <xf numFmtId="6" fontId="0" fillId="3" borderId="0" xfId="0" applyNumberFormat="1" applyFont="1" applyFill="1" applyAlignment="1">
      <alignment/>
    </xf>
    <xf numFmtId="6" fontId="1" fillId="0" borderId="0" xfId="17" applyNumberFormat="1" applyFont="1" applyFill="1" applyBorder="1" applyAlignment="1">
      <alignment/>
    </xf>
    <xf numFmtId="6" fontId="1" fillId="0" borderId="0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6" fillId="0" borderId="12" xfId="0" applyFont="1" applyBorder="1" applyAlignment="1">
      <alignment/>
    </xf>
    <xf numFmtId="0" fontId="0" fillId="0" borderId="13" xfId="0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6" xfId="0" applyFont="1" applyBorder="1" applyAlignment="1">
      <alignment/>
    </xf>
    <xf numFmtId="0" fontId="0" fillId="0" borderId="14" xfId="0" applyBorder="1" applyAlignment="1">
      <alignment/>
    </xf>
    <xf numFmtId="0" fontId="9" fillId="0" borderId="0" xfId="0" applyFont="1" applyBorder="1" applyAlignment="1">
      <alignment horizontal="left"/>
    </xf>
    <xf numFmtId="0" fontId="2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6" fontId="0" fillId="0" borderId="1" xfId="17" applyNumberFormat="1" applyFont="1" applyFill="1" applyBorder="1" applyAlignment="1">
      <alignment horizontal="right"/>
    </xf>
    <xf numFmtId="38" fontId="1" fillId="0" borderId="16" xfId="17" applyNumberFormat="1" applyFont="1" applyFill="1" applyBorder="1" applyAlignment="1">
      <alignment horizontal="center"/>
    </xf>
    <xf numFmtId="0" fontId="6" fillId="0" borderId="11" xfId="0" applyFont="1" applyBorder="1" applyAlignment="1">
      <alignment/>
    </xf>
    <xf numFmtId="0" fontId="0" fillId="0" borderId="1" xfId="0" applyBorder="1" applyAlignment="1">
      <alignment/>
    </xf>
    <xf numFmtId="0" fontId="9" fillId="0" borderId="11" xfId="0" applyFont="1" applyBorder="1" applyAlignment="1">
      <alignment horizontal="center"/>
    </xf>
    <xf numFmtId="0" fontId="0" fillId="0" borderId="15" xfId="0" applyBorder="1" applyAlignment="1">
      <alignment/>
    </xf>
    <xf numFmtId="0" fontId="9" fillId="0" borderId="1" xfId="0" applyFont="1" applyBorder="1" applyAlignment="1">
      <alignment horizontal="center"/>
    </xf>
    <xf numFmtId="6" fontId="0" fillId="0" borderId="1" xfId="17" applyNumberFormat="1" applyFont="1" applyFill="1" applyBorder="1" applyAlignment="1">
      <alignment/>
    </xf>
    <xf numFmtId="0" fontId="8" fillId="0" borderId="0" xfId="0" applyFont="1" applyBorder="1" applyAlignment="1">
      <alignment horizontal="left"/>
    </xf>
    <xf numFmtId="0" fontId="22" fillId="0" borderId="24" xfId="0" applyFont="1" applyBorder="1" applyAlignment="1">
      <alignment vertical="top" wrapText="1"/>
    </xf>
    <xf numFmtId="0" fontId="22" fillId="3" borderId="24" xfId="0" applyFont="1" applyFill="1" applyBorder="1" applyAlignment="1">
      <alignment vertical="top" wrapText="1"/>
    </xf>
    <xf numFmtId="0" fontId="22" fillId="4" borderId="24" xfId="0" applyFont="1" applyFill="1" applyBorder="1" applyAlignment="1">
      <alignment vertical="top" wrapText="1"/>
    </xf>
    <xf numFmtId="0" fontId="22" fillId="2" borderId="24" xfId="0" applyFont="1" applyFill="1" applyBorder="1" applyAlignment="1">
      <alignment vertical="top" wrapText="1"/>
    </xf>
    <xf numFmtId="0" fontId="8" fillId="0" borderId="13" xfId="0" applyFont="1" applyBorder="1" applyAlignment="1">
      <alignment horizontal="left"/>
    </xf>
    <xf numFmtId="6" fontId="0" fillId="0" borderId="0" xfId="0" applyNumberFormat="1" applyFill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6" fontId="0" fillId="0" borderId="0" xfId="0" applyNumberFormat="1" applyFont="1" applyFill="1" applyBorder="1" applyAlignment="1">
      <alignment/>
    </xf>
    <xf numFmtId="0" fontId="25" fillId="0" borderId="0" xfId="0" applyFont="1" applyBorder="1" applyAlignment="1">
      <alignment/>
    </xf>
    <xf numFmtId="0" fontId="24" fillId="0" borderId="24" xfId="0" applyFont="1" applyBorder="1" applyAlignment="1">
      <alignment vertical="top" wrapText="1"/>
    </xf>
    <xf numFmtId="0" fontId="24" fillId="3" borderId="24" xfId="0" applyFont="1" applyFill="1" applyBorder="1" applyAlignment="1">
      <alignment vertical="top" wrapText="1"/>
    </xf>
    <xf numFmtId="0" fontId="24" fillId="4" borderId="24" xfId="0" applyFont="1" applyFill="1" applyBorder="1" applyAlignment="1">
      <alignment vertical="top" wrapText="1"/>
    </xf>
    <xf numFmtId="0" fontId="24" fillId="2" borderId="24" xfId="0" applyFont="1" applyFill="1" applyBorder="1" applyAlignment="1">
      <alignment vertical="top" wrapText="1"/>
    </xf>
    <xf numFmtId="0" fontId="3" fillId="0" borderId="0" xfId="0" applyFont="1" applyBorder="1" applyAlignment="1">
      <alignment horizontal="right"/>
    </xf>
    <xf numFmtId="0" fontId="26" fillId="0" borderId="0" xfId="0" applyFont="1" applyBorder="1" applyAlignment="1">
      <alignment/>
    </xf>
    <xf numFmtId="0" fontId="23" fillId="0" borderId="24" xfId="0" applyFont="1" applyBorder="1" applyAlignment="1">
      <alignment vertical="top" wrapText="1"/>
    </xf>
    <xf numFmtId="0" fontId="23" fillId="3" borderId="24" xfId="0" applyFont="1" applyFill="1" applyBorder="1" applyAlignment="1">
      <alignment vertical="top" wrapText="1"/>
    </xf>
    <xf numFmtId="0" fontId="23" fillId="4" borderId="24" xfId="0" applyFont="1" applyFill="1" applyBorder="1" applyAlignment="1">
      <alignment vertical="top" wrapText="1"/>
    </xf>
    <xf numFmtId="0" fontId="23" fillId="2" borderId="24" xfId="0" applyFont="1" applyFill="1" applyBorder="1" applyAlignment="1">
      <alignment vertical="top" wrapText="1"/>
    </xf>
    <xf numFmtId="6" fontId="0" fillId="0" borderId="0" xfId="17" applyNumberFormat="1" applyFont="1" applyFill="1" applyBorder="1" applyAlignment="1">
      <alignment/>
    </xf>
    <xf numFmtId="6" fontId="0" fillId="0" borderId="0" xfId="17" applyNumberFormat="1" applyFont="1" applyFill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Fill="1" applyBorder="1" applyAlignment="1">
      <alignment vertical="top" wrapText="1"/>
    </xf>
    <xf numFmtId="0" fontId="13" fillId="0" borderId="0" xfId="0" applyFont="1" applyBorder="1" applyAlignment="1">
      <alignment horizontal="left"/>
    </xf>
    <xf numFmtId="0" fontId="23" fillId="0" borderId="0" xfId="0" applyFont="1" applyBorder="1" applyAlignment="1">
      <alignment/>
    </xf>
    <xf numFmtId="0" fontId="23" fillId="0" borderId="0" xfId="0" applyFont="1" applyFill="1" applyBorder="1" applyAlignment="1">
      <alignment vertical="top" wrapText="1"/>
    </xf>
    <xf numFmtId="0" fontId="9" fillId="0" borderId="0" xfId="0" applyFont="1" applyAlignment="1">
      <alignment horizontal="left"/>
    </xf>
    <xf numFmtId="44" fontId="25" fillId="0" borderId="0" xfId="17" applyFont="1" applyAlignment="1">
      <alignment/>
    </xf>
    <xf numFmtId="0" fontId="5" fillId="0" borderId="0" xfId="0" applyFont="1" applyAlignment="1">
      <alignment horizontal="center"/>
    </xf>
    <xf numFmtId="174" fontId="5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tabSelected="1" zoomScale="75" zoomScaleNormal="75" workbookViewId="0" topLeftCell="A1">
      <selection activeCell="M9" sqref="M9"/>
    </sheetView>
  </sheetViews>
  <sheetFormatPr defaultColWidth="9.140625" defaultRowHeight="12.75"/>
  <cols>
    <col min="2" max="2" width="2.7109375" style="0" customWidth="1"/>
    <col min="3" max="3" width="31.421875" style="0" customWidth="1"/>
    <col min="9" max="9" width="9.57421875" style="0" bestFit="1" customWidth="1"/>
    <col min="10" max="10" width="16.140625" style="0" customWidth="1"/>
    <col min="11" max="11" width="9.140625" style="4" customWidth="1"/>
    <col min="13" max="13" width="36.421875" style="0" customWidth="1"/>
    <col min="19" max="19" width="45.8515625" style="0" bestFit="1" customWidth="1"/>
  </cols>
  <sheetData>
    <row r="1" spans="1:13" s="10" customFormat="1" ht="41.25">
      <c r="A1" s="304" t="s">
        <v>166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</row>
    <row r="2" spans="1:16" ht="41.25">
      <c r="A2" s="304" t="s">
        <v>240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10"/>
      <c r="O2" s="10"/>
      <c r="P2" s="10"/>
    </row>
    <row r="3" spans="1:13" s="10" customFormat="1" ht="50.25" customHeight="1">
      <c r="A3" s="305">
        <v>39904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</row>
    <row r="4" spans="1:16" s="10" customFormat="1" ht="51" customHeight="1">
      <c r="A4"/>
      <c r="B4"/>
      <c r="C4" s="176" t="s">
        <v>165</v>
      </c>
      <c r="D4"/>
      <c r="E4"/>
      <c r="F4" s="175"/>
      <c r="G4"/>
      <c r="H4"/>
      <c r="I4"/>
      <c r="J4"/>
      <c r="K4" s="164"/>
      <c r="L4"/>
      <c r="M4"/>
      <c r="N4"/>
      <c r="O4"/>
      <c r="P4"/>
    </row>
    <row r="5" spans="9:10" ht="20.25">
      <c r="I5" s="187" t="s">
        <v>183</v>
      </c>
      <c r="J5" s="11"/>
    </row>
    <row r="6" spans="3:11" ht="20.25">
      <c r="C6" s="247" t="s">
        <v>228</v>
      </c>
      <c r="D6" s="168"/>
      <c r="E6" s="11"/>
      <c r="G6" s="11"/>
      <c r="H6" s="11"/>
      <c r="I6" s="11"/>
      <c r="J6" s="187"/>
      <c r="K6" s="187"/>
    </row>
    <row r="7" spans="3:11" ht="11.25" customHeight="1">
      <c r="C7" s="247"/>
      <c r="D7" s="168"/>
      <c r="E7" s="11"/>
      <c r="G7" s="11"/>
      <c r="H7" s="11"/>
      <c r="I7" s="11"/>
      <c r="J7" s="187"/>
      <c r="K7" s="187"/>
    </row>
    <row r="8" spans="3:11" ht="20.25">
      <c r="C8" s="174" t="s">
        <v>164</v>
      </c>
      <c r="D8" s="11"/>
      <c r="E8" s="11"/>
      <c r="G8" s="11"/>
      <c r="H8" s="11"/>
      <c r="I8" s="11"/>
      <c r="J8" s="187"/>
      <c r="K8" s="187"/>
    </row>
    <row r="9" spans="3:11" ht="20.25">
      <c r="C9" s="45" t="s">
        <v>159</v>
      </c>
      <c r="D9" s="11" t="s">
        <v>96</v>
      </c>
      <c r="E9" s="11"/>
      <c r="G9" s="11"/>
      <c r="H9" s="11"/>
      <c r="I9" s="11"/>
      <c r="J9" s="187"/>
      <c r="K9" s="187"/>
    </row>
    <row r="10" spans="3:11" ht="20.25">
      <c r="C10" s="45" t="s">
        <v>160</v>
      </c>
      <c r="D10" s="11" t="s">
        <v>18</v>
      </c>
      <c r="E10" s="11"/>
      <c r="G10" s="11"/>
      <c r="H10" s="11"/>
      <c r="I10" s="11"/>
      <c r="J10" s="187"/>
      <c r="K10" s="187"/>
    </row>
    <row r="11" spans="3:11" ht="20.25">
      <c r="C11" s="45" t="s">
        <v>161</v>
      </c>
      <c r="D11" s="11" t="s">
        <v>19</v>
      </c>
      <c r="E11" s="11"/>
      <c r="G11" s="11"/>
      <c r="H11" s="11"/>
      <c r="I11" s="11"/>
      <c r="J11" s="187"/>
      <c r="K11" s="187"/>
    </row>
    <row r="12" spans="3:11" ht="20.25">
      <c r="C12" s="45" t="s">
        <v>162</v>
      </c>
      <c r="D12" s="11" t="s">
        <v>20</v>
      </c>
      <c r="E12" s="11"/>
      <c r="G12" s="11"/>
      <c r="H12" s="11"/>
      <c r="I12" s="11"/>
      <c r="J12" s="187"/>
      <c r="K12" s="187"/>
    </row>
    <row r="13" spans="3:11" ht="20.25">
      <c r="C13" s="45" t="s">
        <v>163</v>
      </c>
      <c r="D13" s="11" t="s">
        <v>182</v>
      </c>
      <c r="E13" s="11"/>
      <c r="G13" s="11"/>
      <c r="H13" s="11"/>
      <c r="I13" s="11"/>
      <c r="J13" s="187"/>
      <c r="K13" s="187"/>
    </row>
    <row r="14" spans="3:11" ht="20.25">
      <c r="C14" s="45"/>
      <c r="D14" s="11"/>
      <c r="E14" s="11"/>
      <c r="G14" s="11"/>
      <c r="H14" s="11"/>
      <c r="I14" s="11"/>
      <c r="J14" s="187"/>
      <c r="K14" s="187"/>
    </row>
    <row r="15" spans="2:11" ht="11.25" customHeight="1">
      <c r="B15" s="262"/>
      <c r="C15" s="269"/>
      <c r="D15" s="267"/>
      <c r="E15" s="267"/>
      <c r="F15" s="252"/>
      <c r="G15" s="267"/>
      <c r="H15" s="253"/>
      <c r="I15" s="11"/>
      <c r="J15" s="187"/>
      <c r="K15" s="187"/>
    </row>
    <row r="16" spans="2:11" ht="20.25">
      <c r="B16" s="254"/>
      <c r="C16" s="260" t="s">
        <v>236</v>
      </c>
      <c r="D16" s="7"/>
      <c r="E16" s="7"/>
      <c r="F16" s="7"/>
      <c r="G16" s="7"/>
      <c r="H16" s="255"/>
      <c r="I16" s="11"/>
      <c r="J16" s="187"/>
      <c r="K16" s="187"/>
    </row>
    <row r="17" spans="2:11" ht="20.25">
      <c r="B17" s="254"/>
      <c r="C17" s="7"/>
      <c r="D17" s="7"/>
      <c r="E17" s="7"/>
      <c r="F17" s="7"/>
      <c r="G17" s="7"/>
      <c r="H17" s="255"/>
      <c r="I17" s="11"/>
      <c r="J17" s="187"/>
      <c r="K17" s="187"/>
    </row>
    <row r="18" spans="2:11" ht="20.25">
      <c r="B18" s="254"/>
      <c r="C18" s="274" t="s">
        <v>232</v>
      </c>
      <c r="D18" s="7"/>
      <c r="E18" s="7"/>
      <c r="F18" s="7"/>
      <c r="G18" s="7"/>
      <c r="H18" s="255"/>
      <c r="I18" s="11"/>
      <c r="J18" s="187"/>
      <c r="K18" s="187"/>
    </row>
    <row r="19" spans="2:11" ht="20.25">
      <c r="B19" s="254"/>
      <c r="C19" s="261"/>
      <c r="D19" s="7"/>
      <c r="E19" s="7"/>
      <c r="F19" s="7"/>
      <c r="G19" s="7"/>
      <c r="H19" s="255"/>
      <c r="I19" s="11"/>
      <c r="J19" s="187"/>
      <c r="K19" s="187"/>
    </row>
    <row r="20" spans="2:11" ht="20.25">
      <c r="B20" s="254"/>
      <c r="C20" s="275" t="s">
        <v>235</v>
      </c>
      <c r="D20" s="7"/>
      <c r="E20" s="7"/>
      <c r="F20" s="7"/>
      <c r="G20" s="7"/>
      <c r="H20" s="255"/>
      <c r="I20" s="11"/>
      <c r="J20" s="187"/>
      <c r="K20" s="187"/>
    </row>
    <row r="21" spans="2:11" ht="20.25">
      <c r="B21" s="254"/>
      <c r="C21" s="261"/>
      <c r="D21" s="7"/>
      <c r="E21" s="7"/>
      <c r="F21" s="7"/>
      <c r="G21" s="7"/>
      <c r="H21" s="255"/>
      <c r="I21" s="11"/>
      <c r="J21" s="187"/>
      <c r="K21" s="187"/>
    </row>
    <row r="22" spans="2:11" ht="20.25">
      <c r="B22" s="254"/>
      <c r="C22" s="276" t="s">
        <v>233</v>
      </c>
      <c r="D22" s="7"/>
      <c r="E22" s="7"/>
      <c r="F22" s="7"/>
      <c r="G22" s="7"/>
      <c r="H22" s="255"/>
      <c r="I22" s="11"/>
      <c r="J22" s="187"/>
      <c r="K22" s="187"/>
    </row>
    <row r="23" spans="2:11" ht="20.25">
      <c r="B23" s="254"/>
      <c r="C23" s="261"/>
      <c r="D23" s="7"/>
      <c r="E23" s="256"/>
      <c r="F23" s="7"/>
      <c r="G23" s="256"/>
      <c r="H23" s="255"/>
      <c r="I23" s="11"/>
      <c r="J23" s="187"/>
      <c r="K23" s="187"/>
    </row>
    <row r="24" spans="2:11" ht="20.25">
      <c r="B24" s="254"/>
      <c r="C24" s="277" t="s">
        <v>234</v>
      </c>
      <c r="D24" s="256"/>
      <c r="E24" s="256"/>
      <c r="F24" s="256"/>
      <c r="G24" s="256"/>
      <c r="H24" s="255"/>
      <c r="I24" s="11"/>
      <c r="J24" s="187"/>
      <c r="K24" s="187"/>
    </row>
    <row r="25" spans="2:11" ht="20.25">
      <c r="B25" s="270"/>
      <c r="C25" s="271"/>
      <c r="D25" s="257"/>
      <c r="E25" s="257"/>
      <c r="F25" s="268"/>
      <c r="G25" s="257"/>
      <c r="H25" s="258"/>
      <c r="I25" s="11"/>
      <c r="J25" s="187"/>
      <c r="K25" s="187"/>
    </row>
    <row r="26" spans="3:11" ht="20.25">
      <c r="C26" s="45"/>
      <c r="D26" s="11"/>
      <c r="E26" s="11"/>
      <c r="G26" s="11"/>
      <c r="H26" s="11"/>
      <c r="I26" s="11"/>
      <c r="J26" s="187"/>
      <c r="K26" s="187"/>
    </row>
    <row r="27" spans="3:11" ht="20.25">
      <c r="C27" s="45"/>
      <c r="D27" s="11"/>
      <c r="E27" s="11"/>
      <c r="G27" s="11"/>
      <c r="H27" s="11"/>
      <c r="I27" s="11"/>
      <c r="J27" s="187"/>
      <c r="K27" s="187"/>
    </row>
    <row r="28" spans="4:11" ht="18">
      <c r="D28" s="11"/>
      <c r="J28" s="11"/>
      <c r="K28" s="165"/>
    </row>
    <row r="30" ht="18.75" customHeight="1"/>
    <row r="31" ht="10.5" customHeight="1">
      <c r="K31" s="167"/>
    </row>
    <row r="32" ht="18">
      <c r="K32" s="166"/>
    </row>
    <row r="33" ht="18">
      <c r="K33" s="166"/>
    </row>
    <row r="34" spans="10:11" ht="18">
      <c r="J34" s="11"/>
      <c r="K34" s="165"/>
    </row>
    <row r="35" spans="10:11" ht="18">
      <c r="J35" s="11"/>
      <c r="K35" s="166"/>
    </row>
    <row r="36" ht="18">
      <c r="K36" s="166"/>
    </row>
    <row r="37" spans="8:11" ht="18">
      <c r="H37" s="11"/>
      <c r="J37" s="11"/>
      <c r="K37" s="165"/>
    </row>
    <row r="38" ht="18.75" customHeight="1">
      <c r="K38" s="165"/>
    </row>
    <row r="39" ht="18">
      <c r="K39" s="166"/>
    </row>
    <row r="40" spans="9:11" ht="18">
      <c r="I40" s="11"/>
      <c r="K40" s="167"/>
    </row>
    <row r="41" spans="9:11" ht="18">
      <c r="I41" s="11"/>
      <c r="K41" s="167"/>
    </row>
    <row r="42" spans="9:11" ht="18">
      <c r="I42" s="11"/>
      <c r="K42" s="167"/>
    </row>
  </sheetData>
  <mergeCells count="3">
    <mergeCell ref="A1:M1"/>
    <mergeCell ref="A3:M3"/>
    <mergeCell ref="A2:M2"/>
  </mergeCells>
  <printOptions horizontalCentered="1"/>
  <pageMargins left="0.48" right="0.75" top="0.7" bottom="0.67" header="0.5" footer="0.5"/>
  <pageSetup fitToHeight="1" fitToWidth="1" horizontalDpi="300" verticalDpi="3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41"/>
  <sheetViews>
    <sheetView zoomScale="75" zoomScaleNormal="75" workbookViewId="0" topLeftCell="A1">
      <selection activeCell="B32" sqref="B32"/>
    </sheetView>
  </sheetViews>
  <sheetFormatPr defaultColWidth="9.140625" defaultRowHeight="12.75"/>
  <cols>
    <col min="1" max="1" width="2.140625" style="0" customWidth="1"/>
    <col min="2" max="2" width="38.00390625" style="0" customWidth="1"/>
    <col min="3" max="3" width="19.00390625" style="4" customWidth="1"/>
    <col min="4" max="4" width="21.7109375" style="4" customWidth="1"/>
    <col min="5" max="5" width="17.421875" style="4" customWidth="1"/>
    <col min="6" max="6" width="18.8515625" style="159" customWidth="1"/>
    <col min="7" max="7" width="11.28125" style="0" bestFit="1" customWidth="1"/>
  </cols>
  <sheetData>
    <row r="2" ht="15.75">
      <c r="C2" s="110" t="s">
        <v>167</v>
      </c>
    </row>
    <row r="3" spans="3:7" ht="15.75">
      <c r="C3" s="110" t="s">
        <v>150</v>
      </c>
      <c r="G3" s="21"/>
    </row>
    <row r="4" ht="12.75">
      <c r="G4" s="21"/>
    </row>
    <row r="5" ht="12.75">
      <c r="G5" s="21"/>
    </row>
    <row r="6" spans="3:7" ht="15.75">
      <c r="C6" s="110" t="s">
        <v>151</v>
      </c>
      <c r="F6" s="156"/>
      <c r="G6" s="21"/>
    </row>
    <row r="7" spans="2:5" ht="15.75">
      <c r="B7" s="109"/>
      <c r="C7" s="108"/>
      <c r="D7" s="108"/>
      <c r="E7" s="108"/>
    </row>
    <row r="8" spans="2:6" s="8" customFormat="1" ht="18">
      <c r="B8" s="191"/>
      <c r="C8" s="191" t="s">
        <v>82</v>
      </c>
      <c r="D8" s="191" t="s">
        <v>91</v>
      </c>
      <c r="E8" s="191" t="s">
        <v>17</v>
      </c>
      <c r="F8" s="159"/>
    </row>
    <row r="9" spans="2:5" ht="18">
      <c r="B9" s="192"/>
      <c r="C9" s="193"/>
      <c r="D9" s="193"/>
      <c r="E9" s="193"/>
    </row>
    <row r="10" spans="2:7" ht="18">
      <c r="B10" s="194" t="s">
        <v>92</v>
      </c>
      <c r="C10" s="195">
        <f>SUM('Schedule 2 Revenue Summary'!G23)</f>
        <v>19005817.75</v>
      </c>
      <c r="D10" s="195">
        <f>'Schedule 2 Revenue Summary'!$F$23</f>
        <v>18972403.11863</v>
      </c>
      <c r="E10" s="195">
        <f>SUM(D10-C10)</f>
        <v>-33414.63137000054</v>
      </c>
      <c r="F10" s="158"/>
      <c r="G10" s="21"/>
    </row>
    <row r="11" spans="2:7" ht="18">
      <c r="B11" s="194" t="s">
        <v>10</v>
      </c>
      <c r="C11" s="195">
        <f>SUM('Schedule 3 Expenditure Summary'!H38)</f>
        <v>19005817.599999998</v>
      </c>
      <c r="D11" s="195">
        <f>SUM('Schedule 3 Expenditure Summary'!G38)</f>
        <v>18855223.963333335</v>
      </c>
      <c r="E11" s="195">
        <f>SUM(D11-C11)</f>
        <v>-150593.636666663</v>
      </c>
      <c r="F11" s="157"/>
      <c r="G11" s="21"/>
    </row>
    <row r="12" spans="2:7" s="1" customFormat="1" ht="18.75" thickBot="1">
      <c r="B12" s="196" t="s">
        <v>93</v>
      </c>
      <c r="C12" s="197">
        <f>SUM(C10-C11)</f>
        <v>0.15000000223517418</v>
      </c>
      <c r="D12" s="197">
        <f>SUM(D10-D11)</f>
        <v>117179.15529666469</v>
      </c>
      <c r="E12" s="197">
        <f>SUM(E10-E11)</f>
        <v>117179.00529666245</v>
      </c>
      <c r="F12" s="157"/>
      <c r="G12" s="18"/>
    </row>
    <row r="13" spans="2:7" ht="13.5" thickTop="1">
      <c r="B13" s="23"/>
      <c r="C13" s="108"/>
      <c r="D13" s="108"/>
      <c r="E13" s="108"/>
      <c r="F13" s="157"/>
      <c r="G13" s="24"/>
    </row>
    <row r="14" spans="2:7" ht="12.75">
      <c r="B14" s="23"/>
      <c r="C14" s="150"/>
      <c r="D14" s="151"/>
      <c r="E14" s="151"/>
      <c r="G14" s="24"/>
    </row>
    <row r="15" spans="2:6" ht="12.75">
      <c r="B15" s="262"/>
      <c r="C15" s="252"/>
      <c r="D15" s="263"/>
      <c r="E15" s="264"/>
      <c r="F15" s="158"/>
    </row>
    <row r="16" spans="2:7" ht="15.75">
      <c r="B16" s="278" t="s">
        <v>237</v>
      </c>
      <c r="C16" s="273"/>
      <c r="D16" s="7"/>
      <c r="E16" s="259"/>
      <c r="F16"/>
      <c r="G16" s="108"/>
    </row>
    <row r="17" spans="2:7" ht="12.75">
      <c r="B17" s="254"/>
      <c r="C17" s="7"/>
      <c r="D17" s="7"/>
      <c r="E17" s="259"/>
      <c r="F17"/>
      <c r="G17" s="108"/>
    </row>
    <row r="18" spans="2:7" ht="15.75">
      <c r="B18" s="254"/>
      <c r="C18" s="274" t="s">
        <v>232</v>
      </c>
      <c r="D18" s="7"/>
      <c r="E18" s="259"/>
      <c r="F18"/>
      <c r="G18" s="108"/>
    </row>
    <row r="19" spans="2:7" ht="15.75">
      <c r="B19" s="254"/>
      <c r="C19" s="261"/>
      <c r="D19" s="7"/>
      <c r="E19" s="259"/>
      <c r="F19"/>
      <c r="G19" s="47"/>
    </row>
    <row r="20" spans="2:7" ht="31.5">
      <c r="B20" s="254"/>
      <c r="C20" s="275" t="s">
        <v>235</v>
      </c>
      <c r="D20" s="7"/>
      <c r="E20" s="259"/>
      <c r="F20"/>
      <c r="G20" s="108"/>
    </row>
    <row r="21" spans="2:7" ht="15.75">
      <c r="B21" s="254"/>
      <c r="C21" s="261"/>
      <c r="D21" s="7"/>
      <c r="E21" s="259"/>
      <c r="F21"/>
      <c r="G21" s="46"/>
    </row>
    <row r="22" spans="2:7" ht="31.5">
      <c r="B22" s="254"/>
      <c r="C22" s="276" t="s">
        <v>233</v>
      </c>
      <c r="D22" s="7"/>
      <c r="E22" s="259"/>
      <c r="F22"/>
      <c r="G22" s="46"/>
    </row>
    <row r="23" spans="2:7" ht="18">
      <c r="B23" s="254"/>
      <c r="C23" s="261"/>
      <c r="D23" s="7"/>
      <c r="E23" s="255"/>
      <c r="F23" s="11"/>
      <c r="G23" s="46"/>
    </row>
    <row r="24" spans="2:7" ht="31.5">
      <c r="B24" s="254"/>
      <c r="C24" s="277" t="s">
        <v>234</v>
      </c>
      <c r="D24" s="256"/>
      <c r="E24" s="255"/>
      <c r="F24" s="11"/>
      <c r="G24" s="46"/>
    </row>
    <row r="25" spans="2:7" ht="12.75">
      <c r="B25" s="270"/>
      <c r="C25" s="272"/>
      <c r="D25" s="265"/>
      <c r="E25" s="266"/>
      <c r="F25" s="163"/>
      <c r="G25" s="46"/>
    </row>
    <row r="26" spans="3:6" ht="12.75">
      <c r="C26"/>
      <c r="D26"/>
      <c r="E26"/>
      <c r="F26"/>
    </row>
    <row r="27" spans="3:6" ht="12.75">
      <c r="C27"/>
      <c r="D27"/>
      <c r="E27"/>
      <c r="F27"/>
    </row>
    <row r="28" spans="3:6" ht="12.75">
      <c r="C28"/>
      <c r="D28"/>
      <c r="E28"/>
      <c r="F28"/>
    </row>
    <row r="29" spans="3:6" ht="12.75">
      <c r="C29"/>
      <c r="D29"/>
      <c r="E29"/>
      <c r="F29"/>
    </row>
    <row r="30" spans="3:6" ht="12.75">
      <c r="C30"/>
      <c r="D30"/>
      <c r="E30"/>
      <c r="F30"/>
    </row>
    <row r="31" spans="3:6" ht="12.75">
      <c r="C31"/>
      <c r="D31"/>
      <c r="E31"/>
      <c r="F31"/>
    </row>
    <row r="32" spans="3:6" ht="12.75">
      <c r="C32"/>
      <c r="D32"/>
      <c r="E32"/>
      <c r="F32"/>
    </row>
    <row r="33" spans="3:6" ht="12.75">
      <c r="C33"/>
      <c r="D33"/>
      <c r="E33"/>
      <c r="F33"/>
    </row>
    <row r="34" spans="3:6" ht="12.75">
      <c r="C34"/>
      <c r="D34"/>
      <c r="E34"/>
      <c r="F34"/>
    </row>
    <row r="35" ht="0.75" customHeight="1"/>
    <row r="36" spans="2:3" ht="15.75">
      <c r="B36" s="78"/>
      <c r="C36" s="47"/>
    </row>
    <row r="37" spans="2:6" ht="12.75">
      <c r="B37" s="108"/>
      <c r="C37" s="108"/>
      <c r="F37" s="158"/>
    </row>
    <row r="38" spans="2:6" ht="18">
      <c r="B38" s="189"/>
      <c r="C38" s="190"/>
      <c r="F38" s="158"/>
    </row>
    <row r="39" spans="2:6" ht="18">
      <c r="B39" s="189"/>
      <c r="C39" s="199"/>
      <c r="F39" s="160"/>
    </row>
    <row r="40" spans="2:3" ht="18">
      <c r="B40" s="189"/>
      <c r="C40" s="190"/>
    </row>
    <row r="41" spans="2:3" ht="12.75">
      <c r="B41" s="30"/>
      <c r="C41" s="113"/>
    </row>
  </sheetData>
  <printOptions horizontalCentered="1"/>
  <pageMargins left="0.17" right="0.17" top="0.8" bottom="0.76" header="0.5" footer="0.5"/>
  <pageSetup horizontalDpi="600" verticalDpi="600" orientation="landscape" r:id="rId1"/>
  <headerFooter alignWithMargins="0">
    <oddFooter>&amp;L&amp;D&amp;RSUMMARY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54"/>
  <sheetViews>
    <sheetView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6" sqref="A6"/>
      <selection pane="bottomRight" activeCell="N37" sqref="N37"/>
    </sheetView>
  </sheetViews>
  <sheetFormatPr defaultColWidth="9.140625" defaultRowHeight="12.75"/>
  <cols>
    <col min="1" max="1" width="27.8515625" style="0" customWidth="1"/>
    <col min="2" max="2" width="17.00390625" style="119" customWidth="1"/>
    <col min="3" max="3" width="18.00390625" style="119" customWidth="1"/>
    <col min="4" max="4" width="14.7109375" style="21" customWidth="1"/>
    <col min="5" max="5" width="15.28125" style="21" customWidth="1"/>
    <col min="6" max="6" width="15.8515625" style="21" customWidth="1"/>
    <col min="7" max="7" width="14.8515625" style="21" customWidth="1"/>
    <col min="8" max="8" width="15.140625" style="21" bestFit="1" customWidth="1"/>
    <col min="9" max="9" width="5.7109375" style="22" customWidth="1"/>
    <col min="10" max="10" width="11.57421875" style="4" bestFit="1" customWidth="1"/>
  </cols>
  <sheetData>
    <row r="1" spans="1:10" s="14" customFormat="1" ht="20.25">
      <c r="A1" s="198" t="s">
        <v>160</v>
      </c>
      <c r="B1" s="77"/>
      <c r="C1" s="63"/>
      <c r="D1" s="44" t="s">
        <v>168</v>
      </c>
      <c r="E1" s="65"/>
      <c r="F1" s="18"/>
      <c r="G1" s="18"/>
      <c r="H1" s="18"/>
      <c r="I1" s="18"/>
      <c r="J1" s="245"/>
    </row>
    <row r="2" spans="2:10" s="14" customFormat="1" ht="4.5" customHeight="1">
      <c r="B2" s="77"/>
      <c r="C2" s="68"/>
      <c r="D2" s="20"/>
      <c r="E2" s="69"/>
      <c r="F2" s="18"/>
      <c r="G2" s="18"/>
      <c r="H2" s="18"/>
      <c r="I2" s="18"/>
      <c r="J2" s="245"/>
    </row>
    <row r="3" spans="2:10" s="14" customFormat="1" ht="16.5" thickBot="1">
      <c r="B3" s="78"/>
      <c r="C3" s="70"/>
      <c r="D3" s="71" t="s">
        <v>130</v>
      </c>
      <c r="E3" s="72"/>
      <c r="F3" s="18"/>
      <c r="G3" s="18"/>
      <c r="H3" s="18"/>
      <c r="I3" s="18"/>
      <c r="J3" s="245"/>
    </row>
    <row r="4" ht="6.75" customHeight="1" thickBot="1"/>
    <row r="5" spans="1:10" s="3" customFormat="1" ht="12.75">
      <c r="A5" s="49"/>
      <c r="B5" s="136" t="s">
        <v>169</v>
      </c>
      <c r="C5" s="137"/>
      <c r="D5" s="51" t="s">
        <v>148</v>
      </c>
      <c r="E5" s="50"/>
      <c r="F5" s="50"/>
      <c r="G5" s="50"/>
      <c r="H5" s="52"/>
      <c r="I5" s="25"/>
      <c r="J5" s="246"/>
    </row>
    <row r="6" spans="1:10" s="3" customFormat="1" ht="12.75">
      <c r="A6" s="53"/>
      <c r="B6" s="138"/>
      <c r="C6" s="178"/>
      <c r="D6" s="54" t="s">
        <v>77</v>
      </c>
      <c r="E6" s="54" t="s">
        <v>7</v>
      </c>
      <c r="F6" s="54" t="s">
        <v>21</v>
      </c>
      <c r="G6" s="54" t="s">
        <v>126</v>
      </c>
      <c r="H6" s="55" t="s">
        <v>8</v>
      </c>
      <c r="I6" s="25"/>
      <c r="J6" s="246"/>
    </row>
    <row r="7" spans="1:10" s="1" customFormat="1" ht="12.75">
      <c r="A7" s="56" t="s">
        <v>9</v>
      </c>
      <c r="B7" s="139" t="s">
        <v>134</v>
      </c>
      <c r="C7" s="139" t="s">
        <v>146</v>
      </c>
      <c r="D7" s="36" t="s">
        <v>152</v>
      </c>
      <c r="E7" s="54" t="s">
        <v>153</v>
      </c>
      <c r="F7" s="54" t="s">
        <v>11</v>
      </c>
      <c r="G7" s="54" t="s">
        <v>12</v>
      </c>
      <c r="H7" s="55" t="s">
        <v>13</v>
      </c>
      <c r="I7" s="37"/>
      <c r="J7" s="6"/>
    </row>
    <row r="8" spans="1:10" s="1" customFormat="1" ht="13.5" thickBot="1">
      <c r="A8" s="57"/>
      <c r="B8" s="140"/>
      <c r="C8" s="140"/>
      <c r="D8" s="58"/>
      <c r="E8" s="58"/>
      <c r="F8" s="58"/>
      <c r="G8" s="58"/>
      <c r="H8" s="59"/>
      <c r="I8" s="177"/>
      <c r="J8" s="6"/>
    </row>
    <row r="9" spans="1:9" ht="12.75">
      <c r="A9" s="60"/>
      <c r="B9" s="141"/>
      <c r="C9" s="141"/>
      <c r="D9" s="61"/>
      <c r="E9" s="61"/>
      <c r="F9" s="61"/>
      <c r="G9" s="61"/>
      <c r="H9" s="61"/>
      <c r="I9" s="26"/>
    </row>
    <row r="10" spans="1:9" ht="14.25" customHeight="1">
      <c r="A10" t="s">
        <v>155</v>
      </c>
      <c r="B10" s="219">
        <v>16056098</v>
      </c>
      <c r="C10" s="42">
        <f>SUM('Schedule 4 Revenue Detail'!C13)</f>
        <v>16356080</v>
      </c>
      <c r="D10" s="27">
        <f>SUM('Schedule 4 Revenue Detail'!D13)</f>
        <v>16421081</v>
      </c>
      <c r="E10" s="21">
        <f>SUM('Schedule 4 Revenue Detail'!E13)</f>
        <v>511680</v>
      </c>
      <c r="F10" s="222">
        <f>SUM(D10:E10)</f>
        <v>16932761</v>
      </c>
      <c r="G10" s="27">
        <f>SUM('Schedule 4 Revenue Detail'!G13)</f>
        <v>16940500</v>
      </c>
      <c r="H10" s="222">
        <f aca="true" t="shared" si="0" ref="H10:H20">SUM(F10-G10)</f>
        <v>-7739</v>
      </c>
      <c r="I10" s="26"/>
    </row>
    <row r="11" spans="1:10" ht="12.75">
      <c r="A11" t="s">
        <v>22</v>
      </c>
      <c r="B11" s="219">
        <v>1769888</v>
      </c>
      <c r="C11" s="42">
        <f>SUM('Schedule 4 Revenue Detail'!C30)</f>
        <v>1657235.03263</v>
      </c>
      <c r="D11" s="27">
        <f>SUM('Schedule 4 Revenue Detail'!D30)</f>
        <v>1525849.70222</v>
      </c>
      <c r="E11" s="21">
        <f>SUM('Schedule 4 Revenue Detail'!E30)</f>
        <v>187515</v>
      </c>
      <c r="F11" s="222">
        <f aca="true" t="shared" si="1" ref="F11:F20">SUM(D11:E11)</f>
        <v>1713364.70222</v>
      </c>
      <c r="G11" s="27">
        <f>SUM('Schedule 4 Revenue Detail'!G30)</f>
        <v>1703860</v>
      </c>
      <c r="H11" s="222">
        <f t="shared" si="0"/>
        <v>9504.702220000094</v>
      </c>
      <c r="J11" s="76"/>
    </row>
    <row r="12" spans="1:10" ht="12.75">
      <c r="A12" t="s">
        <v>191</v>
      </c>
      <c r="B12" s="219">
        <v>89087</v>
      </c>
      <c r="C12" s="42">
        <f>SUM('Schedule 4 Revenue Detail'!C41)</f>
        <v>100854.86088</v>
      </c>
      <c r="D12" s="27">
        <f>SUM('Schedule 4 Revenue Detail'!D41)</f>
        <v>60779.15532</v>
      </c>
      <c r="E12" s="21">
        <f>SUM('Schedule 4 Revenue Detail'!E41)</f>
        <v>6892.1045</v>
      </c>
      <c r="F12" s="222">
        <f t="shared" si="1"/>
        <v>67671.25981999999</v>
      </c>
      <c r="G12" s="27">
        <f>SUM('Schedule 4 Revenue Detail'!G41)</f>
        <v>83725</v>
      </c>
      <c r="H12" s="222">
        <f t="shared" si="0"/>
        <v>-16053.740180000008</v>
      </c>
      <c r="J12" s="76"/>
    </row>
    <row r="13" spans="1:10" ht="12.75">
      <c r="A13" t="s">
        <v>23</v>
      </c>
      <c r="B13" s="219">
        <v>580</v>
      </c>
      <c r="C13" s="42">
        <f>SUM('Schedule 4 Revenue Detail'!C47)</f>
        <v>685</v>
      </c>
      <c r="D13" s="27">
        <f>SUM('Schedule 4 Revenue Detail'!D47)</f>
        <v>673</v>
      </c>
      <c r="E13" s="21">
        <f>SUM('Schedule 4 Revenue Detail'!E47)</f>
        <v>533</v>
      </c>
      <c r="F13" s="222">
        <f t="shared" si="1"/>
        <v>1206</v>
      </c>
      <c r="G13" s="27">
        <f>SUM('Schedule 4 Revenue Detail'!G47)</f>
        <v>1400</v>
      </c>
      <c r="H13" s="222">
        <f t="shared" si="0"/>
        <v>-194</v>
      </c>
      <c r="J13" s="76"/>
    </row>
    <row r="14" spans="1:10" ht="12.75">
      <c r="A14" t="s">
        <v>24</v>
      </c>
      <c r="B14" s="219">
        <v>123789</v>
      </c>
      <c r="C14" s="42">
        <f>SUM('Schedule 4 Revenue Detail'!C62)</f>
        <v>138028.17139</v>
      </c>
      <c r="D14" s="27">
        <f>SUM('Schedule 4 Revenue Detail'!D62)</f>
        <v>79113.8382</v>
      </c>
      <c r="E14" s="21">
        <f>SUM('Schedule 4 Revenue Detail'!E62)</f>
        <v>19411.29</v>
      </c>
      <c r="F14" s="222">
        <f t="shared" si="1"/>
        <v>98525.1282</v>
      </c>
      <c r="G14" s="27">
        <f>SUM('Schedule 4 Revenue Detail'!G62)</f>
        <v>114975</v>
      </c>
      <c r="H14" s="222">
        <f t="shared" si="0"/>
        <v>-16449.871799999994</v>
      </c>
      <c r="J14" s="76"/>
    </row>
    <row r="15" spans="1:10" ht="12.75">
      <c r="A15" t="s">
        <v>25</v>
      </c>
      <c r="B15" s="219">
        <v>12346</v>
      </c>
      <c r="C15" s="42">
        <f>SUM('Schedule 4 Revenue Detail'!C74)</f>
        <v>13485.348</v>
      </c>
      <c r="D15" s="27">
        <f>SUM('Schedule 4 Revenue Detail'!D74)</f>
        <v>11250</v>
      </c>
      <c r="E15" s="21">
        <f>SUM('Schedule 4 Revenue Detail'!E74)</f>
        <v>1216</v>
      </c>
      <c r="F15" s="222">
        <f t="shared" si="1"/>
        <v>12466</v>
      </c>
      <c r="G15" s="27">
        <f>SUM('Schedule 4 Revenue Detail'!G74)</f>
        <v>12575</v>
      </c>
      <c r="H15" s="222">
        <f t="shared" si="0"/>
        <v>-109</v>
      </c>
      <c r="J15" s="76"/>
    </row>
    <row r="16" spans="1:10" ht="12.75">
      <c r="A16" t="s">
        <v>26</v>
      </c>
      <c r="B16" s="219">
        <v>456</v>
      </c>
      <c r="C16" s="42">
        <f>SUM('Schedule 4 Revenue Detail'!C79)</f>
        <v>557.1949999999999</v>
      </c>
      <c r="D16" s="27">
        <f>SUM('Schedule 4 Revenue Detail'!D79)</f>
        <v>102.3825</v>
      </c>
      <c r="E16" s="21">
        <f>SUM('Schedule 4 Revenue Detail'!E79)</f>
        <v>259</v>
      </c>
      <c r="F16" s="222">
        <f t="shared" si="1"/>
        <v>361.3825</v>
      </c>
      <c r="G16" s="27">
        <f>SUM('Schedule 4 Revenue Detail'!G79)</f>
        <v>583.25</v>
      </c>
      <c r="H16" s="222">
        <f t="shared" si="0"/>
        <v>-221.8675</v>
      </c>
      <c r="J16" s="76"/>
    </row>
    <row r="17" spans="1:10" ht="12.75">
      <c r="A17" t="s">
        <v>90</v>
      </c>
      <c r="B17" s="219">
        <v>19809</v>
      </c>
      <c r="C17" s="42">
        <f>SUM('Schedule 4 Revenue Detail'!C88)</f>
        <v>21838</v>
      </c>
      <c r="D17" s="27">
        <f>SUM('Schedule 4 Revenue Detail'!D88)</f>
        <v>17518</v>
      </c>
      <c r="E17" s="27">
        <f>SUM('Schedule 4 Revenue Detail'!E88)</f>
        <v>4410</v>
      </c>
      <c r="F17" s="222">
        <f t="shared" si="1"/>
        <v>21928</v>
      </c>
      <c r="G17" s="27">
        <f>SUM('Schedule 4 Revenue Detail'!G88)</f>
        <v>21950</v>
      </c>
      <c r="H17" s="222">
        <f t="shared" si="0"/>
        <v>-22</v>
      </c>
      <c r="J17" s="76"/>
    </row>
    <row r="18" spans="1:10" ht="12.75">
      <c r="A18" t="s">
        <v>194</v>
      </c>
      <c r="B18" s="219">
        <v>5678</v>
      </c>
      <c r="C18" s="42">
        <f>SUM('Schedule 4 Revenue Detail'!C97)</f>
        <v>6609.3755</v>
      </c>
      <c r="D18" s="27">
        <f>SUM('Schedule 4 Revenue Detail'!D97)</f>
        <v>5459.3369999999995</v>
      </c>
      <c r="E18" s="21">
        <f>SUM('Schedule 4 Revenue Detail'!E97)</f>
        <v>820</v>
      </c>
      <c r="F18" s="222">
        <f t="shared" si="1"/>
        <v>6279.3369999999995</v>
      </c>
      <c r="G18" s="27">
        <f>SUM('Schedule 4 Revenue Detail'!G97)</f>
        <v>5416.5</v>
      </c>
      <c r="H18" s="222">
        <f t="shared" si="0"/>
        <v>862.8369999999995</v>
      </c>
      <c r="J18" s="76"/>
    </row>
    <row r="19" spans="1:10" ht="12.75">
      <c r="A19" t="s">
        <v>192</v>
      </c>
      <c r="B19" s="219">
        <v>109890</v>
      </c>
      <c r="C19" s="42">
        <f>SUM('Schedule 4 Revenue Detail'!C106)</f>
        <v>118195.96058</v>
      </c>
      <c r="D19" s="27">
        <f>SUM('Schedule 4 Revenue Detail'!D106)</f>
        <v>91428.5264</v>
      </c>
      <c r="E19" s="21">
        <f>SUM('Schedule 4 Revenue Detail'!E106)</f>
        <v>15900</v>
      </c>
      <c r="F19" s="222">
        <f t="shared" si="1"/>
        <v>107328.5264</v>
      </c>
      <c r="G19" s="27">
        <f>SUM('Schedule 4 Revenue Detail'!G106)</f>
        <v>109766.5</v>
      </c>
      <c r="H19" s="222">
        <f t="shared" si="0"/>
        <v>-2437.9735999999975</v>
      </c>
      <c r="J19" s="76"/>
    </row>
    <row r="20" spans="1:10" ht="12.75">
      <c r="A20" s="7" t="s">
        <v>14</v>
      </c>
      <c r="B20" s="220">
        <v>3908</v>
      </c>
      <c r="C20" s="142">
        <f>SUM('Schedule 4 Revenue Detail'!C111)</f>
        <v>4649.60625</v>
      </c>
      <c r="D20" s="28">
        <f>SUM('Schedule 4 Revenue Detail'!D111)</f>
        <v>3818.56549</v>
      </c>
      <c r="E20" s="21">
        <f>SUM('Schedule 4 Revenue Detail'!E111)</f>
        <v>800</v>
      </c>
      <c r="F20" s="222">
        <f t="shared" si="1"/>
        <v>4618.56549</v>
      </c>
      <c r="G20" s="28">
        <f>SUM('Schedule 4 Revenue Detail'!G111)</f>
        <v>4600</v>
      </c>
      <c r="H20" s="223">
        <f t="shared" si="0"/>
        <v>18.565489999999954</v>
      </c>
      <c r="J20" s="76"/>
    </row>
    <row r="21" spans="1:10" s="7" customFormat="1" ht="12.75">
      <c r="A21" s="9" t="s">
        <v>154</v>
      </c>
      <c r="B21" s="220">
        <v>2345</v>
      </c>
      <c r="C21" s="142">
        <f>SUM('Schedule 4 Revenue Detail'!C116)</f>
        <v>2642.5505000000003</v>
      </c>
      <c r="D21" s="142">
        <f>SUM('Schedule 4 Revenue Detail'!D116)</f>
        <v>2588.337</v>
      </c>
      <c r="E21" s="142">
        <f>SUM('Schedule 4 Revenue Detail'!E116)</f>
        <v>300</v>
      </c>
      <c r="F21" s="218">
        <f>SUM('Schedule 4 Revenue Detail'!F116)</f>
        <v>2888.337</v>
      </c>
      <c r="G21" s="142">
        <f>SUM('Schedule 4 Revenue Detail'!G116)</f>
        <v>2600</v>
      </c>
      <c r="H21" s="218">
        <f>SUM('Schedule 4 Revenue Detail'!H116)</f>
        <v>288.337</v>
      </c>
      <c r="I21" s="22"/>
      <c r="J21" s="76"/>
    </row>
    <row r="22" spans="1:10" s="7" customFormat="1" ht="12.75">
      <c r="A22" s="9" t="s">
        <v>193</v>
      </c>
      <c r="B22" s="220">
        <v>7890</v>
      </c>
      <c r="C22" s="142">
        <f>SUM('Schedule 4 Revenue Detail'!C122)</f>
        <v>7154.54562</v>
      </c>
      <c r="D22" s="142">
        <f>SUM('Schedule 4 Revenue Detail'!D122)</f>
        <v>1781.77</v>
      </c>
      <c r="E22" s="142">
        <f>SUM('Schedule 4 Revenue Detail'!E122)</f>
        <v>1223.1100000000001</v>
      </c>
      <c r="F22" s="218">
        <f>SUM('Schedule 4 Revenue Detail'!F122)</f>
        <v>3004.88</v>
      </c>
      <c r="G22" s="142">
        <f>SUM('Schedule 4 Revenue Detail'!G122)</f>
        <v>3866.5</v>
      </c>
      <c r="H22" s="218">
        <f>SUM('Schedule 4 Revenue Detail'!H122)</f>
        <v>-861.6199999999999</v>
      </c>
      <c r="I22" s="22"/>
      <c r="J22" s="76"/>
    </row>
    <row r="23" spans="1:10" s="7" customFormat="1" ht="13.5" thickBot="1">
      <c r="A23" s="6" t="s">
        <v>27</v>
      </c>
      <c r="B23" s="221">
        <f aca="true" t="shared" si="2" ref="B23:H23">SUM(B10:B22)</f>
        <v>18201764</v>
      </c>
      <c r="C23" s="221">
        <f t="shared" si="2"/>
        <v>18428015.646350004</v>
      </c>
      <c r="D23" s="221">
        <f t="shared" si="2"/>
        <v>18221443.61413</v>
      </c>
      <c r="E23" s="221">
        <f t="shared" si="2"/>
        <v>750959.5045</v>
      </c>
      <c r="F23" s="221">
        <f t="shared" si="2"/>
        <v>18972403.11863</v>
      </c>
      <c r="G23" s="221">
        <f t="shared" si="2"/>
        <v>19005817.75</v>
      </c>
      <c r="H23" s="221">
        <f t="shared" si="2"/>
        <v>-33414.63136999991</v>
      </c>
      <c r="I23" s="22"/>
      <c r="J23" s="76"/>
    </row>
    <row r="24" spans="1:10" s="7" customFormat="1" ht="13.5" thickTop="1">
      <c r="A24" s="6"/>
      <c r="B24" s="250"/>
      <c r="C24" s="250"/>
      <c r="D24" s="250"/>
      <c r="E24" s="250"/>
      <c r="F24" s="250"/>
      <c r="G24" s="250"/>
      <c r="H24" s="250"/>
      <c r="I24" s="22"/>
      <c r="J24" s="76"/>
    </row>
    <row r="25" spans="2:10" s="7" customFormat="1" ht="4.5" customHeight="1">
      <c r="B25" s="9"/>
      <c r="C25" s="142"/>
      <c r="D25" s="142"/>
      <c r="E25" s="142"/>
      <c r="F25" s="142"/>
      <c r="G25" s="142"/>
      <c r="H25" s="142"/>
      <c r="I25" s="22"/>
      <c r="J25" s="76"/>
    </row>
    <row r="26" spans="2:10" s="7" customFormat="1" ht="15">
      <c r="B26" s="280"/>
      <c r="C26" s="280" t="s">
        <v>236</v>
      </c>
      <c r="D26" s="284"/>
      <c r="E26" s="281"/>
      <c r="F26" s="281"/>
      <c r="G26" s="142"/>
      <c r="H26" s="142"/>
      <c r="I26" s="22"/>
      <c r="J26" s="76"/>
    </row>
    <row r="27" spans="2:10" s="7" customFormat="1" ht="8.25" customHeight="1">
      <c r="B27" s="281"/>
      <c r="C27" s="281"/>
      <c r="D27" s="281"/>
      <c r="E27" s="281"/>
      <c r="F27" s="281"/>
      <c r="G27" s="142"/>
      <c r="H27" s="142"/>
      <c r="I27" s="22"/>
      <c r="J27" s="76"/>
    </row>
    <row r="28" spans="2:9" s="7" customFormat="1" ht="12.75">
      <c r="B28" s="281"/>
      <c r="C28" s="285" t="s">
        <v>232</v>
      </c>
      <c r="E28" s="282"/>
      <c r="F28" s="295"/>
      <c r="G28" s="142"/>
      <c r="H28" s="22"/>
      <c r="I28" s="76"/>
    </row>
    <row r="29" spans="2:9" s="7" customFormat="1" ht="12.75">
      <c r="B29" s="282"/>
      <c r="C29" s="282"/>
      <c r="E29" s="282"/>
      <c r="F29" s="295"/>
      <c r="G29" s="142"/>
      <c r="H29" s="22"/>
      <c r="I29" s="76"/>
    </row>
    <row r="30" spans="2:9" s="7" customFormat="1" ht="25.5">
      <c r="B30" s="282"/>
      <c r="C30" s="286" t="s">
        <v>235</v>
      </c>
      <c r="E30" s="282"/>
      <c r="F30" s="295"/>
      <c r="G30" s="142"/>
      <c r="H30" s="22"/>
      <c r="I30" s="76"/>
    </row>
    <row r="31" spans="2:9" s="7" customFormat="1" ht="12.75">
      <c r="B31" s="282"/>
      <c r="C31" s="281"/>
      <c r="E31" s="281"/>
      <c r="F31" s="296"/>
      <c r="G31" s="142"/>
      <c r="H31" s="22"/>
      <c r="I31" s="76"/>
    </row>
    <row r="32" spans="2:9" s="7" customFormat="1" ht="30.75" customHeight="1">
      <c r="B32" s="281"/>
      <c r="C32" s="287" t="s">
        <v>233</v>
      </c>
      <c r="E32" s="282"/>
      <c r="F32" s="295"/>
      <c r="G32" s="142"/>
      <c r="H32" s="22"/>
      <c r="I32" s="76"/>
    </row>
    <row r="33" spans="2:9" s="7" customFormat="1" ht="12.75">
      <c r="B33" s="282"/>
      <c r="E33" s="282"/>
      <c r="F33" s="295"/>
      <c r="G33" s="142"/>
      <c r="H33" s="22"/>
      <c r="I33" s="76"/>
    </row>
    <row r="34" spans="2:9" s="7" customFormat="1" ht="25.5">
      <c r="B34" s="282"/>
      <c r="C34" s="288" t="s">
        <v>234</v>
      </c>
      <c r="E34" s="282"/>
      <c r="F34" s="295"/>
      <c r="G34" s="142"/>
      <c r="H34" s="22"/>
      <c r="I34" s="76"/>
    </row>
    <row r="35" spans="2:9" s="7" customFormat="1" ht="31.5" customHeight="1">
      <c r="B35" s="282"/>
      <c r="C35" s="283"/>
      <c r="E35" s="77"/>
      <c r="F35" s="296"/>
      <c r="G35" s="142"/>
      <c r="H35" s="22"/>
      <c r="I35" s="76"/>
    </row>
    <row r="36" spans="3:10" s="7" customFormat="1" ht="12.75">
      <c r="C36" s="279"/>
      <c r="I36" s="29"/>
      <c r="J36" s="76"/>
    </row>
    <row r="37" spans="2:14" s="7" customFormat="1" ht="12.75">
      <c r="B37" s="119"/>
      <c r="I37" s="76"/>
      <c r="N37" s="7" t="s">
        <v>84</v>
      </c>
    </row>
    <row r="38" spans="2:9" s="43" customFormat="1" ht="12.75">
      <c r="B38" s="119"/>
      <c r="E38" s="250"/>
      <c r="F38" s="250"/>
      <c r="G38" s="250"/>
      <c r="H38" s="250"/>
      <c r="I38" s="76"/>
    </row>
    <row r="39" spans="2:9" s="43" customFormat="1" ht="12.75">
      <c r="B39" s="119"/>
      <c r="I39" s="76"/>
    </row>
    <row r="40" spans="5:10" ht="12.75">
      <c r="E40" s="27"/>
      <c r="F40" s="27"/>
      <c r="G40" s="27"/>
      <c r="I40" s="4"/>
      <c r="J40"/>
    </row>
    <row r="41" spans="5:9" ht="12.75">
      <c r="E41" s="27"/>
      <c r="F41" s="27"/>
      <c r="G41" s="22"/>
      <c r="H41"/>
      <c r="I41"/>
    </row>
    <row r="42" spans="5:9" ht="12.75">
      <c r="E42"/>
      <c r="G42" s="22"/>
      <c r="H42"/>
      <c r="I42"/>
    </row>
    <row r="43" spans="5:9" ht="12.75">
      <c r="E43"/>
      <c r="G43" s="22"/>
      <c r="H43"/>
      <c r="I43"/>
    </row>
    <row r="44" spans="5:9" ht="12.75">
      <c r="E44"/>
      <c r="G44" s="22"/>
      <c r="H44"/>
      <c r="I44"/>
    </row>
    <row r="45" spans="5:9" ht="12.75">
      <c r="E45"/>
      <c r="G45" s="22"/>
      <c r="H45"/>
      <c r="I45"/>
    </row>
    <row r="46" spans="5:9" ht="12.75">
      <c r="E46"/>
      <c r="G46" s="22"/>
      <c r="H46"/>
      <c r="I46"/>
    </row>
    <row r="47" spans="5:9" ht="12.75">
      <c r="E47"/>
      <c r="G47" s="22"/>
      <c r="H47"/>
      <c r="I47"/>
    </row>
    <row r="48" spans="5:9" ht="12.75">
      <c r="E48"/>
      <c r="G48" s="22"/>
      <c r="H48"/>
      <c r="I48"/>
    </row>
    <row r="49" spans="5:9" ht="18">
      <c r="E49" s="11"/>
      <c r="G49" s="22"/>
      <c r="H49"/>
      <c r="I49"/>
    </row>
    <row r="50" spans="5:9" ht="18">
      <c r="E50" s="11"/>
      <c r="G50" s="22"/>
      <c r="H50"/>
      <c r="I50"/>
    </row>
    <row r="51" ht="12.75">
      <c r="I51" s="5"/>
    </row>
    <row r="52" ht="12.75">
      <c r="I52" s="5"/>
    </row>
    <row r="54" spans="4:9" ht="12.75">
      <c r="D54" s="22"/>
      <c r="I54" s="21"/>
    </row>
  </sheetData>
  <printOptions horizontalCentered="1"/>
  <pageMargins left="0.17" right="0.17" top="0.89" bottom="0.52" header="0.4" footer="0.23"/>
  <pageSetup horizontalDpi="600" verticalDpi="600" orientation="landscape" r:id="rId1"/>
  <headerFooter alignWithMargins="0">
    <oddFooter>&amp;L&amp;D&amp;RREVENUE SUMMARY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9"/>
  <sheetViews>
    <sheetView zoomScale="75" zoomScaleNormal="75" workbookViewId="0" topLeftCell="A1">
      <pane xSplit="2" ySplit="9" topLeftCell="C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R27" sqref="R27"/>
    </sheetView>
  </sheetViews>
  <sheetFormatPr defaultColWidth="9.140625" defaultRowHeight="12.75"/>
  <cols>
    <col min="1" max="1" width="8.140625" style="14" customWidth="1"/>
    <col min="2" max="2" width="33.57421875" style="14" customWidth="1"/>
    <col min="3" max="4" width="15.140625" style="18" customWidth="1"/>
    <col min="5" max="5" width="16.00390625" style="18" bestFit="1" customWidth="1"/>
    <col min="6" max="6" width="15.140625" style="18" customWidth="1"/>
    <col min="7" max="7" width="14.421875" style="18" customWidth="1"/>
    <col min="8" max="8" width="13.7109375" style="18" customWidth="1"/>
    <col min="9" max="9" width="13.8515625" style="18" customWidth="1"/>
    <col min="10" max="10" width="9.140625" style="14" customWidth="1"/>
    <col min="11" max="11" width="15.421875" style="14" customWidth="1"/>
    <col min="12" max="16384" width="9.140625" style="14" customWidth="1"/>
  </cols>
  <sheetData>
    <row r="1" spans="2:6" ht="20.25">
      <c r="B1" s="198" t="s">
        <v>161</v>
      </c>
      <c r="C1" s="77"/>
      <c r="D1" s="63"/>
      <c r="E1" s="44" t="s">
        <v>231</v>
      </c>
      <c r="F1" s="65"/>
    </row>
    <row r="2" spans="3:6" ht="4.5" customHeight="1">
      <c r="C2" s="77"/>
      <c r="D2" s="68"/>
      <c r="E2" s="20"/>
      <c r="F2" s="69"/>
    </row>
    <row r="3" spans="3:6" ht="16.5" thickBot="1">
      <c r="C3" s="78"/>
      <c r="D3" s="70"/>
      <c r="E3" s="71" t="s">
        <v>78</v>
      </c>
      <c r="F3" s="72"/>
    </row>
    <row r="4" spans="3:5" ht="15.75">
      <c r="C4" s="48"/>
      <c r="D4" s="62"/>
      <c r="E4" s="62"/>
    </row>
    <row r="5" spans="3:4" ht="3.75" customHeight="1" thickBot="1">
      <c r="C5" s="48"/>
      <c r="D5" s="48"/>
    </row>
    <row r="6" spans="1:9" ht="12.75">
      <c r="A6" s="181"/>
      <c r="B6" s="179"/>
      <c r="C6" s="79" t="s">
        <v>169</v>
      </c>
      <c r="D6" s="64"/>
      <c r="E6" s="51" t="s">
        <v>148</v>
      </c>
      <c r="F6" s="64"/>
      <c r="G6" s="64"/>
      <c r="H6" s="64"/>
      <c r="I6" s="65"/>
    </row>
    <row r="7" spans="1:11" s="1" customFormat="1" ht="12.75">
      <c r="A7" s="182" t="s">
        <v>179</v>
      </c>
      <c r="B7" s="43"/>
      <c r="C7" s="41"/>
      <c r="D7" s="80"/>
      <c r="E7" s="54" t="s">
        <v>10</v>
      </c>
      <c r="F7" s="54" t="s">
        <v>7</v>
      </c>
      <c r="G7" s="54" t="s">
        <v>21</v>
      </c>
      <c r="H7" s="54" t="s">
        <v>72</v>
      </c>
      <c r="I7" s="55" t="s">
        <v>8</v>
      </c>
      <c r="K7" s="6"/>
    </row>
    <row r="8" spans="1:11" s="1" customFormat="1" ht="13.5" thickBot="1">
      <c r="A8" s="183" t="s">
        <v>180</v>
      </c>
      <c r="B8" s="180" t="s">
        <v>9</v>
      </c>
      <c r="C8" s="66" t="s">
        <v>134</v>
      </c>
      <c r="D8" s="66" t="s">
        <v>146</v>
      </c>
      <c r="E8" s="66" t="str">
        <f>'Schedule 2 Revenue Summary'!D7</f>
        <v>As of 4/30/09</v>
      </c>
      <c r="F8" s="66" t="str">
        <f>'Schedule 2 Revenue Summary'!E7</f>
        <v>2 months</v>
      </c>
      <c r="G8" s="66" t="s">
        <v>11</v>
      </c>
      <c r="H8" s="66" t="s">
        <v>12</v>
      </c>
      <c r="I8" s="67" t="s">
        <v>13</v>
      </c>
      <c r="K8" s="6"/>
    </row>
    <row r="9" spans="1:9" ht="13.5" thickBot="1">
      <c r="A9" s="184"/>
      <c r="B9" s="15"/>
      <c r="C9" s="19"/>
      <c r="D9" s="19"/>
      <c r="F9" s="19"/>
      <c r="G9" s="19"/>
      <c r="H9" s="19"/>
      <c r="I9" s="19"/>
    </row>
    <row r="10" spans="1:9" ht="12.75">
      <c r="A10" s="68"/>
      <c r="B10" s="209"/>
      <c r="C10" s="210"/>
      <c r="D10" s="210"/>
      <c r="E10" s="210"/>
      <c r="F10" s="210"/>
      <c r="G10" s="210"/>
      <c r="H10" s="210"/>
      <c r="I10" s="211"/>
    </row>
    <row r="11" spans="1:11" ht="12.75">
      <c r="A11" s="68"/>
      <c r="B11" s="208" t="s">
        <v>206</v>
      </c>
      <c r="C11" s="186">
        <f>SUM('Schedule 5 Expends Dept Detail'!B14)</f>
        <v>89222</v>
      </c>
      <c r="D11" s="186">
        <f>SUM('Schedule 5 Expends Dept Detail'!C14)</f>
        <v>89999</v>
      </c>
      <c r="E11" s="186">
        <f>SUM('Schedule 5 Expends Dept Detail'!D14)</f>
        <v>70992</v>
      </c>
      <c r="F11" s="186">
        <f>SUM('Schedule 5 Expends Dept Detail'!E14)</f>
        <v>20388</v>
      </c>
      <c r="G11" s="224">
        <f aca="true" t="shared" si="0" ref="G11:G25">SUM(E11:F11)</f>
        <v>91380</v>
      </c>
      <c r="H11" s="186">
        <f>SUM('Schedule 5 Expends Dept Detail'!G14)</f>
        <v>91379.6</v>
      </c>
      <c r="I11" s="228">
        <f aca="true" t="shared" si="1" ref="I11:I25">SUM(G11-H11)</f>
        <v>0.39999999999417923</v>
      </c>
      <c r="K11" s="112"/>
    </row>
    <row r="12" spans="1:11" ht="12.75">
      <c r="A12" s="68"/>
      <c r="B12" s="208" t="s">
        <v>207</v>
      </c>
      <c r="C12" s="186">
        <f>SUM('Schedule 5 Expends Dept Detail'!B25)</f>
        <v>2228</v>
      </c>
      <c r="D12" s="186">
        <f>SUM('Schedule 5 Expends Dept Detail'!C25)</f>
        <v>2187</v>
      </c>
      <c r="E12" s="186">
        <f>SUM('Schedule 5 Expends Dept Detail'!D25)</f>
        <v>1967</v>
      </c>
      <c r="F12" s="186">
        <f>SUM('Schedule 5 Expends Dept Detail'!E25)</f>
        <v>343</v>
      </c>
      <c r="G12" s="224">
        <f t="shared" si="0"/>
        <v>2310</v>
      </c>
      <c r="H12" s="186">
        <f>SUM('Schedule 5 Expends Dept Detail'!G25)</f>
        <v>2310</v>
      </c>
      <c r="I12" s="228">
        <f t="shared" si="1"/>
        <v>0</v>
      </c>
      <c r="K12" s="112"/>
    </row>
    <row r="13" spans="1:11" ht="12.75">
      <c r="A13" s="68"/>
      <c r="B13" s="208" t="s">
        <v>46</v>
      </c>
      <c r="C13" s="186">
        <f>SUM('Schedule 5 Expends Dept Detail'!B38)</f>
        <v>67975</v>
      </c>
      <c r="D13" s="186">
        <f>SUM('Schedule 5 Expends Dept Detail'!C38)</f>
        <v>66523</v>
      </c>
      <c r="E13" s="186">
        <f>SUM('Schedule 5 Expends Dept Detail'!D38)</f>
        <v>58698</v>
      </c>
      <c r="F13" s="186">
        <f>SUM('Schedule 5 Expends Dept Detail'!E38)</f>
        <v>11000</v>
      </c>
      <c r="G13" s="224">
        <f t="shared" si="0"/>
        <v>69698</v>
      </c>
      <c r="H13" s="186">
        <f>SUM('Schedule 5 Expends Dept Detail'!G38)</f>
        <v>68000</v>
      </c>
      <c r="I13" s="228">
        <f t="shared" si="1"/>
        <v>1698</v>
      </c>
      <c r="K13" s="112"/>
    </row>
    <row r="14" spans="1:11" ht="12.75">
      <c r="A14" s="68"/>
      <c r="B14" s="208" t="s">
        <v>170</v>
      </c>
      <c r="C14" s="186">
        <f>SUM('Schedule 5 Expends Dept Detail'!B52)</f>
        <v>65992.37333333332</v>
      </c>
      <c r="D14" s="186">
        <f>SUM('Schedule 5 Expends Dept Detail'!C52)</f>
        <v>71419.09</v>
      </c>
      <c r="E14" s="186">
        <f>SUM('Schedule 5 Expends Dept Detail'!D52)</f>
        <v>60284.916666666664</v>
      </c>
      <c r="F14" s="186">
        <f>SUM('Schedule 5 Expends Dept Detail'!E52)</f>
        <v>16135</v>
      </c>
      <c r="G14" s="224">
        <f>SUM('Schedule 5 Expends Dept Detail'!F52)</f>
        <v>76419.91666666666</v>
      </c>
      <c r="H14" s="186">
        <f>SUM('Schedule 5 Expends Dept Detail'!G52)</f>
        <v>77302</v>
      </c>
      <c r="I14" s="228">
        <f>SUM('Schedule 5 Expends Dept Detail'!H52)</f>
        <v>-882.083333333343</v>
      </c>
      <c r="K14" s="112"/>
    </row>
    <row r="15" spans="1:11" ht="12.75">
      <c r="A15" s="68"/>
      <c r="B15" s="208" t="s">
        <v>171</v>
      </c>
      <c r="C15" s="186">
        <f>SUM('Schedule 5 Expends Dept Detail'!B65)</f>
        <v>80488.35999999997</v>
      </c>
      <c r="D15" s="186">
        <f>SUM('Schedule 5 Expends Dept Detail'!C65)</f>
        <v>81240.44666666663</v>
      </c>
      <c r="E15" s="186">
        <f>SUM('Schedule 5 Expends Dept Detail'!D65)</f>
        <v>71560.78666666664</v>
      </c>
      <c r="F15" s="186">
        <f>SUM('Schedule 5 Expends Dept Detail'!E65)</f>
        <v>14000</v>
      </c>
      <c r="G15" s="224">
        <f t="shared" si="0"/>
        <v>85560.78666666664</v>
      </c>
      <c r="H15" s="186">
        <f>SUM('Schedule 5 Expends Dept Detail'!G65)</f>
        <v>83795</v>
      </c>
      <c r="I15" s="228">
        <f t="shared" si="1"/>
        <v>1765.7866666666378</v>
      </c>
      <c r="K15" s="112"/>
    </row>
    <row r="16" spans="1:11" ht="12.75">
      <c r="A16" s="68"/>
      <c r="B16" s="208" t="s">
        <v>172</v>
      </c>
      <c r="C16" s="186">
        <f>SUM('Schedule 5 Expends Dept Detail'!B78)</f>
        <v>49467.05000000003</v>
      </c>
      <c r="D16" s="186">
        <f>SUM('Schedule 5 Expends Dept Detail'!C78)</f>
        <v>47455.693333333336</v>
      </c>
      <c r="E16" s="186">
        <f>SUM('Schedule 5 Expends Dept Detail'!D78)</f>
        <v>42635.6233333333</v>
      </c>
      <c r="F16" s="186">
        <f>SUM('Schedule 5 Expends Dept Detail'!E78)</f>
        <v>8600</v>
      </c>
      <c r="G16" s="224">
        <f t="shared" si="0"/>
        <v>51235.6233333333</v>
      </c>
      <c r="H16" s="186">
        <f>SUM('Schedule 5 Expends Dept Detail'!G78)</f>
        <v>51167</v>
      </c>
      <c r="I16" s="228">
        <f t="shared" si="1"/>
        <v>68.62333333330025</v>
      </c>
      <c r="K16" s="112"/>
    </row>
    <row r="17" spans="1:11" ht="12.75">
      <c r="A17" s="68"/>
      <c r="B17" s="208" t="s">
        <v>173</v>
      </c>
      <c r="C17" s="186">
        <f>SUM('Schedule 5 Expends Dept Detail'!B92)</f>
        <v>117104.92333332667</v>
      </c>
      <c r="D17" s="186">
        <f>SUM('Schedule 5 Expends Dept Detail'!C92)</f>
        <v>121924.97333333327</v>
      </c>
      <c r="E17" s="186">
        <f>SUM('Schedule 5 Expends Dept Detail'!D92)</f>
        <v>107833.3833333333</v>
      </c>
      <c r="F17" s="186">
        <f>SUM('Schedule 5 Expends Dept Detail'!E92)</f>
        <v>17294</v>
      </c>
      <c r="G17" s="224">
        <f t="shared" si="0"/>
        <v>125127.3833333333</v>
      </c>
      <c r="H17" s="186">
        <f>SUM('Schedule 5 Expends Dept Detail'!G92)</f>
        <v>125200</v>
      </c>
      <c r="I17" s="228">
        <f t="shared" si="1"/>
        <v>-72.61666666669771</v>
      </c>
      <c r="K17" s="112"/>
    </row>
    <row r="18" spans="1:11" ht="12.75">
      <c r="A18" s="68"/>
      <c r="B18" s="208" t="s">
        <v>174</v>
      </c>
      <c r="C18" s="186">
        <f>SUM('Schedule 5 Expends Dept Detail'!B105)</f>
        <v>90493.06</v>
      </c>
      <c r="D18" s="186">
        <f>SUM('Schedule 5 Expends Dept Detail'!C105)</f>
        <v>95277.04999999997</v>
      </c>
      <c r="E18" s="186">
        <f>SUM('Schedule 5 Expends Dept Detail'!D105)</f>
        <v>86298.66666666667</v>
      </c>
      <c r="F18" s="186">
        <f>SUM('Schedule 5 Expends Dept Detail'!E105)</f>
        <v>11795.000000000004</v>
      </c>
      <c r="G18" s="224">
        <f t="shared" si="0"/>
        <v>98093.66666666667</v>
      </c>
      <c r="H18" s="186">
        <f>SUM('Schedule 5 Expends Dept Detail'!G105)</f>
        <v>97115</v>
      </c>
      <c r="I18" s="228">
        <f t="shared" si="1"/>
        <v>978.6666666666715</v>
      </c>
      <c r="K18" s="112"/>
    </row>
    <row r="19" spans="1:11" ht="12.75">
      <c r="A19" s="68"/>
      <c r="B19" s="208" t="s">
        <v>175</v>
      </c>
      <c r="C19" s="186">
        <f>SUM('Schedule 5 Expends Dept Detail'!B118)</f>
        <v>111857.12333333335</v>
      </c>
      <c r="D19" s="186">
        <f>SUM('Schedule 5 Expends Dept Detail'!C118)</f>
        <v>106994.64000000003</v>
      </c>
      <c r="E19" s="186">
        <f>SUM('Schedule 5 Expends Dept Detail'!D118)</f>
        <v>99629.93</v>
      </c>
      <c r="F19" s="186">
        <f>SUM('Schedule 5 Expends Dept Detail'!E118)</f>
        <v>33783.403333333335</v>
      </c>
      <c r="G19" s="224">
        <f t="shared" si="0"/>
        <v>133413.3333333333</v>
      </c>
      <c r="H19" s="186">
        <f>SUM('Schedule 5 Expends Dept Detail'!G118)</f>
        <v>134091.6666666667</v>
      </c>
      <c r="I19" s="228">
        <f t="shared" si="1"/>
        <v>-678.3333333333721</v>
      </c>
      <c r="K19" s="112"/>
    </row>
    <row r="20" spans="1:11" ht="12.75">
      <c r="A20" s="68"/>
      <c r="B20" s="208" t="s">
        <v>176</v>
      </c>
      <c r="C20" s="186">
        <f>SUM('Schedule 5 Expends Dept Detail'!B132)</f>
        <v>1093394.500000003</v>
      </c>
      <c r="D20" s="186">
        <f>SUM('Schedule 5 Expends Dept Detail'!C132)</f>
        <v>1119979.5266666668</v>
      </c>
      <c r="E20" s="186">
        <f>SUM('Schedule 5 Expends Dept Detail'!D132)</f>
        <v>993563.840000003</v>
      </c>
      <c r="F20" s="186">
        <f>SUM('Schedule 5 Expends Dept Detail'!E132)</f>
        <v>155871</v>
      </c>
      <c r="G20" s="224">
        <f t="shared" si="0"/>
        <v>1149434.840000003</v>
      </c>
      <c r="H20" s="186">
        <f>SUM('Schedule 5 Expends Dept Detail'!G132)</f>
        <v>1142850.333333333</v>
      </c>
      <c r="I20" s="228">
        <f t="shared" si="1"/>
        <v>6584.506666670088</v>
      </c>
      <c r="K20" s="112"/>
    </row>
    <row r="21" spans="1:11" ht="12.75">
      <c r="A21" s="68"/>
      <c r="B21" s="208" t="s">
        <v>177</v>
      </c>
      <c r="C21" s="186">
        <f>SUM('Schedule 5 Expends Dept Detail'!B145)</f>
        <v>242000</v>
      </c>
      <c r="D21" s="186">
        <f>SUM('Schedule 5 Expends Dept Detail'!C145)</f>
        <v>273503</v>
      </c>
      <c r="E21" s="186">
        <f>SUM('Schedule 5 Expends Dept Detail'!D145)</f>
        <v>218940</v>
      </c>
      <c r="F21" s="186">
        <f>SUM('Schedule 5 Expends Dept Detail'!E145)</f>
        <v>131889</v>
      </c>
      <c r="G21" s="224">
        <f t="shared" si="0"/>
        <v>350829</v>
      </c>
      <c r="H21" s="186">
        <f>SUM('Schedule 5 Expends Dept Detail'!G145)</f>
        <v>345765</v>
      </c>
      <c r="I21" s="228">
        <f t="shared" si="1"/>
        <v>5064</v>
      </c>
      <c r="K21" s="112"/>
    </row>
    <row r="22" spans="1:11" ht="12.75">
      <c r="A22" s="68"/>
      <c r="B22" s="208" t="s">
        <v>178</v>
      </c>
      <c r="C22" s="186">
        <f>SUM('Schedule 5 Expends Dept Detail'!B159)</f>
        <v>477550</v>
      </c>
      <c r="D22" s="186">
        <f>SUM('Schedule 5 Expends Dept Detail'!C159)</f>
        <v>491609</v>
      </c>
      <c r="E22" s="186">
        <f>SUM('Schedule 5 Expends Dept Detail'!D159)</f>
        <v>450820</v>
      </c>
      <c r="F22" s="186">
        <f>SUM('Schedule 5 Expends Dept Detail'!E159)</f>
        <v>72188</v>
      </c>
      <c r="G22" s="224">
        <f t="shared" si="0"/>
        <v>523008</v>
      </c>
      <c r="H22" s="186">
        <f>SUM('Schedule 5 Expends Dept Detail'!G159)</f>
        <v>522178</v>
      </c>
      <c r="I22" s="228">
        <f t="shared" si="1"/>
        <v>830</v>
      </c>
      <c r="K22" s="112"/>
    </row>
    <row r="23" spans="1:11" ht="12.75">
      <c r="A23" s="68"/>
      <c r="B23" s="208" t="s">
        <v>197</v>
      </c>
      <c r="C23" s="186">
        <f>SUM('Schedule 5 Expends Dept Detail'!B172)</f>
        <v>86562.98</v>
      </c>
      <c r="D23" s="186">
        <f>SUM('Schedule 5 Expends Dept Detail'!C172)</f>
        <v>96015.98333333331</v>
      </c>
      <c r="E23" s="186">
        <f>SUM('Schedule 5 Expends Dept Detail'!D172)</f>
        <v>86544.82333333333</v>
      </c>
      <c r="F23" s="186">
        <f>SUM('Schedule 5 Expends Dept Detail'!E172)</f>
        <v>11113</v>
      </c>
      <c r="G23" s="224">
        <f t="shared" si="0"/>
        <v>97657.82333333333</v>
      </c>
      <c r="H23" s="186">
        <f>SUM('Schedule 5 Expends Dept Detail'!G172)</f>
        <v>98400</v>
      </c>
      <c r="I23" s="228">
        <f t="shared" si="1"/>
        <v>-742.1766666666663</v>
      </c>
      <c r="K23" s="112"/>
    </row>
    <row r="24" spans="1:11" ht="12.75">
      <c r="A24" s="68"/>
      <c r="B24" s="208" t="s">
        <v>229</v>
      </c>
      <c r="C24" s="186">
        <f>SUM('Schedule 5 Expends Dept Detail'!B185)</f>
        <v>77201.89666666664</v>
      </c>
      <c r="D24" s="186">
        <f>SUM('Schedule 5 Expends Dept Detail'!C185)</f>
        <v>80179.15999999995</v>
      </c>
      <c r="E24" s="186">
        <f>SUM('Schedule 5 Expends Dept Detail'!D185)</f>
        <v>68113.52333333333</v>
      </c>
      <c r="F24" s="186">
        <f>SUM('Schedule 5 Expends Dept Detail'!E185)</f>
        <v>9050</v>
      </c>
      <c r="G24" s="224">
        <f t="shared" si="0"/>
        <v>77163.52333333333</v>
      </c>
      <c r="H24" s="186">
        <f>SUM('Schedule 5 Expends Dept Detail'!G185)</f>
        <v>80275</v>
      </c>
      <c r="I24" s="228">
        <f t="shared" si="1"/>
        <v>-3111.476666666669</v>
      </c>
      <c r="K24" s="112"/>
    </row>
    <row r="25" spans="1:11" ht="12.75">
      <c r="A25" s="68"/>
      <c r="B25" s="208" t="s">
        <v>156</v>
      </c>
      <c r="C25" s="186">
        <f>SUM('Schedule 5 Expends Dept Detail'!B198)</f>
        <v>171528.3766666666</v>
      </c>
      <c r="D25" s="186">
        <f>SUM('Schedule 5 Expends Dept Detail'!C198)</f>
        <v>172680.98666666663</v>
      </c>
      <c r="E25" s="186">
        <f>SUM('Schedule 5 Expends Dept Detail'!D198)</f>
        <v>161484.71333333332</v>
      </c>
      <c r="F25" s="186">
        <f>SUM('Schedule 5 Expends Dept Detail'!E198)</f>
        <v>18166</v>
      </c>
      <c r="G25" s="224">
        <f t="shared" si="0"/>
        <v>179650.71333333332</v>
      </c>
      <c r="H25" s="186">
        <f>SUM('Schedule 5 Expends Dept Detail'!G198)</f>
        <v>175750</v>
      </c>
      <c r="I25" s="228">
        <f t="shared" si="1"/>
        <v>3900.7133333333186</v>
      </c>
      <c r="K25" s="112"/>
    </row>
    <row r="26" spans="1:11" ht="12.75">
      <c r="A26" s="68"/>
      <c r="B26" s="208" t="s">
        <v>210</v>
      </c>
      <c r="C26" s="186">
        <f>SUM('Schedule 5 Expends Dept Detail'!B212)</f>
        <v>134217</v>
      </c>
      <c r="D26" s="186">
        <f>SUM('Schedule 5 Expends Dept Detail'!C212)</f>
        <v>127705</v>
      </c>
      <c r="E26" s="186">
        <f>SUM('Schedule 5 Expends Dept Detail'!D212)</f>
        <v>120147</v>
      </c>
      <c r="F26" s="186">
        <f>SUM('Schedule 5 Expends Dept Detail'!E212)</f>
        <v>16043</v>
      </c>
      <c r="G26" s="224">
        <f>SUM('Schedule 5 Expends Dept Detail'!F212)</f>
        <v>136190</v>
      </c>
      <c r="H26" s="186">
        <f>SUM('Schedule 5 Expends Dept Detail'!G212)</f>
        <v>139000</v>
      </c>
      <c r="I26" s="228">
        <f>SUM('Schedule 5 Expends Dept Detail'!H212)</f>
        <v>-2810</v>
      </c>
      <c r="K26" s="112"/>
    </row>
    <row r="27" spans="1:11" ht="12.75">
      <c r="A27" s="68"/>
      <c r="B27" s="208" t="s">
        <v>199</v>
      </c>
      <c r="C27" s="186">
        <f>SUM('Schedule 5 Expends Dept Detail'!B225)</f>
        <v>201685.34999999998</v>
      </c>
      <c r="D27" s="186">
        <f>SUM('Schedule 5 Expends Dept Detail'!C225)</f>
        <v>201765.51</v>
      </c>
      <c r="E27" s="186">
        <f>SUM('Schedule 5 Expends Dept Detail'!D225)</f>
        <v>192472.02000000002</v>
      </c>
      <c r="F27" s="186">
        <f>SUM('Schedule 5 Expends Dept Detail'!E225)</f>
        <v>40821</v>
      </c>
      <c r="G27" s="224">
        <f>SUM(E27:F27)</f>
        <v>233293.02000000002</v>
      </c>
      <c r="H27" s="186">
        <f>SUM('Schedule 5 Expends Dept Detail'!G225)</f>
        <v>233366.6666666667</v>
      </c>
      <c r="I27" s="228">
        <f>SUM(G27-H27)</f>
        <v>-73.64666666666744</v>
      </c>
      <c r="K27" s="112"/>
    </row>
    <row r="28" spans="1:11" ht="12.75">
      <c r="A28" s="68"/>
      <c r="B28" s="208" t="s">
        <v>208</v>
      </c>
      <c r="C28" s="186">
        <f>SUM('Schedule 5 Expends Dept Detail'!B238)</f>
        <v>11987852.863333333</v>
      </c>
      <c r="D28" s="186">
        <f>SUM('Schedule 5 Expends Dept Detail'!C238)</f>
        <v>12419709</v>
      </c>
      <c r="E28" s="186">
        <f>SUM('Schedule 5 Expends Dept Detail'!D238)</f>
        <v>9165389</v>
      </c>
      <c r="F28" s="186">
        <f>SUM('Schedule 5 Expends Dept Detail'!E238)</f>
        <v>3459800</v>
      </c>
      <c r="G28" s="224">
        <f>SUM('Schedule 5 Expends Dept Detail'!F238)</f>
        <v>12625189</v>
      </c>
      <c r="H28" s="186">
        <f>SUM('Schedule 5 Expends Dept Detail'!G238)</f>
        <v>12660000</v>
      </c>
      <c r="I28" s="228">
        <f>SUM('Schedule 5 Expends Dept Detail'!H238)</f>
        <v>-34811</v>
      </c>
      <c r="K28" s="112"/>
    </row>
    <row r="29" spans="1:9" ht="17.25" customHeight="1">
      <c r="A29" s="68"/>
      <c r="B29" s="212" t="s">
        <v>70</v>
      </c>
      <c r="C29" s="186"/>
      <c r="D29" s="186"/>
      <c r="E29" s="186"/>
      <c r="F29" s="186"/>
      <c r="G29" s="224"/>
      <c r="H29" s="186"/>
      <c r="I29" s="228"/>
    </row>
    <row r="30" spans="1:11" ht="12.75">
      <c r="A30" s="68"/>
      <c r="B30" s="213" t="str">
        <f>'Schedule 5 Expends Dept Detail'!A247</f>
        <v>Employee Benefits </v>
      </c>
      <c r="C30" s="186">
        <f>SUM('Schedule 5 Expends Dept Detail'!B248:B253)</f>
        <v>1233757</v>
      </c>
      <c r="D30" s="186">
        <f>SUM('Schedule 5 Expends Dept Detail'!C248:C253)</f>
        <v>1265781</v>
      </c>
      <c r="E30" s="186">
        <f>SUM('Schedule 5 Expends Dept Detail'!D248:D253)</f>
        <v>1193718</v>
      </c>
      <c r="F30" s="186">
        <f>SUM('Schedule 5 Expends Dept Detail'!E248:E253)</f>
        <v>273000</v>
      </c>
      <c r="G30" s="224">
        <f>SUM(E30:F30)</f>
        <v>1466718</v>
      </c>
      <c r="H30" s="186">
        <f>SUM('Schedule 5 Expends Dept Detail'!G248:G253)</f>
        <v>1388000</v>
      </c>
      <c r="I30" s="228">
        <f>SUM(G30-H30)</f>
        <v>78718</v>
      </c>
      <c r="K30" s="112"/>
    </row>
    <row r="31" spans="1:11" ht="12.75">
      <c r="A31" s="68"/>
      <c r="B31" s="208" t="s">
        <v>218</v>
      </c>
      <c r="C31" s="186">
        <f>SUM('Schedule 5 Expends Dept Detail'!B255:B255)</f>
        <v>34490</v>
      </c>
      <c r="D31" s="186">
        <f>SUM('Schedule 5 Expends Dept Detail'!C255:C255)</f>
        <v>35467.6666666667</v>
      </c>
      <c r="E31" s="186">
        <f>SUM('Schedule 5 Expends Dept Detail'!D255:D255)</f>
        <v>28678</v>
      </c>
      <c r="F31" s="186">
        <f>SUM('Schedule 5 Expends Dept Detail'!E255:E255)</f>
        <v>7000</v>
      </c>
      <c r="G31" s="224">
        <f>SUM(E31:F31)</f>
        <v>35678</v>
      </c>
      <c r="H31" s="186">
        <f>SUM('Schedule 5 Expends Dept Detail'!G255:G255)</f>
        <v>35000</v>
      </c>
      <c r="I31" s="228">
        <f>SUM(G31-H31)</f>
        <v>678</v>
      </c>
      <c r="K31" s="112"/>
    </row>
    <row r="32" spans="1:11" ht="12.75">
      <c r="A32" s="68"/>
      <c r="B32" s="208" t="s">
        <v>220</v>
      </c>
      <c r="C32" s="186">
        <f>SUM('Schedule 5 Expends Dept Detail'!B258:B259)</f>
        <v>231993</v>
      </c>
      <c r="D32" s="186">
        <f>SUM('Schedule 5 Expends Dept Detail'!C258:C259)</f>
        <v>237124.66666666666</v>
      </c>
      <c r="E32" s="186">
        <f>SUM('Schedule 5 Expends Dept Detail'!D258:D259)</f>
        <v>226746.66666666666</v>
      </c>
      <c r="F32" s="186">
        <f>SUM('Schedule 5 Expends Dept Detail'!E258:E259)</f>
        <v>12056.666666666668</v>
      </c>
      <c r="G32" s="224">
        <f>SUM('Schedule 5 Expends Dept Detail'!F258:F259)</f>
        <v>238803.3333333333</v>
      </c>
      <c r="H32" s="186">
        <f>SUM('Schedule 5 Expends Dept Detail'!G258:G259)</f>
        <v>237816.33333333334</v>
      </c>
      <c r="I32" s="228">
        <f>SUM(G32-H32)</f>
        <v>986.9999999999709</v>
      </c>
      <c r="K32" s="112"/>
    </row>
    <row r="33" spans="1:11" ht="12.75">
      <c r="A33" s="68"/>
      <c r="B33" s="208" t="s">
        <v>16</v>
      </c>
      <c r="C33" s="186">
        <f>SUM('Schedule 5 Expends Dept Detail'!B261:B261)</f>
        <v>32909</v>
      </c>
      <c r="D33" s="186">
        <f>SUM('Schedule 5 Expends Dept Detail'!C261:C261)</f>
        <v>31476</v>
      </c>
      <c r="E33" s="186">
        <f>SUM('Schedule 5 Expends Dept Detail'!D261:D261)</f>
        <v>28456</v>
      </c>
      <c r="F33" s="186">
        <f>SUM('Schedule 5 Expends Dept Detail'!E261:E261)</f>
        <v>4000</v>
      </c>
      <c r="G33" s="224">
        <f>SUM('Schedule 5 Expends Dept Detail'!F261:F261)</f>
        <v>32456</v>
      </c>
      <c r="H33" s="186">
        <f>SUM('Schedule 5 Expends Dept Detail'!G261:G261)</f>
        <v>32056</v>
      </c>
      <c r="I33" s="228">
        <f>SUM('Schedule 5 Expends Dept Detail'!H261:H261)</f>
        <v>400</v>
      </c>
      <c r="K33" s="112"/>
    </row>
    <row r="34" spans="1:11" ht="12.75">
      <c r="A34" s="68"/>
      <c r="B34" s="208" t="s">
        <v>209</v>
      </c>
      <c r="C34" s="186">
        <f>SUM('Schedule 5 Expends Dept Detail'!B263:B263)</f>
        <v>842721.33333333</v>
      </c>
      <c r="D34" s="186">
        <f>SUM('Schedule 5 Expends Dept Detail'!C263:C263)</f>
        <v>817090</v>
      </c>
      <c r="E34" s="186">
        <f>SUM('Schedule 5 Expends Dept Detail'!D263:D263)</f>
        <v>700324</v>
      </c>
      <c r="F34" s="186">
        <f>SUM('Schedule 5 Expends Dept Detail'!E263:E263)</f>
        <v>100000</v>
      </c>
      <c r="G34" s="224">
        <f>SUM(E34:F34)</f>
        <v>800324</v>
      </c>
      <c r="H34" s="186">
        <f>SUM('Schedule 5 Expends Dept Detail'!G263:G263)</f>
        <v>800000</v>
      </c>
      <c r="I34" s="228">
        <f>SUM(G34-H34)</f>
        <v>324</v>
      </c>
      <c r="K34" s="112"/>
    </row>
    <row r="35" spans="1:11" ht="12.75">
      <c r="A35" s="68"/>
      <c r="B35" s="208" t="s">
        <v>132</v>
      </c>
      <c r="C35" s="186">
        <f>SUM('Schedule 5 Expends Dept Detail'!B265:B265)</f>
        <v>0</v>
      </c>
      <c r="D35" s="186">
        <f>SUM('Schedule 5 Expends Dept Detail'!C265:C265)</f>
        <v>0</v>
      </c>
      <c r="E35" s="186">
        <f>SUM('Schedule 5 Expends Dept Detail'!D265:D265)</f>
        <v>0</v>
      </c>
      <c r="F35" s="186">
        <f>SUM('Schedule 5 Expends Dept Detail'!E265:E265)</f>
        <v>25000</v>
      </c>
      <c r="G35" s="224">
        <f>SUM('Schedule 5 Expends Dept Detail'!F265:F265)</f>
        <v>25000</v>
      </c>
      <c r="H35" s="186">
        <f>SUM('Schedule 5 Expends Dept Detail'!G265:G265)</f>
        <v>250000</v>
      </c>
      <c r="I35" s="228">
        <f>SUM('Schedule 5 Expends Dept Detail'!H265:H265)</f>
        <v>-225000</v>
      </c>
      <c r="K35" s="112"/>
    </row>
    <row r="36" spans="1:11" ht="12.75">
      <c r="A36" s="68"/>
      <c r="B36" s="208" t="s">
        <v>193</v>
      </c>
      <c r="C36" s="186">
        <f>SUM('Schedule 5 Expends Dept Detail'!B267:B267)</f>
        <v>134009</v>
      </c>
      <c r="D36" s="186">
        <f>SUM('Schedule 5 Expends Dept Detail'!C267:C267)</f>
        <v>131125</v>
      </c>
      <c r="E36" s="186">
        <f>SUM('Schedule 5 Expends Dept Detail'!D267:D267)</f>
        <v>121590</v>
      </c>
      <c r="F36" s="186">
        <f>SUM('Schedule 5 Expends Dept Detail'!E267:E267)</f>
        <v>29000</v>
      </c>
      <c r="G36" s="224">
        <f>SUM('Schedule 5 Expends Dept Detail'!F267:F267)</f>
        <v>150590</v>
      </c>
      <c r="H36" s="186">
        <f>SUM('Schedule 5 Expends Dept Detail'!G267:G267)</f>
        <v>135000</v>
      </c>
      <c r="I36" s="228">
        <f>SUM('Schedule 5 Expends Dept Detail'!H267:H267)</f>
        <v>15590</v>
      </c>
      <c r="K36" s="112"/>
    </row>
    <row r="37" spans="1:11" ht="13.5" thickBot="1">
      <c r="A37" s="68"/>
      <c r="B37" s="214"/>
      <c r="C37" s="215"/>
      <c r="D37" s="215"/>
      <c r="E37" s="215"/>
      <c r="F37" s="215"/>
      <c r="G37" s="225"/>
      <c r="H37" s="215"/>
      <c r="I37" s="229"/>
      <c r="K37" s="112"/>
    </row>
    <row r="38" spans="1:11" ht="13.5" thickBot="1">
      <c r="A38" s="185"/>
      <c r="B38" s="216" t="s">
        <v>71</v>
      </c>
      <c r="C38" s="226">
        <f>SUM(C11:C36)</f>
        <v>17656700.18999999</v>
      </c>
      <c r="D38" s="226">
        <f aca="true" t="shared" si="2" ref="D38:I38">SUM(D11:D36)</f>
        <v>18184232.39333334</v>
      </c>
      <c r="E38" s="226">
        <f t="shared" si="2"/>
        <v>14356887.893333336</v>
      </c>
      <c r="F38" s="226">
        <f t="shared" si="2"/>
        <v>4498336.07</v>
      </c>
      <c r="G38" s="226">
        <f t="shared" si="2"/>
        <v>18855223.963333335</v>
      </c>
      <c r="H38" s="226">
        <f t="shared" si="2"/>
        <v>19005817.599999998</v>
      </c>
      <c r="I38" s="227">
        <f t="shared" si="2"/>
        <v>-150593.63666666343</v>
      </c>
      <c r="K38" s="112"/>
    </row>
    <row r="39" spans="1:11" ht="12.75">
      <c r="A39" s="77"/>
      <c r="B39" s="43"/>
      <c r="C39" s="251"/>
      <c r="D39" s="251"/>
      <c r="E39" s="251"/>
      <c r="F39" s="251"/>
      <c r="G39" s="251"/>
      <c r="H39" s="251"/>
      <c r="I39" s="251"/>
      <c r="K39" s="112"/>
    </row>
    <row r="40" spans="1:11" ht="25.5">
      <c r="A40" s="77"/>
      <c r="B40" s="273" t="s">
        <v>239</v>
      </c>
      <c r="C40" s="285" t="s">
        <v>232</v>
      </c>
      <c r="D40" s="286" t="s">
        <v>235</v>
      </c>
      <c r="E40" s="287" t="s">
        <v>233</v>
      </c>
      <c r="F40" s="288" t="s">
        <v>234</v>
      </c>
      <c r="G40" s="251"/>
      <c r="H40" s="251"/>
      <c r="I40" s="251"/>
      <c r="K40" s="112"/>
    </row>
    <row r="41" spans="3:6" ht="12.75">
      <c r="C41" s="14"/>
      <c r="D41" s="14"/>
      <c r="E41" s="14"/>
      <c r="F41"/>
    </row>
    <row r="42" spans="3:6" ht="12.75">
      <c r="C42" s="14"/>
      <c r="D42" s="14"/>
      <c r="E42" s="14"/>
      <c r="F42"/>
    </row>
    <row r="43" spans="3:6" ht="12.75">
      <c r="C43" s="14"/>
      <c r="D43" s="14"/>
      <c r="E43" s="14"/>
      <c r="F43"/>
    </row>
    <row r="44" spans="3:6" ht="12.75">
      <c r="C44" s="14"/>
      <c r="D44" s="14"/>
      <c r="E44" s="14"/>
      <c r="F44"/>
    </row>
    <row r="45" spans="3:6" ht="12.75">
      <c r="C45" s="14"/>
      <c r="D45" s="14"/>
      <c r="E45" s="14"/>
      <c r="F45"/>
    </row>
    <row r="46" spans="3:6" ht="12.75">
      <c r="C46" s="14"/>
      <c r="D46" s="14"/>
      <c r="E46" s="14"/>
      <c r="F46"/>
    </row>
    <row r="47" spans="3:6" ht="12.75">
      <c r="C47" s="14"/>
      <c r="D47" s="14"/>
      <c r="E47" s="14"/>
      <c r="F47"/>
    </row>
    <row r="48" spans="3:6" ht="18">
      <c r="C48" s="14"/>
      <c r="D48" s="14"/>
      <c r="E48" s="14"/>
      <c r="F48" s="11"/>
    </row>
    <row r="49" spans="3:6" ht="18">
      <c r="C49" s="14"/>
      <c r="D49" s="14"/>
      <c r="E49" s="14"/>
      <c r="F49" s="11"/>
    </row>
  </sheetData>
  <printOptions/>
  <pageMargins left="0.17" right="0.27" top="0.59" bottom="0.8" header="0.29" footer="0.33"/>
  <pageSetup horizontalDpi="600" verticalDpi="600" orientation="landscape" r:id="rId1"/>
  <headerFooter alignWithMargins="0">
    <oddFooter>&amp;L&amp;D&amp;REXPENDITURE  SUMMARY
BUDGET CATEGORIES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I147"/>
  <sheetViews>
    <sheetView zoomScale="75" zoomScaleNormal="75" workbookViewId="0" topLeftCell="A1">
      <pane xSplit="2" ySplit="3" topLeftCell="C8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33" sqref="A133"/>
    </sheetView>
  </sheetViews>
  <sheetFormatPr defaultColWidth="9.140625" defaultRowHeight="12.75"/>
  <cols>
    <col min="1" max="1" width="12.140625" style="30" customWidth="1"/>
    <col min="2" max="2" width="41.421875" style="0" customWidth="1"/>
    <col min="3" max="3" width="16.57421875" style="38" bestFit="1" customWidth="1"/>
    <col min="4" max="4" width="16.140625" style="38" bestFit="1" customWidth="1"/>
    <col min="5" max="5" width="14.140625" style="42" customWidth="1"/>
    <col min="6" max="6" width="15.57421875" style="42" customWidth="1"/>
    <col min="7" max="7" width="14.7109375" style="42" customWidth="1"/>
    <col min="8" max="8" width="13.421875" style="117" customWidth="1"/>
    <col min="9" max="9" width="12.00390625" style="5" customWidth="1"/>
    <col min="10" max="11" width="9.140625" style="5" customWidth="1"/>
    <col min="12" max="12" width="16.421875" style="5" customWidth="1"/>
    <col min="13" max="35" width="9.140625" style="5" customWidth="1"/>
  </cols>
  <sheetData>
    <row r="1" spans="1:35" s="82" customFormat="1" ht="18.75" customHeight="1" thickBot="1">
      <c r="A1" s="302"/>
      <c r="B1" s="247" t="s">
        <v>238</v>
      </c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</row>
    <row r="2" spans="1:35" s="82" customFormat="1" ht="14.25" customHeight="1">
      <c r="A2" s="248"/>
      <c r="B2" s="84" t="s">
        <v>28</v>
      </c>
      <c r="C2" s="127" t="s">
        <v>30</v>
      </c>
      <c r="D2" s="127" t="s">
        <v>29</v>
      </c>
      <c r="E2" s="143" t="s">
        <v>59</v>
      </c>
      <c r="F2" s="143" t="s">
        <v>59</v>
      </c>
      <c r="G2" s="127" t="s">
        <v>61</v>
      </c>
      <c r="H2" s="144" t="s">
        <v>80</v>
      </c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</row>
    <row r="3" spans="1:35" s="82" customFormat="1" ht="15.75" customHeight="1" thickBot="1">
      <c r="A3" s="83" t="s">
        <v>188</v>
      </c>
      <c r="B3" s="85" t="s">
        <v>147</v>
      </c>
      <c r="C3" s="128" t="str">
        <f>'Schedule 2 Revenue Summary'!C7</f>
        <v>FY08 Actual</v>
      </c>
      <c r="D3" s="128" t="str">
        <f>'Schedule 2 Revenue Summary'!D7</f>
        <v>As of 4/30/09</v>
      </c>
      <c r="E3" s="145" t="str">
        <f>'Schedule 2 Revenue Summary'!E7</f>
        <v>2 months</v>
      </c>
      <c r="F3" s="145" t="s">
        <v>60</v>
      </c>
      <c r="G3" s="128" t="s">
        <v>30</v>
      </c>
      <c r="H3" s="146" t="s">
        <v>81</v>
      </c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</row>
    <row r="4" spans="1:35" s="82" customFormat="1" ht="6" customHeight="1">
      <c r="A4" s="134"/>
      <c r="B4" s="134"/>
      <c r="C4" s="147"/>
      <c r="D4" s="147"/>
      <c r="E4" s="148"/>
      <c r="F4" s="148"/>
      <c r="G4" s="170"/>
      <c r="H4" s="149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</row>
    <row r="5" ht="6" customHeight="1"/>
    <row r="6" ht="12.75">
      <c r="B6" s="1" t="s">
        <v>103</v>
      </c>
    </row>
    <row r="7" spans="1:35" s="116" customFormat="1" ht="12.75">
      <c r="A7" s="115"/>
      <c r="B7" s="116" t="s">
        <v>31</v>
      </c>
      <c r="C7" s="230">
        <v>15900025</v>
      </c>
      <c r="D7" s="200">
        <v>15999098</v>
      </c>
      <c r="E7" s="201">
        <v>375000</v>
      </c>
      <c r="F7" s="217">
        <f aca="true" t="shared" si="0" ref="F7:F12">SUM(D7:E7)</f>
        <v>16374098</v>
      </c>
      <c r="G7" s="230">
        <v>16489000</v>
      </c>
      <c r="H7" s="217">
        <f aca="true" t="shared" si="1" ref="H7:H12">SUM(F7-G7)</f>
        <v>-114902</v>
      </c>
      <c r="I7" s="203"/>
      <c r="J7" s="38"/>
      <c r="K7" s="38"/>
      <c r="L7" s="38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</row>
    <row r="8" spans="2:12" ht="12.75">
      <c r="B8" t="s">
        <v>230</v>
      </c>
      <c r="C8" s="230">
        <v>256008</v>
      </c>
      <c r="D8" s="200">
        <v>260956</v>
      </c>
      <c r="E8" s="201">
        <v>90000</v>
      </c>
      <c r="F8" s="217">
        <f t="shared" si="0"/>
        <v>350956</v>
      </c>
      <c r="G8" s="230">
        <v>250000</v>
      </c>
      <c r="H8" s="217">
        <f t="shared" si="1"/>
        <v>100956</v>
      </c>
      <c r="I8" s="203"/>
      <c r="K8" s="42"/>
      <c r="L8" s="38"/>
    </row>
    <row r="9" spans="2:12" ht="12.75">
      <c r="B9" t="s">
        <v>32</v>
      </c>
      <c r="C9" s="230">
        <v>80989</v>
      </c>
      <c r="D9" s="200">
        <v>60987</v>
      </c>
      <c r="E9" s="201">
        <v>11680</v>
      </c>
      <c r="F9" s="217">
        <f t="shared" si="0"/>
        <v>72667</v>
      </c>
      <c r="G9" s="230">
        <v>80000</v>
      </c>
      <c r="H9" s="217">
        <f t="shared" si="1"/>
        <v>-7333</v>
      </c>
      <c r="I9" s="203"/>
      <c r="K9" s="42"/>
      <c r="L9" s="38"/>
    </row>
    <row r="10" spans="2:12" ht="12.75">
      <c r="B10" t="s">
        <v>33</v>
      </c>
      <c r="C10" s="230">
        <v>31098</v>
      </c>
      <c r="D10" s="200">
        <v>28569</v>
      </c>
      <c r="E10" s="201">
        <v>10000</v>
      </c>
      <c r="F10" s="217">
        <f t="shared" si="0"/>
        <v>38569</v>
      </c>
      <c r="G10" s="230">
        <v>34000</v>
      </c>
      <c r="H10" s="217">
        <f t="shared" si="1"/>
        <v>4569</v>
      </c>
      <c r="I10" s="203"/>
      <c r="K10" s="42"/>
      <c r="L10" s="38"/>
    </row>
    <row r="11" spans="2:12" ht="12.75">
      <c r="B11" t="s">
        <v>34</v>
      </c>
      <c r="C11" s="230">
        <v>66980</v>
      </c>
      <c r="D11" s="200">
        <v>55971</v>
      </c>
      <c r="E11" s="201">
        <v>20000</v>
      </c>
      <c r="F11" s="217">
        <f t="shared" si="0"/>
        <v>75971</v>
      </c>
      <c r="G11" s="230">
        <v>67500</v>
      </c>
      <c r="H11" s="217">
        <f t="shared" si="1"/>
        <v>8471</v>
      </c>
      <c r="I11" s="203"/>
      <c r="K11" s="42"/>
      <c r="L11" s="38"/>
    </row>
    <row r="12" spans="2:12" ht="12.75">
      <c r="B12" t="s">
        <v>195</v>
      </c>
      <c r="C12" s="230">
        <v>20980</v>
      </c>
      <c r="D12" s="200">
        <v>15500</v>
      </c>
      <c r="E12" s="202">
        <v>5000</v>
      </c>
      <c r="F12" s="234">
        <f t="shared" si="0"/>
        <v>20500</v>
      </c>
      <c r="G12" s="230">
        <v>20000</v>
      </c>
      <c r="H12" s="217">
        <f t="shared" si="1"/>
        <v>500</v>
      </c>
      <c r="I12" s="203"/>
      <c r="K12" s="42"/>
      <c r="L12" s="38"/>
    </row>
    <row r="13" spans="1:35" s="1" customFormat="1" ht="12.75">
      <c r="A13" s="34"/>
      <c r="B13" s="1" t="s">
        <v>35</v>
      </c>
      <c r="C13" s="235">
        <f aca="true" t="shared" si="2" ref="C13:H13">SUM(C7:C12)</f>
        <v>16356080</v>
      </c>
      <c r="D13" s="235">
        <f t="shared" si="2"/>
        <v>16421081</v>
      </c>
      <c r="E13" s="235">
        <f t="shared" si="2"/>
        <v>511680</v>
      </c>
      <c r="F13" s="235">
        <f t="shared" si="2"/>
        <v>16932761</v>
      </c>
      <c r="G13" s="235">
        <f t="shared" si="2"/>
        <v>16940500</v>
      </c>
      <c r="H13" s="235">
        <f t="shared" si="2"/>
        <v>-7739</v>
      </c>
      <c r="I13" s="124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</row>
    <row r="14" spans="1:8" ht="12.75">
      <c r="A14" s="76"/>
      <c r="H14" s="42"/>
    </row>
    <row r="15" spans="1:8" ht="9" customHeight="1">
      <c r="A15" s="76"/>
      <c r="H15" s="42"/>
    </row>
    <row r="16" spans="2:8" ht="12.75">
      <c r="B16" s="1" t="s">
        <v>37</v>
      </c>
      <c r="H16" s="42"/>
    </row>
    <row r="17" spans="2:8" ht="12.75">
      <c r="B17" s="14" t="s">
        <v>114</v>
      </c>
      <c r="C17" s="232">
        <v>1211654</v>
      </c>
      <c r="D17" s="205">
        <v>1300008.51</v>
      </c>
      <c r="E17" s="205">
        <v>0</v>
      </c>
      <c r="F17" s="236">
        <f aca="true" t="shared" si="3" ref="F17:F23">SUM(D17:E17)</f>
        <v>1300008.51</v>
      </c>
      <c r="G17" s="232">
        <v>1300009</v>
      </c>
      <c r="H17" s="217">
        <f aca="true" t="shared" si="4" ref="H17:H23">SUM(F17-G17)</f>
        <v>-0.4899999999906868</v>
      </c>
    </row>
    <row r="18" spans="2:8" ht="12.75">
      <c r="B18" t="s">
        <v>115</v>
      </c>
      <c r="C18" s="232">
        <v>20211</v>
      </c>
      <c r="D18" s="205">
        <v>0</v>
      </c>
      <c r="E18" s="205">
        <v>20000</v>
      </c>
      <c r="F18" s="236">
        <f t="shared" si="3"/>
        <v>20000</v>
      </c>
      <c r="G18" s="232">
        <v>20000</v>
      </c>
      <c r="H18" s="217">
        <f t="shared" si="4"/>
        <v>0</v>
      </c>
    </row>
    <row r="19" spans="2:8" ht="12.75">
      <c r="B19" t="s">
        <v>57</v>
      </c>
      <c r="C19" s="232">
        <v>19121</v>
      </c>
      <c r="D19" s="205">
        <v>18121</v>
      </c>
      <c r="E19" s="205">
        <v>0</v>
      </c>
      <c r="F19" s="236">
        <f t="shared" si="3"/>
        <v>18121</v>
      </c>
      <c r="G19" s="232">
        <v>18000</v>
      </c>
      <c r="H19" s="217">
        <f t="shared" si="4"/>
        <v>121</v>
      </c>
    </row>
    <row r="20" spans="2:8" ht="12.75">
      <c r="B20" t="s">
        <v>198</v>
      </c>
      <c r="C20" s="232">
        <v>30112</v>
      </c>
      <c r="D20" s="205">
        <v>20110</v>
      </c>
      <c r="E20" s="205">
        <v>10000</v>
      </c>
      <c r="F20" s="236">
        <f t="shared" si="3"/>
        <v>30110</v>
      </c>
      <c r="G20" s="232">
        <v>30000</v>
      </c>
      <c r="H20" s="217">
        <f t="shared" si="4"/>
        <v>110</v>
      </c>
    </row>
    <row r="21" spans="2:8" ht="12.75">
      <c r="B21" t="s">
        <v>116</v>
      </c>
      <c r="C21" s="232">
        <v>40528.77732</v>
      </c>
      <c r="D21" s="205">
        <v>44210.192220000004</v>
      </c>
      <c r="E21" s="205">
        <v>0</v>
      </c>
      <c r="F21" s="236">
        <f t="shared" si="3"/>
        <v>44210.192220000004</v>
      </c>
      <c r="G21" s="232">
        <v>36630</v>
      </c>
      <c r="H21" s="217">
        <f t="shared" si="4"/>
        <v>7580.192220000004</v>
      </c>
    </row>
    <row r="22" spans="2:8" ht="12.75">
      <c r="B22" t="s">
        <v>67</v>
      </c>
      <c r="C22" s="232">
        <v>28163</v>
      </c>
      <c r="D22" s="205">
        <v>0</v>
      </c>
      <c r="E22" s="205">
        <v>28212</v>
      </c>
      <c r="F22" s="236">
        <f t="shared" si="3"/>
        <v>28212</v>
      </c>
      <c r="G22" s="232">
        <v>28000</v>
      </c>
      <c r="H22" s="217">
        <f t="shared" si="4"/>
        <v>212</v>
      </c>
    </row>
    <row r="23" spans="2:8" ht="12.75">
      <c r="B23" t="s">
        <v>68</v>
      </c>
      <c r="C23" s="232">
        <v>166234</v>
      </c>
      <c r="D23" s="205">
        <v>0</v>
      </c>
      <c r="E23" s="205">
        <v>128543</v>
      </c>
      <c r="F23" s="236">
        <f t="shared" si="3"/>
        <v>128543</v>
      </c>
      <c r="G23" s="232">
        <v>127500</v>
      </c>
      <c r="H23" s="217">
        <f t="shared" si="4"/>
        <v>1043</v>
      </c>
    </row>
    <row r="24" spans="2:12" ht="12.75">
      <c r="B24" t="s">
        <v>38</v>
      </c>
      <c r="C24" s="231">
        <v>22343</v>
      </c>
      <c r="D24" s="204">
        <v>23432</v>
      </c>
      <c r="E24" s="204">
        <v>0</v>
      </c>
      <c r="F24" s="236">
        <f aca="true" t="shared" si="5" ref="F24:F29">SUM(D24:E24)</f>
        <v>23432</v>
      </c>
      <c r="G24" s="231">
        <v>23432</v>
      </c>
      <c r="H24" s="217">
        <f aca="true" t="shared" si="6" ref="H24:H29">SUM(F24-G24)</f>
        <v>0</v>
      </c>
      <c r="J24" s="114"/>
      <c r="K24" s="114"/>
      <c r="L24" s="114"/>
    </row>
    <row r="25" spans="2:12" ht="12.75">
      <c r="B25" t="s">
        <v>39</v>
      </c>
      <c r="C25" s="231">
        <v>0</v>
      </c>
      <c r="D25" s="204">
        <v>0</v>
      </c>
      <c r="E25" s="204">
        <v>0</v>
      </c>
      <c r="F25" s="236">
        <f t="shared" si="5"/>
        <v>0</v>
      </c>
      <c r="G25" s="231">
        <v>0</v>
      </c>
      <c r="H25" s="217">
        <f t="shared" si="6"/>
        <v>0</v>
      </c>
      <c r="J25" s="114"/>
      <c r="K25" s="114"/>
      <c r="L25" s="114"/>
    </row>
    <row r="26" spans="2:12" ht="12.75">
      <c r="B26" t="s">
        <v>40</v>
      </c>
      <c r="C26" s="231">
        <v>54004</v>
      </c>
      <c r="D26" s="204">
        <v>54598</v>
      </c>
      <c r="E26" s="204">
        <v>0</v>
      </c>
      <c r="F26" s="236">
        <f t="shared" si="5"/>
        <v>54598</v>
      </c>
      <c r="G26" s="231">
        <v>54000</v>
      </c>
      <c r="H26" s="217">
        <f t="shared" si="6"/>
        <v>598</v>
      </c>
      <c r="J26" s="114"/>
      <c r="K26" s="114"/>
      <c r="L26" s="114"/>
    </row>
    <row r="27" spans="2:12" ht="12.75">
      <c r="B27" t="s">
        <v>224</v>
      </c>
      <c r="C27" s="231">
        <v>45789</v>
      </c>
      <c r="D27" s="204">
        <v>46789</v>
      </c>
      <c r="E27" s="204">
        <v>0</v>
      </c>
      <c r="F27" s="236">
        <f t="shared" si="5"/>
        <v>46789</v>
      </c>
      <c r="G27" s="231">
        <v>46789</v>
      </c>
      <c r="H27" s="217">
        <f t="shared" si="6"/>
        <v>0</v>
      </c>
      <c r="J27" s="114"/>
      <c r="K27" s="114"/>
      <c r="L27" s="114"/>
    </row>
    <row r="28" spans="2:12" ht="12.75">
      <c r="B28" t="s">
        <v>83</v>
      </c>
      <c r="C28" s="231">
        <v>6088.25531</v>
      </c>
      <c r="D28" s="204">
        <v>7002</v>
      </c>
      <c r="E28" s="204">
        <v>0</v>
      </c>
      <c r="F28" s="236">
        <f t="shared" si="5"/>
        <v>7002</v>
      </c>
      <c r="G28" s="231">
        <v>7000</v>
      </c>
      <c r="H28" s="217">
        <f t="shared" si="6"/>
        <v>2</v>
      </c>
      <c r="J28" s="114"/>
      <c r="K28" s="114"/>
      <c r="L28" s="114"/>
    </row>
    <row r="29" spans="2:12" ht="12.75">
      <c r="B29" t="s">
        <v>195</v>
      </c>
      <c r="C29" s="231">
        <v>12987</v>
      </c>
      <c r="D29" s="204">
        <v>11579</v>
      </c>
      <c r="E29" s="204">
        <v>760</v>
      </c>
      <c r="F29" s="236">
        <f t="shared" si="5"/>
        <v>12339</v>
      </c>
      <c r="G29" s="231">
        <v>12500</v>
      </c>
      <c r="H29" s="217">
        <f t="shared" si="6"/>
        <v>-161</v>
      </c>
      <c r="J29" s="114"/>
      <c r="K29" s="114"/>
      <c r="L29" s="114"/>
    </row>
    <row r="30" spans="1:35" s="132" customFormat="1" ht="12.75">
      <c r="A30" s="131"/>
      <c r="B30" s="132" t="s">
        <v>41</v>
      </c>
      <c r="C30" s="237">
        <f aca="true" t="shared" si="7" ref="C30:H30">SUM(C17:C29)</f>
        <v>1657235.03263</v>
      </c>
      <c r="D30" s="237">
        <f t="shared" si="7"/>
        <v>1525849.70222</v>
      </c>
      <c r="E30" s="237">
        <f t="shared" si="7"/>
        <v>187515</v>
      </c>
      <c r="F30" s="237">
        <f t="shared" si="7"/>
        <v>1713364.70222</v>
      </c>
      <c r="G30" s="237">
        <f t="shared" si="7"/>
        <v>1703860</v>
      </c>
      <c r="H30" s="237">
        <f t="shared" si="7"/>
        <v>9504.702220000014</v>
      </c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</row>
    <row r="31" spans="1:35" s="132" customFormat="1" ht="12.75">
      <c r="A31" s="131"/>
      <c r="C31" s="124"/>
      <c r="D31" s="124"/>
      <c r="E31" s="124"/>
      <c r="F31" s="124"/>
      <c r="G31" s="124"/>
      <c r="H31" s="124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</row>
    <row r="32" spans="1:35" s="132" customFormat="1" ht="6" customHeight="1">
      <c r="A32" s="131"/>
      <c r="C32" s="124"/>
      <c r="D32" s="124"/>
      <c r="E32" s="124"/>
      <c r="F32" s="124"/>
      <c r="G32" s="124"/>
      <c r="H32" s="124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</row>
    <row r="33" spans="1:35" s="132" customFormat="1" ht="12.75">
      <c r="A33" s="131"/>
      <c r="B33" s="1" t="s">
        <v>75</v>
      </c>
      <c r="C33" s="130"/>
      <c r="D33" s="130"/>
      <c r="E33" s="129"/>
      <c r="F33" s="129"/>
      <c r="G33" s="129"/>
      <c r="H33" s="42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</row>
    <row r="34" spans="1:35" s="132" customFormat="1" ht="12.75">
      <c r="A34" s="131"/>
      <c r="B34" s="116" t="s">
        <v>43</v>
      </c>
      <c r="C34" s="231">
        <v>65890</v>
      </c>
      <c r="D34" s="204">
        <v>34098</v>
      </c>
      <c r="E34" s="204">
        <v>5901</v>
      </c>
      <c r="F34" s="236">
        <f>SUM(D34:E34)</f>
        <v>39999</v>
      </c>
      <c r="G34" s="231">
        <v>55000</v>
      </c>
      <c r="H34" s="217">
        <f aca="true" t="shared" si="8" ref="H34:H40">SUM(F34-G34)</f>
        <v>-15001</v>
      </c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</row>
    <row r="35" spans="1:35" s="132" customFormat="1" ht="12.75">
      <c r="A35" s="131"/>
      <c r="B35" t="s">
        <v>124</v>
      </c>
      <c r="C35" s="231">
        <v>579.4</v>
      </c>
      <c r="D35" s="204">
        <v>588.8955</v>
      </c>
      <c r="E35" s="204">
        <v>391.1045</v>
      </c>
      <c r="F35" s="236">
        <f aca="true" t="shared" si="9" ref="F35:F40">SUM(D35:E35)</f>
        <v>980</v>
      </c>
      <c r="G35" s="231">
        <v>900</v>
      </c>
      <c r="H35" s="217">
        <f t="shared" si="8"/>
        <v>80</v>
      </c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</row>
    <row r="36" spans="1:35" s="132" customFormat="1" ht="12.75">
      <c r="A36" s="131"/>
      <c r="B36" s="116" t="s">
        <v>42</v>
      </c>
      <c r="C36" s="231">
        <v>21721.72748</v>
      </c>
      <c r="D36" s="204">
        <v>19670</v>
      </c>
      <c r="E36" s="204">
        <v>600</v>
      </c>
      <c r="F36" s="236">
        <f t="shared" si="9"/>
        <v>20270</v>
      </c>
      <c r="G36" s="231">
        <v>20000</v>
      </c>
      <c r="H36" s="217">
        <f t="shared" si="8"/>
        <v>270</v>
      </c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</row>
    <row r="37" spans="1:35" s="132" customFormat="1" ht="12.75">
      <c r="A37" s="131"/>
      <c r="B37" t="s">
        <v>87</v>
      </c>
      <c r="C37" s="231">
        <v>0</v>
      </c>
      <c r="D37" s="204">
        <v>0</v>
      </c>
      <c r="E37" s="204">
        <v>0</v>
      </c>
      <c r="F37" s="236">
        <f t="shared" si="9"/>
        <v>0</v>
      </c>
      <c r="G37" s="231">
        <v>0</v>
      </c>
      <c r="H37" s="217">
        <f t="shared" si="8"/>
        <v>0</v>
      </c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</row>
    <row r="38" spans="1:35" s="132" customFormat="1" ht="12.75">
      <c r="A38" s="131"/>
      <c r="B38" t="s">
        <v>45</v>
      </c>
      <c r="C38" s="231">
        <v>9119.9574</v>
      </c>
      <c r="D38" s="204">
        <v>5922.43482</v>
      </c>
      <c r="E38" s="204">
        <v>0</v>
      </c>
      <c r="F38" s="236">
        <f t="shared" si="9"/>
        <v>5922.43482</v>
      </c>
      <c r="G38" s="231">
        <v>7500</v>
      </c>
      <c r="H38" s="217">
        <f t="shared" si="8"/>
        <v>-1577.5651799999996</v>
      </c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</row>
    <row r="39" spans="1:35" s="132" customFormat="1" ht="12.75">
      <c r="A39" s="131"/>
      <c r="B39" s="116" t="s">
        <v>44</v>
      </c>
      <c r="C39" s="231">
        <v>3543.776</v>
      </c>
      <c r="D39" s="204">
        <v>499.825</v>
      </c>
      <c r="E39" s="204">
        <v>0</v>
      </c>
      <c r="F39" s="236">
        <f t="shared" si="9"/>
        <v>499.825</v>
      </c>
      <c r="G39" s="231">
        <v>325</v>
      </c>
      <c r="H39" s="217">
        <f t="shared" si="8"/>
        <v>174.825</v>
      </c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</row>
    <row r="40" spans="1:35" s="132" customFormat="1" ht="12.75">
      <c r="A40" s="131"/>
      <c r="B40" s="116" t="s">
        <v>36</v>
      </c>
      <c r="C40" s="231">
        <v>1000</v>
      </c>
      <c r="D40" s="204">
        <v>1000</v>
      </c>
      <c r="E40" s="204">
        <v>200</v>
      </c>
      <c r="F40" s="236">
        <f t="shared" si="9"/>
        <v>1200</v>
      </c>
      <c r="G40" s="231">
        <v>1000</v>
      </c>
      <c r="H40" s="217">
        <f t="shared" si="8"/>
        <v>200</v>
      </c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</row>
    <row r="41" spans="2:8" ht="12.75">
      <c r="B41" s="1" t="s">
        <v>76</v>
      </c>
      <c r="C41" s="235">
        <f aca="true" t="shared" si="10" ref="C41:H41">SUM(C34:C39)</f>
        <v>100854.86088</v>
      </c>
      <c r="D41" s="235">
        <f t="shared" si="10"/>
        <v>60779.15532</v>
      </c>
      <c r="E41" s="235">
        <f t="shared" si="10"/>
        <v>6892.1045</v>
      </c>
      <c r="F41" s="235">
        <f t="shared" si="10"/>
        <v>67671.25981999999</v>
      </c>
      <c r="G41" s="235">
        <f t="shared" si="10"/>
        <v>83725</v>
      </c>
      <c r="H41" s="235">
        <f t="shared" si="10"/>
        <v>-16053.740179999999</v>
      </c>
    </row>
    <row r="42" spans="2:8" ht="7.5" customHeight="1">
      <c r="B42" s="1"/>
      <c r="C42" s="124"/>
      <c r="D42" s="124"/>
      <c r="E42" s="124"/>
      <c r="F42" s="124"/>
      <c r="G42" s="124"/>
      <c r="H42" s="124"/>
    </row>
    <row r="43" ht="12.75">
      <c r="H43" s="124"/>
    </row>
    <row r="44" spans="2:8" ht="12.75">
      <c r="B44" s="1" t="s">
        <v>46</v>
      </c>
      <c r="H44" s="42"/>
    </row>
    <row r="45" spans="2:8" ht="12.75">
      <c r="B45" t="s">
        <v>44</v>
      </c>
      <c r="C45" s="230">
        <v>685</v>
      </c>
      <c r="D45" s="200">
        <v>484</v>
      </c>
      <c r="E45" s="201">
        <v>200</v>
      </c>
      <c r="F45" s="236">
        <f>SUM(D45:E45)</f>
        <v>684</v>
      </c>
      <c r="G45" s="219">
        <v>700</v>
      </c>
      <c r="H45" s="217">
        <f>SUM(F45-G45)</f>
        <v>-16</v>
      </c>
    </row>
    <row r="46" spans="2:8" ht="12.75">
      <c r="B46" t="s">
        <v>125</v>
      </c>
      <c r="C46" s="230">
        <v>0</v>
      </c>
      <c r="D46" s="200">
        <v>189</v>
      </c>
      <c r="E46" s="201">
        <v>333</v>
      </c>
      <c r="F46" s="236">
        <f>SUM(D46:E46)</f>
        <v>522</v>
      </c>
      <c r="G46" s="219">
        <v>700</v>
      </c>
      <c r="H46" s="217">
        <f>SUM(F46-G46)</f>
        <v>-178</v>
      </c>
    </row>
    <row r="47" spans="2:8" ht="12.75">
      <c r="B47" s="1" t="s">
        <v>62</v>
      </c>
      <c r="C47" s="235">
        <f aca="true" t="shared" si="11" ref="C47:H47">SUM(C45:C46)</f>
        <v>685</v>
      </c>
      <c r="D47" s="235">
        <f t="shared" si="11"/>
        <v>673</v>
      </c>
      <c r="E47" s="235">
        <f t="shared" si="11"/>
        <v>533</v>
      </c>
      <c r="F47" s="235">
        <f t="shared" si="11"/>
        <v>1206</v>
      </c>
      <c r="G47" s="235">
        <f t="shared" si="11"/>
        <v>1400</v>
      </c>
      <c r="H47" s="235">
        <f t="shared" si="11"/>
        <v>-194</v>
      </c>
    </row>
    <row r="48" spans="2:8" ht="12.75">
      <c r="B48" s="1"/>
      <c r="C48" s="124"/>
      <c r="D48" s="124"/>
      <c r="E48" s="124"/>
      <c r="F48" s="124"/>
      <c r="G48" s="124"/>
      <c r="H48" s="124"/>
    </row>
    <row r="49" spans="2:8" ht="12.75">
      <c r="B49" s="1" t="s">
        <v>190</v>
      </c>
      <c r="H49" s="42"/>
    </row>
    <row r="50" spans="2:8" ht="12.75">
      <c r="B50" t="s">
        <v>116</v>
      </c>
      <c r="C50" s="231">
        <v>556.14363</v>
      </c>
      <c r="D50" s="204">
        <v>959.04</v>
      </c>
      <c r="E50" s="204">
        <v>0</v>
      </c>
      <c r="F50" s="236">
        <f aca="true" t="shared" si="12" ref="F50:F61">SUM(D50:E50)</f>
        <v>959.04</v>
      </c>
      <c r="G50" s="231">
        <v>0</v>
      </c>
      <c r="H50" s="217">
        <f>SUM(F50-G50)</f>
        <v>959.04</v>
      </c>
    </row>
    <row r="51" spans="2:8" ht="12.75">
      <c r="B51" t="s">
        <v>47</v>
      </c>
      <c r="C51" s="231">
        <v>36394.782</v>
      </c>
      <c r="D51" s="204">
        <v>15780</v>
      </c>
      <c r="E51" s="204">
        <v>3200</v>
      </c>
      <c r="F51" s="236">
        <f t="shared" si="12"/>
        <v>18980</v>
      </c>
      <c r="G51" s="231">
        <v>27500</v>
      </c>
      <c r="H51" s="217">
        <f aca="true" t="shared" si="13" ref="H51:H61">SUM(F51-G51)</f>
        <v>-8520</v>
      </c>
    </row>
    <row r="52" spans="2:8" ht="12.75">
      <c r="B52" t="s">
        <v>104</v>
      </c>
      <c r="C52" s="231">
        <v>836.296</v>
      </c>
      <c r="D52" s="204">
        <v>735.264</v>
      </c>
      <c r="E52" s="204">
        <v>0</v>
      </c>
      <c r="F52" s="236">
        <f t="shared" si="12"/>
        <v>735.264</v>
      </c>
      <c r="G52" s="231">
        <v>700</v>
      </c>
      <c r="H52" s="217">
        <f t="shared" si="13"/>
        <v>35.26400000000001</v>
      </c>
    </row>
    <row r="53" spans="2:8" ht="12.75">
      <c r="B53" t="s">
        <v>48</v>
      </c>
      <c r="C53" s="231">
        <v>75890</v>
      </c>
      <c r="D53" s="204">
        <v>45681</v>
      </c>
      <c r="E53" s="204">
        <v>10000</v>
      </c>
      <c r="F53" s="236">
        <f t="shared" si="12"/>
        <v>55681</v>
      </c>
      <c r="G53" s="231">
        <v>65000</v>
      </c>
      <c r="H53" s="217">
        <f t="shared" si="13"/>
        <v>-9319</v>
      </c>
    </row>
    <row r="54" spans="2:8" ht="12.75">
      <c r="B54" t="s">
        <v>105</v>
      </c>
      <c r="C54" s="231">
        <v>17335.92</v>
      </c>
      <c r="D54" s="204">
        <v>9678.595</v>
      </c>
      <c r="E54" s="204">
        <v>5400</v>
      </c>
      <c r="F54" s="236">
        <f t="shared" si="12"/>
        <v>15078.595</v>
      </c>
      <c r="G54" s="231">
        <v>15000</v>
      </c>
      <c r="H54" s="217">
        <f t="shared" si="13"/>
        <v>78.59499999999935</v>
      </c>
    </row>
    <row r="55" spans="2:8" ht="12.75">
      <c r="B55" t="s">
        <v>107</v>
      </c>
      <c r="C55" s="231">
        <v>5157.37743</v>
      </c>
      <c r="D55" s="204">
        <v>4321</v>
      </c>
      <c r="E55" s="204">
        <v>500</v>
      </c>
      <c r="F55" s="236">
        <f t="shared" si="12"/>
        <v>4821</v>
      </c>
      <c r="G55" s="231">
        <v>5000</v>
      </c>
      <c r="H55" s="217">
        <f t="shared" si="13"/>
        <v>-179</v>
      </c>
    </row>
    <row r="56" spans="2:8" ht="12.75">
      <c r="B56" t="s">
        <v>55</v>
      </c>
      <c r="C56" s="231">
        <v>641.157</v>
      </c>
      <c r="D56" s="204">
        <v>520.378</v>
      </c>
      <c r="E56" s="204">
        <v>100</v>
      </c>
      <c r="F56" s="236">
        <f t="shared" si="12"/>
        <v>620.378</v>
      </c>
      <c r="G56" s="231">
        <v>600</v>
      </c>
      <c r="H56" s="217">
        <f t="shared" si="13"/>
        <v>20.378000000000043</v>
      </c>
    </row>
    <row r="57" spans="2:8" ht="12.75">
      <c r="B57" t="s">
        <v>49</v>
      </c>
      <c r="C57" s="231">
        <v>222</v>
      </c>
      <c r="D57" s="204">
        <v>212</v>
      </c>
      <c r="E57" s="204">
        <v>35</v>
      </c>
      <c r="F57" s="236">
        <f t="shared" si="12"/>
        <v>247</v>
      </c>
      <c r="G57" s="231">
        <v>200</v>
      </c>
      <c r="H57" s="217">
        <f t="shared" si="13"/>
        <v>47</v>
      </c>
    </row>
    <row r="58" spans="2:8" ht="12.75">
      <c r="B58" t="s">
        <v>50</v>
      </c>
      <c r="C58" s="231">
        <v>210</v>
      </c>
      <c r="D58" s="204">
        <v>120</v>
      </c>
      <c r="E58" s="204">
        <v>50</v>
      </c>
      <c r="F58" s="236">
        <f t="shared" si="12"/>
        <v>170</v>
      </c>
      <c r="G58" s="231">
        <v>200</v>
      </c>
      <c r="H58" s="217">
        <f t="shared" si="13"/>
        <v>-30</v>
      </c>
    </row>
    <row r="59" spans="2:8" ht="12.75">
      <c r="B59" t="s">
        <v>106</v>
      </c>
      <c r="C59" s="231">
        <v>203</v>
      </c>
      <c r="D59" s="204">
        <v>134</v>
      </c>
      <c r="E59" s="204">
        <v>40</v>
      </c>
      <c r="F59" s="236">
        <f t="shared" si="12"/>
        <v>174</v>
      </c>
      <c r="G59" s="231">
        <v>200</v>
      </c>
      <c r="H59" s="217">
        <f t="shared" si="13"/>
        <v>-26</v>
      </c>
    </row>
    <row r="60" spans="2:8" ht="12.75">
      <c r="B60" t="s">
        <v>56</v>
      </c>
      <c r="C60" s="231">
        <v>76</v>
      </c>
      <c r="D60" s="204">
        <v>69</v>
      </c>
      <c r="E60" s="204">
        <v>10</v>
      </c>
      <c r="F60" s="236">
        <f t="shared" si="12"/>
        <v>79</v>
      </c>
      <c r="G60" s="231">
        <v>75</v>
      </c>
      <c r="H60" s="217">
        <f t="shared" si="13"/>
        <v>4</v>
      </c>
    </row>
    <row r="61" spans="2:8" ht="12.75">
      <c r="B61" t="s">
        <v>44</v>
      </c>
      <c r="C61" s="231">
        <v>505.49533</v>
      </c>
      <c r="D61" s="204">
        <v>903.5612</v>
      </c>
      <c r="E61" s="204">
        <v>76.29</v>
      </c>
      <c r="F61" s="236">
        <f t="shared" si="12"/>
        <v>979.8512</v>
      </c>
      <c r="G61" s="231">
        <v>500</v>
      </c>
      <c r="H61" s="217">
        <f t="shared" si="13"/>
        <v>479.85119999999995</v>
      </c>
    </row>
    <row r="62" spans="2:8" ht="12.75">
      <c r="B62" s="1" t="s">
        <v>63</v>
      </c>
      <c r="C62" s="235">
        <f aca="true" t="shared" si="14" ref="C62:H62">SUM(C50:C61)</f>
        <v>138028.17139</v>
      </c>
      <c r="D62" s="235">
        <f t="shared" si="14"/>
        <v>79113.8382</v>
      </c>
      <c r="E62" s="235">
        <f t="shared" si="14"/>
        <v>19411.29</v>
      </c>
      <c r="F62" s="235">
        <f t="shared" si="14"/>
        <v>98525.1282</v>
      </c>
      <c r="G62" s="235">
        <f t="shared" si="14"/>
        <v>114975</v>
      </c>
      <c r="H62" s="235">
        <f t="shared" si="14"/>
        <v>-16449.8718</v>
      </c>
    </row>
    <row r="63" spans="2:8" ht="12.75">
      <c r="B63" s="1"/>
      <c r="C63" s="124"/>
      <c r="D63" s="124"/>
      <c r="E63" s="124"/>
      <c r="F63" s="124"/>
      <c r="G63" s="124"/>
      <c r="H63" s="124"/>
    </row>
    <row r="64" spans="2:8" ht="12.75">
      <c r="B64" s="1" t="s">
        <v>157</v>
      </c>
      <c r="E64" s="120"/>
      <c r="H64" s="42"/>
    </row>
    <row r="65" spans="2:8" ht="12.75">
      <c r="B65" s="116" t="s">
        <v>108</v>
      </c>
      <c r="C65" s="231">
        <v>1306.348</v>
      </c>
      <c r="D65" s="204">
        <v>840</v>
      </c>
      <c r="E65" s="204">
        <v>400</v>
      </c>
      <c r="F65" s="236">
        <f aca="true" t="shared" si="15" ref="F65:F73">SUM(D65:E65)</f>
        <v>1240</v>
      </c>
      <c r="G65" s="231">
        <v>1200</v>
      </c>
      <c r="H65" s="217">
        <f aca="true" t="shared" si="16" ref="H65:H73">SUM(F65-G65)</f>
        <v>40</v>
      </c>
    </row>
    <row r="66" spans="2:8" ht="12.75">
      <c r="B66" t="s">
        <v>109</v>
      </c>
      <c r="C66" s="231">
        <v>333</v>
      </c>
      <c r="D66" s="204">
        <v>295</v>
      </c>
      <c r="E66" s="204">
        <v>35</v>
      </c>
      <c r="F66" s="236">
        <f t="shared" si="15"/>
        <v>330</v>
      </c>
      <c r="G66" s="231">
        <v>325</v>
      </c>
      <c r="H66" s="217">
        <f t="shared" si="16"/>
        <v>5</v>
      </c>
    </row>
    <row r="67" spans="2:8" ht="12.75">
      <c r="B67" t="s">
        <v>110</v>
      </c>
      <c r="C67" s="231">
        <v>105</v>
      </c>
      <c r="D67" s="204">
        <v>95</v>
      </c>
      <c r="E67" s="204">
        <v>10</v>
      </c>
      <c r="F67" s="236">
        <f t="shared" si="15"/>
        <v>105</v>
      </c>
      <c r="G67" s="231">
        <v>100</v>
      </c>
      <c r="H67" s="217">
        <f t="shared" si="16"/>
        <v>5</v>
      </c>
    </row>
    <row r="68" spans="2:8" ht="12.75">
      <c r="B68" t="s">
        <v>111</v>
      </c>
      <c r="C68" s="231">
        <v>2309</v>
      </c>
      <c r="D68" s="204">
        <v>1800</v>
      </c>
      <c r="E68" s="204">
        <v>200</v>
      </c>
      <c r="F68" s="236">
        <f t="shared" si="15"/>
        <v>2000</v>
      </c>
      <c r="G68" s="231">
        <v>2000</v>
      </c>
      <c r="H68" s="217">
        <f t="shared" si="16"/>
        <v>0</v>
      </c>
    </row>
    <row r="69" spans="2:8" ht="12.75">
      <c r="B69" t="s">
        <v>107</v>
      </c>
      <c r="C69" s="231">
        <v>123</v>
      </c>
      <c r="D69" s="204">
        <v>67</v>
      </c>
      <c r="E69" s="204">
        <v>20</v>
      </c>
      <c r="F69" s="236">
        <f t="shared" si="15"/>
        <v>87</v>
      </c>
      <c r="G69" s="231">
        <v>100</v>
      </c>
      <c r="H69" s="217">
        <f t="shared" si="16"/>
        <v>-13</v>
      </c>
    </row>
    <row r="70" spans="2:8" ht="12.75">
      <c r="B70" t="s">
        <v>89</v>
      </c>
      <c r="C70" s="231">
        <v>209</v>
      </c>
      <c r="D70" s="204">
        <v>120</v>
      </c>
      <c r="E70" s="204">
        <v>40</v>
      </c>
      <c r="F70" s="236">
        <f t="shared" si="15"/>
        <v>160</v>
      </c>
      <c r="G70" s="231">
        <v>200</v>
      </c>
      <c r="H70" s="217">
        <f t="shared" si="16"/>
        <v>-40</v>
      </c>
    </row>
    <row r="71" spans="2:8" ht="12.75">
      <c r="B71" t="s">
        <v>136</v>
      </c>
      <c r="C71" s="231">
        <v>166</v>
      </c>
      <c r="D71" s="204">
        <v>125</v>
      </c>
      <c r="E71" s="204">
        <v>20</v>
      </c>
      <c r="F71" s="236">
        <f t="shared" si="15"/>
        <v>145</v>
      </c>
      <c r="G71" s="231">
        <v>150</v>
      </c>
      <c r="H71" s="217">
        <f>SUM(F71-G71)</f>
        <v>-5</v>
      </c>
    </row>
    <row r="72" spans="2:8" ht="12.75">
      <c r="B72" t="s">
        <v>196</v>
      </c>
      <c r="C72" s="231">
        <v>7811</v>
      </c>
      <c r="D72" s="204">
        <v>6999</v>
      </c>
      <c r="E72" s="204">
        <v>400</v>
      </c>
      <c r="F72" s="236">
        <f t="shared" si="15"/>
        <v>7399</v>
      </c>
      <c r="G72" s="231">
        <v>7500</v>
      </c>
      <c r="H72" s="217">
        <f t="shared" si="16"/>
        <v>-101</v>
      </c>
    </row>
    <row r="73" spans="2:8" ht="12.75">
      <c r="B73" t="s">
        <v>44</v>
      </c>
      <c r="C73" s="231">
        <v>1123</v>
      </c>
      <c r="D73" s="204">
        <v>909</v>
      </c>
      <c r="E73" s="204">
        <v>91</v>
      </c>
      <c r="F73" s="236">
        <f t="shared" si="15"/>
        <v>1000</v>
      </c>
      <c r="G73" s="231">
        <v>1000</v>
      </c>
      <c r="H73" s="217">
        <f t="shared" si="16"/>
        <v>0</v>
      </c>
    </row>
    <row r="74" spans="2:8" ht="12.75">
      <c r="B74" s="1" t="s">
        <v>64</v>
      </c>
      <c r="C74" s="235">
        <f aca="true" t="shared" si="17" ref="C74:H74">SUM(C65:C73)</f>
        <v>13485.348</v>
      </c>
      <c r="D74" s="235">
        <f t="shared" si="17"/>
        <v>11250</v>
      </c>
      <c r="E74" s="235">
        <f t="shared" si="17"/>
        <v>1216</v>
      </c>
      <c r="F74" s="235">
        <f t="shared" si="17"/>
        <v>12466</v>
      </c>
      <c r="G74" s="235">
        <f t="shared" si="17"/>
        <v>12575</v>
      </c>
      <c r="H74" s="235">
        <f t="shared" si="17"/>
        <v>-109</v>
      </c>
    </row>
    <row r="76" spans="2:8" ht="12.75">
      <c r="B76" s="1" t="s">
        <v>189</v>
      </c>
      <c r="H76" s="42"/>
    </row>
    <row r="77" spans="2:8" ht="12.75">
      <c r="B77" s="116" t="s">
        <v>88</v>
      </c>
      <c r="C77" s="231">
        <v>419</v>
      </c>
      <c r="D77" s="204">
        <v>102.3825</v>
      </c>
      <c r="E77" s="204">
        <v>259</v>
      </c>
      <c r="F77" s="236">
        <f>SUM(D77:E77)</f>
        <v>361.3825</v>
      </c>
      <c r="G77" s="231">
        <v>500</v>
      </c>
      <c r="H77" s="217">
        <f>SUM(F77-G77)</f>
        <v>-138.6175</v>
      </c>
    </row>
    <row r="78" spans="2:8" ht="12.75">
      <c r="B78" t="s">
        <v>44</v>
      </c>
      <c r="C78" s="231">
        <v>138.195</v>
      </c>
      <c r="D78" s="204">
        <v>0</v>
      </c>
      <c r="E78" s="204">
        <v>0</v>
      </c>
      <c r="F78" s="236">
        <f>SUM(D78:E78)</f>
        <v>0</v>
      </c>
      <c r="G78" s="231">
        <v>83.25</v>
      </c>
      <c r="H78" s="217">
        <f>SUM(F78-G78)</f>
        <v>-83.25</v>
      </c>
    </row>
    <row r="79" spans="2:8" ht="12.75">
      <c r="B79" s="1" t="s">
        <v>65</v>
      </c>
      <c r="C79" s="235">
        <f aca="true" t="shared" si="18" ref="C79:H79">SUM(C77:C78)</f>
        <v>557.1949999999999</v>
      </c>
      <c r="D79" s="235">
        <f t="shared" si="18"/>
        <v>102.3825</v>
      </c>
      <c r="E79" s="235">
        <f t="shared" si="18"/>
        <v>259</v>
      </c>
      <c r="F79" s="235">
        <f t="shared" si="18"/>
        <v>361.3825</v>
      </c>
      <c r="G79" s="235">
        <f t="shared" si="18"/>
        <v>583.25</v>
      </c>
      <c r="H79" s="235">
        <f t="shared" si="18"/>
        <v>-221.8675</v>
      </c>
    </row>
    <row r="80" spans="2:8" ht="12.75">
      <c r="B80" s="1"/>
      <c r="C80" s="124"/>
      <c r="D80" s="124"/>
      <c r="E80" s="124"/>
      <c r="F80" s="124"/>
      <c r="G80" s="124"/>
      <c r="H80" s="124"/>
    </row>
    <row r="81" spans="2:8" ht="12.75">
      <c r="B81" s="1" t="s">
        <v>158</v>
      </c>
      <c r="H81" s="42"/>
    </row>
    <row r="82" spans="2:8" ht="12.75">
      <c r="B82" t="s">
        <v>107</v>
      </c>
      <c r="C82" s="231">
        <v>60</v>
      </c>
      <c r="D82" s="204">
        <v>25</v>
      </c>
      <c r="E82" s="204">
        <v>10</v>
      </c>
      <c r="F82" s="236">
        <f aca="true" t="shared" si="19" ref="F82:F87">SUM(D82:E82)</f>
        <v>35</v>
      </c>
      <c r="G82" s="231">
        <v>50</v>
      </c>
      <c r="H82" s="217">
        <f aca="true" t="shared" si="20" ref="H82:H87">SUM(F82-G82)</f>
        <v>-15</v>
      </c>
    </row>
    <row r="83" spans="2:8" ht="12.75">
      <c r="B83" s="116" t="s">
        <v>51</v>
      </c>
      <c r="C83" s="231">
        <v>12543</v>
      </c>
      <c r="D83" s="204">
        <v>9876</v>
      </c>
      <c r="E83" s="204">
        <v>2500</v>
      </c>
      <c r="F83" s="236">
        <f t="shared" si="19"/>
        <v>12376</v>
      </c>
      <c r="G83" s="231">
        <v>12500</v>
      </c>
      <c r="H83" s="217">
        <f t="shared" si="20"/>
        <v>-124</v>
      </c>
    </row>
    <row r="84" spans="2:8" ht="12.75">
      <c r="B84" t="s">
        <v>54</v>
      </c>
      <c r="C84" s="231">
        <v>4789</v>
      </c>
      <c r="D84" s="204">
        <v>4567</v>
      </c>
      <c r="E84" s="204">
        <v>500</v>
      </c>
      <c r="F84" s="236">
        <f t="shared" si="19"/>
        <v>5067</v>
      </c>
      <c r="G84" s="231">
        <v>5000</v>
      </c>
      <c r="H84" s="217">
        <f t="shared" si="20"/>
        <v>67</v>
      </c>
    </row>
    <row r="85" spans="2:8" ht="12.75">
      <c r="B85" t="s">
        <v>128</v>
      </c>
      <c r="C85" s="231">
        <v>410</v>
      </c>
      <c r="D85" s="204">
        <v>100</v>
      </c>
      <c r="E85" s="204">
        <v>300</v>
      </c>
      <c r="F85" s="236">
        <f t="shared" si="19"/>
        <v>400</v>
      </c>
      <c r="G85" s="231">
        <v>400</v>
      </c>
      <c r="H85" s="217">
        <f t="shared" si="20"/>
        <v>0</v>
      </c>
    </row>
    <row r="86" spans="2:8" ht="12.75">
      <c r="B86" t="s">
        <v>44</v>
      </c>
      <c r="C86" s="231">
        <v>560</v>
      </c>
      <c r="D86" s="204">
        <v>300</v>
      </c>
      <c r="E86" s="204">
        <v>100</v>
      </c>
      <c r="F86" s="236">
        <f t="shared" si="19"/>
        <v>400</v>
      </c>
      <c r="G86" s="231">
        <v>500</v>
      </c>
      <c r="H86" s="217">
        <f t="shared" si="20"/>
        <v>-100</v>
      </c>
    </row>
    <row r="87" spans="2:8" ht="12.75">
      <c r="B87" t="s">
        <v>117</v>
      </c>
      <c r="C87" s="231">
        <v>3476</v>
      </c>
      <c r="D87" s="204">
        <v>2650</v>
      </c>
      <c r="E87" s="204">
        <v>1000</v>
      </c>
      <c r="F87" s="236">
        <f t="shared" si="19"/>
        <v>3650</v>
      </c>
      <c r="G87" s="231">
        <v>3500</v>
      </c>
      <c r="H87" s="217">
        <f t="shared" si="20"/>
        <v>150</v>
      </c>
    </row>
    <row r="88" spans="2:8" ht="12.75">
      <c r="B88" s="1" t="s">
        <v>94</v>
      </c>
      <c r="C88" s="235">
        <f aca="true" t="shared" si="21" ref="C88:H88">SUM(C82:C87)</f>
        <v>21838</v>
      </c>
      <c r="D88" s="235">
        <f t="shared" si="21"/>
        <v>17518</v>
      </c>
      <c r="E88" s="235">
        <f t="shared" si="21"/>
        <v>4410</v>
      </c>
      <c r="F88" s="235">
        <f t="shared" si="21"/>
        <v>21928</v>
      </c>
      <c r="G88" s="235">
        <f t="shared" si="21"/>
        <v>21950</v>
      </c>
      <c r="H88" s="235">
        <f t="shared" si="21"/>
        <v>-22</v>
      </c>
    </row>
    <row r="89" ht="7.5" customHeight="1"/>
    <row r="90" spans="2:8" ht="12.75">
      <c r="B90" s="1" t="s">
        <v>197</v>
      </c>
      <c r="H90" s="42"/>
    </row>
    <row r="91" spans="2:8" ht="12.75">
      <c r="B91" s="14" t="s">
        <v>99</v>
      </c>
      <c r="C91" s="231">
        <v>894.1</v>
      </c>
      <c r="D91" s="204">
        <v>705</v>
      </c>
      <c r="E91" s="204">
        <v>200</v>
      </c>
      <c r="F91" s="236">
        <f aca="true" t="shared" si="22" ref="F91:F96">SUM(D91:E91)</f>
        <v>905</v>
      </c>
      <c r="G91" s="231">
        <v>900</v>
      </c>
      <c r="H91" s="217">
        <f aca="true" t="shared" si="23" ref="H91:H96">SUM(F91-G91)</f>
        <v>5</v>
      </c>
    </row>
    <row r="92" spans="2:8" ht="12.75">
      <c r="B92" s="14" t="s">
        <v>100</v>
      </c>
      <c r="C92" s="231">
        <v>234</v>
      </c>
      <c r="D92" s="204">
        <v>195</v>
      </c>
      <c r="E92" s="204">
        <v>20</v>
      </c>
      <c r="F92" s="236">
        <f t="shared" si="22"/>
        <v>215</v>
      </c>
      <c r="G92" s="231">
        <v>200</v>
      </c>
      <c r="H92" s="217">
        <f t="shared" si="23"/>
        <v>15</v>
      </c>
    </row>
    <row r="93" spans="2:8" ht="12.75">
      <c r="B93" s="14" t="s">
        <v>137</v>
      </c>
      <c r="C93" s="231">
        <v>2345</v>
      </c>
      <c r="D93" s="204">
        <v>1996</v>
      </c>
      <c r="E93" s="204">
        <v>200</v>
      </c>
      <c r="F93" s="236">
        <f t="shared" si="22"/>
        <v>2196</v>
      </c>
      <c r="G93" s="231">
        <v>2000</v>
      </c>
      <c r="H93" s="217">
        <f t="shared" si="23"/>
        <v>196</v>
      </c>
    </row>
    <row r="94" spans="2:8" ht="12.75">
      <c r="B94" s="14" t="s">
        <v>138</v>
      </c>
      <c r="C94" s="231">
        <v>1568</v>
      </c>
      <c r="D94" s="204">
        <v>1200</v>
      </c>
      <c r="E94" s="204">
        <v>300</v>
      </c>
      <c r="F94" s="236">
        <f t="shared" si="22"/>
        <v>1500</v>
      </c>
      <c r="G94" s="231">
        <v>1500</v>
      </c>
      <c r="H94" s="217">
        <f t="shared" si="23"/>
        <v>0</v>
      </c>
    </row>
    <row r="95" spans="2:8" ht="12.75">
      <c r="B95" s="14" t="s">
        <v>139</v>
      </c>
      <c r="C95" s="231">
        <v>678</v>
      </c>
      <c r="D95" s="204">
        <v>701</v>
      </c>
      <c r="E95" s="204">
        <v>100</v>
      </c>
      <c r="F95" s="236">
        <f t="shared" si="22"/>
        <v>801</v>
      </c>
      <c r="G95" s="231">
        <v>650</v>
      </c>
      <c r="H95" s="217">
        <f t="shared" si="23"/>
        <v>151</v>
      </c>
    </row>
    <row r="96" spans="2:8" ht="12.75">
      <c r="B96" t="s">
        <v>44</v>
      </c>
      <c r="C96" s="231">
        <v>890.2755000000001</v>
      </c>
      <c r="D96" s="204">
        <v>662.337</v>
      </c>
      <c r="E96" s="204">
        <v>0</v>
      </c>
      <c r="F96" s="236">
        <f t="shared" si="22"/>
        <v>662.337</v>
      </c>
      <c r="G96" s="231">
        <v>166.5</v>
      </c>
      <c r="H96" s="217">
        <f t="shared" si="23"/>
        <v>495.837</v>
      </c>
    </row>
    <row r="97" spans="2:8" ht="12.75">
      <c r="B97" s="1" t="s">
        <v>95</v>
      </c>
      <c r="C97" s="235">
        <f aca="true" t="shared" si="24" ref="C97:H97">SUM(C91:C96)</f>
        <v>6609.3755</v>
      </c>
      <c r="D97" s="235">
        <f t="shared" si="24"/>
        <v>5459.3369999999995</v>
      </c>
      <c r="E97" s="235">
        <f t="shared" si="24"/>
        <v>820</v>
      </c>
      <c r="F97" s="235">
        <f t="shared" si="24"/>
        <v>6279.3369999999995</v>
      </c>
      <c r="G97" s="235">
        <f t="shared" si="24"/>
        <v>5416.5</v>
      </c>
      <c r="H97" s="235">
        <f t="shared" si="24"/>
        <v>862.837</v>
      </c>
    </row>
    <row r="99" spans="2:8" ht="12.75">
      <c r="B99" s="1" t="s">
        <v>85</v>
      </c>
      <c r="H99" s="42"/>
    </row>
    <row r="100" spans="2:8" ht="12.75">
      <c r="B100" t="s">
        <v>85</v>
      </c>
      <c r="C100" s="231">
        <v>75900</v>
      </c>
      <c r="D100" s="204">
        <v>58000</v>
      </c>
      <c r="E100" s="204">
        <v>10000</v>
      </c>
      <c r="F100" s="236">
        <f aca="true" t="shared" si="25" ref="F100:F105">SUM(D100:E100)</f>
        <v>68000</v>
      </c>
      <c r="G100" s="231">
        <v>70000</v>
      </c>
      <c r="H100" s="217">
        <f aca="true" t="shared" si="26" ref="H100:H105">SUM(F100-G100)</f>
        <v>-2000</v>
      </c>
    </row>
    <row r="101" spans="2:8" ht="12.75">
      <c r="B101" t="s">
        <v>112</v>
      </c>
      <c r="C101" s="231">
        <v>589.31496</v>
      </c>
      <c r="D101" s="204">
        <v>567</v>
      </c>
      <c r="E101" s="204">
        <v>100</v>
      </c>
      <c r="F101" s="236">
        <f t="shared" si="25"/>
        <v>667</v>
      </c>
      <c r="G101" s="231">
        <v>600</v>
      </c>
      <c r="H101" s="217">
        <f t="shared" si="26"/>
        <v>67</v>
      </c>
    </row>
    <row r="102" spans="2:8" ht="12.75">
      <c r="B102" t="s">
        <v>113</v>
      </c>
      <c r="C102" s="231">
        <v>15980</v>
      </c>
      <c r="D102" s="204">
        <v>11766</v>
      </c>
      <c r="E102" s="204">
        <v>3000</v>
      </c>
      <c r="F102" s="236">
        <f t="shared" si="25"/>
        <v>14766</v>
      </c>
      <c r="G102" s="231">
        <v>15000</v>
      </c>
      <c r="H102" s="217">
        <f t="shared" si="26"/>
        <v>-234</v>
      </c>
    </row>
    <row r="103" spans="2:8" ht="12.75">
      <c r="B103" t="s">
        <v>52</v>
      </c>
      <c r="C103" s="231">
        <v>14678</v>
      </c>
      <c r="D103" s="204">
        <v>12111</v>
      </c>
      <c r="E103" s="204">
        <v>2000</v>
      </c>
      <c r="F103" s="236">
        <f t="shared" si="25"/>
        <v>14111</v>
      </c>
      <c r="G103" s="231">
        <v>14000</v>
      </c>
      <c r="H103" s="217">
        <f t="shared" si="26"/>
        <v>111</v>
      </c>
    </row>
    <row r="104" spans="2:8" ht="12.75">
      <c r="B104" t="s">
        <v>53</v>
      </c>
      <c r="C104" s="231">
        <v>10981</v>
      </c>
      <c r="D104" s="204">
        <v>8911</v>
      </c>
      <c r="E104" s="204">
        <v>800</v>
      </c>
      <c r="F104" s="236">
        <f t="shared" si="25"/>
        <v>9711</v>
      </c>
      <c r="G104" s="231">
        <v>10000</v>
      </c>
      <c r="H104" s="217">
        <f t="shared" si="26"/>
        <v>-289</v>
      </c>
    </row>
    <row r="105" spans="2:8" ht="12.75">
      <c r="B105" t="s">
        <v>44</v>
      </c>
      <c r="C105" s="231">
        <v>67.64562</v>
      </c>
      <c r="D105" s="204">
        <v>73.52640000000001</v>
      </c>
      <c r="E105" s="204">
        <v>0</v>
      </c>
      <c r="F105" s="236">
        <f t="shared" si="25"/>
        <v>73.52640000000001</v>
      </c>
      <c r="G105" s="231">
        <v>166.5</v>
      </c>
      <c r="H105" s="217">
        <f t="shared" si="26"/>
        <v>-92.97359999999999</v>
      </c>
    </row>
    <row r="106" spans="2:8" ht="12.75">
      <c r="B106" s="1" t="s">
        <v>66</v>
      </c>
      <c r="C106" s="235">
        <f aca="true" t="shared" si="27" ref="C106:H106">SUM(C100:C105)</f>
        <v>118195.96058</v>
      </c>
      <c r="D106" s="235">
        <f t="shared" si="27"/>
        <v>91428.5264</v>
      </c>
      <c r="E106" s="235">
        <f t="shared" si="27"/>
        <v>15900</v>
      </c>
      <c r="F106" s="235">
        <f t="shared" si="27"/>
        <v>107328.5264</v>
      </c>
      <c r="G106" s="235">
        <f t="shared" si="27"/>
        <v>109766.5</v>
      </c>
      <c r="H106" s="235">
        <f t="shared" si="27"/>
        <v>-2437.9736</v>
      </c>
    </row>
    <row r="107" ht="7.5" customHeight="1"/>
    <row r="108" spans="2:8" ht="12.75">
      <c r="B108" s="1" t="s">
        <v>69</v>
      </c>
      <c r="H108" s="42"/>
    </row>
    <row r="109" spans="2:8" ht="12.75">
      <c r="B109" t="s">
        <v>44</v>
      </c>
      <c r="C109" s="232">
        <v>3204</v>
      </c>
      <c r="D109" s="205">
        <v>2610.56549</v>
      </c>
      <c r="E109" s="205">
        <v>500</v>
      </c>
      <c r="F109" s="236">
        <f>SUM(D109:E109)</f>
        <v>3110.56549</v>
      </c>
      <c r="G109" s="232">
        <v>3200</v>
      </c>
      <c r="H109" s="217">
        <f>SUM(F109-G109)</f>
        <v>-89.43451000000005</v>
      </c>
    </row>
    <row r="110" spans="2:12" ht="15">
      <c r="B110" s="14" t="s">
        <v>74</v>
      </c>
      <c r="C110" s="232">
        <v>1445.60625</v>
      </c>
      <c r="D110" s="205">
        <v>1208</v>
      </c>
      <c r="E110" s="205">
        <v>300</v>
      </c>
      <c r="F110" s="236">
        <f>SUM(D110:E110)</f>
        <v>1508</v>
      </c>
      <c r="G110" s="232">
        <v>1400</v>
      </c>
      <c r="H110" s="217">
        <f>SUM(F110-G110)</f>
        <v>108</v>
      </c>
      <c r="L110" s="303"/>
    </row>
    <row r="111" spans="2:8" ht="12.75">
      <c r="B111" s="1" t="s">
        <v>201</v>
      </c>
      <c r="C111" s="237">
        <f aca="true" t="shared" si="28" ref="C111:H111">SUM(C109:C110)</f>
        <v>4649.60625</v>
      </c>
      <c r="D111" s="237">
        <f t="shared" si="28"/>
        <v>3818.56549</v>
      </c>
      <c r="E111" s="237">
        <f t="shared" si="28"/>
        <v>800</v>
      </c>
      <c r="F111" s="237">
        <f t="shared" si="28"/>
        <v>4618.56549</v>
      </c>
      <c r="G111" s="237">
        <f t="shared" si="28"/>
        <v>4600</v>
      </c>
      <c r="H111" s="237">
        <f t="shared" si="28"/>
        <v>18.565489999999954</v>
      </c>
    </row>
    <row r="112" spans="2:8" ht="12.75">
      <c r="B112" s="3"/>
      <c r="C112" s="130"/>
      <c r="D112" s="130"/>
      <c r="E112" s="130"/>
      <c r="F112" s="130"/>
      <c r="G112" s="130"/>
      <c r="H112" s="42"/>
    </row>
    <row r="113" spans="2:8" ht="12.75">
      <c r="B113" s="1" t="s">
        <v>199</v>
      </c>
      <c r="C113" s="130"/>
      <c r="D113" s="130"/>
      <c r="E113" s="130"/>
      <c r="F113" s="130"/>
      <c r="G113" s="130"/>
      <c r="H113" s="42"/>
    </row>
    <row r="114" spans="2:8" ht="12.75">
      <c r="B114" s="14" t="s">
        <v>200</v>
      </c>
      <c r="C114" s="231">
        <v>2052.275</v>
      </c>
      <c r="D114" s="204">
        <v>1980</v>
      </c>
      <c r="E114" s="204">
        <v>200</v>
      </c>
      <c r="F114" s="236">
        <f>SUM(D114:E114)</f>
        <v>2180</v>
      </c>
      <c r="G114" s="231">
        <v>2000</v>
      </c>
      <c r="H114" s="217">
        <f>SUM(F114-G114)</f>
        <v>180</v>
      </c>
    </row>
    <row r="115" spans="2:8" ht="12.75">
      <c r="B115" s="14" t="s">
        <v>195</v>
      </c>
      <c r="C115" s="231">
        <v>590.2755</v>
      </c>
      <c r="D115" s="204">
        <v>608.337</v>
      </c>
      <c r="E115" s="204">
        <v>100</v>
      </c>
      <c r="F115" s="236">
        <f>SUM(D115:E115)</f>
        <v>708.337</v>
      </c>
      <c r="G115" s="231">
        <v>600</v>
      </c>
      <c r="H115" s="217">
        <f>SUM(F115-G115)</f>
        <v>108.33699999999999</v>
      </c>
    </row>
    <row r="116" spans="2:8" ht="12.75">
      <c r="B116" s="1" t="s">
        <v>202</v>
      </c>
      <c r="C116" s="237">
        <f aca="true" t="shared" si="29" ref="C116:H116">SUM(C114:C115)</f>
        <v>2642.5505000000003</v>
      </c>
      <c r="D116" s="237">
        <f t="shared" si="29"/>
        <v>2588.337</v>
      </c>
      <c r="E116" s="237">
        <f t="shared" si="29"/>
        <v>300</v>
      </c>
      <c r="F116" s="237">
        <f t="shared" si="29"/>
        <v>2888.337</v>
      </c>
      <c r="G116" s="237">
        <f t="shared" si="29"/>
        <v>2600</v>
      </c>
      <c r="H116" s="237">
        <f t="shared" si="29"/>
        <v>288.337</v>
      </c>
    </row>
    <row r="117" ht="9" customHeight="1"/>
    <row r="118" spans="1:8" ht="12.75">
      <c r="A118" s="33"/>
      <c r="B118" s="1" t="s">
        <v>195</v>
      </c>
      <c r="C118" s="130"/>
      <c r="D118" s="130"/>
      <c r="E118" s="130"/>
      <c r="F118" s="130"/>
      <c r="G118" s="130"/>
      <c r="H118" s="42"/>
    </row>
    <row r="119" spans="1:8" ht="12.75">
      <c r="A119" s="33"/>
      <c r="B119" s="14" t="s">
        <v>203</v>
      </c>
      <c r="C119" s="231">
        <v>1331</v>
      </c>
      <c r="D119" s="204">
        <v>1048.95</v>
      </c>
      <c r="E119" s="204">
        <v>223.11</v>
      </c>
      <c r="F119" s="236">
        <f>SUM(D119:E119)</f>
        <v>1272.06</v>
      </c>
      <c r="G119" s="231">
        <v>1200</v>
      </c>
      <c r="H119" s="217">
        <f>SUM(F119-G119)</f>
        <v>72.05999999999995</v>
      </c>
    </row>
    <row r="120" spans="1:8" ht="12.75">
      <c r="A120" s="33"/>
      <c r="B120" s="14" t="s">
        <v>204</v>
      </c>
      <c r="C120" s="231">
        <v>5755.9</v>
      </c>
      <c r="D120" s="204">
        <v>659.32</v>
      </c>
      <c r="E120" s="204">
        <v>1000</v>
      </c>
      <c r="F120" s="236">
        <f>SUM(D120:E120)</f>
        <v>1659.3200000000002</v>
      </c>
      <c r="G120" s="231">
        <v>2500</v>
      </c>
      <c r="H120" s="217">
        <f>SUM(F120-G120)</f>
        <v>-840.6799999999998</v>
      </c>
    </row>
    <row r="121" spans="1:8" ht="12.75">
      <c r="A121" s="33"/>
      <c r="B121" s="14" t="s">
        <v>195</v>
      </c>
      <c r="C121" s="231">
        <v>67.64562</v>
      </c>
      <c r="D121" s="204">
        <v>73.5</v>
      </c>
      <c r="E121" s="204">
        <v>0</v>
      </c>
      <c r="F121" s="236">
        <f>SUM(D121:E121)</f>
        <v>73.5</v>
      </c>
      <c r="G121" s="231">
        <v>166.5</v>
      </c>
      <c r="H121" s="217">
        <f>SUM(F121-G121)</f>
        <v>-93</v>
      </c>
    </row>
    <row r="122" spans="1:8" ht="12.75">
      <c r="A122" s="33"/>
      <c r="B122" s="1" t="s">
        <v>205</v>
      </c>
      <c r="C122" s="237">
        <f aca="true" t="shared" si="30" ref="C122:H122">SUM(C119:C121)</f>
        <v>7154.54562</v>
      </c>
      <c r="D122" s="237">
        <f t="shared" si="30"/>
        <v>1781.77</v>
      </c>
      <c r="E122" s="237">
        <f t="shared" si="30"/>
        <v>1223.1100000000001</v>
      </c>
      <c r="F122" s="237">
        <f t="shared" si="30"/>
        <v>3004.88</v>
      </c>
      <c r="G122" s="237">
        <f t="shared" si="30"/>
        <v>3866.5</v>
      </c>
      <c r="H122" s="237">
        <f t="shared" si="30"/>
        <v>-861.6199999999999</v>
      </c>
    </row>
    <row r="123" spans="1:8" ht="15" customHeight="1" thickBot="1">
      <c r="A123" s="33"/>
      <c r="B123" s="233" t="s">
        <v>58</v>
      </c>
      <c r="C123" s="221">
        <f aca="true" t="shared" si="31" ref="C123:H123">SUM(C13+C30+C41+C47++C62+C74+C79+C88+C97+C106+C111+C116+C122)</f>
        <v>18428015.646350004</v>
      </c>
      <c r="D123" s="221">
        <f t="shared" si="31"/>
        <v>18221443.61413</v>
      </c>
      <c r="E123" s="221">
        <f t="shared" si="31"/>
        <v>750959.5045</v>
      </c>
      <c r="F123" s="221">
        <f t="shared" si="31"/>
        <v>18972403.11863</v>
      </c>
      <c r="G123" s="221">
        <f t="shared" si="31"/>
        <v>19005817.75</v>
      </c>
      <c r="H123" s="221">
        <f t="shared" si="31"/>
        <v>-33414.63136999999</v>
      </c>
    </row>
    <row r="124" spans="1:8" ht="15.75" customHeight="1" thickTop="1">
      <c r="A124" s="33"/>
      <c r="B124" s="280" t="s">
        <v>236</v>
      </c>
      <c r="C124" s="250"/>
      <c r="D124" s="250"/>
      <c r="E124" s="250"/>
      <c r="F124" s="250"/>
      <c r="G124" s="250"/>
      <c r="H124" s="250"/>
    </row>
    <row r="125" spans="1:8" ht="14.25" customHeight="1">
      <c r="A125" s="33"/>
      <c r="B125" s="285" t="s">
        <v>232</v>
      </c>
      <c r="E125"/>
      <c r="F125" s="250"/>
      <c r="G125" s="250"/>
      <c r="H125" s="250"/>
    </row>
    <row r="126" spans="1:8" ht="6" customHeight="1">
      <c r="A126" s="33"/>
      <c r="B126" s="297"/>
      <c r="E126"/>
      <c r="F126" s="250"/>
      <c r="G126" s="250"/>
      <c r="H126" s="250"/>
    </row>
    <row r="127" spans="1:8" ht="17.25" customHeight="1">
      <c r="A127" s="33"/>
      <c r="B127" s="286" t="s">
        <v>235</v>
      </c>
      <c r="E127"/>
      <c r="F127" s="250"/>
      <c r="G127" s="250"/>
      <c r="H127" s="250"/>
    </row>
    <row r="128" spans="1:8" ht="4.5" customHeight="1">
      <c r="A128" s="33"/>
      <c r="B128" s="298"/>
      <c r="E128"/>
      <c r="F128" s="250"/>
      <c r="G128" s="250"/>
      <c r="H128" s="250"/>
    </row>
    <row r="129" spans="1:8" ht="15" customHeight="1">
      <c r="A129" s="289"/>
      <c r="B129" s="287" t="s">
        <v>233</v>
      </c>
      <c r="C129" s="39"/>
      <c r="D129" s="39"/>
      <c r="E129"/>
      <c r="F129" s="250"/>
      <c r="G129" s="250"/>
      <c r="H129" s="250"/>
    </row>
    <row r="130" spans="1:8" ht="6.75" customHeight="1">
      <c r="A130" s="289"/>
      <c r="B130" s="298"/>
      <c r="C130" s="39"/>
      <c r="D130" s="39"/>
      <c r="E130"/>
      <c r="F130" s="250"/>
      <c r="G130" s="250"/>
      <c r="H130" s="250"/>
    </row>
    <row r="131" spans="1:8" ht="13.5" customHeight="1">
      <c r="A131" s="289"/>
      <c r="B131" s="288" t="s">
        <v>234</v>
      </c>
      <c r="C131" s="39"/>
      <c r="D131" s="39"/>
      <c r="E131"/>
      <c r="F131" s="250"/>
      <c r="G131" s="250"/>
      <c r="H131" s="250"/>
    </row>
    <row r="132" ht="12.75">
      <c r="G132" s="171"/>
    </row>
    <row r="133" ht="12.75">
      <c r="G133" s="171"/>
    </row>
    <row r="134" ht="12.75">
      <c r="G134" s="171"/>
    </row>
    <row r="135" ht="12.75">
      <c r="G135" s="171"/>
    </row>
    <row r="136" ht="12.75">
      <c r="G136" s="171"/>
    </row>
    <row r="137" spans="2:5" ht="12.75">
      <c r="B137" s="14"/>
      <c r="C137" s="18"/>
      <c r="D137" s="18"/>
      <c r="E137" s="18"/>
    </row>
    <row r="140" ht="12.75">
      <c r="G140" s="152"/>
    </row>
    <row r="144" spans="2:8" ht="12.75">
      <c r="B144" s="1"/>
      <c r="H144" s="172"/>
    </row>
    <row r="145" spans="3:8" ht="12.75">
      <c r="C145" s="161"/>
      <c r="H145" s="172"/>
    </row>
    <row r="146" ht="12.75">
      <c r="H146" s="172"/>
    </row>
    <row r="147" spans="1:35" s="2" customFormat="1" ht="12.75">
      <c r="A147" s="31"/>
      <c r="C147" s="130"/>
      <c r="D147" s="130"/>
      <c r="E147" s="129"/>
      <c r="F147" s="129"/>
      <c r="G147" s="129"/>
      <c r="H147" s="173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</row>
  </sheetData>
  <printOptions horizontalCentered="1"/>
  <pageMargins left="0.17" right="0.17" top="0.56" bottom="0.35" header="0.37" footer="0.17"/>
  <pageSetup horizontalDpi="600" verticalDpi="600" orientation="landscape" scale="95" r:id="rId1"/>
  <headerFooter alignWithMargins="0">
    <oddFooter>&amp;L&amp;D&amp;RREVENUE DETAIL</oddFooter>
  </headerFooter>
  <rowBreaks count="1" manualBreakCount="1">
    <brk id="8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311"/>
  <sheetViews>
    <sheetView zoomScale="75" zoomScaleNormal="75" workbookViewId="0" topLeftCell="A1">
      <pane xSplit="1" ySplit="7" topLeftCell="B23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P279" sqref="P279"/>
    </sheetView>
  </sheetViews>
  <sheetFormatPr defaultColWidth="9.140625" defaultRowHeight="12.75"/>
  <cols>
    <col min="1" max="1" width="33.140625" style="14" customWidth="1"/>
    <col min="2" max="4" width="14.57421875" style="38" customWidth="1"/>
    <col min="5" max="5" width="14.8515625" style="38" customWidth="1"/>
    <col min="6" max="6" width="15.00390625" style="13" customWidth="1"/>
    <col min="7" max="7" width="14.8515625" style="38" customWidth="1"/>
    <col min="8" max="8" width="15.140625" style="13" customWidth="1"/>
    <col min="9" max="9" width="9.140625" style="14" customWidth="1"/>
    <col min="10" max="10" width="16.00390625" style="14" customWidth="1"/>
    <col min="11" max="16384" width="9.140625" style="14" customWidth="1"/>
  </cols>
  <sheetData>
    <row r="1" spans="1:5" ht="20.25">
      <c r="A1" s="198" t="s">
        <v>227</v>
      </c>
      <c r="B1" s="74"/>
      <c r="C1" s="74"/>
      <c r="D1" s="74"/>
      <c r="E1" s="75"/>
    </row>
    <row r="2" spans="1:5" ht="12.75">
      <c r="A2" s="2"/>
      <c r="B2" s="74"/>
      <c r="C2" s="74"/>
      <c r="D2" s="74"/>
      <c r="E2" s="75"/>
    </row>
    <row r="3" spans="1:4" ht="15">
      <c r="A3" s="106" t="s">
        <v>211</v>
      </c>
      <c r="B3" s="188"/>
      <c r="C3" s="188" t="s">
        <v>184</v>
      </c>
      <c r="D3" s="74"/>
    </row>
    <row r="5" spans="1:8" ht="12.75">
      <c r="A5" s="91"/>
      <c r="B5" s="102" t="s">
        <v>133</v>
      </c>
      <c r="C5" s="102" t="s">
        <v>149</v>
      </c>
      <c r="D5" s="93" t="s">
        <v>0</v>
      </c>
      <c r="E5" s="92"/>
      <c r="F5" s="94"/>
      <c r="G5" s="92"/>
      <c r="H5" s="95"/>
    </row>
    <row r="6" spans="1:8" ht="12.75">
      <c r="A6" s="96"/>
      <c r="B6" s="90" t="s">
        <v>129</v>
      </c>
      <c r="C6" s="90" t="s">
        <v>135</v>
      </c>
      <c r="D6" s="89" t="s">
        <v>1</v>
      </c>
      <c r="E6" s="90" t="s">
        <v>7</v>
      </c>
      <c r="F6" s="86" t="s">
        <v>21</v>
      </c>
      <c r="G6" s="90" t="s">
        <v>73</v>
      </c>
      <c r="H6" s="97" t="s">
        <v>8</v>
      </c>
    </row>
    <row r="7" spans="1:8" ht="12.75">
      <c r="A7" s="98" t="s">
        <v>9</v>
      </c>
      <c r="B7" s="99" t="s">
        <v>102</v>
      </c>
      <c r="C7" s="99" t="s">
        <v>79</v>
      </c>
      <c r="D7" s="125" t="str">
        <f>'Schedule 2 Revenue Summary'!D7</f>
        <v>As of 4/30/09</v>
      </c>
      <c r="E7" s="99" t="str">
        <f>'Schedule 2 Revenue Summary'!E7</f>
        <v>2 months</v>
      </c>
      <c r="F7" s="100" t="s">
        <v>15</v>
      </c>
      <c r="G7" s="99" t="s">
        <v>12</v>
      </c>
      <c r="H7" s="101" t="s">
        <v>13</v>
      </c>
    </row>
    <row r="8" spans="1:8" ht="12.75">
      <c r="A8" s="60"/>
      <c r="B8" s="104"/>
      <c r="C8" s="104"/>
      <c r="D8" s="104"/>
      <c r="E8" s="89"/>
      <c r="F8" s="88"/>
      <c r="G8" s="89"/>
      <c r="H8" s="88"/>
    </row>
    <row r="9" spans="1:8" ht="12.75">
      <c r="A9" s="14" t="s">
        <v>2</v>
      </c>
      <c r="B9" s="230">
        <v>85677</v>
      </c>
      <c r="C9" s="230">
        <v>87654</v>
      </c>
      <c r="D9" s="200">
        <v>67890</v>
      </c>
      <c r="E9" s="200">
        <v>19990</v>
      </c>
      <c r="F9" s="239">
        <f>SUM(D9:E9)</f>
        <v>87880</v>
      </c>
      <c r="G9" s="230">
        <v>87879.6</v>
      </c>
      <c r="H9" s="239">
        <f>SUM(F9-G9)</f>
        <v>0.39999999999417923</v>
      </c>
    </row>
    <row r="10" spans="1:8" ht="12.75">
      <c r="A10" s="14" t="s">
        <v>3</v>
      </c>
      <c r="B10" s="230">
        <v>0</v>
      </c>
      <c r="C10" s="230">
        <v>0</v>
      </c>
      <c r="D10" s="200">
        <v>0</v>
      </c>
      <c r="E10" s="200">
        <f>SUM(G10-D10)</f>
        <v>0</v>
      </c>
      <c r="F10" s="239">
        <f>SUM(D10:E10)</f>
        <v>0</v>
      </c>
      <c r="G10" s="230">
        <v>0</v>
      </c>
      <c r="H10" s="239">
        <f>SUM(F10-G10)</f>
        <v>0</v>
      </c>
    </row>
    <row r="11" spans="1:8" ht="12.75">
      <c r="A11" s="14" t="s">
        <v>4</v>
      </c>
      <c r="B11" s="230">
        <v>0</v>
      </c>
      <c r="C11" s="230">
        <v>0</v>
      </c>
      <c r="D11" s="200">
        <v>0</v>
      </c>
      <c r="E11" s="200">
        <f>SUM(G11-D11)</f>
        <v>0</v>
      </c>
      <c r="F11" s="239">
        <f>SUM(D11:E11)</f>
        <v>0</v>
      </c>
      <c r="G11" s="230">
        <v>0</v>
      </c>
      <c r="H11" s="239">
        <f>SUM(F11-G11)</f>
        <v>0</v>
      </c>
    </row>
    <row r="12" spans="1:8" ht="12.75">
      <c r="A12" s="14" t="s">
        <v>5</v>
      </c>
      <c r="B12" s="239">
        <f aca="true" t="shared" si="0" ref="B12:H12">SUM(B9:B11)</f>
        <v>85677</v>
      </c>
      <c r="C12" s="239">
        <f t="shared" si="0"/>
        <v>87654</v>
      </c>
      <c r="D12" s="239">
        <f t="shared" si="0"/>
        <v>67890</v>
      </c>
      <c r="E12" s="239">
        <f t="shared" si="0"/>
        <v>19990</v>
      </c>
      <c r="F12" s="239">
        <f t="shared" si="0"/>
        <v>87880</v>
      </c>
      <c r="G12" s="239">
        <f t="shared" si="0"/>
        <v>87879.6</v>
      </c>
      <c r="H12" s="239">
        <f t="shared" si="0"/>
        <v>0.39999999999417923</v>
      </c>
    </row>
    <row r="13" spans="1:8" ht="12.75">
      <c r="A13" s="14" t="s">
        <v>212</v>
      </c>
      <c r="B13" s="230">
        <v>3545</v>
      </c>
      <c r="C13" s="230">
        <v>2345</v>
      </c>
      <c r="D13" s="200">
        <v>3102</v>
      </c>
      <c r="E13" s="207">
        <v>398</v>
      </c>
      <c r="F13" s="239">
        <f>SUM(D13:E13)</f>
        <v>3500</v>
      </c>
      <c r="G13" s="230">
        <v>3500</v>
      </c>
      <c r="H13" s="239">
        <f>SUM(F13-G13)</f>
        <v>0</v>
      </c>
    </row>
    <row r="14" spans="1:8" ht="13.5" thickBot="1">
      <c r="A14" s="105" t="s">
        <v>6</v>
      </c>
      <c r="B14" s="238">
        <f aca="true" t="shared" si="1" ref="B14:H14">SUM(B12:B13)</f>
        <v>89222</v>
      </c>
      <c r="C14" s="238">
        <f t="shared" si="1"/>
        <v>89999</v>
      </c>
      <c r="D14" s="238">
        <f t="shared" si="1"/>
        <v>70992</v>
      </c>
      <c r="E14" s="238">
        <f t="shared" si="1"/>
        <v>20388</v>
      </c>
      <c r="F14" s="238">
        <f t="shared" si="1"/>
        <v>91380</v>
      </c>
      <c r="G14" s="238">
        <f t="shared" si="1"/>
        <v>91379.6</v>
      </c>
      <c r="H14" s="238">
        <f t="shared" si="1"/>
        <v>0.39999999999417923</v>
      </c>
    </row>
    <row r="15" spans="2:8" ht="13.5" thickTop="1">
      <c r="B15" s="39"/>
      <c r="C15" s="39"/>
      <c r="D15" s="39"/>
      <c r="E15" s="39"/>
      <c r="F15" s="17"/>
      <c r="G15" s="39"/>
      <c r="H15" s="17"/>
    </row>
    <row r="16" ht="15">
      <c r="A16" s="106" t="s">
        <v>223</v>
      </c>
    </row>
    <row r="18" spans="1:8" ht="12.75">
      <c r="A18" s="91"/>
      <c r="B18" s="121" t="str">
        <f>$B$5</f>
        <v>6/30/07</v>
      </c>
      <c r="C18" s="121" t="str">
        <f>$C$5</f>
        <v>6/30/08</v>
      </c>
      <c r="D18" s="121" t="str">
        <f>$D$5</f>
        <v>Year to</v>
      </c>
      <c r="E18" s="121"/>
      <c r="F18" s="121"/>
      <c r="G18" s="121"/>
      <c r="H18" s="153"/>
    </row>
    <row r="19" spans="1:8" ht="12.75">
      <c r="A19" s="96"/>
      <c r="B19" s="89" t="str">
        <f>$B$6</f>
        <v>FY07</v>
      </c>
      <c r="C19" s="89" t="str">
        <f>$C$6</f>
        <v>FY08</v>
      </c>
      <c r="D19" s="89" t="str">
        <f>$D$6</f>
        <v>Date</v>
      </c>
      <c r="E19" s="89" t="str">
        <f>$E$6</f>
        <v>Projected</v>
      </c>
      <c r="F19" s="89" t="str">
        <f>$F$6</f>
        <v>Projected at</v>
      </c>
      <c r="G19" s="89" t="str">
        <f>$G$6</f>
        <v>Approved</v>
      </c>
      <c r="H19" s="154" t="str">
        <f>$H$6</f>
        <v>Variance</v>
      </c>
    </row>
    <row r="20" spans="1:8" ht="12.75">
      <c r="A20" s="98" t="s">
        <v>9</v>
      </c>
      <c r="B20" s="118" t="str">
        <f>$B$7</f>
        <v>Audited</v>
      </c>
      <c r="C20" s="118" t="str">
        <f>$C$7</f>
        <v>Unaudited</v>
      </c>
      <c r="D20" s="162" t="str">
        <f>$D$7</f>
        <v>As of 4/30/09</v>
      </c>
      <c r="E20" s="118" t="str">
        <f>$E$7</f>
        <v>2 months</v>
      </c>
      <c r="F20" s="118" t="str">
        <f>$F$7</f>
        <v>Year End</v>
      </c>
      <c r="G20" s="118" t="str">
        <f>$G$7</f>
        <v>Budget</v>
      </c>
      <c r="H20" s="155" t="str">
        <f>$H$7</f>
        <v>Over/(Under)</v>
      </c>
    </row>
    <row r="21" spans="1:8" ht="12.75">
      <c r="A21" s="60"/>
      <c r="B21" s="104"/>
      <c r="C21" s="104"/>
      <c r="D21" s="104"/>
      <c r="E21" s="89"/>
      <c r="F21" s="88"/>
      <c r="G21" s="89"/>
      <c r="H21" s="88"/>
    </row>
    <row r="22" spans="1:8" ht="12.75">
      <c r="A22" s="14" t="s">
        <v>2</v>
      </c>
      <c r="B22" s="230">
        <v>2022</v>
      </c>
      <c r="C22" s="230">
        <v>1977</v>
      </c>
      <c r="D22" s="200">
        <v>1777</v>
      </c>
      <c r="E22" s="200">
        <v>323</v>
      </c>
      <c r="F22" s="239">
        <f>SUM(D22:E22)</f>
        <v>2100</v>
      </c>
      <c r="G22" s="230">
        <v>2100</v>
      </c>
      <c r="H22" s="239">
        <f>SUM(F22-G22)</f>
        <v>0</v>
      </c>
    </row>
    <row r="23" spans="1:8" ht="12.75">
      <c r="A23" s="14" t="s">
        <v>5</v>
      </c>
      <c r="B23" s="239">
        <f aca="true" t="shared" si="2" ref="B23:G23">SUM(B22:B22)</f>
        <v>2022</v>
      </c>
      <c r="C23" s="239">
        <f t="shared" si="2"/>
        <v>1977</v>
      </c>
      <c r="D23" s="239">
        <f t="shared" si="2"/>
        <v>1777</v>
      </c>
      <c r="E23" s="239">
        <f>SUM(E22)</f>
        <v>323</v>
      </c>
      <c r="F23" s="239">
        <f t="shared" si="2"/>
        <v>2100</v>
      </c>
      <c r="G23" s="239">
        <f t="shared" si="2"/>
        <v>2100</v>
      </c>
      <c r="H23" s="239">
        <f>SUM(F23-G23)</f>
        <v>0</v>
      </c>
    </row>
    <row r="24" spans="1:8" ht="12.75">
      <c r="A24" s="107" t="s">
        <v>212</v>
      </c>
      <c r="B24" s="230">
        <v>206</v>
      </c>
      <c r="C24" s="230">
        <v>210</v>
      </c>
      <c r="D24" s="200">
        <v>190</v>
      </c>
      <c r="E24" s="200">
        <v>20</v>
      </c>
      <c r="F24" s="239">
        <f>+D24+E24</f>
        <v>210</v>
      </c>
      <c r="G24" s="230">
        <v>210</v>
      </c>
      <c r="H24" s="239">
        <f>SUM(F24-G24)</f>
        <v>0</v>
      </c>
    </row>
    <row r="25" spans="1:8" s="87" customFormat="1" ht="13.5" thickBot="1">
      <c r="A25" s="169" t="s">
        <v>6</v>
      </c>
      <c r="B25" s="238">
        <f aca="true" t="shared" si="3" ref="B25:H25">SUM(+B23+B24)</f>
        <v>2228</v>
      </c>
      <c r="C25" s="238">
        <f t="shared" si="3"/>
        <v>2187</v>
      </c>
      <c r="D25" s="238">
        <f t="shared" si="3"/>
        <v>1967</v>
      </c>
      <c r="E25" s="238">
        <f t="shared" si="3"/>
        <v>343</v>
      </c>
      <c r="F25" s="238">
        <f t="shared" si="3"/>
        <v>2310</v>
      </c>
      <c r="G25" s="238">
        <f t="shared" si="3"/>
        <v>2310</v>
      </c>
      <c r="H25" s="238">
        <f t="shared" si="3"/>
        <v>0</v>
      </c>
    </row>
    <row r="26" spans="1:8" ht="13.5" thickTop="1">
      <c r="A26" s="73"/>
      <c r="B26" s="39"/>
      <c r="C26" s="39"/>
      <c r="D26" s="39"/>
      <c r="E26" s="39"/>
      <c r="F26" s="17"/>
      <c r="G26" s="39"/>
      <c r="H26" s="17"/>
    </row>
    <row r="27" spans="1:5" ht="15">
      <c r="A27" s="106" t="s">
        <v>119</v>
      </c>
      <c r="E27" s="13"/>
    </row>
    <row r="28" ht="12.75">
      <c r="F28" s="40"/>
    </row>
    <row r="29" spans="1:8" ht="12.75">
      <c r="A29" s="91"/>
      <c r="B29" s="121" t="str">
        <f>$B$5</f>
        <v>6/30/07</v>
      </c>
      <c r="C29" s="121" t="str">
        <f>$C$5</f>
        <v>6/30/08</v>
      </c>
      <c r="D29" s="121" t="str">
        <f>$D$5</f>
        <v>Year to</v>
      </c>
      <c r="E29" s="121"/>
      <c r="F29" s="121"/>
      <c r="G29" s="121"/>
      <c r="H29" s="153"/>
    </row>
    <row r="30" spans="1:8" ht="12.75">
      <c r="A30" s="96"/>
      <c r="B30" s="89" t="str">
        <f>$B$6</f>
        <v>FY07</v>
      </c>
      <c r="C30" s="89" t="str">
        <f>$C$6</f>
        <v>FY08</v>
      </c>
      <c r="D30" s="89" t="str">
        <f>$D$6</f>
        <v>Date</v>
      </c>
      <c r="E30" s="89" t="str">
        <f>$E$6</f>
        <v>Projected</v>
      </c>
      <c r="F30" s="89" t="str">
        <f>$F$6</f>
        <v>Projected at</v>
      </c>
      <c r="G30" s="89" t="str">
        <f>$G$6</f>
        <v>Approved</v>
      </c>
      <c r="H30" s="154" t="str">
        <f>$H$6</f>
        <v>Variance</v>
      </c>
    </row>
    <row r="31" spans="1:8" ht="12.75">
      <c r="A31" s="98" t="s">
        <v>9</v>
      </c>
      <c r="B31" s="118" t="str">
        <f>$B$7</f>
        <v>Audited</v>
      </c>
      <c r="C31" s="118" t="str">
        <f>$C$7</f>
        <v>Unaudited</v>
      </c>
      <c r="D31" s="162" t="str">
        <f>$D$7</f>
        <v>As of 4/30/09</v>
      </c>
      <c r="E31" s="118" t="str">
        <f>$E$7</f>
        <v>2 months</v>
      </c>
      <c r="F31" s="118" t="str">
        <f>$F$7</f>
        <v>Year End</v>
      </c>
      <c r="G31" s="118" t="str">
        <f>$G$7</f>
        <v>Budget</v>
      </c>
      <c r="H31" s="155" t="str">
        <f>$H$7</f>
        <v>Over/(Under)</v>
      </c>
    </row>
    <row r="32" spans="1:8" ht="12.75">
      <c r="A32" s="60"/>
      <c r="B32" s="104"/>
      <c r="C32" s="104"/>
      <c r="D32" s="104"/>
      <c r="E32" s="89"/>
      <c r="F32" s="88"/>
      <c r="G32" s="89"/>
      <c r="H32" s="88"/>
    </row>
    <row r="33" spans="1:8" ht="12.75">
      <c r="A33" s="14" t="s">
        <v>2</v>
      </c>
      <c r="B33" s="243">
        <v>33543</v>
      </c>
      <c r="C33" s="243">
        <v>34090</v>
      </c>
      <c r="D33" s="207">
        <v>31098</v>
      </c>
      <c r="E33" s="200">
        <v>5000</v>
      </c>
      <c r="F33" s="239">
        <f>SUM(D33:E33)</f>
        <v>36098</v>
      </c>
      <c r="G33" s="230">
        <v>34000</v>
      </c>
      <c r="H33" s="239">
        <f>SUM(F33-G33)</f>
        <v>2098</v>
      </c>
    </row>
    <row r="34" spans="1:8" ht="12.75">
      <c r="A34" s="14" t="s">
        <v>3</v>
      </c>
      <c r="B34" s="243">
        <v>0</v>
      </c>
      <c r="C34" s="243">
        <v>0</v>
      </c>
      <c r="D34" s="207">
        <v>0</v>
      </c>
      <c r="E34" s="200">
        <v>0</v>
      </c>
      <c r="F34" s="239">
        <f>SUM(D34:E34)</f>
        <v>0</v>
      </c>
      <c r="G34" s="230">
        <v>0</v>
      </c>
      <c r="H34" s="239">
        <f>SUM(F34-G34)</f>
        <v>0</v>
      </c>
    </row>
    <row r="35" spans="1:8" ht="12.75">
      <c r="A35" s="14" t="s">
        <v>4</v>
      </c>
      <c r="B35" s="243">
        <v>8789</v>
      </c>
      <c r="C35" s="243">
        <v>9001</v>
      </c>
      <c r="D35" s="207">
        <v>6598</v>
      </c>
      <c r="E35" s="200">
        <v>3000</v>
      </c>
      <c r="F35" s="239">
        <f>SUM(D35:E35)</f>
        <v>9598</v>
      </c>
      <c r="G35" s="230">
        <v>9000</v>
      </c>
      <c r="H35" s="239">
        <f>SUM(F35-G35)</f>
        <v>598</v>
      </c>
    </row>
    <row r="36" spans="1:8" ht="12.75">
      <c r="A36" s="14" t="s">
        <v>5</v>
      </c>
      <c r="B36" s="239">
        <f aca="true" t="shared" si="4" ref="B36:H36">SUM(B33:B35)</f>
        <v>42332</v>
      </c>
      <c r="C36" s="239">
        <f t="shared" si="4"/>
        <v>43091</v>
      </c>
      <c r="D36" s="239">
        <f t="shared" si="4"/>
        <v>37696</v>
      </c>
      <c r="E36" s="239">
        <f t="shared" si="4"/>
        <v>8000</v>
      </c>
      <c r="F36" s="239">
        <f t="shared" si="4"/>
        <v>45696</v>
      </c>
      <c r="G36" s="239">
        <f t="shared" si="4"/>
        <v>43000</v>
      </c>
      <c r="H36" s="239">
        <f t="shared" si="4"/>
        <v>2696</v>
      </c>
    </row>
    <row r="37" spans="1:8" ht="12.75">
      <c r="A37" s="14" t="s">
        <v>212</v>
      </c>
      <c r="B37" s="243">
        <v>25643</v>
      </c>
      <c r="C37" s="243">
        <v>23432</v>
      </c>
      <c r="D37" s="207">
        <v>21002</v>
      </c>
      <c r="E37" s="207">
        <v>3000</v>
      </c>
      <c r="F37" s="239">
        <f>SUM(D37:E37)</f>
        <v>24002</v>
      </c>
      <c r="G37" s="230">
        <v>25000</v>
      </c>
      <c r="H37" s="239">
        <f>SUM(F37-G37)</f>
        <v>-998</v>
      </c>
    </row>
    <row r="38" spans="1:8" ht="13.5" thickBot="1">
      <c r="A38" s="105" t="s">
        <v>6</v>
      </c>
      <c r="B38" s="238">
        <f aca="true" t="shared" si="5" ref="B38:H38">SUM(B36:B37)</f>
        <v>67975</v>
      </c>
      <c r="C38" s="238">
        <f t="shared" si="5"/>
        <v>66523</v>
      </c>
      <c r="D38" s="238">
        <f t="shared" si="5"/>
        <v>58698</v>
      </c>
      <c r="E38" s="238">
        <f t="shared" si="5"/>
        <v>11000</v>
      </c>
      <c r="F38" s="238">
        <f t="shared" si="5"/>
        <v>69698</v>
      </c>
      <c r="G38" s="238">
        <f t="shared" si="5"/>
        <v>68000</v>
      </c>
      <c r="H38" s="238">
        <f t="shared" si="5"/>
        <v>1698</v>
      </c>
    </row>
    <row r="39" spans="1:8" ht="13.5" thickTop="1">
      <c r="A39" s="77"/>
      <c r="B39" s="39"/>
      <c r="C39" s="39"/>
      <c r="D39" s="39"/>
      <c r="E39" s="39"/>
      <c r="F39" s="39"/>
      <c r="G39" s="39"/>
      <c r="H39" s="39"/>
    </row>
    <row r="40" spans="1:8" ht="12.75">
      <c r="A40" s="77"/>
      <c r="B40" s="39"/>
      <c r="C40" s="39"/>
      <c r="D40" s="39"/>
      <c r="E40" s="39"/>
      <c r="F40" s="39"/>
      <c r="G40" s="39"/>
      <c r="H40" s="39"/>
    </row>
    <row r="41" ht="15">
      <c r="A41" s="106" t="s">
        <v>213</v>
      </c>
    </row>
    <row r="43" spans="1:8" ht="12.75">
      <c r="A43" s="91"/>
      <c r="B43" s="121" t="str">
        <f>$B$5</f>
        <v>6/30/07</v>
      </c>
      <c r="C43" s="121" t="str">
        <f>$C$5</f>
        <v>6/30/08</v>
      </c>
      <c r="D43" s="121" t="str">
        <f>$D$5</f>
        <v>Year to</v>
      </c>
      <c r="E43" s="121"/>
      <c r="F43" s="121"/>
      <c r="G43" s="121"/>
      <c r="H43" s="153"/>
    </row>
    <row r="44" spans="1:8" ht="12.75">
      <c r="A44" s="96"/>
      <c r="B44" s="89" t="str">
        <f>$B$6</f>
        <v>FY07</v>
      </c>
      <c r="C44" s="89" t="str">
        <f>$C$6</f>
        <v>FY08</v>
      </c>
      <c r="D44" s="89" t="str">
        <f>$D$6</f>
        <v>Date</v>
      </c>
      <c r="E44" s="89" t="str">
        <f>$E$6</f>
        <v>Projected</v>
      </c>
      <c r="F44" s="89" t="str">
        <f>$F$6</f>
        <v>Projected at</v>
      </c>
      <c r="G44" s="89" t="str">
        <f>$G$6</f>
        <v>Approved</v>
      </c>
      <c r="H44" s="154" t="str">
        <f>$H$6</f>
        <v>Variance</v>
      </c>
    </row>
    <row r="45" spans="1:8" ht="12.75">
      <c r="A45" s="98" t="s">
        <v>9</v>
      </c>
      <c r="B45" s="118" t="str">
        <f>$B$7</f>
        <v>Audited</v>
      </c>
      <c r="C45" s="118" t="str">
        <f>$C$7</f>
        <v>Unaudited</v>
      </c>
      <c r="D45" s="162" t="str">
        <f>$D$7</f>
        <v>As of 4/30/09</v>
      </c>
      <c r="E45" s="118" t="str">
        <f>$E$7</f>
        <v>2 months</v>
      </c>
      <c r="F45" s="118" t="str">
        <f>$F$7</f>
        <v>Year End</v>
      </c>
      <c r="G45" s="118" t="str">
        <f>$G$7</f>
        <v>Budget</v>
      </c>
      <c r="H45" s="155" t="str">
        <f>$H$7</f>
        <v>Over/(Under)</v>
      </c>
    </row>
    <row r="46" spans="1:8" ht="12.75">
      <c r="A46" s="60"/>
      <c r="B46" s="104"/>
      <c r="C46" s="104"/>
      <c r="D46" s="104"/>
      <c r="E46" s="89"/>
      <c r="F46" s="88"/>
      <c r="G46" s="89"/>
      <c r="H46" s="88"/>
    </row>
    <row r="47" spans="1:8" ht="12.75">
      <c r="A47" s="14" t="s">
        <v>2</v>
      </c>
      <c r="B47" s="243">
        <v>57169.37333333333</v>
      </c>
      <c r="C47" s="243">
        <v>61428.09</v>
      </c>
      <c r="D47" s="207">
        <v>52515.916666666664</v>
      </c>
      <c r="E47" s="200">
        <v>14115</v>
      </c>
      <c r="F47" s="239">
        <f>SUM(D47:E47)</f>
        <v>66630.91666666666</v>
      </c>
      <c r="G47" s="230">
        <v>67202</v>
      </c>
      <c r="H47" s="239">
        <f>SUM(F47-G47)</f>
        <v>-571.083333333343</v>
      </c>
    </row>
    <row r="48" spans="1:8" ht="12.75">
      <c r="A48" s="14" t="s">
        <v>3</v>
      </c>
      <c r="B48" s="243">
        <v>56</v>
      </c>
      <c r="C48" s="243">
        <v>112</v>
      </c>
      <c r="D48" s="207">
        <v>80</v>
      </c>
      <c r="E48" s="200">
        <v>20</v>
      </c>
      <c r="F48" s="239">
        <f>SUM(D48:E48)</f>
        <v>100</v>
      </c>
      <c r="G48" s="230">
        <v>100</v>
      </c>
      <c r="H48" s="239">
        <f>SUM(F48-G48)</f>
        <v>0</v>
      </c>
    </row>
    <row r="49" spans="1:8" ht="12.75">
      <c r="A49" s="14" t="s">
        <v>4</v>
      </c>
      <c r="B49" s="243">
        <v>0</v>
      </c>
      <c r="C49" s="243">
        <v>0</v>
      </c>
      <c r="D49" s="207">
        <v>0</v>
      </c>
      <c r="E49" s="200">
        <v>0</v>
      </c>
      <c r="F49" s="239">
        <f>SUM(D49:E49)</f>
        <v>0</v>
      </c>
      <c r="G49" s="230">
        <v>0</v>
      </c>
      <c r="H49" s="239">
        <f>SUM(F49-G49)</f>
        <v>0</v>
      </c>
    </row>
    <row r="50" spans="1:8" ht="12.75">
      <c r="A50" s="14" t="s">
        <v>5</v>
      </c>
      <c r="B50" s="239">
        <f aca="true" t="shared" si="6" ref="B50:H50">SUM(B47:B49)</f>
        <v>57225.37333333333</v>
      </c>
      <c r="C50" s="239">
        <f t="shared" si="6"/>
        <v>61540.09</v>
      </c>
      <c r="D50" s="239">
        <f t="shared" si="6"/>
        <v>52595.916666666664</v>
      </c>
      <c r="E50" s="239">
        <f t="shared" si="6"/>
        <v>14135</v>
      </c>
      <c r="F50" s="239">
        <f t="shared" si="6"/>
        <v>66730.91666666666</v>
      </c>
      <c r="G50" s="239">
        <f t="shared" si="6"/>
        <v>67302</v>
      </c>
      <c r="H50" s="239">
        <f t="shared" si="6"/>
        <v>-571.083333333343</v>
      </c>
    </row>
    <row r="51" spans="1:8" ht="12.75">
      <c r="A51" s="14" t="s">
        <v>212</v>
      </c>
      <c r="B51" s="243">
        <v>8767</v>
      </c>
      <c r="C51" s="243">
        <v>9879</v>
      </c>
      <c r="D51" s="207">
        <v>7689</v>
      </c>
      <c r="E51" s="200">
        <v>2000</v>
      </c>
      <c r="F51" s="239">
        <f>SUM(D51:E51)</f>
        <v>9689</v>
      </c>
      <c r="G51" s="230">
        <v>10000</v>
      </c>
      <c r="H51" s="239">
        <f>SUM(F51-G51)</f>
        <v>-311</v>
      </c>
    </row>
    <row r="52" spans="1:8" ht="13.5" thickBot="1">
      <c r="A52" s="105" t="s">
        <v>6</v>
      </c>
      <c r="B52" s="238">
        <f aca="true" t="shared" si="7" ref="B52:H52">SUM(B50:B51)</f>
        <v>65992.37333333332</v>
      </c>
      <c r="C52" s="238">
        <f t="shared" si="7"/>
        <v>71419.09</v>
      </c>
      <c r="D52" s="238">
        <f t="shared" si="7"/>
        <v>60284.916666666664</v>
      </c>
      <c r="E52" s="238">
        <f t="shared" si="7"/>
        <v>16135</v>
      </c>
      <c r="F52" s="238">
        <f t="shared" si="7"/>
        <v>76419.91666666666</v>
      </c>
      <c r="G52" s="238">
        <f t="shared" si="7"/>
        <v>77302</v>
      </c>
      <c r="H52" s="238">
        <f t="shared" si="7"/>
        <v>-882.083333333343</v>
      </c>
    </row>
    <row r="53" ht="13.5" thickTop="1"/>
    <row r="54" spans="1:6" ht="15">
      <c r="A54" s="106" t="s">
        <v>185</v>
      </c>
      <c r="F54" s="38"/>
    </row>
    <row r="56" spans="1:8" ht="12.75">
      <c r="A56" s="91"/>
      <c r="B56" s="121" t="str">
        <f>$B$5</f>
        <v>6/30/07</v>
      </c>
      <c r="C56" s="121" t="str">
        <f>$C$5</f>
        <v>6/30/08</v>
      </c>
      <c r="D56" s="121" t="str">
        <f>$D$5</f>
        <v>Year to</v>
      </c>
      <c r="E56" s="121"/>
      <c r="F56" s="121"/>
      <c r="G56" s="121"/>
      <c r="H56" s="153"/>
    </row>
    <row r="57" spans="1:8" ht="12.75">
      <c r="A57" s="96"/>
      <c r="B57" s="89" t="str">
        <f>$B$6</f>
        <v>FY07</v>
      </c>
      <c r="C57" s="89" t="str">
        <f>$C$6</f>
        <v>FY08</v>
      </c>
      <c r="D57" s="89" t="str">
        <f>$D$6</f>
        <v>Date</v>
      </c>
      <c r="E57" s="89" t="str">
        <f>$E$6</f>
        <v>Projected</v>
      </c>
      <c r="F57" s="89" t="str">
        <f>$F$6</f>
        <v>Projected at</v>
      </c>
      <c r="G57" s="89" t="str">
        <f>$G$6</f>
        <v>Approved</v>
      </c>
      <c r="H57" s="154" t="str">
        <f>$H$6</f>
        <v>Variance</v>
      </c>
    </row>
    <row r="58" spans="1:8" ht="12.75">
      <c r="A58" s="98" t="s">
        <v>9</v>
      </c>
      <c r="B58" s="118" t="str">
        <f>$B$7</f>
        <v>Audited</v>
      </c>
      <c r="C58" s="118" t="str">
        <f>$C$7</f>
        <v>Unaudited</v>
      </c>
      <c r="D58" s="162" t="str">
        <f>$D$7</f>
        <v>As of 4/30/09</v>
      </c>
      <c r="E58" s="118" t="str">
        <f>$E$7</f>
        <v>2 months</v>
      </c>
      <c r="F58" s="118" t="str">
        <f>$F$7</f>
        <v>Year End</v>
      </c>
      <c r="G58" s="118" t="str">
        <f>$G$7</f>
        <v>Budget</v>
      </c>
      <c r="H58" s="155" t="str">
        <f>$H$7</f>
        <v>Over/(Under)</v>
      </c>
    </row>
    <row r="59" spans="1:8" ht="12.75">
      <c r="A59" s="60"/>
      <c r="B59" s="104"/>
      <c r="C59" s="104"/>
      <c r="D59" s="104"/>
      <c r="E59" s="89"/>
      <c r="F59" s="88"/>
      <c r="G59" s="89"/>
      <c r="H59" s="88"/>
    </row>
    <row r="60" spans="1:9" ht="12.75">
      <c r="A60" s="14" t="s">
        <v>2</v>
      </c>
      <c r="B60" s="243">
        <v>62111</v>
      </c>
      <c r="C60" s="243">
        <v>65434</v>
      </c>
      <c r="D60" s="207">
        <v>58980</v>
      </c>
      <c r="E60" s="200">
        <v>10000</v>
      </c>
      <c r="F60" s="239">
        <f>SUM(D60:E60)</f>
        <v>68980</v>
      </c>
      <c r="G60" s="230">
        <v>68500</v>
      </c>
      <c r="H60" s="239">
        <f>SUM(F60-G60)</f>
        <v>480</v>
      </c>
      <c r="I60" s="87"/>
    </row>
    <row r="61" spans="1:9" ht="12.75">
      <c r="A61" s="14" t="s">
        <v>3</v>
      </c>
      <c r="B61" s="243">
        <v>0</v>
      </c>
      <c r="C61" s="243">
        <v>0</v>
      </c>
      <c r="D61" s="207">
        <v>0</v>
      </c>
      <c r="E61" s="200">
        <v>0</v>
      </c>
      <c r="F61" s="239">
        <f>SUM(D61:E61)</f>
        <v>0</v>
      </c>
      <c r="G61" s="230">
        <v>0</v>
      </c>
      <c r="H61" s="239">
        <f>SUM(F61-G61)</f>
        <v>0</v>
      </c>
      <c r="I61" s="87"/>
    </row>
    <row r="62" spans="1:9" ht="12.75">
      <c r="A62" s="14" t="s">
        <v>4</v>
      </c>
      <c r="B62" s="243">
        <v>2436.1966666666667</v>
      </c>
      <c r="C62" s="243">
        <v>168.33333333333334</v>
      </c>
      <c r="D62" s="207">
        <v>168.33333333333334</v>
      </c>
      <c r="E62" s="200">
        <v>0</v>
      </c>
      <c r="F62" s="239">
        <f>SUM(D62:E62)</f>
        <v>168.33333333333334</v>
      </c>
      <c r="G62" s="230">
        <v>295</v>
      </c>
      <c r="H62" s="239">
        <f>SUM(F62-G62)</f>
        <v>-126.66666666666666</v>
      </c>
      <c r="I62" s="87"/>
    </row>
    <row r="63" spans="1:9" ht="12.75">
      <c r="A63" s="14" t="s">
        <v>5</v>
      </c>
      <c r="B63" s="239">
        <f aca="true" t="shared" si="8" ref="B63:H63">SUM(B60:B62)</f>
        <v>64547.19666666667</v>
      </c>
      <c r="C63" s="239">
        <f t="shared" si="8"/>
        <v>65602.33333333333</v>
      </c>
      <c r="D63" s="239">
        <f t="shared" si="8"/>
        <v>59148.333333333336</v>
      </c>
      <c r="E63" s="239">
        <f t="shared" si="8"/>
        <v>10000</v>
      </c>
      <c r="F63" s="239">
        <f t="shared" si="8"/>
        <v>69148.33333333333</v>
      </c>
      <c r="G63" s="239">
        <f t="shared" si="8"/>
        <v>68795</v>
      </c>
      <c r="H63" s="239">
        <f t="shared" si="8"/>
        <v>353.33333333333337</v>
      </c>
      <c r="I63" s="87"/>
    </row>
    <row r="64" spans="1:9" ht="12.75">
      <c r="A64" s="87" t="s">
        <v>212</v>
      </c>
      <c r="B64" s="243">
        <v>15941.1633333333</v>
      </c>
      <c r="C64" s="243">
        <v>15638.1133333333</v>
      </c>
      <c r="D64" s="207">
        <v>12412.4533333333</v>
      </c>
      <c r="E64" s="207">
        <v>4000</v>
      </c>
      <c r="F64" s="239">
        <f>SUM(D64:E64)</f>
        <v>16412.453333333302</v>
      </c>
      <c r="G64" s="230">
        <v>15000</v>
      </c>
      <c r="H64" s="239">
        <f>SUM(F64-G64)</f>
        <v>1412.453333333302</v>
      </c>
      <c r="I64" s="87"/>
    </row>
    <row r="65" spans="1:9" ht="13.5" thickBot="1">
      <c r="A65" s="105" t="s">
        <v>6</v>
      </c>
      <c r="B65" s="238">
        <f aca="true" t="shared" si="9" ref="B65:H65">SUM(B63:B64)</f>
        <v>80488.35999999997</v>
      </c>
      <c r="C65" s="238">
        <f t="shared" si="9"/>
        <v>81240.44666666663</v>
      </c>
      <c r="D65" s="238">
        <f t="shared" si="9"/>
        <v>71560.78666666664</v>
      </c>
      <c r="E65" s="238">
        <f t="shared" si="9"/>
        <v>14000</v>
      </c>
      <c r="F65" s="238">
        <f t="shared" si="9"/>
        <v>85560.78666666662</v>
      </c>
      <c r="G65" s="238">
        <f t="shared" si="9"/>
        <v>83795</v>
      </c>
      <c r="H65" s="238">
        <f t="shared" si="9"/>
        <v>1765.7866666666355</v>
      </c>
      <c r="I65" s="87"/>
    </row>
    <row r="66" spans="2:8" ht="13.5" thickTop="1">
      <c r="B66" s="39"/>
      <c r="C66" s="39"/>
      <c r="D66" s="39"/>
      <c r="E66" s="39"/>
      <c r="F66" s="17"/>
      <c r="G66" s="39"/>
      <c r="H66" s="17"/>
    </row>
    <row r="67" ht="15">
      <c r="A67" s="106" t="s">
        <v>118</v>
      </c>
    </row>
    <row r="69" spans="1:8" ht="12.75">
      <c r="A69" s="91"/>
      <c r="B69" s="121" t="str">
        <f>$B$5</f>
        <v>6/30/07</v>
      </c>
      <c r="C69" s="121" t="str">
        <f>$C$5</f>
        <v>6/30/08</v>
      </c>
      <c r="D69" s="121" t="str">
        <f>$D$5</f>
        <v>Year to</v>
      </c>
      <c r="E69" s="121"/>
      <c r="F69" s="121"/>
      <c r="G69" s="121"/>
      <c r="H69" s="153"/>
    </row>
    <row r="70" spans="1:8" ht="12.75">
      <c r="A70" s="96"/>
      <c r="B70" s="89" t="str">
        <f>$B$6</f>
        <v>FY07</v>
      </c>
      <c r="C70" s="89" t="str">
        <f>$C$6</f>
        <v>FY08</v>
      </c>
      <c r="D70" s="89" t="str">
        <f>$D$6</f>
        <v>Date</v>
      </c>
      <c r="E70" s="89" t="str">
        <f>$E$6</f>
        <v>Projected</v>
      </c>
      <c r="F70" s="89" t="str">
        <f>$F$6</f>
        <v>Projected at</v>
      </c>
      <c r="G70" s="89" t="str">
        <f>$G$6</f>
        <v>Approved</v>
      </c>
      <c r="H70" s="154" t="str">
        <f>$H$6</f>
        <v>Variance</v>
      </c>
    </row>
    <row r="71" spans="1:8" ht="12.75">
      <c r="A71" s="98" t="s">
        <v>9</v>
      </c>
      <c r="B71" s="118" t="str">
        <f>$B$7</f>
        <v>Audited</v>
      </c>
      <c r="C71" s="118" t="str">
        <f>$C$7</f>
        <v>Unaudited</v>
      </c>
      <c r="D71" s="162" t="str">
        <f>$D$7</f>
        <v>As of 4/30/09</v>
      </c>
      <c r="E71" s="118" t="str">
        <f>$E$7</f>
        <v>2 months</v>
      </c>
      <c r="F71" s="118" t="str">
        <f>$F$7</f>
        <v>Year End</v>
      </c>
      <c r="G71" s="118" t="str">
        <f>$G$7</f>
        <v>Budget</v>
      </c>
      <c r="H71" s="155" t="str">
        <f>$H$7</f>
        <v>Over/(Under)</v>
      </c>
    </row>
    <row r="72" spans="1:8" ht="12.75">
      <c r="A72" s="60"/>
      <c r="B72" s="104"/>
      <c r="C72" s="104"/>
      <c r="D72" s="104"/>
      <c r="E72" s="89"/>
      <c r="F72" s="88"/>
      <c r="G72" s="89"/>
      <c r="H72" s="88"/>
    </row>
    <row r="73" spans="1:8" ht="12.75">
      <c r="A73" s="14" t="s">
        <v>2</v>
      </c>
      <c r="B73" s="243">
        <v>34687.5966666667</v>
      </c>
      <c r="C73" s="243">
        <v>35503.54</v>
      </c>
      <c r="D73" s="207">
        <v>27900.0333333333</v>
      </c>
      <c r="E73" s="200">
        <v>8000</v>
      </c>
      <c r="F73" s="239">
        <f>SUM(D73:E73)</f>
        <v>35900.0333333333</v>
      </c>
      <c r="G73" s="230">
        <v>36000</v>
      </c>
      <c r="H73" s="239">
        <f>SUM(F73-G73)</f>
        <v>-99.96666666670353</v>
      </c>
    </row>
    <row r="74" spans="1:8" ht="12.75">
      <c r="A74" s="14" t="s">
        <v>3</v>
      </c>
      <c r="B74" s="243">
        <v>145.45333333333335</v>
      </c>
      <c r="C74" s="243">
        <v>844.1533333333333</v>
      </c>
      <c r="D74" s="207">
        <v>849.59</v>
      </c>
      <c r="E74" s="200">
        <v>0</v>
      </c>
      <c r="F74" s="239">
        <f>SUM(D74:E74)</f>
        <v>849.59</v>
      </c>
      <c r="G74" s="230">
        <v>667</v>
      </c>
      <c r="H74" s="239">
        <f>SUM(F74-G74)</f>
        <v>182.59000000000003</v>
      </c>
    </row>
    <row r="75" spans="1:8" ht="12.75">
      <c r="A75" s="14" t="s">
        <v>4</v>
      </c>
      <c r="B75" s="243">
        <v>8045</v>
      </c>
      <c r="C75" s="243">
        <v>4565</v>
      </c>
      <c r="D75" s="207">
        <v>7897</v>
      </c>
      <c r="E75" s="200">
        <v>0</v>
      </c>
      <c r="F75" s="239">
        <f>SUM(D75:E75)</f>
        <v>7897</v>
      </c>
      <c r="G75" s="230">
        <v>8000</v>
      </c>
      <c r="H75" s="239">
        <f>SUM(F75-G75)</f>
        <v>-103</v>
      </c>
    </row>
    <row r="76" spans="1:8" ht="12.75">
      <c r="A76" s="14" t="s">
        <v>5</v>
      </c>
      <c r="B76" s="239">
        <f aca="true" t="shared" si="10" ref="B76:H76">SUM(B73:B75)</f>
        <v>42878.05000000003</v>
      </c>
      <c r="C76" s="239">
        <f t="shared" si="10"/>
        <v>40912.693333333336</v>
      </c>
      <c r="D76" s="239">
        <f t="shared" si="10"/>
        <v>36646.6233333333</v>
      </c>
      <c r="E76" s="239">
        <f t="shared" si="10"/>
        <v>8000</v>
      </c>
      <c r="F76" s="239">
        <f t="shared" si="10"/>
        <v>44646.62333333329</v>
      </c>
      <c r="G76" s="239">
        <f t="shared" si="10"/>
        <v>44667</v>
      </c>
      <c r="H76" s="239">
        <f t="shared" si="10"/>
        <v>-20.3766666667035</v>
      </c>
    </row>
    <row r="77" spans="1:8" ht="12.75">
      <c r="A77" s="16" t="s">
        <v>212</v>
      </c>
      <c r="B77" s="243">
        <v>6589</v>
      </c>
      <c r="C77" s="243">
        <v>6543</v>
      </c>
      <c r="D77" s="207">
        <v>5989</v>
      </c>
      <c r="E77" s="200">
        <v>600</v>
      </c>
      <c r="F77" s="239">
        <f>SUM(D77:E77)</f>
        <v>6589</v>
      </c>
      <c r="G77" s="244">
        <v>6500</v>
      </c>
      <c r="H77" s="240">
        <f>SUM(F77-G77)</f>
        <v>89</v>
      </c>
    </row>
    <row r="78" spans="1:8" ht="13.5" thickBot="1">
      <c r="A78" s="105" t="s">
        <v>6</v>
      </c>
      <c r="B78" s="238">
        <f aca="true" t="shared" si="11" ref="B78:H78">SUM(B76:B77)</f>
        <v>49467.05000000003</v>
      </c>
      <c r="C78" s="238">
        <f t="shared" si="11"/>
        <v>47455.693333333336</v>
      </c>
      <c r="D78" s="238">
        <f t="shared" si="11"/>
        <v>42635.6233333333</v>
      </c>
      <c r="E78" s="238">
        <f t="shared" si="11"/>
        <v>8600</v>
      </c>
      <c r="F78" s="238">
        <f t="shared" si="11"/>
        <v>51235.62333333329</v>
      </c>
      <c r="G78" s="238">
        <f t="shared" si="11"/>
        <v>51167</v>
      </c>
      <c r="H78" s="238">
        <f t="shared" si="11"/>
        <v>68.6233333332965</v>
      </c>
    </row>
    <row r="79" ht="13.5" thickTop="1"/>
    <row r="81" spans="1:6" ht="15">
      <c r="A81" s="106" t="s">
        <v>120</v>
      </c>
      <c r="F81" s="38"/>
    </row>
    <row r="83" spans="1:8" ht="12.75">
      <c r="A83" s="91"/>
      <c r="B83" s="121" t="str">
        <f>$B$5</f>
        <v>6/30/07</v>
      </c>
      <c r="C83" s="121" t="str">
        <f>$C$5</f>
        <v>6/30/08</v>
      </c>
      <c r="D83" s="121" t="str">
        <f>$D$5</f>
        <v>Year to</v>
      </c>
      <c r="E83" s="121"/>
      <c r="F83" s="121"/>
      <c r="G83" s="121"/>
      <c r="H83" s="153"/>
    </row>
    <row r="84" spans="1:8" ht="12.75">
      <c r="A84" s="96"/>
      <c r="B84" s="89" t="str">
        <f>$B$6</f>
        <v>FY07</v>
      </c>
      <c r="C84" s="89" t="str">
        <f>$C$6</f>
        <v>FY08</v>
      </c>
      <c r="D84" s="89" t="str">
        <f>$D$6</f>
        <v>Date</v>
      </c>
      <c r="E84" s="89" t="str">
        <f>$E$6</f>
        <v>Projected</v>
      </c>
      <c r="F84" s="89" t="str">
        <f>$F$6</f>
        <v>Projected at</v>
      </c>
      <c r="G84" s="89" t="str">
        <f>$G$6</f>
        <v>Approved</v>
      </c>
      <c r="H84" s="154" t="str">
        <f>$H$6</f>
        <v>Variance</v>
      </c>
    </row>
    <row r="85" spans="1:8" ht="12.75">
      <c r="A85" s="98" t="s">
        <v>9</v>
      </c>
      <c r="B85" s="118" t="str">
        <f>$B$7</f>
        <v>Audited</v>
      </c>
      <c r="C85" s="118" t="str">
        <f>$C$7</f>
        <v>Unaudited</v>
      </c>
      <c r="D85" s="162" t="str">
        <f>$D$7</f>
        <v>As of 4/30/09</v>
      </c>
      <c r="E85" s="118" t="str">
        <f>$E$7</f>
        <v>2 months</v>
      </c>
      <c r="F85" s="118" t="str">
        <f>$F$7</f>
        <v>Year End</v>
      </c>
      <c r="G85" s="118" t="str">
        <f>$G$7</f>
        <v>Budget</v>
      </c>
      <c r="H85" s="155" t="str">
        <f>$H$7</f>
        <v>Over/(Under)</v>
      </c>
    </row>
    <row r="86" spans="1:8" ht="12.75">
      <c r="A86" s="60"/>
      <c r="B86" s="104"/>
      <c r="C86" s="104"/>
      <c r="D86" s="104"/>
      <c r="E86" s="89"/>
      <c r="F86" s="88"/>
      <c r="G86" s="89"/>
      <c r="H86" s="88"/>
    </row>
    <row r="87" spans="1:8" ht="12.75">
      <c r="A87" s="14" t="s">
        <v>2</v>
      </c>
      <c r="B87" s="243">
        <v>103121.25666666</v>
      </c>
      <c r="C87" s="243">
        <v>109809</v>
      </c>
      <c r="D87" s="207">
        <v>95611</v>
      </c>
      <c r="E87" s="200">
        <v>15000</v>
      </c>
      <c r="F87" s="239">
        <f>SUM(D87:E87)</f>
        <v>110611</v>
      </c>
      <c r="G87" s="243">
        <v>111100</v>
      </c>
      <c r="H87" s="239">
        <f>SUM(F87-G87)</f>
        <v>-489</v>
      </c>
    </row>
    <row r="88" spans="1:8" ht="12.75">
      <c r="A88" s="14" t="s">
        <v>3</v>
      </c>
      <c r="B88" s="243">
        <v>212</v>
      </c>
      <c r="C88" s="243">
        <v>100</v>
      </c>
      <c r="D88" s="207">
        <v>50</v>
      </c>
      <c r="E88" s="200">
        <v>50</v>
      </c>
      <c r="F88" s="239">
        <f>SUM(D88:E88)</f>
        <v>100</v>
      </c>
      <c r="G88" s="243">
        <v>100</v>
      </c>
      <c r="H88" s="239">
        <f>SUM(F88-G88)</f>
        <v>0</v>
      </c>
    </row>
    <row r="89" spans="1:8" ht="12.75">
      <c r="A89" s="14" t="s">
        <v>4</v>
      </c>
      <c r="B89" s="243">
        <v>471.66666666667</v>
      </c>
      <c r="C89" s="243">
        <v>238.01666666667</v>
      </c>
      <c r="D89" s="207">
        <v>749.55</v>
      </c>
      <c r="E89" s="200">
        <v>0</v>
      </c>
      <c r="F89" s="239">
        <f>SUM(D89:E89)</f>
        <v>749.55</v>
      </c>
      <c r="G89" s="243">
        <v>500</v>
      </c>
      <c r="H89" s="239">
        <f>SUM(F89-G89)</f>
        <v>249.54999999999995</v>
      </c>
    </row>
    <row r="90" spans="1:8" ht="12.75">
      <c r="A90" s="14" t="s">
        <v>5</v>
      </c>
      <c r="B90" s="239">
        <f aca="true" t="shared" si="12" ref="B90:H90">SUM(B87:B89)</f>
        <v>103804.92333332667</v>
      </c>
      <c r="C90" s="239">
        <f t="shared" si="12"/>
        <v>110147.01666666666</v>
      </c>
      <c r="D90" s="239">
        <f t="shared" si="12"/>
        <v>96410.55</v>
      </c>
      <c r="E90" s="239">
        <f t="shared" si="12"/>
        <v>15050</v>
      </c>
      <c r="F90" s="239">
        <f t="shared" si="12"/>
        <v>111460.55</v>
      </c>
      <c r="G90" s="239">
        <f t="shared" si="12"/>
        <v>111700</v>
      </c>
      <c r="H90" s="239">
        <f t="shared" si="12"/>
        <v>-239.45000000000005</v>
      </c>
    </row>
    <row r="91" spans="1:8" ht="12.75">
      <c r="A91" s="14" t="s">
        <v>212</v>
      </c>
      <c r="B91" s="243">
        <v>13300</v>
      </c>
      <c r="C91" s="243">
        <v>11777.9566666666</v>
      </c>
      <c r="D91" s="207">
        <v>11422.8333333333</v>
      </c>
      <c r="E91" s="200">
        <v>2244</v>
      </c>
      <c r="F91" s="239">
        <f>SUM(D91:E91)</f>
        <v>13666.8333333333</v>
      </c>
      <c r="G91" s="243">
        <v>13500</v>
      </c>
      <c r="H91" s="239">
        <f>SUM(F91-G91)</f>
        <v>166.83333333329938</v>
      </c>
    </row>
    <row r="92" spans="1:8" ht="13.5" thickBot="1">
      <c r="A92" s="105" t="s">
        <v>6</v>
      </c>
      <c r="B92" s="238">
        <f aca="true" t="shared" si="13" ref="B92:H92">SUM(B90:B91)</f>
        <v>117104.92333332667</v>
      </c>
      <c r="C92" s="238">
        <f t="shared" si="13"/>
        <v>121924.97333333327</v>
      </c>
      <c r="D92" s="238">
        <f t="shared" si="13"/>
        <v>107833.3833333333</v>
      </c>
      <c r="E92" s="238">
        <f t="shared" si="13"/>
        <v>17294</v>
      </c>
      <c r="F92" s="238">
        <f t="shared" si="13"/>
        <v>125127.3833333333</v>
      </c>
      <c r="G92" s="238">
        <f t="shared" si="13"/>
        <v>125200</v>
      </c>
      <c r="H92" s="238">
        <f t="shared" si="13"/>
        <v>-72.61666666670067</v>
      </c>
    </row>
    <row r="93" spans="2:8" ht="13.5" thickTop="1">
      <c r="B93" s="14"/>
      <c r="C93" s="14"/>
      <c r="D93" s="14"/>
      <c r="E93" s="14"/>
      <c r="F93" s="14"/>
      <c r="G93" s="14"/>
      <c r="H93" s="14"/>
    </row>
    <row r="94" spans="1:7" ht="15">
      <c r="A94" s="106" t="s">
        <v>121</v>
      </c>
      <c r="F94" s="14"/>
      <c r="G94" s="87"/>
    </row>
    <row r="96" spans="1:8" ht="12.75">
      <c r="A96" s="91"/>
      <c r="B96" s="121" t="str">
        <f>$B$5</f>
        <v>6/30/07</v>
      </c>
      <c r="C96" s="121" t="str">
        <f>$C$5</f>
        <v>6/30/08</v>
      </c>
      <c r="D96" s="121" t="str">
        <f>$D$5</f>
        <v>Year to</v>
      </c>
      <c r="E96" s="121"/>
      <c r="F96" s="121"/>
      <c r="G96" s="121"/>
      <c r="H96" s="153"/>
    </row>
    <row r="97" spans="1:8" ht="12.75">
      <c r="A97" s="96"/>
      <c r="B97" s="89" t="str">
        <f>$B$6</f>
        <v>FY07</v>
      </c>
      <c r="C97" s="89" t="str">
        <f>$C$6</f>
        <v>FY08</v>
      </c>
      <c r="D97" s="89" t="str">
        <f>$D$6</f>
        <v>Date</v>
      </c>
      <c r="E97" s="89" t="str">
        <f>$E$6</f>
        <v>Projected</v>
      </c>
      <c r="F97" s="89" t="str">
        <f>$F$6</f>
        <v>Projected at</v>
      </c>
      <c r="G97" s="89" t="str">
        <f>$G$6</f>
        <v>Approved</v>
      </c>
      <c r="H97" s="154" t="str">
        <f>$H$6</f>
        <v>Variance</v>
      </c>
    </row>
    <row r="98" spans="1:8" ht="12.75">
      <c r="A98" s="98" t="s">
        <v>9</v>
      </c>
      <c r="B98" s="118" t="str">
        <f>$B$7</f>
        <v>Audited</v>
      </c>
      <c r="C98" s="118" t="str">
        <f>$C$7</f>
        <v>Unaudited</v>
      </c>
      <c r="D98" s="162" t="str">
        <f>$D$7</f>
        <v>As of 4/30/09</v>
      </c>
      <c r="E98" s="118" t="str">
        <f>$E$7</f>
        <v>2 months</v>
      </c>
      <c r="F98" s="118" t="str">
        <f>$F$7</f>
        <v>Year End</v>
      </c>
      <c r="G98" s="118" t="str">
        <f>$G$7</f>
        <v>Budget</v>
      </c>
      <c r="H98" s="155" t="str">
        <f>$H$7</f>
        <v>Over/(Under)</v>
      </c>
    </row>
    <row r="99" spans="1:8" ht="12.75">
      <c r="A99" s="60"/>
      <c r="B99" s="104"/>
      <c r="C99" s="104"/>
      <c r="D99" s="104"/>
      <c r="E99" s="89"/>
      <c r="F99" s="88"/>
      <c r="G99" s="89"/>
      <c r="H99" s="88"/>
    </row>
    <row r="100" spans="1:8" ht="12.75">
      <c r="A100" s="14" t="s">
        <v>2</v>
      </c>
      <c r="B100" s="243">
        <v>70446</v>
      </c>
      <c r="C100" s="243">
        <v>72345</v>
      </c>
      <c r="D100" s="207">
        <v>65789</v>
      </c>
      <c r="E100" s="200">
        <v>10000</v>
      </c>
      <c r="F100" s="239">
        <f>SUM(D100:E100)</f>
        <v>75789</v>
      </c>
      <c r="G100" s="243">
        <v>75000</v>
      </c>
      <c r="H100" s="239">
        <f>SUM(F100-G100)</f>
        <v>789</v>
      </c>
    </row>
    <row r="101" spans="1:8" ht="12.75">
      <c r="A101" s="14" t="s">
        <v>3</v>
      </c>
      <c r="B101" s="243">
        <v>228.22666666667</v>
      </c>
      <c r="C101" s="243">
        <v>941.25</v>
      </c>
      <c r="D101" s="207">
        <v>183</v>
      </c>
      <c r="E101" s="207">
        <v>166.66666666667</v>
      </c>
      <c r="F101" s="239">
        <f>SUM(D101:E101)</f>
        <v>349.66666666667004</v>
      </c>
      <c r="G101" s="243">
        <v>350</v>
      </c>
      <c r="H101" s="239">
        <f>SUM(F101-G101)</f>
        <v>-0.3333333333299606</v>
      </c>
    </row>
    <row r="102" spans="1:8" ht="12.75">
      <c r="A102" s="14" t="s">
        <v>4</v>
      </c>
      <c r="B102" s="243">
        <v>1598.3333333333333</v>
      </c>
      <c r="C102" s="243">
        <v>3089.1666666666665</v>
      </c>
      <c r="D102" s="207">
        <v>2636.6666666666665</v>
      </c>
      <c r="E102" s="207">
        <v>628.3333333333334</v>
      </c>
      <c r="F102" s="239">
        <f>SUM(D102:E102)</f>
        <v>3265</v>
      </c>
      <c r="G102" s="243">
        <v>3265</v>
      </c>
      <c r="H102" s="239">
        <f>SUM(F102-G102)</f>
        <v>0</v>
      </c>
    </row>
    <row r="103" spans="1:8" ht="12.75">
      <c r="A103" s="14" t="s">
        <v>5</v>
      </c>
      <c r="B103" s="239">
        <f aca="true" t="shared" si="14" ref="B103:H103">SUM(B100:B102)</f>
        <v>72272.56</v>
      </c>
      <c r="C103" s="239">
        <f t="shared" si="14"/>
        <v>76375.41666666667</v>
      </c>
      <c r="D103" s="239">
        <f t="shared" si="14"/>
        <v>68608.66666666667</v>
      </c>
      <c r="E103" s="239">
        <f t="shared" si="14"/>
        <v>10795.000000000004</v>
      </c>
      <c r="F103" s="239">
        <f t="shared" si="14"/>
        <v>79403.66666666667</v>
      </c>
      <c r="G103" s="239">
        <f t="shared" si="14"/>
        <v>78615</v>
      </c>
      <c r="H103" s="239">
        <f t="shared" si="14"/>
        <v>788.66666666667</v>
      </c>
    </row>
    <row r="104" spans="1:8" ht="12.75">
      <c r="A104" s="16" t="s">
        <v>212</v>
      </c>
      <c r="B104" s="243">
        <v>18220.5</v>
      </c>
      <c r="C104" s="243">
        <v>18901.6333333333</v>
      </c>
      <c r="D104" s="207">
        <v>17690</v>
      </c>
      <c r="E104" s="207">
        <v>1000</v>
      </c>
      <c r="F104" s="239">
        <f>SUM(D104:E104)</f>
        <v>18690</v>
      </c>
      <c r="G104" s="243">
        <v>18500</v>
      </c>
      <c r="H104" s="240">
        <f>SUM(F104-G104)</f>
        <v>190</v>
      </c>
    </row>
    <row r="105" spans="1:8" ht="13.5" thickBot="1">
      <c r="A105" s="105" t="s">
        <v>6</v>
      </c>
      <c r="B105" s="238">
        <f aca="true" t="shared" si="15" ref="B105:H105">SUM(B103:B104)</f>
        <v>90493.06</v>
      </c>
      <c r="C105" s="238">
        <f t="shared" si="15"/>
        <v>95277.04999999997</v>
      </c>
      <c r="D105" s="238">
        <f t="shared" si="15"/>
        <v>86298.66666666667</v>
      </c>
      <c r="E105" s="238">
        <f t="shared" si="15"/>
        <v>11795.000000000004</v>
      </c>
      <c r="F105" s="238">
        <f t="shared" si="15"/>
        <v>98093.66666666667</v>
      </c>
      <c r="G105" s="238">
        <f t="shared" si="15"/>
        <v>97115</v>
      </c>
      <c r="H105" s="238">
        <f t="shared" si="15"/>
        <v>978.66666666667</v>
      </c>
    </row>
    <row r="106" spans="2:8" ht="13.5" thickTop="1">
      <c r="B106" s="14"/>
      <c r="C106" s="14"/>
      <c r="D106" s="14"/>
      <c r="E106" s="14"/>
      <c r="F106" s="14"/>
      <c r="G106" s="14"/>
      <c r="H106" s="14"/>
    </row>
    <row r="107" spans="1:6" ht="15">
      <c r="A107" s="106" t="s">
        <v>186</v>
      </c>
      <c r="F107" s="38"/>
    </row>
    <row r="109" spans="1:8" ht="12.75">
      <c r="A109" s="91"/>
      <c r="B109" s="121" t="str">
        <f>$B$5</f>
        <v>6/30/07</v>
      </c>
      <c r="C109" s="121" t="str">
        <f>$C$5</f>
        <v>6/30/08</v>
      </c>
      <c r="D109" s="121" t="str">
        <f>$D$5</f>
        <v>Year to</v>
      </c>
      <c r="E109" s="121"/>
      <c r="F109" s="121"/>
      <c r="G109" s="121"/>
      <c r="H109" s="153"/>
    </row>
    <row r="110" spans="1:8" ht="12.75">
      <c r="A110" s="96"/>
      <c r="B110" s="89" t="str">
        <f>$B$6</f>
        <v>FY07</v>
      </c>
      <c r="C110" s="89" t="str">
        <f>$C$6</f>
        <v>FY08</v>
      </c>
      <c r="D110" s="89" t="str">
        <f>$D$6</f>
        <v>Date</v>
      </c>
      <c r="E110" s="89" t="str">
        <f>$E$6</f>
        <v>Projected</v>
      </c>
      <c r="F110" s="89" t="str">
        <f>$F$6</f>
        <v>Projected at</v>
      </c>
      <c r="G110" s="89" t="str">
        <f>$G$6</f>
        <v>Approved</v>
      </c>
      <c r="H110" s="154" t="str">
        <f>$H$6</f>
        <v>Variance</v>
      </c>
    </row>
    <row r="111" spans="1:8" ht="12.75">
      <c r="A111" s="98" t="s">
        <v>9</v>
      </c>
      <c r="B111" s="118" t="str">
        <f>$B$7</f>
        <v>Audited</v>
      </c>
      <c r="C111" s="118" t="str">
        <f>$C$7</f>
        <v>Unaudited</v>
      </c>
      <c r="D111" s="162" t="str">
        <f>$D$7</f>
        <v>As of 4/30/09</v>
      </c>
      <c r="E111" s="118" t="str">
        <f>$E$7</f>
        <v>2 months</v>
      </c>
      <c r="F111" s="118" t="str">
        <f>$F$7</f>
        <v>Year End</v>
      </c>
      <c r="G111" s="118" t="str">
        <f>$G$7</f>
        <v>Budget</v>
      </c>
      <c r="H111" s="155" t="str">
        <f>$H$7</f>
        <v>Over/(Under)</v>
      </c>
    </row>
    <row r="112" spans="1:8" ht="12.75">
      <c r="A112" s="60"/>
      <c r="B112" s="104"/>
      <c r="C112" s="104"/>
      <c r="D112" s="104"/>
      <c r="E112" s="89"/>
      <c r="F112" s="88"/>
      <c r="G112" s="89"/>
      <c r="H112" s="88"/>
    </row>
    <row r="113" spans="1:8" ht="12.75">
      <c r="A113" s="14" t="s">
        <v>2</v>
      </c>
      <c r="B113" s="243">
        <v>92333</v>
      </c>
      <c r="C113" s="243">
        <v>94567</v>
      </c>
      <c r="D113" s="207">
        <v>85555</v>
      </c>
      <c r="E113" s="200">
        <v>9000</v>
      </c>
      <c r="F113" s="239">
        <f>SUM(D113:E113)</f>
        <v>94555</v>
      </c>
      <c r="G113" s="243">
        <v>95000</v>
      </c>
      <c r="H113" s="239">
        <f>SUM(F113-G113)</f>
        <v>-445</v>
      </c>
    </row>
    <row r="114" spans="1:8" ht="12.75">
      <c r="A114" s="14" t="s">
        <v>3</v>
      </c>
      <c r="B114" s="243">
        <v>690.16666666667</v>
      </c>
      <c r="C114" s="243">
        <v>1175.4366666667</v>
      </c>
      <c r="D114" s="207">
        <v>320</v>
      </c>
      <c r="E114" s="207">
        <v>500</v>
      </c>
      <c r="F114" s="239">
        <f>SUM(D114:E114)</f>
        <v>820</v>
      </c>
      <c r="G114" s="243">
        <v>900</v>
      </c>
      <c r="H114" s="239">
        <f>SUM(F114-G114)</f>
        <v>-80</v>
      </c>
    </row>
    <row r="115" spans="1:8" ht="12.75">
      <c r="A115" s="14" t="s">
        <v>4</v>
      </c>
      <c r="B115" s="243">
        <v>1356.6666666666667</v>
      </c>
      <c r="C115" s="243">
        <v>1188.3333333333333</v>
      </c>
      <c r="D115" s="207">
        <v>1188.3333333333333</v>
      </c>
      <c r="E115" s="207">
        <v>0</v>
      </c>
      <c r="F115" s="239">
        <f>SUM(D115:E115)</f>
        <v>1188.3333333333333</v>
      </c>
      <c r="G115" s="243">
        <v>1341.6666666666667</v>
      </c>
      <c r="H115" s="239">
        <f>SUM(F115-G115)</f>
        <v>-153.33333333333348</v>
      </c>
    </row>
    <row r="116" spans="1:8" ht="12.75">
      <c r="A116" s="14" t="s">
        <v>5</v>
      </c>
      <c r="B116" s="239">
        <f aca="true" t="shared" si="16" ref="B116:H116">SUM(B113:B115)</f>
        <v>94379.83333333334</v>
      </c>
      <c r="C116" s="239">
        <f t="shared" si="16"/>
        <v>96930.77000000003</v>
      </c>
      <c r="D116" s="239">
        <f t="shared" si="16"/>
        <v>87063.33333333333</v>
      </c>
      <c r="E116" s="239">
        <f t="shared" si="16"/>
        <v>9500</v>
      </c>
      <c r="F116" s="239">
        <f t="shared" si="16"/>
        <v>96563.33333333333</v>
      </c>
      <c r="G116" s="249">
        <f>SUM(G113:G115)</f>
        <v>97241.66666666667</v>
      </c>
      <c r="H116" s="239">
        <f t="shared" si="16"/>
        <v>-678.3333333333335</v>
      </c>
    </row>
    <row r="117" spans="1:8" ht="12.75">
      <c r="A117" s="14" t="s">
        <v>212</v>
      </c>
      <c r="B117" s="243">
        <v>17477.29</v>
      </c>
      <c r="C117" s="243">
        <v>10063.87</v>
      </c>
      <c r="D117" s="207">
        <v>12566.596666666666</v>
      </c>
      <c r="E117" s="207">
        <v>24283.403333333332</v>
      </c>
      <c r="F117" s="239">
        <f>SUM(D117:E117)</f>
        <v>36850</v>
      </c>
      <c r="G117" s="243">
        <v>36850</v>
      </c>
      <c r="H117" s="239">
        <f>SUM(F117-G117)</f>
        <v>0</v>
      </c>
    </row>
    <row r="118" spans="1:8" ht="13.5" thickBot="1">
      <c r="A118" s="105" t="s">
        <v>6</v>
      </c>
      <c r="B118" s="238">
        <f aca="true" t="shared" si="17" ref="B118:H118">SUM(B116:B117)</f>
        <v>111857.12333333335</v>
      </c>
      <c r="C118" s="238">
        <f t="shared" si="17"/>
        <v>106994.64000000003</v>
      </c>
      <c r="D118" s="238">
        <f t="shared" si="17"/>
        <v>99629.93</v>
      </c>
      <c r="E118" s="238">
        <f t="shared" si="17"/>
        <v>33783.403333333335</v>
      </c>
      <c r="F118" s="238">
        <f t="shared" si="17"/>
        <v>133413.3333333333</v>
      </c>
      <c r="G118" s="238">
        <f t="shared" si="17"/>
        <v>134091.6666666667</v>
      </c>
      <c r="H118" s="238">
        <f t="shared" si="17"/>
        <v>-678.3333333333335</v>
      </c>
    </row>
    <row r="119" spans="2:8" ht="13.5" thickTop="1">
      <c r="B119" s="14"/>
      <c r="C119" s="14"/>
      <c r="D119" s="14"/>
      <c r="E119" s="14"/>
      <c r="F119" s="14"/>
      <c r="G119" s="14"/>
      <c r="H119" s="14"/>
    </row>
    <row r="120" spans="2:8" ht="12.75">
      <c r="B120" s="14"/>
      <c r="C120" s="14"/>
      <c r="D120" s="14"/>
      <c r="E120" s="14"/>
      <c r="F120" s="14"/>
      <c r="G120" s="14"/>
      <c r="H120" s="14"/>
    </row>
    <row r="121" spans="1:8" ht="15">
      <c r="A121" s="106" t="s">
        <v>122</v>
      </c>
      <c r="F121" s="135"/>
      <c r="H121" s="38"/>
    </row>
    <row r="122" spans="1:8" ht="12.75">
      <c r="A122" s="2"/>
      <c r="F122" s="38"/>
      <c r="H122" s="38"/>
    </row>
    <row r="123" spans="1:10" ht="12.75">
      <c r="A123" s="91"/>
      <c r="B123" s="121" t="str">
        <f>$B$5</f>
        <v>6/30/07</v>
      </c>
      <c r="C123" s="121" t="str">
        <f>$C$5</f>
        <v>6/30/08</v>
      </c>
      <c r="D123" s="121" t="str">
        <f>$D$5</f>
        <v>Year to</v>
      </c>
      <c r="E123" s="121"/>
      <c r="F123" s="121"/>
      <c r="G123" s="121"/>
      <c r="H123" s="153"/>
      <c r="J123" s="18"/>
    </row>
    <row r="124" spans="1:10" ht="12.75">
      <c r="A124" s="96"/>
      <c r="B124" s="89" t="str">
        <f>$B$6</f>
        <v>FY07</v>
      </c>
      <c r="C124" s="89" t="str">
        <f>$C$6</f>
        <v>FY08</v>
      </c>
      <c r="D124" s="89" t="str">
        <f>$D$6</f>
        <v>Date</v>
      </c>
      <c r="E124" s="89" t="str">
        <f>$E$6</f>
        <v>Projected</v>
      </c>
      <c r="F124" s="89" t="str">
        <f>$F$6</f>
        <v>Projected at</v>
      </c>
      <c r="G124" s="89" t="str">
        <f>$G$6</f>
        <v>Approved</v>
      </c>
      <c r="H124" s="154" t="str">
        <f>$H$6</f>
        <v>Variance</v>
      </c>
      <c r="J124" s="18"/>
    </row>
    <row r="125" spans="1:10" ht="12.75">
      <c r="A125" s="98" t="s">
        <v>9</v>
      </c>
      <c r="B125" s="118" t="str">
        <f>$B$7</f>
        <v>Audited</v>
      </c>
      <c r="C125" s="118" t="str">
        <f>$C$7</f>
        <v>Unaudited</v>
      </c>
      <c r="D125" s="162" t="str">
        <f>$D$7</f>
        <v>As of 4/30/09</v>
      </c>
      <c r="E125" s="118" t="str">
        <f>$E$7</f>
        <v>2 months</v>
      </c>
      <c r="F125" s="118" t="str">
        <f>$F$7</f>
        <v>Year End</v>
      </c>
      <c r="G125" s="118" t="str">
        <f>$G$7</f>
        <v>Budget</v>
      </c>
      <c r="H125" s="155" t="str">
        <f>$H$7</f>
        <v>Over/(Under)</v>
      </c>
      <c r="J125" s="18"/>
    </row>
    <row r="126" spans="1:10" ht="12.75">
      <c r="A126" s="60"/>
      <c r="B126" s="104"/>
      <c r="C126" s="104"/>
      <c r="D126" s="104"/>
      <c r="E126" s="89"/>
      <c r="F126" s="88"/>
      <c r="G126" s="89"/>
      <c r="H126" s="88"/>
      <c r="J126" s="18"/>
    </row>
    <row r="127" spans="1:10" ht="12.75">
      <c r="A127" s="14" t="s">
        <v>2</v>
      </c>
      <c r="B127" s="243">
        <v>829453.37666667</v>
      </c>
      <c r="C127" s="243">
        <v>846424.59</v>
      </c>
      <c r="D127" s="207">
        <v>738731.01666667</v>
      </c>
      <c r="E127" s="200">
        <v>127071</v>
      </c>
      <c r="F127" s="239">
        <f>SUM(D127:E127)</f>
        <v>865802.01666667</v>
      </c>
      <c r="G127" s="243">
        <v>870000</v>
      </c>
      <c r="H127" s="239">
        <f>SUM(F127-G127)</f>
        <v>-4197.983333330019</v>
      </c>
      <c r="J127" s="18"/>
    </row>
    <row r="128" spans="1:8" ht="12.75">
      <c r="A128" s="14" t="s">
        <v>3</v>
      </c>
      <c r="B128" s="243">
        <v>82632.573333333</v>
      </c>
      <c r="C128" s="243">
        <v>76988.55</v>
      </c>
      <c r="D128" s="207">
        <v>75393.223333333</v>
      </c>
      <c r="E128" s="200">
        <f>11908</f>
        <v>11908</v>
      </c>
      <c r="F128" s="239">
        <f>SUM(D128:E128)</f>
        <v>87301.223333333</v>
      </c>
      <c r="G128" s="243">
        <v>77500</v>
      </c>
      <c r="H128" s="239">
        <f>SUM(F128-G128)</f>
        <v>9801.223333332993</v>
      </c>
    </row>
    <row r="129" spans="1:8" ht="12.75">
      <c r="A129" s="14" t="s">
        <v>4</v>
      </c>
      <c r="B129" s="243">
        <v>31432.55</v>
      </c>
      <c r="C129" s="243">
        <v>43344.386666667</v>
      </c>
      <c r="D129" s="207">
        <v>38458.6</v>
      </c>
      <c r="E129" s="200">
        <v>1892</v>
      </c>
      <c r="F129" s="239">
        <f>SUM(D129:E129)</f>
        <v>40350.6</v>
      </c>
      <c r="G129" s="243">
        <v>40350.333333333</v>
      </c>
      <c r="H129" s="239">
        <f>SUM(F129-G129)</f>
        <v>0.2666666669974802</v>
      </c>
    </row>
    <row r="130" spans="1:8" ht="12.75">
      <c r="A130" s="14" t="s">
        <v>5</v>
      </c>
      <c r="B130" s="239">
        <f aca="true" t="shared" si="18" ref="B130:H130">SUM(B127:B129)</f>
        <v>943518.500000003</v>
      </c>
      <c r="C130" s="239">
        <f t="shared" si="18"/>
        <v>966757.526666667</v>
      </c>
      <c r="D130" s="239">
        <f t="shared" si="18"/>
        <v>852582.840000003</v>
      </c>
      <c r="E130" s="239">
        <f t="shared" si="18"/>
        <v>140871</v>
      </c>
      <c r="F130" s="239">
        <f>SUM(F127:F129)</f>
        <v>993453.840000003</v>
      </c>
      <c r="G130" s="239">
        <f t="shared" si="18"/>
        <v>987850.333333333</v>
      </c>
      <c r="H130" s="239">
        <f t="shared" si="18"/>
        <v>5603.506666669971</v>
      </c>
    </row>
    <row r="131" spans="1:8" ht="12.75">
      <c r="A131" s="16" t="s">
        <v>212</v>
      </c>
      <c r="B131" s="243">
        <v>149876</v>
      </c>
      <c r="C131" s="243">
        <v>153222</v>
      </c>
      <c r="D131" s="207">
        <v>140981</v>
      </c>
      <c r="E131" s="207">
        <v>15000</v>
      </c>
      <c r="F131" s="239">
        <f>SUM(D131:E131)</f>
        <v>155981</v>
      </c>
      <c r="G131" s="243">
        <v>155000</v>
      </c>
      <c r="H131" s="240">
        <f>SUM(F131-G131)</f>
        <v>981</v>
      </c>
    </row>
    <row r="132" spans="1:8" ht="13.5" thickBot="1">
      <c r="A132" s="105" t="s">
        <v>6</v>
      </c>
      <c r="B132" s="238">
        <f aca="true" t="shared" si="19" ref="B132:H132">SUM(B130:B131)</f>
        <v>1093394.500000003</v>
      </c>
      <c r="C132" s="238">
        <f t="shared" si="19"/>
        <v>1119979.5266666668</v>
      </c>
      <c r="D132" s="238">
        <f t="shared" si="19"/>
        <v>993563.840000003</v>
      </c>
      <c r="E132" s="238">
        <f t="shared" si="19"/>
        <v>155871</v>
      </c>
      <c r="F132" s="238">
        <f t="shared" si="19"/>
        <v>1149434.840000003</v>
      </c>
      <c r="G132" s="238">
        <f t="shared" si="19"/>
        <v>1142850.333333333</v>
      </c>
      <c r="H132" s="238">
        <f t="shared" si="19"/>
        <v>6584.506666669971</v>
      </c>
    </row>
    <row r="133" spans="2:8" ht="13.5" thickTop="1">
      <c r="B133" s="14"/>
      <c r="C133" s="14"/>
      <c r="D133" s="14"/>
      <c r="E133" s="14"/>
      <c r="F133" s="14"/>
      <c r="G133" s="14"/>
      <c r="H133" s="14"/>
    </row>
    <row r="134" spans="1:6" ht="15">
      <c r="A134" s="106" t="s">
        <v>123</v>
      </c>
      <c r="F134" s="38"/>
    </row>
    <row r="135" ht="12.75">
      <c r="A135" s="2"/>
    </row>
    <row r="136" spans="1:8" ht="12.75">
      <c r="A136" s="91"/>
      <c r="B136" s="121" t="str">
        <f>$B$5</f>
        <v>6/30/07</v>
      </c>
      <c r="C136" s="121" t="str">
        <f>$C$5</f>
        <v>6/30/08</v>
      </c>
      <c r="D136" s="121" t="str">
        <f>$D$5</f>
        <v>Year to</v>
      </c>
      <c r="E136" s="121"/>
      <c r="F136" s="121"/>
      <c r="G136" s="121"/>
      <c r="H136" s="153"/>
    </row>
    <row r="137" spans="1:8" ht="12.75">
      <c r="A137" s="96"/>
      <c r="B137" s="89" t="str">
        <f>$B$6</f>
        <v>FY07</v>
      </c>
      <c r="C137" s="89" t="str">
        <f>$C$6</f>
        <v>FY08</v>
      </c>
      <c r="D137" s="89" t="str">
        <f>$D$6</f>
        <v>Date</v>
      </c>
      <c r="E137" s="89" t="str">
        <f>$E$6</f>
        <v>Projected</v>
      </c>
      <c r="F137" s="89" t="str">
        <f>$F$6</f>
        <v>Projected at</v>
      </c>
      <c r="G137" s="89" t="str">
        <f>$G$6</f>
        <v>Approved</v>
      </c>
      <c r="H137" s="154" t="str">
        <f>$H$6</f>
        <v>Variance</v>
      </c>
    </row>
    <row r="138" spans="1:8" ht="12.75">
      <c r="A138" s="98" t="s">
        <v>9</v>
      </c>
      <c r="B138" s="118" t="str">
        <f>$B$7</f>
        <v>Audited</v>
      </c>
      <c r="C138" s="118" t="str">
        <f>$C$7</f>
        <v>Unaudited</v>
      </c>
      <c r="D138" s="162" t="str">
        <f>$D$7</f>
        <v>As of 4/30/09</v>
      </c>
      <c r="E138" s="118" t="str">
        <f>$E$7</f>
        <v>2 months</v>
      </c>
      <c r="F138" s="118" t="str">
        <f>$F$7</f>
        <v>Year End</v>
      </c>
      <c r="G138" s="118" t="str">
        <f>$G$7</f>
        <v>Budget</v>
      </c>
      <c r="H138" s="155" t="str">
        <f>$H$7</f>
        <v>Over/(Under)</v>
      </c>
    </row>
    <row r="139" spans="1:8" ht="12.75">
      <c r="A139" s="60"/>
      <c r="B139" s="104"/>
      <c r="C139" s="104"/>
      <c r="D139" s="104"/>
      <c r="E139" s="89"/>
      <c r="F139" s="88"/>
      <c r="G139" s="89"/>
      <c r="H139" s="88"/>
    </row>
    <row r="140" spans="1:8" ht="12.75">
      <c r="A140" s="14" t="s">
        <v>2</v>
      </c>
      <c r="B140" s="243">
        <v>116989</v>
      </c>
      <c r="C140" s="243">
        <v>118980</v>
      </c>
      <c r="D140" s="207">
        <v>109890</v>
      </c>
      <c r="E140" s="200">
        <v>15000</v>
      </c>
      <c r="F140" s="239">
        <f>SUM(D140:E140)</f>
        <v>124890</v>
      </c>
      <c r="G140" s="230">
        <v>119000</v>
      </c>
      <c r="H140" s="239">
        <f>SUM(F140-G140)</f>
        <v>5890</v>
      </c>
    </row>
    <row r="141" spans="1:8" ht="12.75">
      <c r="A141" s="14" t="s">
        <v>3</v>
      </c>
      <c r="B141" s="243">
        <v>2134</v>
      </c>
      <c r="C141" s="243">
        <v>3435</v>
      </c>
      <c r="D141" s="207">
        <v>1678</v>
      </c>
      <c r="E141" s="200">
        <v>500</v>
      </c>
      <c r="F141" s="239">
        <f>SUM(D141:E141)</f>
        <v>2178</v>
      </c>
      <c r="G141" s="230">
        <v>2500</v>
      </c>
      <c r="H141" s="239">
        <f>SUM(F141-G141)</f>
        <v>-322</v>
      </c>
    </row>
    <row r="142" spans="1:8" ht="12.75">
      <c r="A142" s="14" t="s">
        <v>4</v>
      </c>
      <c r="B142" s="243">
        <v>25676</v>
      </c>
      <c r="C142" s="243">
        <v>28790</v>
      </c>
      <c r="D142" s="207">
        <v>24561</v>
      </c>
      <c r="E142" s="200">
        <v>4000</v>
      </c>
      <c r="F142" s="239">
        <f>SUM(D142:E142)</f>
        <v>28561</v>
      </c>
      <c r="G142" s="230">
        <v>29000</v>
      </c>
      <c r="H142" s="239">
        <f>SUM(F142-G142)</f>
        <v>-439</v>
      </c>
    </row>
    <row r="143" spans="1:8" ht="12.75">
      <c r="A143" s="14" t="s">
        <v>5</v>
      </c>
      <c r="B143" s="239">
        <f aca="true" t="shared" si="20" ref="B143:H143">SUM(B140:B142)</f>
        <v>144799</v>
      </c>
      <c r="C143" s="239">
        <f t="shared" si="20"/>
        <v>151205</v>
      </c>
      <c r="D143" s="239">
        <f t="shared" si="20"/>
        <v>136129</v>
      </c>
      <c r="E143" s="239">
        <f t="shared" si="20"/>
        <v>19500</v>
      </c>
      <c r="F143" s="239">
        <f t="shared" si="20"/>
        <v>155629</v>
      </c>
      <c r="G143" s="239">
        <f t="shared" si="20"/>
        <v>150500</v>
      </c>
      <c r="H143" s="239">
        <f t="shared" si="20"/>
        <v>5129</v>
      </c>
    </row>
    <row r="144" spans="1:8" ht="12.75">
      <c r="A144" s="16" t="s">
        <v>212</v>
      </c>
      <c r="B144" s="243">
        <v>97201</v>
      </c>
      <c r="C144" s="243">
        <v>122298</v>
      </c>
      <c r="D144" s="207">
        <v>82811</v>
      </c>
      <c r="E144" s="200">
        <v>112389</v>
      </c>
      <c r="F144" s="239">
        <f>SUM(D144:E144)</f>
        <v>195200</v>
      </c>
      <c r="G144" s="244">
        <v>195265</v>
      </c>
      <c r="H144" s="240">
        <f>SUM(F144-G144)</f>
        <v>-65</v>
      </c>
    </row>
    <row r="145" spans="1:8" ht="13.5" thickBot="1">
      <c r="A145" s="105" t="s">
        <v>6</v>
      </c>
      <c r="B145" s="238">
        <f aca="true" t="shared" si="21" ref="B145:H145">SUM(B143:B144)</f>
        <v>242000</v>
      </c>
      <c r="C145" s="238">
        <f t="shared" si="21"/>
        <v>273503</v>
      </c>
      <c r="D145" s="238">
        <f t="shared" si="21"/>
        <v>218940</v>
      </c>
      <c r="E145" s="238">
        <f t="shared" si="21"/>
        <v>131889</v>
      </c>
      <c r="F145" s="238">
        <f t="shared" si="21"/>
        <v>350829</v>
      </c>
      <c r="G145" s="238">
        <f t="shared" si="21"/>
        <v>345765</v>
      </c>
      <c r="H145" s="238">
        <f t="shared" si="21"/>
        <v>5064</v>
      </c>
    </row>
    <row r="146" spans="2:8" ht="13.5" thickTop="1">
      <c r="B146" s="39"/>
      <c r="C146" s="39"/>
      <c r="D146" s="39"/>
      <c r="E146" s="39"/>
      <c r="F146" s="17"/>
      <c r="G146" s="39"/>
      <c r="H146" s="17"/>
    </row>
    <row r="148" spans="1:6" ht="15">
      <c r="A148" s="106" t="s">
        <v>86</v>
      </c>
      <c r="F148" s="38"/>
    </row>
    <row r="150" spans="1:8" ht="12.75">
      <c r="A150" s="91"/>
      <c r="B150" s="121" t="str">
        <f>$B$5</f>
        <v>6/30/07</v>
      </c>
      <c r="C150" s="121" t="str">
        <f>$C$5</f>
        <v>6/30/08</v>
      </c>
      <c r="D150" s="121" t="str">
        <f>$D$5</f>
        <v>Year to</v>
      </c>
      <c r="E150" s="121"/>
      <c r="F150" s="121"/>
      <c r="G150" s="121"/>
      <c r="H150" s="153"/>
    </row>
    <row r="151" spans="1:8" ht="12.75">
      <c r="A151" s="96"/>
      <c r="B151" s="89" t="str">
        <f>$B$6</f>
        <v>FY07</v>
      </c>
      <c r="C151" s="89" t="str">
        <f>$C$6</f>
        <v>FY08</v>
      </c>
      <c r="D151" s="89" t="str">
        <f>$D$6</f>
        <v>Date</v>
      </c>
      <c r="E151" s="89" t="str">
        <f>$E$6</f>
        <v>Projected</v>
      </c>
      <c r="F151" s="89" t="str">
        <f>$F$6</f>
        <v>Projected at</v>
      </c>
      <c r="G151" s="89" t="str">
        <f>$G$6</f>
        <v>Approved</v>
      </c>
      <c r="H151" s="154" t="str">
        <f>$H$6</f>
        <v>Variance</v>
      </c>
    </row>
    <row r="152" spans="1:8" ht="12.75">
      <c r="A152" s="98" t="s">
        <v>9</v>
      </c>
      <c r="B152" s="118" t="str">
        <f>$B$7</f>
        <v>Audited</v>
      </c>
      <c r="C152" s="118" t="str">
        <f>$C$7</f>
        <v>Unaudited</v>
      </c>
      <c r="D152" s="162" t="str">
        <f>$D$7</f>
        <v>As of 4/30/09</v>
      </c>
      <c r="E152" s="118" t="str">
        <f>$E$7</f>
        <v>2 months</v>
      </c>
      <c r="F152" s="118" t="str">
        <f>$F$7</f>
        <v>Year End</v>
      </c>
      <c r="G152" s="118" t="str">
        <f>$G$7</f>
        <v>Budget</v>
      </c>
      <c r="H152" s="155" t="str">
        <f>$H$7</f>
        <v>Over/(Under)</v>
      </c>
    </row>
    <row r="153" spans="1:8" ht="12.75">
      <c r="A153" s="60"/>
      <c r="B153" s="104"/>
      <c r="C153" s="104"/>
      <c r="D153" s="104"/>
      <c r="E153" s="89"/>
      <c r="F153" s="88"/>
      <c r="G153" s="89"/>
      <c r="H153" s="88"/>
    </row>
    <row r="154" spans="1:8" ht="12.75">
      <c r="A154" s="14" t="s">
        <v>2</v>
      </c>
      <c r="B154" s="230">
        <v>333333</v>
      </c>
      <c r="C154" s="230">
        <v>344237</v>
      </c>
      <c r="D154" s="200">
        <v>314398</v>
      </c>
      <c r="E154" s="200">
        <v>55406</v>
      </c>
      <c r="F154" s="239">
        <f>SUM(D154:E154)</f>
        <v>369804</v>
      </c>
      <c r="G154" s="230">
        <v>376645</v>
      </c>
      <c r="H154" s="239">
        <f>SUM(F154-G154)</f>
        <v>-6841</v>
      </c>
    </row>
    <row r="155" spans="1:8" ht="12.75">
      <c r="A155" s="14" t="s">
        <v>3</v>
      </c>
      <c r="B155" s="230">
        <v>25950</v>
      </c>
      <c r="C155" s="230">
        <v>28644</v>
      </c>
      <c r="D155" s="200">
        <v>26098</v>
      </c>
      <c r="E155" s="200">
        <v>4003</v>
      </c>
      <c r="F155" s="239">
        <f>SUM(D155:E155)</f>
        <v>30101</v>
      </c>
      <c r="G155" s="230">
        <v>23033</v>
      </c>
      <c r="H155" s="239">
        <f>SUM(F155-G155)</f>
        <v>7068</v>
      </c>
    </row>
    <row r="156" spans="1:8" ht="12.75">
      <c r="A156" s="14" t="s">
        <v>4</v>
      </c>
      <c r="B156" s="230">
        <v>23102</v>
      </c>
      <c r="C156" s="230">
        <v>22331</v>
      </c>
      <c r="D156" s="200">
        <v>20691</v>
      </c>
      <c r="E156" s="200">
        <v>3167</v>
      </c>
      <c r="F156" s="239">
        <f>SUM(D156:E156)</f>
        <v>23858</v>
      </c>
      <c r="G156" s="230">
        <v>24000</v>
      </c>
      <c r="H156" s="239">
        <f>SUM(F156-G156)</f>
        <v>-142</v>
      </c>
    </row>
    <row r="157" spans="1:8" ht="12.75">
      <c r="A157" s="14" t="s">
        <v>5</v>
      </c>
      <c r="B157" s="239">
        <f aca="true" t="shared" si="22" ref="B157:H157">SUM(B154:B156)</f>
        <v>382385</v>
      </c>
      <c r="C157" s="239">
        <f t="shared" si="22"/>
        <v>395212</v>
      </c>
      <c r="D157" s="239">
        <f t="shared" si="22"/>
        <v>361187</v>
      </c>
      <c r="E157" s="239">
        <f t="shared" si="22"/>
        <v>62576</v>
      </c>
      <c r="F157" s="239">
        <f t="shared" si="22"/>
        <v>423763</v>
      </c>
      <c r="G157" s="239">
        <f>SUM(G154:G156)</f>
        <v>423678</v>
      </c>
      <c r="H157" s="239">
        <f t="shared" si="22"/>
        <v>85</v>
      </c>
    </row>
    <row r="158" spans="1:8" ht="12.75">
      <c r="A158" s="122" t="s">
        <v>212</v>
      </c>
      <c r="B158" s="244">
        <v>95165</v>
      </c>
      <c r="C158" s="244">
        <v>96397</v>
      </c>
      <c r="D158" s="206">
        <v>89633</v>
      </c>
      <c r="E158" s="206">
        <v>9612</v>
      </c>
      <c r="F158" s="239">
        <f>SUM(D158:E158)</f>
        <v>99245</v>
      </c>
      <c r="G158" s="244">
        <v>98500</v>
      </c>
      <c r="H158" s="239">
        <f>SUM(F158-G158)</f>
        <v>745</v>
      </c>
    </row>
    <row r="159" spans="1:8" ht="13.5" thickBot="1">
      <c r="A159" s="105" t="s">
        <v>6</v>
      </c>
      <c r="B159" s="238">
        <f aca="true" t="shared" si="23" ref="B159:H159">SUM(B157:B158)</f>
        <v>477550</v>
      </c>
      <c r="C159" s="238">
        <f t="shared" si="23"/>
        <v>491609</v>
      </c>
      <c r="D159" s="238">
        <f t="shared" si="23"/>
        <v>450820</v>
      </c>
      <c r="E159" s="238">
        <f t="shared" si="23"/>
        <v>72188</v>
      </c>
      <c r="F159" s="238">
        <f t="shared" si="23"/>
        <v>523008</v>
      </c>
      <c r="G159" s="238">
        <f t="shared" si="23"/>
        <v>522178</v>
      </c>
      <c r="H159" s="238">
        <f t="shared" si="23"/>
        <v>830</v>
      </c>
    </row>
    <row r="160" spans="2:8" ht="13.5" thickTop="1">
      <c r="B160" s="14"/>
      <c r="C160" s="14"/>
      <c r="D160" s="14"/>
      <c r="E160" s="14"/>
      <c r="F160" s="14"/>
      <c r="G160" s="14"/>
      <c r="H160" s="14"/>
    </row>
    <row r="161" ht="15">
      <c r="A161" s="106" t="s">
        <v>222</v>
      </c>
    </row>
    <row r="163" spans="1:8" ht="12.75">
      <c r="A163" s="91"/>
      <c r="B163" s="121" t="str">
        <f>$B$5</f>
        <v>6/30/07</v>
      </c>
      <c r="C163" s="121" t="str">
        <f>$C$5</f>
        <v>6/30/08</v>
      </c>
      <c r="D163" s="121" t="str">
        <f>$D$5</f>
        <v>Year to</v>
      </c>
      <c r="E163" s="121"/>
      <c r="F163" s="121"/>
      <c r="G163" s="121"/>
      <c r="H163" s="153"/>
    </row>
    <row r="164" spans="1:8" ht="12.75">
      <c r="A164" s="96"/>
      <c r="B164" s="89" t="str">
        <f>$B$6</f>
        <v>FY07</v>
      </c>
      <c r="C164" s="89" t="str">
        <f>$C$6</f>
        <v>FY08</v>
      </c>
      <c r="D164" s="89" t="str">
        <f>$D$6</f>
        <v>Date</v>
      </c>
      <c r="E164" s="89" t="str">
        <f>$E$6</f>
        <v>Projected</v>
      </c>
      <c r="F164" s="89" t="str">
        <f>$F$6</f>
        <v>Projected at</v>
      </c>
      <c r="G164" s="89" t="str">
        <f>$G$6</f>
        <v>Approved</v>
      </c>
      <c r="H164" s="154" t="str">
        <f>$H$6</f>
        <v>Variance</v>
      </c>
    </row>
    <row r="165" spans="1:8" ht="12.75">
      <c r="A165" s="98" t="s">
        <v>9</v>
      </c>
      <c r="B165" s="118" t="str">
        <f>$B$7</f>
        <v>Audited</v>
      </c>
      <c r="C165" s="118" t="str">
        <f>$C$7</f>
        <v>Unaudited</v>
      </c>
      <c r="D165" s="162" t="str">
        <f>$D$7</f>
        <v>As of 4/30/09</v>
      </c>
      <c r="E165" s="118" t="str">
        <f>$E$7</f>
        <v>2 months</v>
      </c>
      <c r="F165" s="118" t="str">
        <f>$F$7</f>
        <v>Year End</v>
      </c>
      <c r="G165" s="118" t="str">
        <f>$G$7</f>
        <v>Budget</v>
      </c>
      <c r="H165" s="155" t="str">
        <f>$H$7</f>
        <v>Over/(Under)</v>
      </c>
    </row>
    <row r="166" spans="1:8" ht="12.75">
      <c r="A166" s="60"/>
      <c r="B166" s="104"/>
      <c r="C166" s="104"/>
      <c r="D166" s="104"/>
      <c r="E166" s="89"/>
      <c r="F166" s="88"/>
      <c r="G166" s="89"/>
      <c r="H166" s="88"/>
    </row>
    <row r="167" spans="1:8" ht="12.75">
      <c r="A167" s="14" t="s">
        <v>2</v>
      </c>
      <c r="B167" s="243">
        <v>69402.35</v>
      </c>
      <c r="C167" s="243">
        <v>85391.3266666667</v>
      </c>
      <c r="D167" s="207">
        <v>76033.15</v>
      </c>
      <c r="E167" s="200">
        <v>10000</v>
      </c>
      <c r="F167" s="239">
        <f>SUM(D167:E167)</f>
        <v>86033.15</v>
      </c>
      <c r="G167" s="243">
        <v>87000</v>
      </c>
      <c r="H167" s="239">
        <f>SUM(F167-G167)</f>
        <v>-966.8500000000058</v>
      </c>
    </row>
    <row r="168" spans="1:8" ht="12.75">
      <c r="A168" s="14" t="s">
        <v>3</v>
      </c>
      <c r="B168" s="243">
        <v>253.43</v>
      </c>
      <c r="C168" s="243">
        <v>354.13</v>
      </c>
      <c r="D168" s="207">
        <v>203.26333333333</v>
      </c>
      <c r="E168" s="200">
        <v>236</v>
      </c>
      <c r="F168" s="239">
        <f>SUM(D168:E168)</f>
        <v>439.26333333333</v>
      </c>
      <c r="G168" s="243">
        <v>400</v>
      </c>
      <c r="H168" s="239">
        <f>SUM(F168-G168)</f>
        <v>39.263333333330024</v>
      </c>
    </row>
    <row r="169" spans="1:8" ht="12.75">
      <c r="A169" s="14" t="s">
        <v>4</v>
      </c>
      <c r="B169" s="243">
        <v>0</v>
      </c>
      <c r="C169" s="243">
        <v>0</v>
      </c>
      <c r="D169" s="207">
        <v>185.64</v>
      </c>
      <c r="E169" s="200">
        <v>0</v>
      </c>
      <c r="F169" s="239">
        <f>SUM(D169:E169)</f>
        <v>185.64</v>
      </c>
      <c r="G169" s="243">
        <v>0</v>
      </c>
      <c r="H169" s="239">
        <f>SUM(F169-G169)</f>
        <v>185.64</v>
      </c>
    </row>
    <row r="170" spans="1:8" ht="12.75">
      <c r="A170" s="14" t="s">
        <v>5</v>
      </c>
      <c r="B170" s="239">
        <f aca="true" t="shared" si="24" ref="B170:H170">SUM(B167:B169)</f>
        <v>69655.78</v>
      </c>
      <c r="C170" s="239">
        <f t="shared" si="24"/>
        <v>85745.45666666671</v>
      </c>
      <c r="D170" s="239">
        <f t="shared" si="24"/>
        <v>76422.05333333333</v>
      </c>
      <c r="E170" s="239">
        <f t="shared" si="24"/>
        <v>10236</v>
      </c>
      <c r="F170" s="239">
        <f t="shared" si="24"/>
        <v>86658.05333333333</v>
      </c>
      <c r="G170" s="239">
        <f t="shared" si="24"/>
        <v>87400</v>
      </c>
      <c r="H170" s="239">
        <f t="shared" si="24"/>
        <v>-741.9466666666758</v>
      </c>
    </row>
    <row r="171" spans="1:8" ht="12.75">
      <c r="A171" s="16" t="s">
        <v>212</v>
      </c>
      <c r="B171" s="243">
        <v>16907.2</v>
      </c>
      <c r="C171" s="243">
        <v>10270.5266666666</v>
      </c>
      <c r="D171" s="207">
        <v>10122.77</v>
      </c>
      <c r="E171" s="200">
        <v>877</v>
      </c>
      <c r="F171" s="239">
        <f>SUM(D171:E171)</f>
        <v>10999.77</v>
      </c>
      <c r="G171" s="243">
        <v>11000</v>
      </c>
      <c r="H171" s="240">
        <f>SUM(F171-G171)</f>
        <v>-0.22999999999956344</v>
      </c>
    </row>
    <row r="172" spans="1:8" ht="13.5" thickBot="1">
      <c r="A172" s="105" t="s">
        <v>6</v>
      </c>
      <c r="B172" s="238">
        <f aca="true" t="shared" si="25" ref="B172:H172">SUM(B170:B171)</f>
        <v>86562.98</v>
      </c>
      <c r="C172" s="238">
        <f t="shared" si="25"/>
        <v>96015.98333333331</v>
      </c>
      <c r="D172" s="238">
        <f t="shared" si="25"/>
        <v>86544.82333333333</v>
      </c>
      <c r="E172" s="238">
        <f t="shared" si="25"/>
        <v>11113</v>
      </c>
      <c r="F172" s="238">
        <f t="shared" si="25"/>
        <v>97657.82333333333</v>
      </c>
      <c r="G172" s="238">
        <f t="shared" si="25"/>
        <v>98400</v>
      </c>
      <c r="H172" s="238">
        <f t="shared" si="25"/>
        <v>-742.1766666666754</v>
      </c>
    </row>
    <row r="173" spans="2:8" ht="13.5" thickTop="1">
      <c r="B173" s="14"/>
      <c r="C173" s="14"/>
      <c r="D173" s="14"/>
      <c r="E173" s="14"/>
      <c r="F173" s="14"/>
      <c r="G173" s="14"/>
      <c r="H173" s="14"/>
    </row>
    <row r="174" ht="15">
      <c r="A174" s="106" t="s">
        <v>131</v>
      </c>
    </row>
    <row r="175" ht="12.75">
      <c r="A175" s="2"/>
    </row>
    <row r="176" spans="1:8" ht="12.75">
      <c r="A176" s="91"/>
      <c r="B176" s="121" t="str">
        <f>$B$5</f>
        <v>6/30/07</v>
      </c>
      <c r="C176" s="121" t="str">
        <f>$C$5</f>
        <v>6/30/08</v>
      </c>
      <c r="D176" s="121" t="str">
        <f>$D$5</f>
        <v>Year to</v>
      </c>
      <c r="E176" s="121"/>
      <c r="F176" s="121"/>
      <c r="G176" s="121"/>
      <c r="H176" s="153"/>
    </row>
    <row r="177" spans="1:8" ht="12.75">
      <c r="A177" s="96"/>
      <c r="B177" s="89" t="str">
        <f>$B$6</f>
        <v>FY07</v>
      </c>
      <c r="C177" s="89" t="str">
        <f>$C$6</f>
        <v>FY08</v>
      </c>
      <c r="D177" s="89" t="str">
        <f>$D$6</f>
        <v>Date</v>
      </c>
      <c r="E177" s="89" t="str">
        <f>$E$6</f>
        <v>Projected</v>
      </c>
      <c r="F177" s="89" t="str">
        <f>$F$6</f>
        <v>Projected at</v>
      </c>
      <c r="G177" s="89" t="str">
        <f>$G$6</f>
        <v>Approved</v>
      </c>
      <c r="H177" s="154" t="str">
        <f>$H$6</f>
        <v>Variance</v>
      </c>
    </row>
    <row r="178" spans="1:8" ht="12.75">
      <c r="A178" s="98" t="s">
        <v>9</v>
      </c>
      <c r="B178" s="118" t="str">
        <f>$B$7</f>
        <v>Audited</v>
      </c>
      <c r="C178" s="118" t="str">
        <f>$C$7</f>
        <v>Unaudited</v>
      </c>
      <c r="D178" s="162" t="str">
        <f>$D$7</f>
        <v>As of 4/30/09</v>
      </c>
      <c r="E178" s="118" t="str">
        <f>$E$7</f>
        <v>2 months</v>
      </c>
      <c r="F178" s="118" t="str">
        <f>$F$7</f>
        <v>Year End</v>
      </c>
      <c r="G178" s="118" t="str">
        <f>$G$7</f>
        <v>Budget</v>
      </c>
      <c r="H178" s="155" t="str">
        <f>$H$7</f>
        <v>Over/(Under)</v>
      </c>
    </row>
    <row r="179" spans="1:8" ht="12.75">
      <c r="A179" s="60"/>
      <c r="B179" s="104"/>
      <c r="C179" s="104"/>
      <c r="D179" s="104"/>
      <c r="E179" s="89"/>
      <c r="F179" s="88"/>
      <c r="G179" s="89"/>
      <c r="H179" s="88"/>
    </row>
    <row r="180" spans="1:8" ht="12.75">
      <c r="A180" s="14" t="s">
        <v>2</v>
      </c>
      <c r="B180" s="243">
        <v>65209</v>
      </c>
      <c r="C180" s="243">
        <v>67906</v>
      </c>
      <c r="D180" s="207">
        <v>60202</v>
      </c>
      <c r="E180" s="200">
        <v>8000</v>
      </c>
      <c r="F180" s="239">
        <f>SUM(D180:E180)</f>
        <v>68202</v>
      </c>
      <c r="G180" s="243">
        <v>69000</v>
      </c>
      <c r="H180" s="239">
        <f>SUM(F180-G180)</f>
        <v>-798</v>
      </c>
    </row>
    <row r="181" spans="1:8" ht="12.75">
      <c r="A181" s="14" t="s">
        <v>3</v>
      </c>
      <c r="B181" s="243">
        <v>92.396666666667</v>
      </c>
      <c r="C181" s="243">
        <v>42.853333333333</v>
      </c>
      <c r="D181" s="207">
        <v>32.37</v>
      </c>
      <c r="E181" s="200">
        <v>10</v>
      </c>
      <c r="F181" s="239">
        <f>SUM(D181:E181)</f>
        <v>42.37</v>
      </c>
      <c r="G181" s="243">
        <v>100</v>
      </c>
      <c r="H181" s="239">
        <f>SUM(F181-G181)</f>
        <v>-57.63</v>
      </c>
    </row>
    <row r="182" spans="1:8" ht="12.75">
      <c r="A182" s="14" t="s">
        <v>4</v>
      </c>
      <c r="B182" s="243">
        <v>134.66666666667</v>
      </c>
      <c r="C182" s="243">
        <v>372.49</v>
      </c>
      <c r="D182" s="207">
        <v>115.33333333333</v>
      </c>
      <c r="E182" s="200">
        <v>40</v>
      </c>
      <c r="F182" s="239">
        <f>SUM(D182:E182)</f>
        <v>155.33333333333002</v>
      </c>
      <c r="G182" s="243">
        <v>175</v>
      </c>
      <c r="H182" s="239">
        <f>SUM(F182-G182)</f>
        <v>-19.666666666669983</v>
      </c>
    </row>
    <row r="183" spans="1:8" ht="12.75">
      <c r="A183" s="14" t="s">
        <v>5</v>
      </c>
      <c r="B183" s="239">
        <f aca="true" t="shared" si="26" ref="B183:H183">SUM(B180:B182)</f>
        <v>65436.06333333334</v>
      </c>
      <c r="C183" s="239">
        <f t="shared" si="26"/>
        <v>68321.34333333334</v>
      </c>
      <c r="D183" s="239">
        <f t="shared" si="26"/>
        <v>60349.70333333333</v>
      </c>
      <c r="E183" s="239">
        <f t="shared" si="26"/>
        <v>8050</v>
      </c>
      <c r="F183" s="239">
        <f t="shared" si="26"/>
        <v>68399.70333333332</v>
      </c>
      <c r="G183" s="239">
        <f t="shared" si="26"/>
        <v>69275</v>
      </c>
      <c r="H183" s="239">
        <f t="shared" si="26"/>
        <v>-875.29666666667</v>
      </c>
    </row>
    <row r="184" spans="1:8" ht="12.75">
      <c r="A184" s="16" t="s">
        <v>212</v>
      </c>
      <c r="B184" s="243">
        <v>11765.8333333333</v>
      </c>
      <c r="C184" s="243">
        <v>11857.8166666666</v>
      </c>
      <c r="D184" s="207">
        <v>7763.82</v>
      </c>
      <c r="E184" s="200">
        <v>1000</v>
      </c>
      <c r="F184" s="239">
        <f>SUM(D184:E184)</f>
        <v>8763.82</v>
      </c>
      <c r="G184" s="243">
        <v>11000</v>
      </c>
      <c r="H184" s="240">
        <f>SUM(F184-G184)</f>
        <v>-2236.1800000000003</v>
      </c>
    </row>
    <row r="185" spans="1:8" ht="13.5" thickBot="1">
      <c r="A185" s="105" t="s">
        <v>6</v>
      </c>
      <c r="B185" s="238">
        <f aca="true" t="shared" si="27" ref="B185:H185">SUM(B183:B184)</f>
        <v>77201.89666666664</v>
      </c>
      <c r="C185" s="238">
        <f t="shared" si="27"/>
        <v>80179.15999999995</v>
      </c>
      <c r="D185" s="238">
        <f t="shared" si="27"/>
        <v>68113.52333333333</v>
      </c>
      <c r="E185" s="238">
        <f t="shared" si="27"/>
        <v>9050</v>
      </c>
      <c r="F185" s="238">
        <f t="shared" si="27"/>
        <v>77163.52333333332</v>
      </c>
      <c r="G185" s="238">
        <f t="shared" si="27"/>
        <v>80275</v>
      </c>
      <c r="H185" s="238">
        <f t="shared" si="27"/>
        <v>-3111.47666666667</v>
      </c>
    </row>
    <row r="186" spans="2:8" ht="13.5" thickTop="1">
      <c r="B186" s="14"/>
      <c r="C186" s="14"/>
      <c r="D186" s="14"/>
      <c r="E186" s="14"/>
      <c r="F186" s="14"/>
      <c r="G186" s="14"/>
      <c r="H186" s="14"/>
    </row>
    <row r="187" spans="1:6" ht="15">
      <c r="A187" s="106" t="s">
        <v>98</v>
      </c>
      <c r="F187" s="38"/>
    </row>
    <row r="188" ht="12.75">
      <c r="A188" s="2"/>
    </row>
    <row r="189" spans="1:8" ht="12.75">
      <c r="A189" s="91"/>
      <c r="B189" s="121" t="str">
        <f>$B$5</f>
        <v>6/30/07</v>
      </c>
      <c r="C189" s="121" t="str">
        <f>$C$5</f>
        <v>6/30/08</v>
      </c>
      <c r="D189" s="121" t="str">
        <f>$D$5</f>
        <v>Year to</v>
      </c>
      <c r="E189" s="121"/>
      <c r="F189" s="121"/>
      <c r="G189" s="121"/>
      <c r="H189" s="153"/>
    </row>
    <row r="190" spans="1:8" ht="12.75">
      <c r="A190" s="96"/>
      <c r="B190" s="89" t="str">
        <f>$B$6</f>
        <v>FY07</v>
      </c>
      <c r="C190" s="89" t="str">
        <f>$C$6</f>
        <v>FY08</v>
      </c>
      <c r="D190" s="89" t="str">
        <f>$D$6</f>
        <v>Date</v>
      </c>
      <c r="E190" s="89" t="str">
        <f>$E$6</f>
        <v>Projected</v>
      </c>
      <c r="F190" s="89" t="str">
        <f>$F$6</f>
        <v>Projected at</v>
      </c>
      <c r="G190" s="89" t="str">
        <f>$G$6</f>
        <v>Approved</v>
      </c>
      <c r="H190" s="154" t="str">
        <f>$H$6</f>
        <v>Variance</v>
      </c>
    </row>
    <row r="191" spans="1:8" ht="12.75">
      <c r="A191" s="98" t="s">
        <v>9</v>
      </c>
      <c r="B191" s="118" t="str">
        <f>$B$7</f>
        <v>Audited</v>
      </c>
      <c r="C191" s="118" t="str">
        <f>$C$7</f>
        <v>Unaudited</v>
      </c>
      <c r="D191" s="162" t="str">
        <f>$D$7</f>
        <v>As of 4/30/09</v>
      </c>
      <c r="E191" s="118" t="str">
        <f>$E$7</f>
        <v>2 months</v>
      </c>
      <c r="F191" s="118" t="str">
        <f>$F$7</f>
        <v>Year End</v>
      </c>
      <c r="G191" s="118" t="str">
        <f>$G$7</f>
        <v>Budget</v>
      </c>
      <c r="H191" s="155" t="str">
        <f>$H$7</f>
        <v>Over/(Under)</v>
      </c>
    </row>
    <row r="192" spans="1:8" ht="12.75">
      <c r="A192" s="60"/>
      <c r="B192" s="104"/>
      <c r="C192" s="104"/>
      <c r="D192" s="104"/>
      <c r="E192" s="89"/>
      <c r="F192" s="88"/>
      <c r="G192" s="89"/>
      <c r="H192" s="88"/>
    </row>
    <row r="193" spans="1:8" ht="12.75">
      <c r="A193" s="14" t="s">
        <v>2</v>
      </c>
      <c r="B193" s="207">
        <v>124565</v>
      </c>
      <c r="C193" s="207">
        <v>122345</v>
      </c>
      <c r="D193" s="207">
        <v>111111</v>
      </c>
      <c r="E193" s="200">
        <v>10000</v>
      </c>
      <c r="F193" s="239">
        <f>SUM(D193:E193)</f>
        <v>121111</v>
      </c>
      <c r="G193" s="207">
        <v>125000</v>
      </c>
      <c r="H193" s="239">
        <f>SUM(F193-G193)</f>
        <v>-3889</v>
      </c>
    </row>
    <row r="194" spans="1:8" ht="12.75">
      <c r="A194" s="14" t="s">
        <v>3</v>
      </c>
      <c r="B194" s="207">
        <v>598.13666666667</v>
      </c>
      <c r="C194" s="207">
        <v>1219.4066666667</v>
      </c>
      <c r="D194" s="207">
        <v>651</v>
      </c>
      <c r="E194" s="200">
        <v>166</v>
      </c>
      <c r="F194" s="239">
        <f>SUM(D194:E194)</f>
        <v>817</v>
      </c>
      <c r="G194" s="207">
        <v>750</v>
      </c>
      <c r="H194" s="239">
        <f>SUM(F194-G194)</f>
        <v>67</v>
      </c>
    </row>
    <row r="195" spans="1:8" ht="12.75">
      <c r="A195" s="14" t="s">
        <v>4</v>
      </c>
      <c r="B195" s="207">
        <v>31304.1533333333</v>
      </c>
      <c r="C195" s="207">
        <v>32421.8633333333</v>
      </c>
      <c r="D195" s="207">
        <v>30884.3333333333</v>
      </c>
      <c r="E195" s="200">
        <v>5000</v>
      </c>
      <c r="F195" s="239">
        <f>SUM(D195:E195)</f>
        <v>35884.3333333333</v>
      </c>
      <c r="G195" s="207">
        <v>32500</v>
      </c>
      <c r="H195" s="239">
        <f>SUM(F195-G195)</f>
        <v>3384.3333333332994</v>
      </c>
    </row>
    <row r="196" spans="1:8" ht="12.75">
      <c r="A196" s="14" t="s">
        <v>5</v>
      </c>
      <c r="B196" s="239">
        <f aca="true" t="shared" si="28" ref="B196:H196">SUM(B193:B195)</f>
        <v>156467.28999999998</v>
      </c>
      <c r="C196" s="239">
        <f t="shared" si="28"/>
        <v>155986.27000000002</v>
      </c>
      <c r="D196" s="239">
        <f t="shared" si="28"/>
        <v>142646.3333333333</v>
      </c>
      <c r="E196" s="239">
        <f t="shared" si="28"/>
        <v>15166</v>
      </c>
      <c r="F196" s="239">
        <f t="shared" si="28"/>
        <v>157812.3333333333</v>
      </c>
      <c r="G196" s="239">
        <f t="shared" si="28"/>
        <v>158250</v>
      </c>
      <c r="H196" s="239">
        <f t="shared" si="28"/>
        <v>-437.6666666667006</v>
      </c>
    </row>
    <row r="197" spans="1:8" ht="12.75">
      <c r="A197" s="16" t="s">
        <v>212</v>
      </c>
      <c r="B197" s="207">
        <v>15061.0866666666</v>
      </c>
      <c r="C197" s="207">
        <v>16694.7166666666</v>
      </c>
      <c r="D197" s="207">
        <v>18838.38</v>
      </c>
      <c r="E197" s="200">
        <v>3000</v>
      </c>
      <c r="F197" s="239">
        <f>SUM(D197:E197)</f>
        <v>21838.38</v>
      </c>
      <c r="G197" s="207">
        <v>17500</v>
      </c>
      <c r="H197" s="240">
        <f>SUM(F197-G197)</f>
        <v>4338.380000000001</v>
      </c>
    </row>
    <row r="198" spans="1:8" ht="13.5" thickBot="1">
      <c r="A198" s="105" t="s">
        <v>6</v>
      </c>
      <c r="B198" s="238">
        <f aca="true" t="shared" si="29" ref="B198:H198">SUM(B196:B197)</f>
        <v>171528.3766666666</v>
      </c>
      <c r="C198" s="238">
        <f t="shared" si="29"/>
        <v>172680.98666666663</v>
      </c>
      <c r="D198" s="238">
        <f t="shared" si="29"/>
        <v>161484.71333333332</v>
      </c>
      <c r="E198" s="238">
        <f t="shared" si="29"/>
        <v>18166</v>
      </c>
      <c r="F198" s="238">
        <f t="shared" si="29"/>
        <v>179650.71333333332</v>
      </c>
      <c r="G198" s="238">
        <f t="shared" si="29"/>
        <v>175750</v>
      </c>
      <c r="H198" s="238">
        <f t="shared" si="29"/>
        <v>3900.7133333333004</v>
      </c>
    </row>
    <row r="199" spans="2:8" ht="13.5" thickTop="1">
      <c r="B199" s="14"/>
      <c r="C199" s="14"/>
      <c r="D199" s="14"/>
      <c r="E199" s="14"/>
      <c r="F199" s="14"/>
      <c r="G199" s="14"/>
      <c r="H199" s="14"/>
    </row>
    <row r="200" spans="2:8" ht="12.75">
      <c r="B200" s="14"/>
      <c r="C200" s="14"/>
      <c r="D200" s="14"/>
      <c r="E200" s="14"/>
      <c r="F200" s="14"/>
      <c r="G200" s="14"/>
      <c r="H200" s="14"/>
    </row>
    <row r="201" spans="1:6" ht="15">
      <c r="A201" s="106" t="s">
        <v>214</v>
      </c>
      <c r="F201" s="38"/>
    </row>
    <row r="202" ht="12.75">
      <c r="A202" s="2"/>
    </row>
    <row r="203" spans="1:8" ht="12.75">
      <c r="A203" s="91"/>
      <c r="B203" s="121" t="str">
        <f>$B$5</f>
        <v>6/30/07</v>
      </c>
      <c r="C203" s="121" t="str">
        <f>$C$5</f>
        <v>6/30/08</v>
      </c>
      <c r="D203" s="121" t="str">
        <f>$D$5</f>
        <v>Year to</v>
      </c>
      <c r="E203" s="121"/>
      <c r="F203" s="121"/>
      <c r="G203" s="121"/>
      <c r="H203" s="153"/>
    </row>
    <row r="204" spans="1:8" ht="12.75">
      <c r="A204" s="96"/>
      <c r="B204" s="89" t="str">
        <f>$B$6</f>
        <v>FY07</v>
      </c>
      <c r="C204" s="89" t="str">
        <f>$C$6</f>
        <v>FY08</v>
      </c>
      <c r="D204" s="89" t="str">
        <f>$D$6</f>
        <v>Date</v>
      </c>
      <c r="E204" s="89" t="str">
        <f>$E$6</f>
        <v>Projected</v>
      </c>
      <c r="F204" s="89" t="str">
        <f>$F$6</f>
        <v>Projected at</v>
      </c>
      <c r="G204" s="89" t="str">
        <f>$G$6</f>
        <v>Approved</v>
      </c>
      <c r="H204" s="154" t="str">
        <f>$H$6</f>
        <v>Variance</v>
      </c>
    </row>
    <row r="205" spans="1:8" ht="12.75">
      <c r="A205" s="98" t="s">
        <v>9</v>
      </c>
      <c r="B205" s="118" t="str">
        <f>$B$7</f>
        <v>Audited</v>
      </c>
      <c r="C205" s="118" t="str">
        <f>$C$7</f>
        <v>Unaudited</v>
      </c>
      <c r="D205" s="162" t="str">
        <f>$D$7</f>
        <v>As of 4/30/09</v>
      </c>
      <c r="E205" s="118" t="str">
        <f>$E$7</f>
        <v>2 months</v>
      </c>
      <c r="F205" s="118" t="str">
        <f>$F$7</f>
        <v>Year End</v>
      </c>
      <c r="G205" s="118" t="str">
        <f>$G$7</f>
        <v>Budget</v>
      </c>
      <c r="H205" s="155" t="str">
        <f>$H$7</f>
        <v>Over/(Under)</v>
      </c>
    </row>
    <row r="206" spans="1:8" ht="12.75">
      <c r="A206" s="60"/>
      <c r="B206" s="104"/>
      <c r="C206" s="104"/>
      <c r="D206" s="104"/>
      <c r="E206" s="89"/>
      <c r="F206" s="88"/>
      <c r="G206" s="89"/>
      <c r="H206" s="88"/>
    </row>
    <row r="207" spans="1:8" ht="12.75">
      <c r="A207" s="14" t="s">
        <v>2</v>
      </c>
      <c r="B207" s="243">
        <v>78976</v>
      </c>
      <c r="C207" s="243">
        <v>76598</v>
      </c>
      <c r="D207" s="207">
        <v>70987</v>
      </c>
      <c r="E207" s="200">
        <v>5000</v>
      </c>
      <c r="F207" s="239">
        <f>SUM(D207:E207)</f>
        <v>75987</v>
      </c>
      <c r="G207" s="243">
        <v>80000</v>
      </c>
      <c r="H207" s="239">
        <f>SUM(F207-G207)</f>
        <v>-4013</v>
      </c>
    </row>
    <row r="208" spans="1:8" ht="12.75">
      <c r="A208" s="14" t="s">
        <v>3</v>
      </c>
      <c r="B208" s="243">
        <v>1400</v>
      </c>
      <c r="C208" s="243">
        <v>1567</v>
      </c>
      <c r="D208" s="207">
        <v>908</v>
      </c>
      <c r="E208" s="200">
        <v>450</v>
      </c>
      <c r="F208" s="239">
        <f>SUM(D208:E208)</f>
        <v>1358</v>
      </c>
      <c r="G208" s="243">
        <v>1500</v>
      </c>
      <c r="H208" s="239">
        <f>SUM(F208-G208)</f>
        <v>-142</v>
      </c>
    </row>
    <row r="209" spans="1:8" ht="12.75">
      <c r="A209" s="14" t="s">
        <v>4</v>
      </c>
      <c r="B209" s="243">
        <v>14796</v>
      </c>
      <c r="C209" s="243">
        <v>17560</v>
      </c>
      <c r="D209" s="207">
        <v>12345</v>
      </c>
      <c r="E209" s="200">
        <v>5500</v>
      </c>
      <c r="F209" s="239">
        <f>SUM(D209:E209)</f>
        <v>17845</v>
      </c>
      <c r="G209" s="243">
        <v>17500</v>
      </c>
      <c r="H209" s="239">
        <f>SUM(F209-G209)</f>
        <v>345</v>
      </c>
    </row>
    <row r="210" spans="1:8" ht="12.75">
      <c r="A210" s="14" t="s">
        <v>5</v>
      </c>
      <c r="B210" s="239">
        <f aca="true" t="shared" si="30" ref="B210:H210">SUM(B207:B209)</f>
        <v>95172</v>
      </c>
      <c r="C210" s="239">
        <f t="shared" si="30"/>
        <v>95725</v>
      </c>
      <c r="D210" s="239">
        <f t="shared" si="30"/>
        <v>84240</v>
      </c>
      <c r="E210" s="239">
        <f t="shared" si="30"/>
        <v>10950</v>
      </c>
      <c r="F210" s="239">
        <f t="shared" si="30"/>
        <v>95190</v>
      </c>
      <c r="G210" s="239">
        <f t="shared" si="30"/>
        <v>99000</v>
      </c>
      <c r="H210" s="239">
        <f t="shared" si="30"/>
        <v>-3810</v>
      </c>
    </row>
    <row r="211" spans="1:8" ht="12.75">
      <c r="A211" s="16" t="s">
        <v>212</v>
      </c>
      <c r="B211" s="243">
        <v>39045</v>
      </c>
      <c r="C211" s="243">
        <v>31980</v>
      </c>
      <c r="D211" s="207">
        <v>35907</v>
      </c>
      <c r="E211" s="200">
        <v>5093</v>
      </c>
      <c r="F211" s="239">
        <f>SUM(D211:E211)</f>
        <v>41000</v>
      </c>
      <c r="G211" s="243">
        <v>40000</v>
      </c>
      <c r="H211" s="240">
        <f>SUM(F211-G211)</f>
        <v>1000</v>
      </c>
    </row>
    <row r="212" spans="1:8" ht="13.5" thickBot="1">
      <c r="A212" s="105" t="s">
        <v>6</v>
      </c>
      <c r="B212" s="238">
        <f aca="true" t="shared" si="31" ref="B212:H212">SUM(B210:B211)</f>
        <v>134217</v>
      </c>
      <c r="C212" s="238">
        <f t="shared" si="31"/>
        <v>127705</v>
      </c>
      <c r="D212" s="238">
        <f t="shared" si="31"/>
        <v>120147</v>
      </c>
      <c r="E212" s="238">
        <f t="shared" si="31"/>
        <v>16043</v>
      </c>
      <c r="F212" s="238">
        <f t="shared" si="31"/>
        <v>136190</v>
      </c>
      <c r="G212" s="238">
        <f t="shared" si="31"/>
        <v>139000</v>
      </c>
      <c r="H212" s="238">
        <f t="shared" si="31"/>
        <v>-2810</v>
      </c>
    </row>
    <row r="213" spans="1:8" ht="13.5" thickTop="1">
      <c r="A213" s="77"/>
      <c r="B213" s="39"/>
      <c r="C213" s="39"/>
      <c r="D213" s="39"/>
      <c r="E213" s="39"/>
      <c r="F213" s="39"/>
      <c r="G213" s="39"/>
      <c r="H213" s="39"/>
    </row>
    <row r="214" spans="1:7" ht="15">
      <c r="A214" s="106" t="s">
        <v>187</v>
      </c>
      <c r="F214" s="111"/>
      <c r="G214" s="87"/>
    </row>
    <row r="215" ht="12.75">
      <c r="A215" s="2"/>
    </row>
    <row r="216" spans="1:8" ht="12.75">
      <c r="A216" s="91"/>
      <c r="B216" s="121" t="str">
        <f>$B$5</f>
        <v>6/30/07</v>
      </c>
      <c r="C216" s="121" t="str">
        <f>$C$5</f>
        <v>6/30/08</v>
      </c>
      <c r="D216" s="121" t="str">
        <f>$D$5</f>
        <v>Year to</v>
      </c>
      <c r="E216" s="121"/>
      <c r="F216" s="121"/>
      <c r="G216" s="121"/>
      <c r="H216" s="153"/>
    </row>
    <row r="217" spans="1:8" ht="12.75">
      <c r="A217" s="96"/>
      <c r="B217" s="89" t="str">
        <f>$B$6</f>
        <v>FY07</v>
      </c>
      <c r="C217" s="89" t="str">
        <f>$C$6</f>
        <v>FY08</v>
      </c>
      <c r="D217" s="89" t="str">
        <f>$D$6</f>
        <v>Date</v>
      </c>
      <c r="E217" s="89" t="str">
        <f>$E$6</f>
        <v>Projected</v>
      </c>
      <c r="F217" s="89" t="str">
        <f>$F$6</f>
        <v>Projected at</v>
      </c>
      <c r="G217" s="89" t="str">
        <f>$G$6</f>
        <v>Approved</v>
      </c>
      <c r="H217" s="154" t="str">
        <f>$H$6</f>
        <v>Variance</v>
      </c>
    </row>
    <row r="218" spans="1:8" ht="12.75">
      <c r="A218" s="98" t="s">
        <v>9</v>
      </c>
      <c r="B218" s="118" t="str">
        <f>$B$7</f>
        <v>Audited</v>
      </c>
      <c r="C218" s="118" t="str">
        <f>$C$7</f>
        <v>Unaudited</v>
      </c>
      <c r="D218" s="162" t="str">
        <f>$D$7</f>
        <v>As of 4/30/09</v>
      </c>
      <c r="E218" s="118" t="str">
        <f>$E$7</f>
        <v>2 months</v>
      </c>
      <c r="F218" s="118" t="str">
        <f>$F$7</f>
        <v>Year End</v>
      </c>
      <c r="G218" s="118" t="str">
        <f>$G$7</f>
        <v>Budget</v>
      </c>
      <c r="H218" s="155" t="str">
        <f>$H$7</f>
        <v>Over/(Under)</v>
      </c>
    </row>
    <row r="219" spans="1:8" ht="12.75">
      <c r="A219" s="60"/>
      <c r="B219" s="104"/>
      <c r="C219" s="104"/>
      <c r="D219" s="104"/>
      <c r="E219" s="89"/>
      <c r="F219" s="88"/>
      <c r="G219" s="89"/>
      <c r="H219" s="88"/>
    </row>
    <row r="220" spans="1:8" ht="12.75">
      <c r="A220" s="14" t="s">
        <v>2</v>
      </c>
      <c r="B220" s="243">
        <v>98461.23</v>
      </c>
      <c r="C220" s="243">
        <v>93174.43</v>
      </c>
      <c r="D220" s="207">
        <v>89543</v>
      </c>
      <c r="E220" s="200">
        <v>6000</v>
      </c>
      <c r="F220" s="239">
        <f>SUM(D220:E220)</f>
        <v>95543</v>
      </c>
      <c r="G220" s="243">
        <v>96500</v>
      </c>
      <c r="H220" s="239">
        <f>SUM(F220-G220)</f>
        <v>-957</v>
      </c>
    </row>
    <row r="221" spans="1:8" ht="12.75">
      <c r="A221" s="14" t="s">
        <v>3</v>
      </c>
      <c r="B221" s="243">
        <v>391.7833333333</v>
      </c>
      <c r="C221" s="243">
        <v>159.6266666667</v>
      </c>
      <c r="D221" s="207">
        <v>131</v>
      </c>
      <c r="E221" s="200">
        <v>35</v>
      </c>
      <c r="F221" s="239">
        <f>SUM(D221:E221)</f>
        <v>166</v>
      </c>
      <c r="G221" s="243">
        <v>200</v>
      </c>
      <c r="H221" s="239">
        <f>SUM(F221-G221)</f>
        <v>-34</v>
      </c>
    </row>
    <row r="222" spans="1:8" ht="12.75">
      <c r="A222" s="14" t="s">
        <v>4</v>
      </c>
      <c r="B222" s="243">
        <v>18249.92</v>
      </c>
      <c r="C222" s="243">
        <v>17885.2833333333</v>
      </c>
      <c r="D222" s="207">
        <v>17916.9366666667</v>
      </c>
      <c r="E222" s="200">
        <v>3000</v>
      </c>
      <c r="F222" s="239">
        <f>SUM(D222:E222)</f>
        <v>20916.9366666667</v>
      </c>
      <c r="G222" s="243">
        <v>20000</v>
      </c>
      <c r="H222" s="239">
        <f>SUM(F222-G222)</f>
        <v>916.9366666667011</v>
      </c>
    </row>
    <row r="223" spans="1:8" ht="12.75">
      <c r="A223" s="14" t="s">
        <v>5</v>
      </c>
      <c r="B223" s="239">
        <f aca="true" t="shared" si="32" ref="B223:H223">SUM(B220:B222)</f>
        <v>117102.93333333329</v>
      </c>
      <c r="C223" s="239">
        <f t="shared" si="32"/>
        <v>111219.34</v>
      </c>
      <c r="D223" s="239">
        <f t="shared" si="32"/>
        <v>107590.9366666667</v>
      </c>
      <c r="E223" s="239">
        <f t="shared" si="32"/>
        <v>9035</v>
      </c>
      <c r="F223" s="239">
        <f t="shared" si="32"/>
        <v>116625.9366666667</v>
      </c>
      <c r="G223" s="239">
        <f t="shared" si="32"/>
        <v>116700</v>
      </c>
      <c r="H223" s="239">
        <f t="shared" si="32"/>
        <v>-74.06333333329894</v>
      </c>
    </row>
    <row r="224" spans="1:8" ht="12.75">
      <c r="A224" s="14" t="s">
        <v>212</v>
      </c>
      <c r="B224" s="243">
        <v>84582.41666666667</v>
      </c>
      <c r="C224" s="243">
        <v>90546.17</v>
      </c>
      <c r="D224" s="207">
        <v>84881.08333333333</v>
      </c>
      <c r="E224" s="200">
        <v>31786</v>
      </c>
      <c r="F224" s="239">
        <f>SUM(D224:E224)</f>
        <v>116667.08333333333</v>
      </c>
      <c r="G224" s="243">
        <v>116666.66666666667</v>
      </c>
      <c r="H224" s="239">
        <f>SUM(F224-G224)</f>
        <v>0.4166666666569654</v>
      </c>
    </row>
    <row r="225" spans="1:8" ht="13.5" thickBot="1">
      <c r="A225" s="105" t="s">
        <v>6</v>
      </c>
      <c r="B225" s="238">
        <f aca="true" t="shared" si="33" ref="B225:H225">SUM(B223:B224)</f>
        <v>201685.34999999998</v>
      </c>
      <c r="C225" s="238">
        <f t="shared" si="33"/>
        <v>201765.51</v>
      </c>
      <c r="D225" s="238">
        <f t="shared" si="33"/>
        <v>192472.02000000002</v>
      </c>
      <c r="E225" s="238">
        <f t="shared" si="33"/>
        <v>40821</v>
      </c>
      <c r="F225" s="238">
        <f t="shared" si="33"/>
        <v>233293.02000000002</v>
      </c>
      <c r="G225" s="238">
        <f t="shared" si="33"/>
        <v>233366.6666666667</v>
      </c>
      <c r="H225" s="238">
        <f t="shared" si="33"/>
        <v>-73.64666666664198</v>
      </c>
    </row>
    <row r="226" spans="2:8" ht="13.5" thickTop="1">
      <c r="B226" s="14"/>
      <c r="C226" s="14"/>
      <c r="D226" s="14"/>
      <c r="E226" s="14"/>
      <c r="F226" s="14"/>
      <c r="G226" s="14"/>
      <c r="H226" s="14"/>
    </row>
    <row r="227" ht="15">
      <c r="A227" s="106" t="s">
        <v>215</v>
      </c>
    </row>
    <row r="228" ht="14.25">
      <c r="A228" s="103"/>
    </row>
    <row r="229" spans="1:8" ht="12.75">
      <c r="A229" s="91"/>
      <c r="B229" s="121" t="str">
        <f>$B$5</f>
        <v>6/30/07</v>
      </c>
      <c r="C229" s="121" t="str">
        <f>$C$5</f>
        <v>6/30/08</v>
      </c>
      <c r="D229" s="121" t="str">
        <f>$D$5</f>
        <v>Year to</v>
      </c>
      <c r="E229" s="121"/>
      <c r="F229" s="121"/>
      <c r="G229" s="121"/>
      <c r="H229" s="153"/>
    </row>
    <row r="230" spans="1:8" ht="12.75">
      <c r="A230" s="96"/>
      <c r="B230" s="89" t="str">
        <f>$B$6</f>
        <v>FY07</v>
      </c>
      <c r="C230" s="89" t="str">
        <f>$C$6</f>
        <v>FY08</v>
      </c>
      <c r="D230" s="89" t="str">
        <f>$D$6</f>
        <v>Date</v>
      </c>
      <c r="E230" s="89" t="str">
        <f>$E$6</f>
        <v>Projected</v>
      </c>
      <c r="F230" s="89" t="str">
        <f>$F$6</f>
        <v>Projected at</v>
      </c>
      <c r="G230" s="89" t="str">
        <f>$G$6</f>
        <v>Approved</v>
      </c>
      <c r="H230" s="154" t="str">
        <f>$H$6</f>
        <v>Variance</v>
      </c>
    </row>
    <row r="231" spans="1:8" ht="12.75">
      <c r="A231" s="98" t="s">
        <v>9</v>
      </c>
      <c r="B231" s="118" t="str">
        <f>$B$7</f>
        <v>Audited</v>
      </c>
      <c r="C231" s="118" t="str">
        <f>$C$7</f>
        <v>Unaudited</v>
      </c>
      <c r="D231" s="162" t="str">
        <f>$D$7</f>
        <v>As of 4/30/09</v>
      </c>
      <c r="E231" s="118" t="str">
        <f>$E$7</f>
        <v>2 months</v>
      </c>
      <c r="F231" s="118" t="str">
        <f>$F$7</f>
        <v>Year End</v>
      </c>
      <c r="G231" s="118" t="str">
        <f>$G$7</f>
        <v>Budget</v>
      </c>
      <c r="H231" s="155" t="str">
        <f>$H$7</f>
        <v>Over/(Under)</v>
      </c>
    </row>
    <row r="232" spans="1:8" ht="12.75">
      <c r="A232" s="60"/>
      <c r="B232" s="104"/>
      <c r="C232" s="104"/>
      <c r="D232" s="104"/>
      <c r="E232" s="89"/>
      <c r="F232" s="88"/>
      <c r="G232" s="89"/>
      <c r="H232" s="88"/>
    </row>
    <row r="233" spans="1:8" ht="12.75">
      <c r="A233" s="14" t="s">
        <v>2</v>
      </c>
      <c r="B233" s="243">
        <v>8344909</v>
      </c>
      <c r="C233" s="243">
        <v>8644433</v>
      </c>
      <c r="D233" s="207">
        <v>5755989</v>
      </c>
      <c r="E233" s="207">
        <v>3100000</v>
      </c>
      <c r="F233" s="239">
        <f>SUM(D233:E233)</f>
        <v>8855989</v>
      </c>
      <c r="G233" s="243">
        <v>8850000</v>
      </c>
      <c r="H233" s="239">
        <f>F233-G233</f>
        <v>5989</v>
      </c>
    </row>
    <row r="234" spans="1:8" ht="12.75">
      <c r="A234" s="14" t="s">
        <v>127</v>
      </c>
      <c r="B234" s="243">
        <v>94746.863333333</v>
      </c>
      <c r="C234" s="243">
        <v>98709</v>
      </c>
      <c r="D234" s="207">
        <v>75098</v>
      </c>
      <c r="E234" s="207">
        <v>7500</v>
      </c>
      <c r="F234" s="239">
        <f>SUM(D234:E234)</f>
        <v>82598</v>
      </c>
      <c r="G234" s="243">
        <v>85000</v>
      </c>
      <c r="H234" s="239">
        <f>F234-G234</f>
        <v>-2402</v>
      </c>
    </row>
    <row r="235" spans="1:8" ht="12.75">
      <c r="A235" s="14" t="s">
        <v>225</v>
      </c>
      <c r="B235" s="243">
        <v>122765</v>
      </c>
      <c r="C235" s="243">
        <v>122345</v>
      </c>
      <c r="D235" s="207">
        <v>119651</v>
      </c>
      <c r="E235" s="207">
        <v>2300</v>
      </c>
      <c r="F235" s="239">
        <f>SUM(D235:E235)</f>
        <v>121951</v>
      </c>
      <c r="G235" s="243">
        <v>150000</v>
      </c>
      <c r="H235" s="239">
        <f>F235-G235</f>
        <v>-28049</v>
      </c>
    </row>
    <row r="236" spans="1:8" ht="12.75">
      <c r="A236" s="14" t="s">
        <v>5</v>
      </c>
      <c r="B236" s="239">
        <f aca="true" t="shared" si="34" ref="B236:G236">SUM(B233:B235)</f>
        <v>8562420.863333333</v>
      </c>
      <c r="C236" s="239">
        <f t="shared" si="34"/>
        <v>8865487</v>
      </c>
      <c r="D236" s="239">
        <f t="shared" si="34"/>
        <v>5950738</v>
      </c>
      <c r="E236" s="239">
        <f t="shared" si="34"/>
        <v>3109800</v>
      </c>
      <c r="F236" s="239">
        <f t="shared" si="34"/>
        <v>9060538</v>
      </c>
      <c r="G236" s="239">
        <f t="shared" si="34"/>
        <v>9085000</v>
      </c>
      <c r="H236" s="239">
        <f>F236-G236</f>
        <v>-24462</v>
      </c>
    </row>
    <row r="237" spans="1:8" ht="12.75">
      <c r="A237" s="107" t="s">
        <v>212</v>
      </c>
      <c r="B237" s="243">
        <v>3425432</v>
      </c>
      <c r="C237" s="243">
        <v>3554222</v>
      </c>
      <c r="D237" s="207">
        <v>3214651</v>
      </c>
      <c r="E237" s="207">
        <v>350000</v>
      </c>
      <c r="F237" s="239">
        <f>SUM(D237:E237)</f>
        <v>3564651</v>
      </c>
      <c r="G237" s="243">
        <v>3575000</v>
      </c>
      <c r="H237" s="239">
        <f>F237-G237</f>
        <v>-10349</v>
      </c>
    </row>
    <row r="238" spans="1:8" ht="13.5" thickBot="1">
      <c r="A238" s="105" t="s">
        <v>6</v>
      </c>
      <c r="B238" s="238">
        <f aca="true" t="shared" si="35" ref="B238:H238">SUM(B236:B237)</f>
        <v>11987852.863333333</v>
      </c>
      <c r="C238" s="238">
        <f t="shared" si="35"/>
        <v>12419709</v>
      </c>
      <c r="D238" s="238">
        <f t="shared" si="35"/>
        <v>9165389</v>
      </c>
      <c r="E238" s="238">
        <f t="shared" si="35"/>
        <v>3459800</v>
      </c>
      <c r="F238" s="238">
        <f t="shared" si="35"/>
        <v>12625189</v>
      </c>
      <c r="G238" s="238">
        <f t="shared" si="35"/>
        <v>12660000</v>
      </c>
      <c r="H238" s="238">
        <f t="shared" si="35"/>
        <v>-34811</v>
      </c>
    </row>
    <row r="239" spans="2:8" ht="13.5" thickTop="1">
      <c r="B239" s="14"/>
      <c r="C239" s="14"/>
      <c r="D239" s="14"/>
      <c r="E239" s="14"/>
      <c r="F239" s="14"/>
      <c r="G239" s="14"/>
      <c r="H239" s="14"/>
    </row>
    <row r="240" spans="2:8" ht="12.75">
      <c r="B240" s="14"/>
      <c r="C240" s="14"/>
      <c r="D240" s="14"/>
      <c r="E240" s="14"/>
      <c r="F240" s="14"/>
      <c r="G240" s="14"/>
      <c r="H240" s="14"/>
    </row>
    <row r="241" ht="15">
      <c r="A241" s="106" t="s">
        <v>216</v>
      </c>
    </row>
    <row r="243" spans="1:8" ht="12.75">
      <c r="A243" s="91"/>
      <c r="B243" s="121" t="str">
        <f>$B$5</f>
        <v>6/30/07</v>
      </c>
      <c r="C243" s="121" t="str">
        <f>$C$5</f>
        <v>6/30/08</v>
      </c>
      <c r="D243" s="121" t="str">
        <f>$D$5</f>
        <v>Year to</v>
      </c>
      <c r="E243" s="121"/>
      <c r="F243" s="121"/>
      <c r="G243" s="121"/>
      <c r="H243" s="153"/>
    </row>
    <row r="244" spans="1:8" ht="12.75">
      <c r="A244" s="96"/>
      <c r="B244" s="89" t="str">
        <f>$B$6</f>
        <v>FY07</v>
      </c>
      <c r="C244" s="89" t="str">
        <f>$C$6</f>
        <v>FY08</v>
      </c>
      <c r="D244" s="89" t="str">
        <f>$D$6</f>
        <v>Date</v>
      </c>
      <c r="E244" s="89" t="str">
        <f>$E$6</f>
        <v>Projected</v>
      </c>
      <c r="F244" s="89" t="str">
        <f>$F$6</f>
        <v>Projected at</v>
      </c>
      <c r="G244" s="89" t="str">
        <f>$G$6</f>
        <v>Approved</v>
      </c>
      <c r="H244" s="154" t="str">
        <f>$H$6</f>
        <v>Variance</v>
      </c>
    </row>
    <row r="245" spans="1:8" ht="12.75">
      <c r="A245" s="98" t="s">
        <v>9</v>
      </c>
      <c r="B245" s="118" t="str">
        <f>$B$7</f>
        <v>Audited</v>
      </c>
      <c r="C245" s="118" t="str">
        <f>$C$7</f>
        <v>Unaudited</v>
      </c>
      <c r="D245" s="162" t="str">
        <f>$D$7</f>
        <v>As of 4/30/09</v>
      </c>
      <c r="E245" s="118" t="str">
        <f>$E$7</f>
        <v>2 months</v>
      </c>
      <c r="F245" s="118" t="str">
        <f>$F$7</f>
        <v>Year End</v>
      </c>
      <c r="G245" s="118" t="str">
        <f>$G$7</f>
        <v>Budget</v>
      </c>
      <c r="H245" s="155" t="str">
        <f>$H$7</f>
        <v>Over/(Under)</v>
      </c>
    </row>
    <row r="246" spans="1:8" ht="12.75">
      <c r="A246" s="112">
        <v>10010001</v>
      </c>
      <c r="B246" s="104"/>
      <c r="C246" s="104"/>
      <c r="D246" s="104"/>
      <c r="E246" s="89"/>
      <c r="F246" s="88"/>
      <c r="G246" s="89"/>
      <c r="H246" s="88"/>
    </row>
    <row r="247" spans="1:7" ht="12.75">
      <c r="A247" s="1" t="s">
        <v>181</v>
      </c>
      <c r="B247" s="126"/>
      <c r="C247" s="126"/>
      <c r="D247" s="126"/>
      <c r="F247" s="123"/>
      <c r="G247" s="74"/>
    </row>
    <row r="248" spans="1:8" ht="12.75">
      <c r="A248" s="14" t="s">
        <v>226</v>
      </c>
      <c r="B248" s="243">
        <v>80205</v>
      </c>
      <c r="C248" s="243">
        <v>81234</v>
      </c>
      <c r="D248" s="207">
        <v>65879</v>
      </c>
      <c r="E248" s="207">
        <v>16000</v>
      </c>
      <c r="F248" s="239">
        <f aca="true" t="shared" si="36" ref="F248:F253">SUM(D248:E248)</f>
        <v>81879</v>
      </c>
      <c r="G248" s="243">
        <v>80000</v>
      </c>
      <c r="H248" s="239">
        <f aca="true" t="shared" si="37" ref="H248:H253">+F248-G248</f>
        <v>1879</v>
      </c>
    </row>
    <row r="249" spans="1:8" ht="12.75">
      <c r="A249" s="14" t="s">
        <v>217</v>
      </c>
      <c r="B249" s="243">
        <v>20678</v>
      </c>
      <c r="C249" s="243">
        <v>21345</v>
      </c>
      <c r="D249" s="207">
        <v>17654</v>
      </c>
      <c r="E249" s="207">
        <v>3000</v>
      </c>
      <c r="F249" s="239">
        <f t="shared" si="36"/>
        <v>20654</v>
      </c>
      <c r="G249" s="243">
        <v>20000</v>
      </c>
      <c r="H249" s="239">
        <f t="shared" si="37"/>
        <v>654</v>
      </c>
    </row>
    <row r="250" spans="1:8" ht="12.75">
      <c r="A250" s="14" t="s">
        <v>140</v>
      </c>
      <c r="B250" s="243">
        <v>21324</v>
      </c>
      <c r="C250" s="243">
        <v>22345</v>
      </c>
      <c r="D250" s="207">
        <v>19870</v>
      </c>
      <c r="E250" s="207">
        <v>2000</v>
      </c>
      <c r="F250" s="239">
        <f t="shared" si="36"/>
        <v>21870</v>
      </c>
      <c r="G250" s="243">
        <v>22000</v>
      </c>
      <c r="H250" s="239">
        <f t="shared" si="37"/>
        <v>-130</v>
      </c>
    </row>
    <row r="251" spans="1:8" ht="12.75">
      <c r="A251" s="14" t="s">
        <v>141</v>
      </c>
      <c r="B251" s="243">
        <v>1095476</v>
      </c>
      <c r="C251" s="243">
        <v>1124981</v>
      </c>
      <c r="D251" s="207">
        <v>1076320</v>
      </c>
      <c r="E251" s="207">
        <v>250000</v>
      </c>
      <c r="F251" s="239">
        <f t="shared" si="36"/>
        <v>1326320</v>
      </c>
      <c r="G251" s="243">
        <v>1250000</v>
      </c>
      <c r="H251" s="239">
        <f t="shared" si="37"/>
        <v>76320</v>
      </c>
    </row>
    <row r="252" spans="1:8" ht="12.75">
      <c r="A252" s="14" t="s">
        <v>142</v>
      </c>
      <c r="B252" s="243">
        <v>10609</v>
      </c>
      <c r="C252" s="243">
        <v>10409</v>
      </c>
      <c r="D252" s="207">
        <v>9432</v>
      </c>
      <c r="E252" s="207">
        <v>1000</v>
      </c>
      <c r="F252" s="239">
        <f t="shared" si="36"/>
        <v>10432</v>
      </c>
      <c r="G252" s="243">
        <v>10500</v>
      </c>
      <c r="H252" s="239">
        <f t="shared" si="37"/>
        <v>-68</v>
      </c>
    </row>
    <row r="253" spans="1:8" ht="12.75">
      <c r="A253" s="14" t="s">
        <v>143</v>
      </c>
      <c r="B253" s="243">
        <v>5465</v>
      </c>
      <c r="C253" s="243">
        <v>5467</v>
      </c>
      <c r="D253" s="207">
        <v>4563</v>
      </c>
      <c r="E253" s="207">
        <v>1000</v>
      </c>
      <c r="F253" s="239">
        <f t="shared" si="36"/>
        <v>5563</v>
      </c>
      <c r="G253" s="243">
        <v>5500</v>
      </c>
      <c r="H253" s="239">
        <f t="shared" si="37"/>
        <v>63</v>
      </c>
    </row>
    <row r="254" spans="2:8" ht="12.75">
      <c r="B254" s="243"/>
      <c r="C254" s="243"/>
      <c r="D254" s="207"/>
      <c r="E254" s="207"/>
      <c r="F254" s="239"/>
      <c r="G254" s="243"/>
      <c r="H254" s="239"/>
    </row>
    <row r="255" spans="1:8" ht="12.75">
      <c r="A255" s="14" t="s">
        <v>144</v>
      </c>
      <c r="B255" s="243">
        <v>34490</v>
      </c>
      <c r="C255" s="243">
        <v>35467.6666666667</v>
      </c>
      <c r="D255" s="207">
        <v>28678</v>
      </c>
      <c r="E255" s="207">
        <v>7000</v>
      </c>
      <c r="F255" s="239">
        <f>SUM(D255:E255)</f>
        <v>35678</v>
      </c>
      <c r="G255" s="243">
        <v>35000</v>
      </c>
      <c r="H255" s="239">
        <f>+F255-G255</f>
        <v>678</v>
      </c>
    </row>
    <row r="256" spans="2:8" ht="12.75">
      <c r="B256" s="243"/>
      <c r="C256" s="243"/>
      <c r="D256" s="207"/>
      <c r="E256" s="207"/>
      <c r="F256" s="239"/>
      <c r="G256" s="243"/>
      <c r="H256" s="239"/>
    </row>
    <row r="257" spans="1:8" ht="12.75">
      <c r="A257" s="1" t="s">
        <v>220</v>
      </c>
      <c r="B257" s="243"/>
      <c r="C257" s="243"/>
      <c r="D257" s="207"/>
      <c r="E257" s="207"/>
      <c r="F257" s="239"/>
      <c r="G257" s="243"/>
      <c r="H257" s="239"/>
    </row>
    <row r="258" spans="1:8" ht="12.75">
      <c r="A258" s="107" t="s">
        <v>145</v>
      </c>
      <c r="B258" s="243">
        <v>44232</v>
      </c>
      <c r="C258" s="243">
        <v>45437</v>
      </c>
      <c r="D258" s="207">
        <v>41987</v>
      </c>
      <c r="E258" s="207">
        <v>4000</v>
      </c>
      <c r="F258" s="239">
        <f>SUM(D258:E258)</f>
        <v>45987</v>
      </c>
      <c r="G258" s="243">
        <v>45000</v>
      </c>
      <c r="H258" s="239">
        <f>+F258-G258</f>
        <v>987</v>
      </c>
    </row>
    <row r="259" spans="1:8" ht="12.75">
      <c r="A259" s="107" t="s">
        <v>101</v>
      </c>
      <c r="B259" s="243">
        <v>187761</v>
      </c>
      <c r="C259" s="243">
        <v>191687.66666666666</v>
      </c>
      <c r="D259" s="207">
        <v>184759.66666666666</v>
      </c>
      <c r="E259" s="207">
        <v>8056.666666666667</v>
      </c>
      <c r="F259" s="239">
        <f>SUM(D259:E259)</f>
        <v>192816.3333333333</v>
      </c>
      <c r="G259" s="243">
        <v>192816.33333333334</v>
      </c>
      <c r="H259" s="239">
        <f>+F259-G259</f>
        <v>0</v>
      </c>
    </row>
    <row r="260" spans="1:8" ht="12.75">
      <c r="A260" s="112"/>
      <c r="B260" s="243"/>
      <c r="C260" s="243"/>
      <c r="D260" s="207"/>
      <c r="E260" s="207"/>
      <c r="F260" s="242"/>
      <c r="G260" s="243"/>
      <c r="H260" s="239"/>
    </row>
    <row r="261" spans="1:8" ht="12.75">
      <c r="A261" s="14" t="s">
        <v>221</v>
      </c>
      <c r="B261" s="243">
        <v>32909</v>
      </c>
      <c r="C261" s="243">
        <v>31476</v>
      </c>
      <c r="D261" s="207">
        <v>28456</v>
      </c>
      <c r="E261" s="207">
        <v>4000</v>
      </c>
      <c r="F261" s="239">
        <f>SUM(D261:E261)</f>
        <v>32456</v>
      </c>
      <c r="G261" s="243">
        <v>32056</v>
      </c>
      <c r="H261" s="239">
        <f>+F261-G261</f>
        <v>400</v>
      </c>
    </row>
    <row r="262" spans="1:8" ht="12.75">
      <c r="A262" s="77"/>
      <c r="B262" s="243"/>
      <c r="C262" s="243"/>
      <c r="D262" s="207"/>
      <c r="E262" s="207"/>
      <c r="F262" s="242"/>
      <c r="G262" s="243"/>
      <c r="H262" s="239"/>
    </row>
    <row r="263" spans="1:8" ht="12.75">
      <c r="A263" s="14" t="s">
        <v>219</v>
      </c>
      <c r="B263" s="243">
        <v>842721.33333333</v>
      </c>
      <c r="C263" s="243">
        <v>817090</v>
      </c>
      <c r="D263" s="207">
        <v>700324</v>
      </c>
      <c r="E263" s="207">
        <v>100000</v>
      </c>
      <c r="F263" s="239">
        <f>SUM(D263:E263)</f>
        <v>800324</v>
      </c>
      <c r="G263" s="243">
        <v>800000</v>
      </c>
      <c r="H263" s="239">
        <f>+F263-G263</f>
        <v>324</v>
      </c>
    </row>
    <row r="264" spans="2:8" ht="12.75">
      <c r="B264" s="230"/>
      <c r="C264" s="230"/>
      <c r="D264" s="200"/>
      <c r="E264" s="200"/>
      <c r="F264" s="239"/>
      <c r="G264" s="230"/>
      <c r="H264" s="239"/>
    </row>
    <row r="265" spans="1:8" ht="12.75">
      <c r="A265" s="14" t="s">
        <v>132</v>
      </c>
      <c r="B265" s="243">
        <v>0</v>
      </c>
      <c r="C265" s="243">
        <v>0</v>
      </c>
      <c r="D265" s="207">
        <v>0</v>
      </c>
      <c r="E265" s="207">
        <v>25000</v>
      </c>
      <c r="F265" s="239">
        <f>SUM(D265:E265)</f>
        <v>25000</v>
      </c>
      <c r="G265" s="243">
        <v>250000</v>
      </c>
      <c r="H265" s="239">
        <f>+F265-G265</f>
        <v>-225000</v>
      </c>
    </row>
    <row r="266" spans="2:8" ht="12.75">
      <c r="B266" s="243"/>
      <c r="C266" s="243"/>
      <c r="D266" s="207"/>
      <c r="E266" s="207"/>
      <c r="F266" s="239">
        <f>SUM(D266:E266)</f>
        <v>0</v>
      </c>
      <c r="G266" s="243"/>
      <c r="H266" s="239">
        <f>+F266-G266</f>
        <v>0</v>
      </c>
    </row>
    <row r="267" spans="1:8" ht="12.75">
      <c r="A267" s="14" t="s">
        <v>193</v>
      </c>
      <c r="B267" s="243">
        <v>134009</v>
      </c>
      <c r="C267" s="243">
        <v>131125</v>
      </c>
      <c r="D267" s="207">
        <v>121590</v>
      </c>
      <c r="E267" s="207">
        <v>29000</v>
      </c>
      <c r="F267" s="239">
        <f>SUM(D267:E267)</f>
        <v>150590</v>
      </c>
      <c r="G267" s="243">
        <v>135000</v>
      </c>
      <c r="H267" s="239">
        <f>+F267-G267</f>
        <v>15590</v>
      </c>
    </row>
    <row r="268" spans="2:8" ht="12.75">
      <c r="B268" s="243"/>
      <c r="C268" s="243"/>
      <c r="D268" s="207"/>
      <c r="E268" s="207"/>
      <c r="F268" s="239"/>
      <c r="G268" s="243"/>
      <c r="H268" s="239"/>
    </row>
    <row r="269" spans="1:8" ht="13.5" thickBot="1">
      <c r="A269" s="105" t="s">
        <v>6</v>
      </c>
      <c r="B269" s="238">
        <f>SUM(B248:B268)</f>
        <v>2509879.33333333</v>
      </c>
      <c r="C269" s="238">
        <f aca="true" t="shared" si="38" ref="C269:H269">SUM(C248:C268)</f>
        <v>2518064.3333333335</v>
      </c>
      <c r="D269" s="238">
        <f t="shared" si="38"/>
        <v>2299512.666666667</v>
      </c>
      <c r="E269" s="238">
        <f t="shared" si="38"/>
        <v>450056.6666666667</v>
      </c>
      <c r="F269" s="238">
        <f t="shared" si="38"/>
        <v>2749569.333333333</v>
      </c>
      <c r="G269" s="238">
        <f t="shared" si="38"/>
        <v>2877872.333333333</v>
      </c>
      <c r="H269" s="238">
        <f t="shared" si="38"/>
        <v>-128303</v>
      </c>
    </row>
    <row r="270" spans="2:4" ht="9.75" customHeight="1" thickTop="1">
      <c r="B270" s="38" t="s">
        <v>84</v>
      </c>
      <c r="C270" s="38" t="s">
        <v>84</v>
      </c>
      <c r="D270" s="38" t="s">
        <v>84</v>
      </c>
    </row>
    <row r="271" spans="1:8" ht="12.75">
      <c r="A271" s="12" t="s">
        <v>97</v>
      </c>
      <c r="B271" s="241">
        <f aca="true" t="shared" si="39" ref="B271:H271">SUM(B14+B65+B25+B78+B92+B105+B118+B38+B52+B172+B159+B132+B145+B185+B198+B212+B238+B225+B269)</f>
        <v>17656700.18999999</v>
      </c>
      <c r="C271" s="241">
        <f t="shared" si="39"/>
        <v>18184232.393333334</v>
      </c>
      <c r="D271" s="241">
        <f t="shared" si="39"/>
        <v>14356887.893333338</v>
      </c>
      <c r="E271" s="241">
        <f t="shared" si="39"/>
        <v>4498336.07</v>
      </c>
      <c r="F271" s="241">
        <f t="shared" si="39"/>
        <v>18855223.963333335</v>
      </c>
      <c r="G271" s="241">
        <f t="shared" si="39"/>
        <v>19005817.599999998</v>
      </c>
      <c r="H271" s="241">
        <f t="shared" si="39"/>
        <v>-150593.6366666635</v>
      </c>
    </row>
    <row r="272" spans="1:8" ht="9" customHeight="1">
      <c r="A272" s="12"/>
      <c r="B272" s="250"/>
      <c r="C272" s="250"/>
      <c r="D272" s="250"/>
      <c r="E272" s="250"/>
      <c r="F272" s="250"/>
      <c r="G272" s="250"/>
      <c r="H272" s="250"/>
    </row>
    <row r="273" spans="1:8" ht="9" customHeight="1">
      <c r="A273" s="280"/>
      <c r="B273" s="250"/>
      <c r="C273" s="250"/>
      <c r="D273" s="250"/>
      <c r="E273" s="250"/>
      <c r="F273" s="250"/>
      <c r="G273" s="250"/>
      <c r="H273" s="250"/>
    </row>
    <row r="274" spans="1:8" ht="15">
      <c r="A274" s="299" t="s">
        <v>236</v>
      </c>
      <c r="B274" s="290"/>
      <c r="C274" s="290"/>
      <c r="D274" s="7"/>
      <c r="E274" s="250"/>
      <c r="F274" s="250"/>
      <c r="G274" s="250"/>
      <c r="H274" s="250"/>
    </row>
    <row r="275" spans="1:8" ht="4.5" customHeight="1">
      <c r="A275" s="290"/>
      <c r="B275" s="290"/>
      <c r="C275" s="290"/>
      <c r="D275" s="7"/>
      <c r="E275" s="250"/>
      <c r="F275" s="250"/>
      <c r="G275" s="250"/>
      <c r="H275" s="250"/>
    </row>
    <row r="276" spans="1:8" ht="15">
      <c r="A276" s="291" t="s">
        <v>232</v>
      </c>
      <c r="B276" s="290"/>
      <c r="C276" s="290"/>
      <c r="D276" s="7"/>
      <c r="E276" s="250"/>
      <c r="F276" s="250"/>
      <c r="G276" s="250"/>
      <c r="H276" s="250"/>
    </row>
    <row r="277" spans="1:8" ht="6.75" customHeight="1">
      <c r="A277" s="300"/>
      <c r="B277" s="290"/>
      <c r="C277" s="290"/>
      <c r="D277" s="7"/>
      <c r="E277" s="250"/>
      <c r="F277" s="250"/>
      <c r="G277" s="250"/>
      <c r="H277" s="250"/>
    </row>
    <row r="278" spans="1:8" ht="15">
      <c r="A278" s="292" t="s">
        <v>235</v>
      </c>
      <c r="B278" s="290"/>
      <c r="C278" s="290"/>
      <c r="D278" s="7"/>
      <c r="E278" s="250"/>
      <c r="F278" s="250"/>
      <c r="G278" s="250"/>
      <c r="H278" s="250"/>
    </row>
    <row r="279" spans="1:8" ht="7.5" customHeight="1">
      <c r="A279" s="301"/>
      <c r="B279" s="290"/>
      <c r="C279" s="290"/>
      <c r="D279" s="7"/>
      <c r="E279" s="250"/>
      <c r="F279" s="250"/>
      <c r="G279" s="250"/>
      <c r="H279" s="250"/>
    </row>
    <row r="280" spans="1:8" ht="15">
      <c r="A280" s="293" t="s">
        <v>233</v>
      </c>
      <c r="B280" s="290"/>
      <c r="C280" s="290"/>
      <c r="D280" s="7"/>
      <c r="E280" s="250"/>
      <c r="F280" s="250"/>
      <c r="G280" s="250"/>
      <c r="H280" s="250"/>
    </row>
    <row r="281" spans="1:8" ht="6.75" customHeight="1">
      <c r="A281" s="77"/>
      <c r="B281" s="290"/>
      <c r="C281" s="290"/>
      <c r="D281" s="7"/>
      <c r="E281" s="250"/>
      <c r="F281" s="250"/>
      <c r="G281" s="250"/>
      <c r="H281" s="250"/>
    </row>
    <row r="282" spans="1:8" ht="16.5" customHeight="1">
      <c r="A282" s="294" t="s">
        <v>234</v>
      </c>
      <c r="B282" s="290"/>
      <c r="C282" s="290"/>
      <c r="D282" s="7"/>
      <c r="E282" s="250"/>
      <c r="F282" s="250"/>
      <c r="G282" s="250"/>
      <c r="H282" s="250"/>
    </row>
    <row r="283" spans="1:8" ht="21.75" customHeight="1">
      <c r="A283" s="77"/>
      <c r="B283" s="290"/>
      <c r="C283" s="290"/>
      <c r="D283" s="7"/>
      <c r="E283" s="250"/>
      <c r="F283" s="250"/>
      <c r="G283" s="250"/>
      <c r="H283" s="250"/>
    </row>
    <row r="284" spans="1:8" ht="9.75" customHeight="1">
      <c r="A284" s="77"/>
      <c r="B284" s="256"/>
      <c r="C284" s="256"/>
      <c r="D284" s="256"/>
      <c r="E284" s="14"/>
      <c r="F284" s="14"/>
      <c r="G284" s="14"/>
      <c r="H284" s="14"/>
    </row>
    <row r="285" spans="2:8" ht="12.75">
      <c r="B285" s="14"/>
      <c r="C285" s="14"/>
      <c r="D285" s="14"/>
      <c r="E285" s="14"/>
      <c r="F285" s="14"/>
      <c r="G285" s="14"/>
      <c r="H285" s="14"/>
    </row>
    <row r="286" spans="2:8" ht="12.75">
      <c r="B286" s="14"/>
      <c r="C286" s="14"/>
      <c r="D286" s="14"/>
      <c r="E286" s="14"/>
      <c r="F286" s="14"/>
      <c r="G286" s="14"/>
      <c r="H286" s="14"/>
    </row>
    <row r="287" spans="2:8" ht="12.75">
      <c r="B287" s="14"/>
      <c r="C287" s="14"/>
      <c r="D287" s="14"/>
      <c r="E287" s="14"/>
      <c r="F287" s="14"/>
      <c r="G287" s="14"/>
      <c r="H287" s="14"/>
    </row>
    <row r="288" spans="2:8" ht="12.75">
      <c r="B288" s="14"/>
      <c r="C288" s="14"/>
      <c r="D288" s="14"/>
      <c r="E288" s="14"/>
      <c r="F288" s="14"/>
      <c r="G288" s="14"/>
      <c r="H288" s="14"/>
    </row>
    <row r="289" spans="2:8" ht="12.75">
      <c r="B289" s="14"/>
      <c r="C289" s="14"/>
      <c r="D289" s="14"/>
      <c r="E289" s="14"/>
      <c r="F289" s="14"/>
      <c r="G289" s="14"/>
      <c r="H289" s="14"/>
    </row>
    <row r="290" spans="2:8" ht="12.75">
      <c r="B290" s="14"/>
      <c r="C290" s="14"/>
      <c r="D290" s="14"/>
      <c r="E290" s="14"/>
      <c r="F290" s="14"/>
      <c r="G290" s="14"/>
      <c r="H290" s="14"/>
    </row>
    <row r="291" spans="2:8" ht="12.75">
      <c r="B291" s="14"/>
      <c r="C291" s="14"/>
      <c r="D291" s="14"/>
      <c r="E291" s="14"/>
      <c r="F291" s="14"/>
      <c r="G291" s="14"/>
      <c r="H291" s="14"/>
    </row>
    <row r="292" spans="2:8" ht="12.75">
      <c r="B292" s="14"/>
      <c r="C292" s="14"/>
      <c r="D292" s="14"/>
      <c r="E292" s="14"/>
      <c r="F292" s="14"/>
      <c r="G292" s="14"/>
      <c r="H292" s="14"/>
    </row>
    <row r="293" spans="2:8" ht="12.75">
      <c r="B293" s="14"/>
      <c r="C293" s="14"/>
      <c r="D293" s="14"/>
      <c r="E293" s="14"/>
      <c r="F293" s="14"/>
      <c r="G293" s="14"/>
      <c r="H293" s="14"/>
    </row>
    <row r="294" spans="2:8" ht="12.75">
      <c r="B294" s="18"/>
      <c r="C294" s="18"/>
      <c r="D294" s="18"/>
      <c r="E294" s="14"/>
      <c r="F294" s="14"/>
      <c r="G294" s="14"/>
      <c r="H294" s="14"/>
    </row>
    <row r="295" spans="2:8" ht="12.75">
      <c r="B295" s="14"/>
      <c r="C295" s="14"/>
      <c r="D295" s="14"/>
      <c r="E295" s="14"/>
      <c r="F295" s="14"/>
      <c r="G295" s="14"/>
      <c r="H295" s="14"/>
    </row>
    <row r="296" spans="2:8" ht="12.75">
      <c r="B296" s="14"/>
      <c r="C296" s="14"/>
      <c r="D296" s="14"/>
      <c r="E296" s="14"/>
      <c r="F296" s="14"/>
      <c r="G296" s="14"/>
      <c r="H296" s="14"/>
    </row>
    <row r="297" spans="2:8" ht="12.75">
      <c r="B297" s="14"/>
      <c r="C297" s="14"/>
      <c r="D297" s="14"/>
      <c r="E297" s="14"/>
      <c r="F297" s="14"/>
      <c r="G297" s="14"/>
      <c r="H297" s="14"/>
    </row>
    <row r="298" spans="2:8" ht="12.75">
      <c r="B298" s="14"/>
      <c r="C298" s="14"/>
      <c r="D298" s="14"/>
      <c r="E298" s="14"/>
      <c r="F298" s="14"/>
      <c r="G298" s="14"/>
      <c r="H298" s="14"/>
    </row>
    <row r="299" spans="2:8" ht="12.75">
      <c r="B299" s="14"/>
      <c r="C299" s="14"/>
      <c r="D299" s="14"/>
      <c r="E299" s="14"/>
      <c r="F299" s="14"/>
      <c r="G299" s="14"/>
      <c r="H299" s="14"/>
    </row>
    <row r="300" spans="2:8" ht="12.75">
      <c r="B300" s="14"/>
      <c r="C300" s="14"/>
      <c r="D300" s="14"/>
      <c r="E300" s="14"/>
      <c r="F300" s="14"/>
      <c r="G300" s="14"/>
      <c r="H300" s="14"/>
    </row>
    <row r="301" spans="2:8" ht="12.75">
      <c r="B301" s="14"/>
      <c r="C301" s="14"/>
      <c r="D301" s="14"/>
      <c r="E301" s="14"/>
      <c r="F301" s="14"/>
      <c r="G301" s="14"/>
      <c r="H301" s="14"/>
    </row>
    <row r="302" spans="2:8" ht="12.75">
      <c r="B302" s="14"/>
      <c r="C302" s="14"/>
      <c r="D302" s="14"/>
      <c r="E302" s="14"/>
      <c r="F302" s="14"/>
      <c r="G302" s="14"/>
      <c r="H302" s="14"/>
    </row>
    <row r="303" spans="2:8" ht="12.75">
      <c r="B303" s="14"/>
      <c r="C303" s="14"/>
      <c r="D303" s="14"/>
      <c r="E303" s="14"/>
      <c r="F303" s="14"/>
      <c r="G303" s="14"/>
      <c r="H303" s="14"/>
    </row>
    <row r="304" spans="2:8" ht="12.75">
      <c r="B304" s="14"/>
      <c r="C304" s="14"/>
      <c r="D304" s="14"/>
      <c r="E304" s="14"/>
      <c r="F304" s="14"/>
      <c r="G304" s="14"/>
      <c r="H304" s="14"/>
    </row>
    <row r="305" spans="2:8" ht="12.75">
      <c r="B305" s="14"/>
      <c r="C305" s="14"/>
      <c r="D305" s="14"/>
      <c r="E305" s="14"/>
      <c r="F305" s="14"/>
      <c r="G305" s="14"/>
      <c r="H305" s="14"/>
    </row>
    <row r="306" spans="2:8" ht="12.75">
      <c r="B306" s="14"/>
      <c r="C306" s="14"/>
      <c r="D306" s="14"/>
      <c r="E306" s="14"/>
      <c r="F306" s="14"/>
      <c r="G306" s="14"/>
      <c r="H306" s="14"/>
    </row>
    <row r="307" spans="2:8" ht="12.75">
      <c r="B307" s="14"/>
      <c r="C307" s="14"/>
      <c r="D307" s="14"/>
      <c r="E307" s="14"/>
      <c r="F307" s="14"/>
      <c r="G307" s="14"/>
      <c r="H307" s="14"/>
    </row>
    <row r="308" spans="2:8" ht="12.75">
      <c r="B308" s="14"/>
      <c r="C308" s="14"/>
      <c r="D308" s="14"/>
      <c r="E308" s="14"/>
      <c r="F308" s="14"/>
      <c r="G308" s="14"/>
      <c r="H308" s="14"/>
    </row>
    <row r="309" spans="2:8" ht="12.75">
      <c r="B309" s="14"/>
      <c r="C309" s="14"/>
      <c r="D309" s="14"/>
      <c r="E309" s="14"/>
      <c r="F309" s="14"/>
      <c r="G309" s="14"/>
      <c r="H309" s="14"/>
    </row>
    <row r="310" s="1" customFormat="1" ht="12.75"/>
    <row r="311" spans="2:8" ht="12.75">
      <c r="B311" s="14"/>
      <c r="C311" s="14"/>
      <c r="D311" s="14"/>
      <c r="E311" s="14"/>
      <c r="F311" s="14"/>
      <c r="G311" s="14"/>
      <c r="H311" s="14"/>
    </row>
  </sheetData>
  <printOptions horizontalCentered="1"/>
  <pageMargins left="0.17" right="0.17" top="0.94" bottom="0.65" header="0.6" footer="0.27"/>
  <pageSetup horizontalDpi="300" verticalDpi="300" orientation="landscape" scale="95" r:id="rId1"/>
  <headerFooter alignWithMargins="0">
    <oddFooter>&amp;L&amp;D&amp;REXPENDITURES
DEPARTMENT  DETAIL</oddFooter>
  </headerFooter>
  <rowBreaks count="5" manualBreakCount="5">
    <brk id="39" max="7" man="1"/>
    <brk id="79" max="255" man="1"/>
    <brk id="119" max="255" man="1"/>
    <brk id="159" max="255" man="1"/>
    <brk id="19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Robert Dakers</cp:lastModifiedBy>
  <cp:lastPrinted>2009-08-25T18:30:56Z</cp:lastPrinted>
  <dcterms:created xsi:type="dcterms:W3CDTF">2001-10-12T19:49:10Z</dcterms:created>
  <dcterms:modified xsi:type="dcterms:W3CDTF">2009-08-25T18:32:43Z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