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495" yWindow="1110" windowWidth="15480" windowHeight="5925" tabRatio="978" firstSheet="1" activeTab="1"/>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13" r:id="rId6"/>
    <sheet name="FUNDING SOURCES" sheetId="5" r:id="rId7"/>
    <sheet name="Settings" sheetId="11" state="hidden" r:id="rId8"/>
  </sheets>
  <externalReferences>
    <externalReference r:id="rId9"/>
  </externalReference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25725"/>
</workbook>
</file>

<file path=xl/calcChain.xml><?xml version="1.0" encoding="utf-8"?>
<calcChain xmlns="http://schemas.openxmlformats.org/spreadsheetml/2006/main">
  <c r="E21" i="5"/>
  <c r="F21"/>
  <c r="G21"/>
  <c r="H23" i="6"/>
  <c r="G23"/>
  <c r="F23"/>
  <c r="G13" i="5"/>
  <c r="F13"/>
  <c r="E13"/>
  <c r="K22" i="13" l="1"/>
  <c r="K15"/>
  <c r="G19" i="5"/>
  <c r="G23" s="1"/>
  <c r="F19"/>
  <c r="F23" s="1"/>
  <c r="E19"/>
  <c r="E23" s="1"/>
  <c r="J8"/>
  <c r="J9"/>
  <c r="J10"/>
  <c r="J11"/>
  <c r="J12"/>
  <c r="J13"/>
  <c r="J14"/>
  <c r="J15"/>
  <c r="J16"/>
  <c r="J17"/>
  <c r="J18"/>
  <c r="J19"/>
  <c r="K8"/>
  <c r="K9"/>
  <c r="K10"/>
  <c r="K11"/>
  <c r="K12"/>
  <c r="K14"/>
  <c r="K15"/>
  <c r="K16"/>
  <c r="K17"/>
  <c r="K18"/>
  <c r="F27" i="4"/>
  <c r="K26" i="13"/>
  <c r="K27"/>
  <c r="G15"/>
  <c r="G22"/>
  <c r="G26"/>
  <c r="G27"/>
  <c r="F15"/>
  <c r="F22"/>
  <c r="F26"/>
  <c r="F27"/>
  <c r="E12"/>
  <c r="E15"/>
  <c r="E22"/>
  <c r="E26"/>
  <c r="E27"/>
  <c r="D15"/>
  <c r="D22"/>
  <c r="D26"/>
  <c r="D27"/>
  <c r="K22" i="6"/>
  <c r="K23"/>
  <c r="K20"/>
  <c r="K19"/>
  <c r="D11" i="1"/>
  <c r="D18"/>
  <c r="D22"/>
  <c r="D23"/>
  <c r="E11"/>
  <c r="E18"/>
  <c r="E22"/>
  <c r="E23"/>
  <c r="F22"/>
  <c r="F23"/>
  <c r="G22"/>
  <c r="G23"/>
  <c r="H22"/>
  <c r="H11"/>
  <c r="H23"/>
  <c r="K23"/>
  <c r="K22"/>
  <c r="K20"/>
  <c r="K19"/>
  <c r="O12" i="13"/>
  <c r="O13"/>
  <c r="O14"/>
  <c r="O15"/>
  <c r="O16"/>
  <c r="O17"/>
  <c r="O18"/>
  <c r="O19"/>
  <c r="O20"/>
  <c r="O21"/>
  <c r="O22"/>
  <c r="O23"/>
  <c r="O25"/>
  <c r="O26"/>
  <c r="O27"/>
  <c r="M15"/>
  <c r="M22"/>
  <c r="M26"/>
  <c r="M27"/>
  <c r="J15"/>
  <c r="J22"/>
  <c r="J26"/>
  <c r="J27"/>
  <c r="I15"/>
  <c r="I22"/>
  <c r="I26"/>
  <c r="I27"/>
  <c r="H15"/>
  <c r="H22"/>
  <c r="H26"/>
  <c r="H27"/>
  <c r="K11"/>
  <c r="J11"/>
  <c r="I11"/>
  <c r="H11"/>
  <c r="E11"/>
  <c r="K10"/>
  <c r="J10"/>
  <c r="I10"/>
  <c r="H10"/>
  <c r="D2"/>
  <c r="K14" i="6"/>
  <c r="K13"/>
  <c r="D36" i="10"/>
  <c r="D66"/>
  <c r="C4" i="5"/>
  <c r="C3"/>
  <c r="C2"/>
  <c r="C2" i="10"/>
  <c r="C4"/>
  <c r="C3"/>
  <c r="D4" i="6"/>
  <c r="D3"/>
  <c r="D2"/>
  <c r="D2" i="1"/>
  <c r="D4"/>
  <c r="D3"/>
  <c r="C2" i="4"/>
  <c r="C4"/>
  <c r="A37" i="10"/>
  <c r="D7" i="5"/>
  <c r="E7"/>
  <c r="F7"/>
  <c r="G7"/>
  <c r="H7"/>
  <c r="I7"/>
  <c r="J7"/>
  <c r="K7"/>
  <c r="L8"/>
  <c r="L9"/>
  <c r="L10"/>
  <c r="L11"/>
  <c r="L12"/>
  <c r="D11" i="6"/>
  <c r="D18"/>
  <c r="D22"/>
  <c r="D23"/>
  <c r="C13" i="5"/>
  <c r="L13" s="1"/>
  <c r="L19" s="1"/>
  <c r="E18" i="6"/>
  <c r="E11"/>
  <c r="E22"/>
  <c r="E23"/>
  <c r="H11"/>
  <c r="I11"/>
  <c r="J11"/>
  <c r="L14" i="5"/>
  <c r="L15"/>
  <c r="L16"/>
  <c r="L17"/>
  <c r="L18"/>
  <c r="A20" i="10"/>
  <c r="A9"/>
  <c r="E7" i="6"/>
  <c r="F7"/>
  <c r="G7"/>
  <c r="H7"/>
  <c r="I7"/>
  <c r="J7"/>
  <c r="K9"/>
  <c r="K10"/>
  <c r="E7" i="1"/>
  <c r="F7"/>
  <c r="G7"/>
  <c r="H7"/>
  <c r="I7"/>
  <c r="J7"/>
  <c r="I11"/>
  <c r="J11"/>
  <c r="K11"/>
  <c r="D27" i="4"/>
  <c r="D19" i="5"/>
  <c r="I13"/>
  <c r="I19" s="1"/>
  <c r="I21"/>
  <c r="D21"/>
  <c r="D23"/>
  <c r="C21"/>
  <c r="C19"/>
  <c r="H23"/>
  <c r="I23" l="1"/>
  <c r="K13"/>
  <c r="K19" s="1"/>
  <c r="C25"/>
</calcChain>
</file>

<file path=xl/sharedStrings.xml><?xml version="1.0" encoding="utf-8"?>
<sst xmlns="http://schemas.openxmlformats.org/spreadsheetml/2006/main" count="262" uniqueCount="128">
  <si>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</si>
  <si>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</si>
  <si>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</si>
  <si>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</si>
  <si>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</si>
  <si>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</si>
  <si>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</si>
  <si>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</si>
  <si>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</si>
  <si>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</si>
  <si>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</si>
  <si>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</si>
  <si>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</si>
  <si>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</si>
  <si>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</si>
  <si>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</si>
  <si>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</si>
  <si>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</si>
  <si>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</si>
  <si>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</si>
  <si>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</si>
  <si>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</si>
  <si>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</si>
  <si>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</si>
  <si>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</si>
  <si>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</si>
  <si>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</si>
  <si>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</si>
  <si>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</si>
  <si>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</si>
  <si>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</si>
  <si>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</si>
  <si>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</si>
  <si>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</si>
  <si>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</si>
  <si>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</si>
  <si>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</si>
  <si>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</si>
  <si>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</si>
  <si>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</si>
  <si>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</si>
  <si>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</si>
  <si>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</si>
  <si>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</si>
  <si>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</si>
  <si>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</si>
  <si>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</si>
  <si>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</si>
  <si>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</si>
  <si>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</si>
  <si>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</si>
  <si>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</si>
  <si>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</si>
  <si>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</si>
  <si>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</si>
  <si>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</si>
  <si>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</si>
  <si>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</si>
  <si>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</si>
  <si>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</si>
  <si>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</si>
  <si>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</si>
  <si>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</si>
  <si>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</si>
  <si>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</si>
  <si>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</si>
  <si>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</si>
  <si>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</si>
  <si>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</si>
  <si>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</si>
  <si>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</si>
  <si>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</si>
  <si>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</si>
  <si>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</si>
  <si>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</si>
  <si>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</si>
  <si>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</si>
  <si>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</si>
  <si>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</si>
  <si>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</si>
  <si>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</si>
  <si>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</si>
  <si>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</si>
  <si>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</si>
  <si>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</si>
  <si>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</si>
  <si>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</si>
  <si>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</si>
  <si>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</si>
  <si>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</si>
  <si>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</si>
  <si>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</si>
  <si>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</si>
  <si>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</si>
  <si>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</si>
  <si>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</si>
  <si>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</si>
  <si>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</si>
  <si>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</si>
  <si>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</si>
  <si>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</si>
  <si>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</si>
  <si>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</si>
  <si>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</si>
  <si>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</si>
  <si>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</si>
  <si>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</si>
  <si>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</si>
  <si>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Move to SIP trunking</t>
  </si>
  <si>
    <t>15</t>
  </si>
  <si>
    <t>Improved Patient Contact Centers</t>
  </si>
  <si>
    <t>FY15</t>
  </si>
  <si>
    <t>FY 16</t>
  </si>
  <si>
    <t>(d)</t>
  </si>
  <si>
    <t>(c)</t>
  </si>
  <si>
    <t>Eliminate Legacy Hardware Support Costs</t>
  </si>
  <si>
    <t>In-State Long Distance Costs</t>
  </si>
  <si>
    <t>Capital Hardware and Installation</t>
  </si>
  <si>
    <t>Please Note: Increase in 50110 is due to Architect postion already approved for FY14.</t>
  </si>
  <si>
    <t>The ability to more efficiently communicate with  our patient base will potentially lead to more positive satisfaction scores (Press Ganey), which can then drive increased patient growth and improve reimbursement rates. For example, more efficient call routing leads to shorter wait times with enhanced interaction between patient and Call Center representative.</t>
  </si>
  <si>
    <t>The move to SIP trunking will allow us over the course of the project to reduce the number of ISDN/PRI circuits needed to support our current call volume. SIP Trunks typically include a set amount of In-State LD in their pricing plan.</t>
  </si>
  <si>
    <t>55700, 55710</t>
  </si>
  <si>
    <t>FY 14 - Hardware: Full replacement of the existing Main Campus Communication Mgr. Ver 4.0 to Avaya Aura with Communication Mgr. 6.x</t>
  </si>
  <si>
    <t>FY 15 &amp; FY16 - Hardware and installation to incorporate off-site locations into Main Campus Enterprise Solution</t>
  </si>
  <si>
    <t>55700 - Already approved upgrade/replacement of one legacy Definity cabinet.</t>
  </si>
  <si>
    <t>There is a potential to reduce our dependancy on old/outdated hardware which requires time and material maintenance expenses. As we replace the obsolete systems with a contemporary system we will see the hardware replacement costs eliminated.  Please note, these savings will be offset by increased software licensing and support with the new system.</t>
  </si>
  <si>
    <t>53740 - Maintenance costs will rise slightly in FY14 as new hardware is installed (and existing hardware is also in place in parallel).  We will begin to realize savings in FY15 as old hardware is decommissioned.</t>
  </si>
  <si>
    <t>UCHC Voice Services Upgrade</t>
  </si>
</sst>
</file>

<file path=xl/styles.xml><?xml version="1.0" encoding="utf-8"?>
<styleSheet xmlns="http://schemas.openxmlformats.org/spreadsheetml/2006/main">
  <numFmts count="4">
    <numFmt numFmtId="44" formatCode="_(&quot;$&quot;* #,##0.00_);_(&quot;$&quot;* \(#,##0.00\);_(&quot;$&quot;* &quot;-&quot;??_);_(@_)"/>
    <numFmt numFmtId="164" formatCode="&quot;$&quot;#,##0"/>
    <numFmt numFmtId="165" formatCode="[$-409]mmmm\ d\,\ yyyy;@"/>
    <numFmt numFmtId="166" formatCode="_(&quot;$&quot;* #,##0_);_(&quot;$&quot;* \(#,##0\);_(&quot;$&quot;* &quot;-&quot;??_);_(@_)"/>
  </numFmts>
  <fonts count="47">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sz val="10"/>
      <color rgb="FF000000"/>
      <name val="Arial"/>
      <family val="2"/>
    </font>
    <font>
      <sz val="8"/>
      <name val="Verdan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7">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 fillId="0" borderId="0"/>
    <xf numFmtId="0" fontId="8" fillId="0" borderId="0"/>
    <xf numFmtId="44" fontId="46" fillId="0" borderId="0" applyFont="0" applyFill="0" applyBorder="0" applyAlignment="0" applyProtection="0"/>
  </cellStyleXfs>
  <cellXfs count="421">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65" fontId="9" fillId="0" borderId="36"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9" xfId="0" applyFont="1" applyFill="1" applyBorder="1" applyAlignment="1" applyProtection="1">
      <alignment horizontal="center"/>
    </xf>
    <xf numFmtId="0" fontId="7" fillId="26" borderId="39" xfId="0" applyFont="1" applyFill="1" applyBorder="1" applyAlignment="1" applyProtection="1">
      <alignment horizontal="center" wrapText="1"/>
    </xf>
    <xf numFmtId="0" fontId="7" fillId="26" borderId="40"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1" xfId="0" applyFont="1" applyFill="1" applyBorder="1" applyAlignment="1" applyProtection="1">
      <alignment vertical="center"/>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7" xfId="0" applyFont="1" applyFill="1" applyBorder="1" applyAlignment="1" applyProtection="1">
      <alignment horizontal="center"/>
    </xf>
    <xf numFmtId="0" fontId="7" fillId="26" borderId="48" xfId="0" applyFont="1" applyFill="1" applyBorder="1" applyAlignment="1" applyProtection="1">
      <alignment horizontal="center"/>
    </xf>
    <xf numFmtId="0" fontId="7" fillId="26" borderId="48"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3" fontId="5" fillId="25" borderId="51"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5" fillId="25" borderId="59"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60" xfId="0" applyNumberFormat="1" applyFont="1" applyFill="1" applyBorder="1" applyAlignment="1" applyProtection="1">
      <alignment horizontal="center" vertical="center"/>
    </xf>
    <xf numFmtId="3" fontId="5" fillId="25" borderId="61"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8" xfId="0" applyNumberFormat="1" applyFont="1" applyFill="1" applyBorder="1" applyAlignment="1" applyProtection="1">
      <alignment horizontal="right" vertical="center" indent="1"/>
    </xf>
    <xf numFmtId="3" fontId="9" fillId="24" borderId="63" xfId="0" applyNumberFormat="1" applyFont="1" applyFill="1" applyBorder="1" applyAlignment="1" applyProtection="1">
      <alignment horizontal="right" vertical="center" indent="1"/>
      <protection locked="0"/>
    </xf>
    <xf numFmtId="3" fontId="9" fillId="24" borderId="65"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9" xfId="38" applyFill="1" applyBorder="1" applyAlignment="1" applyProtection="1">
      <alignment horizontal="center" wrapText="1"/>
    </xf>
    <xf numFmtId="0" fontId="19" fillId="25" borderId="63" xfId="38" applyFill="1" applyBorder="1" applyAlignment="1" applyProtection="1">
      <alignment horizontal="center" wrapText="1"/>
    </xf>
    <xf numFmtId="164" fontId="19" fillId="27" borderId="63" xfId="38" applyNumberFormat="1" applyFill="1" applyBorder="1" applyAlignment="1" applyProtection="1">
      <alignment wrapText="1"/>
    </xf>
    <xf numFmtId="164" fontId="19" fillId="0" borderId="64"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4" xfId="38" applyFill="1" applyBorder="1" applyAlignment="1" applyProtection="1">
      <alignment horizontal="center" wrapText="1"/>
    </xf>
    <xf numFmtId="0" fontId="19" fillId="25" borderId="35" xfId="38" applyFill="1" applyBorder="1" applyAlignment="1" applyProtection="1">
      <alignment horizontal="center" wrapText="1"/>
    </xf>
    <xf numFmtId="164" fontId="19" fillId="27" borderId="35" xfId="38" applyNumberFormat="1" applyFill="1" applyBorder="1" applyAlignment="1" applyProtection="1">
      <alignment wrapText="1"/>
    </xf>
    <xf numFmtId="164" fontId="19" fillId="0" borderId="70" xfId="38" applyNumberFormat="1" applyFont="1" applyFill="1" applyBorder="1" applyAlignment="1" applyProtection="1">
      <alignment horizontal="center" wrapText="1"/>
      <protection locked="0"/>
    </xf>
    <xf numFmtId="164" fontId="19" fillId="0" borderId="63" xfId="38" applyNumberFormat="1" applyFont="1" applyBorder="1" applyAlignment="1" applyProtection="1">
      <alignment wrapText="1"/>
      <protection locked="0"/>
    </xf>
    <xf numFmtId="164" fontId="19" fillId="0" borderId="64"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1" xfId="38" applyFill="1" applyBorder="1" applyAlignment="1" applyProtection="1">
      <alignment horizontal="center" wrapText="1"/>
    </xf>
    <xf numFmtId="0" fontId="19" fillId="25" borderId="65" xfId="38" applyFill="1" applyBorder="1" applyAlignment="1" applyProtection="1">
      <alignment horizontal="center" wrapText="1"/>
    </xf>
    <xf numFmtId="164" fontId="19" fillId="0" borderId="65" xfId="38" applyNumberFormat="1" applyFont="1" applyBorder="1" applyAlignment="1" applyProtection="1">
      <alignment wrapText="1"/>
      <protection locked="0"/>
    </xf>
    <xf numFmtId="164" fontId="19" fillId="0" borderId="66" xfId="38" applyNumberFormat="1" applyBorder="1" applyAlignment="1" applyProtection="1">
      <alignment horizontal="center" wrapText="1"/>
      <protection locked="0"/>
    </xf>
    <xf numFmtId="0" fontId="19" fillId="0" borderId="69" xfId="38" applyBorder="1" applyAlignment="1" applyProtection="1">
      <alignment horizontal="center" wrapText="1"/>
      <protection locked="0"/>
    </xf>
    <xf numFmtId="0" fontId="19" fillId="0" borderId="63" xfId="38" applyBorder="1" applyAlignment="1" applyProtection="1">
      <alignment horizontal="center" wrapText="1"/>
      <protection locked="0"/>
    </xf>
    <xf numFmtId="164" fontId="19" fillId="0" borderId="63"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1" xfId="38" applyBorder="1" applyAlignment="1" applyProtection="1">
      <alignment horizontal="center" wrapText="1"/>
      <protection locked="0"/>
    </xf>
    <xf numFmtId="0" fontId="19" fillId="0" borderId="65" xfId="38" applyBorder="1" applyAlignment="1" applyProtection="1">
      <alignment horizontal="center" wrapText="1"/>
      <protection locked="0"/>
    </xf>
    <xf numFmtId="164" fontId="19" fillId="0" borderId="65"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3" xfId="0" applyFont="1" applyFill="1" applyBorder="1" applyAlignment="1" applyProtection="1">
      <alignment vertical="top"/>
    </xf>
    <xf numFmtId="0" fontId="7" fillId="26" borderId="74" xfId="0" applyFont="1" applyFill="1" applyBorder="1" applyAlignment="1" applyProtection="1">
      <alignment horizontal="left"/>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0" fontId="7" fillId="26" borderId="77" xfId="0" applyFont="1" applyFill="1" applyBorder="1" applyAlignment="1" applyProtection="1">
      <alignment horizontal="center" wrapText="1"/>
    </xf>
    <xf numFmtId="3" fontId="42" fillId="0" borderId="63"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5" xfId="38" applyNumberFormat="1" applyFont="1" applyFill="1" applyBorder="1" applyAlignment="1" applyProtection="1">
      <alignment wrapText="1"/>
      <protection locked="0"/>
    </xf>
    <xf numFmtId="3" fontId="42" fillId="24" borderId="63"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5" xfId="38" applyNumberFormat="1" applyFont="1" applyFill="1" applyBorder="1" applyAlignment="1" applyProtection="1">
      <alignment wrapText="1"/>
      <protection locked="0"/>
    </xf>
    <xf numFmtId="0" fontId="19" fillId="0" borderId="63"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5" xfId="38" applyNumberFormat="1" applyFont="1" applyFill="1" applyBorder="1" applyAlignment="1" applyProtection="1">
      <alignment wrapText="1"/>
      <protection locked="0"/>
    </xf>
    <xf numFmtId="164" fontId="19" fillId="27" borderId="44" xfId="38" applyNumberFormat="1" applyFill="1" applyBorder="1" applyAlignment="1" applyProtection="1">
      <alignment wrapText="1"/>
    </xf>
    <xf numFmtId="49" fontId="5" fillId="25" borderId="30" xfId="0" applyNumberFormat="1" applyFont="1" applyFill="1" applyBorder="1" applyAlignment="1" applyProtection="1">
      <alignment horizontal="center" vertical="center"/>
    </xf>
    <xf numFmtId="0" fontId="40" fillId="29" borderId="39" xfId="38" applyFont="1" applyFill="1" applyBorder="1" applyAlignment="1" applyProtection="1">
      <alignment horizontal="center" vertical="center"/>
    </xf>
    <xf numFmtId="0" fontId="40" fillId="29" borderId="39" xfId="38" applyFont="1" applyFill="1" applyBorder="1" applyAlignment="1" applyProtection="1">
      <alignment horizontal="center" vertical="center" wrapText="1"/>
    </xf>
    <xf numFmtId="0" fontId="40" fillId="29" borderId="81"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2"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3" xfId="38" applyFont="1" applyFill="1" applyBorder="1" applyAlignment="1" applyProtection="1">
      <alignment horizontal="center" vertical="center"/>
    </xf>
    <xf numFmtId="0" fontId="37" fillId="26" borderId="84" xfId="0" applyFont="1" applyFill="1" applyBorder="1" applyAlignment="1" applyProtection="1">
      <protection locked="0"/>
    </xf>
    <xf numFmtId="0" fontId="37" fillId="26" borderId="13" xfId="0" applyFont="1" applyFill="1" applyBorder="1" applyAlignment="1" applyProtection="1">
      <protection locked="0"/>
    </xf>
    <xf numFmtId="0" fontId="37" fillId="26" borderId="85" xfId="0" applyFont="1" applyFill="1" applyBorder="1" applyAlignment="1" applyProtection="1">
      <protection locked="0"/>
    </xf>
    <xf numFmtId="0" fontId="37" fillId="26" borderId="73" xfId="0" applyFont="1" applyFill="1" applyBorder="1" applyAlignment="1" applyProtection="1">
      <protection locked="0"/>
    </xf>
    <xf numFmtId="0" fontId="37" fillId="26" borderId="85" xfId="0" applyFont="1" applyFill="1" applyBorder="1" applyProtection="1">
      <protection locked="0"/>
    </xf>
    <xf numFmtId="0" fontId="44" fillId="0" borderId="0" xfId="0" applyFont="1" applyBorder="1" applyProtection="1"/>
    <xf numFmtId="0" fontId="37" fillId="26" borderId="73" xfId="0" applyFont="1" applyFill="1" applyBorder="1" applyProtection="1">
      <protection locked="0"/>
    </xf>
    <xf numFmtId="0" fontId="45" fillId="0" borderId="0" xfId="0" applyFont="1"/>
    <xf numFmtId="0" fontId="10" fillId="0" borderId="79" xfId="34" applyFill="1" applyBorder="1" applyAlignment="1" applyProtection="1">
      <alignment horizontal="left" vertical="center" wrapText="1"/>
      <protection locked="0"/>
    </xf>
    <xf numFmtId="0" fontId="9" fillId="25" borderId="62" xfId="0" applyFont="1" applyFill="1" applyBorder="1" applyAlignment="1" applyProtection="1">
      <alignment vertical="center"/>
    </xf>
    <xf numFmtId="0" fontId="4" fillId="0" borderId="0" xfId="44" applyFont="1" applyProtection="1"/>
    <xf numFmtId="49" fontId="9" fillId="0" borderId="0" xfId="44" applyNumberFormat="1" applyFont="1" applyAlignment="1" applyProtection="1">
      <alignment vertical="center"/>
    </xf>
    <xf numFmtId="49" fontId="8" fillId="0" borderId="0" xfId="44" applyNumberFormat="1" applyFont="1" applyAlignment="1" applyProtection="1">
      <alignment vertical="center"/>
    </xf>
    <xf numFmtId="0" fontId="5" fillId="24" borderId="57" xfId="44" applyNumberFormat="1" applyFont="1" applyFill="1" applyBorder="1" applyAlignment="1" applyProtection="1">
      <alignment horizontal="right" vertical="center" indent="1"/>
      <protection locked="0"/>
    </xf>
    <xf numFmtId="0" fontId="8" fillId="0" borderId="0" xfId="44" applyNumberFormat="1" applyFont="1" applyAlignment="1" applyProtection="1">
      <alignment vertical="center"/>
    </xf>
    <xf numFmtId="0" fontId="5" fillId="24" borderId="58" xfId="44" applyNumberFormat="1" applyFont="1" applyFill="1" applyBorder="1" applyAlignment="1" applyProtection="1">
      <alignment horizontal="right" vertical="center" indent="1"/>
      <protection locked="0"/>
    </xf>
    <xf numFmtId="0" fontId="7" fillId="26" borderId="52" xfId="44" applyFont="1" applyFill="1" applyBorder="1" applyAlignment="1" applyProtection="1">
      <alignment horizontal="left"/>
    </xf>
    <xf numFmtId="0" fontId="7" fillId="26" borderId="21" xfId="44" applyFont="1" applyFill="1" applyBorder="1" applyAlignment="1" applyProtection="1">
      <alignment horizontal="left" vertical="center"/>
    </xf>
    <xf numFmtId="0" fontId="7" fillId="26" borderId="21" xfId="44" applyFont="1" applyFill="1" applyBorder="1" applyAlignment="1" applyProtection="1">
      <alignment horizontal="right"/>
    </xf>
    <xf numFmtId="0" fontId="7" fillId="26" borderId="21" xfId="44" applyFont="1" applyFill="1" applyBorder="1" applyAlignment="1" applyProtection="1">
      <alignment horizontal="center" wrapText="1"/>
    </xf>
    <xf numFmtId="0" fontId="3" fillId="26" borderId="21" xfId="44" applyFont="1" applyFill="1" applyBorder="1" applyAlignment="1" applyProtection="1">
      <alignment horizontal="center" wrapText="1"/>
    </xf>
    <xf numFmtId="0" fontId="3" fillId="26" borderId="27" xfId="44" applyFont="1" applyFill="1" applyBorder="1" applyAlignment="1" applyProtection="1">
      <alignment horizontal="center" wrapText="1"/>
    </xf>
    <xf numFmtId="0" fontId="7" fillId="26" borderId="52" xfId="44" applyFont="1" applyFill="1" applyBorder="1" applyAlignment="1" applyProtection="1">
      <alignment horizontal="center" wrapText="1"/>
    </xf>
    <xf numFmtId="0" fontId="7" fillId="26" borderId="27" xfId="44" applyFont="1" applyFill="1" applyBorder="1" applyAlignment="1" applyProtection="1">
      <alignment horizontal="center" wrapText="1"/>
    </xf>
    <xf numFmtId="0" fontId="7" fillId="26" borderId="53" xfId="44" applyFont="1" applyFill="1" applyBorder="1" applyAlignment="1" applyProtection="1">
      <alignment horizontal="center"/>
    </xf>
    <xf numFmtId="0" fontId="7" fillId="26" borderId="54" xfId="44" applyFont="1" applyFill="1" applyBorder="1" applyAlignment="1" applyProtection="1">
      <alignment horizontal="center"/>
    </xf>
    <xf numFmtId="0" fontId="3" fillId="26" borderId="54" xfId="44" applyFont="1" applyFill="1" applyBorder="1" applyAlignment="1" applyProtection="1">
      <alignment horizontal="center" wrapText="1"/>
    </xf>
    <xf numFmtId="0" fontId="3" fillId="26" borderId="55" xfId="44" applyFont="1" applyFill="1" applyBorder="1" applyAlignment="1" applyProtection="1">
      <alignment horizontal="center" wrapText="1"/>
    </xf>
    <xf numFmtId="0" fontId="4" fillId="0" borderId="0" xfId="44" applyNumberFormat="1" applyFont="1" applyProtection="1"/>
    <xf numFmtId="0" fontId="3" fillId="26" borderId="52" xfId="44" applyFont="1" applyFill="1" applyBorder="1" applyAlignment="1" applyProtection="1">
      <alignment horizontal="center" wrapText="1"/>
    </xf>
    <xf numFmtId="0" fontId="9" fillId="25" borderId="0" xfId="44" applyFont="1" applyFill="1" applyBorder="1" applyAlignment="1" applyProtection="1">
      <alignment vertical="center"/>
    </xf>
    <xf numFmtId="3" fontId="5" fillId="24" borderId="12" xfId="44" applyNumberFormat="1" applyFont="1" applyFill="1" applyBorder="1" applyAlignment="1" applyProtection="1">
      <alignment horizontal="right" vertical="center" indent="1"/>
      <protection locked="0"/>
    </xf>
    <xf numFmtId="0" fontId="6" fillId="0" borderId="0" xfId="44" applyFont="1" applyProtection="1"/>
    <xf numFmtId="3" fontId="5" fillId="24" borderId="16" xfId="44" applyNumberFormat="1" applyFont="1" applyFill="1" applyBorder="1" applyAlignment="1" applyProtection="1">
      <alignment horizontal="right" vertical="center" indent="1"/>
      <protection locked="0"/>
    </xf>
    <xf numFmtId="10" fontId="5" fillId="24" borderId="12" xfId="44" applyNumberFormat="1" applyFont="1" applyFill="1" applyBorder="1" applyAlignment="1" applyProtection="1">
      <alignment horizontal="right" vertical="center" indent="1"/>
      <protection locked="0"/>
    </xf>
    <xf numFmtId="3" fontId="5" fillId="25" borderId="17" xfId="44" applyNumberFormat="1" applyFont="1" applyFill="1" applyBorder="1" applyAlignment="1" applyProtection="1">
      <alignment horizontal="right" vertical="center" indent="1"/>
    </xf>
    <xf numFmtId="3" fontId="5" fillId="24" borderId="10" xfId="44" applyNumberFormat="1" applyFont="1" applyFill="1" applyBorder="1" applyAlignment="1" applyProtection="1">
      <alignment horizontal="right" vertical="center" indent="1"/>
      <protection locked="0"/>
    </xf>
    <xf numFmtId="3" fontId="5" fillId="24" borderId="15" xfId="44" applyNumberFormat="1" applyFont="1" applyFill="1" applyBorder="1" applyAlignment="1" applyProtection="1">
      <alignment horizontal="right" vertical="center" indent="1"/>
      <protection locked="0"/>
    </xf>
    <xf numFmtId="10" fontId="5" fillId="24" borderId="10" xfId="44" applyNumberFormat="1" applyFont="1" applyFill="1" applyBorder="1" applyAlignment="1" applyProtection="1">
      <alignment horizontal="right" vertical="center" indent="1"/>
      <protection locked="0"/>
    </xf>
    <xf numFmtId="3" fontId="5" fillId="24" borderId="11" xfId="44" applyNumberFormat="1" applyFont="1" applyFill="1" applyBorder="1" applyAlignment="1" applyProtection="1">
      <alignment horizontal="right" vertical="center" indent="1"/>
      <protection locked="0"/>
    </xf>
    <xf numFmtId="3" fontId="5" fillId="24" borderId="19" xfId="44" applyNumberFormat="1" applyFont="1" applyFill="1" applyBorder="1" applyAlignment="1" applyProtection="1">
      <alignment horizontal="right" vertical="center" indent="1"/>
      <protection locked="0"/>
    </xf>
    <xf numFmtId="10" fontId="5" fillId="24" borderId="11" xfId="44" applyNumberFormat="1" applyFont="1" applyFill="1" applyBorder="1" applyAlignment="1" applyProtection="1">
      <alignment horizontal="right" vertical="center" indent="1"/>
      <protection locked="0"/>
    </xf>
    <xf numFmtId="0" fontId="9" fillId="25" borderId="41" xfId="44" applyFont="1" applyFill="1" applyBorder="1" applyAlignment="1" applyProtection="1">
      <alignment vertical="center"/>
    </xf>
    <xf numFmtId="3" fontId="5" fillId="25" borderId="42" xfId="44" applyNumberFormat="1" applyFont="1" applyFill="1" applyBorder="1" applyAlignment="1" applyProtection="1">
      <alignment horizontal="right" vertical="center" indent="1"/>
    </xf>
    <xf numFmtId="3" fontId="5" fillId="25" borderId="43" xfId="44" applyNumberFormat="1" applyFont="1" applyFill="1" applyBorder="1" applyAlignment="1" applyProtection="1">
      <alignment horizontal="right" vertical="center" indent="1"/>
    </xf>
    <xf numFmtId="3" fontId="5" fillId="25" borderId="56" xfId="44" applyNumberFormat="1" applyFont="1" applyFill="1" applyBorder="1" applyAlignment="1" applyProtection="1">
      <alignment horizontal="right" vertical="center" indent="1"/>
    </xf>
    <xf numFmtId="164" fontId="8" fillId="27" borderId="44" xfId="45" applyNumberFormat="1" applyFill="1" applyBorder="1" applyAlignment="1" applyProtection="1">
      <alignment wrapText="1"/>
    </xf>
    <xf numFmtId="0" fontId="9" fillId="25" borderId="14" xfId="44" applyFont="1" applyFill="1" applyBorder="1" applyAlignment="1" applyProtection="1">
      <alignment vertical="center"/>
    </xf>
    <xf numFmtId="3" fontId="5" fillId="25" borderId="14" xfId="44" applyNumberFormat="1" applyFont="1" applyFill="1" applyBorder="1" applyAlignment="1" applyProtection="1">
      <alignment horizontal="right" vertical="center" indent="1"/>
    </xf>
    <xf numFmtId="164" fontId="8" fillId="27" borderId="14" xfId="45" applyNumberFormat="1" applyFill="1" applyBorder="1" applyAlignment="1" applyProtection="1">
      <alignment wrapText="1"/>
    </xf>
    <xf numFmtId="0" fontId="8" fillId="0" borderId="0" xfId="44" applyFont="1" applyProtection="1"/>
    <xf numFmtId="3" fontId="8" fillId="0" borderId="0" xfId="44" applyNumberFormat="1" applyFont="1" applyAlignment="1" applyProtection="1">
      <alignment horizontal="right" vertical="center" indent="1"/>
    </xf>
    <xf numFmtId="44" fontId="5" fillId="24" borderId="12" xfId="46" applyFont="1" applyFill="1" applyBorder="1" applyAlignment="1" applyProtection="1">
      <alignment horizontal="right" vertical="center" indent="1"/>
      <protection locked="0"/>
    </xf>
    <xf numFmtId="44" fontId="5" fillId="24" borderId="10" xfId="46" applyFont="1" applyFill="1" applyBorder="1" applyAlignment="1" applyProtection="1">
      <alignment horizontal="right" vertical="center" indent="1"/>
      <protection locked="0"/>
    </xf>
    <xf numFmtId="44" fontId="5" fillId="24" borderId="11" xfId="46" applyFont="1" applyFill="1" applyBorder="1" applyAlignment="1" applyProtection="1">
      <alignment horizontal="right" vertical="center" indent="1"/>
      <protection locked="0"/>
    </xf>
    <xf numFmtId="44" fontId="5" fillId="25" borderId="42" xfId="46" applyFont="1" applyFill="1" applyBorder="1" applyAlignment="1" applyProtection="1">
      <alignment horizontal="right" vertical="center" indent="1"/>
    </xf>
    <xf numFmtId="44" fontId="8" fillId="0" borderId="0" xfId="46" applyFont="1" applyProtection="1"/>
    <xf numFmtId="44" fontId="5" fillId="25" borderId="17" xfId="46" applyFont="1" applyFill="1" applyBorder="1" applyAlignment="1" applyProtection="1">
      <alignment horizontal="right" vertical="center" indent="1"/>
    </xf>
    <xf numFmtId="44" fontId="5" fillId="25" borderId="43" xfId="46" applyFont="1" applyFill="1" applyBorder="1" applyAlignment="1" applyProtection="1">
      <alignment horizontal="right" vertical="center" indent="1"/>
    </xf>
    <xf numFmtId="44" fontId="5" fillId="25" borderId="80" xfId="46" applyFont="1" applyFill="1" applyBorder="1" applyAlignment="1" applyProtection="1">
      <alignment horizontal="right" vertical="center" indent="1"/>
    </xf>
    <xf numFmtId="44" fontId="5" fillId="25" borderId="18" xfId="46" applyFont="1" applyFill="1" applyBorder="1" applyAlignment="1" applyProtection="1">
      <alignment horizontal="right" vertical="center" indent="1"/>
    </xf>
    <xf numFmtId="44" fontId="5" fillId="25" borderId="70" xfId="46" applyFont="1" applyFill="1" applyBorder="1" applyAlignment="1" applyProtection="1">
      <alignment horizontal="right" vertical="center" indent="1"/>
    </xf>
    <xf numFmtId="44" fontId="5" fillId="25" borderId="86" xfId="46" applyFont="1" applyFill="1" applyBorder="1" applyAlignment="1" applyProtection="1">
      <alignment horizontal="right" vertical="center" indent="1"/>
    </xf>
    <xf numFmtId="166" fontId="5" fillId="24" borderId="12" xfId="46" applyNumberFormat="1" applyFont="1" applyFill="1" applyBorder="1" applyAlignment="1" applyProtection="1">
      <alignment horizontal="right" vertical="center" indent="1"/>
      <protection locked="0"/>
    </xf>
    <xf numFmtId="166" fontId="5" fillId="24" borderId="31" xfId="46" applyNumberFormat="1" applyFont="1" applyFill="1" applyBorder="1" applyAlignment="1" applyProtection="1">
      <alignment horizontal="right" vertical="center" indent="1"/>
      <protection locked="0"/>
    </xf>
    <xf numFmtId="166" fontId="5" fillId="25" borderId="78" xfId="46" applyNumberFormat="1" applyFont="1" applyFill="1" applyBorder="1" applyAlignment="1" applyProtection="1">
      <alignment horizontal="right" vertical="center" indent="1"/>
    </xf>
    <xf numFmtId="166" fontId="5" fillId="24" borderId="10" xfId="46" applyNumberFormat="1" applyFont="1" applyFill="1" applyBorder="1" applyAlignment="1" applyProtection="1">
      <alignment horizontal="right" vertical="center" indent="1"/>
      <protection locked="0"/>
    </xf>
    <xf numFmtId="166" fontId="5" fillId="24" borderId="32" xfId="46" applyNumberFormat="1" applyFont="1" applyFill="1" applyBorder="1" applyAlignment="1" applyProtection="1">
      <alignment horizontal="right" vertical="center" indent="1"/>
      <protection locked="0"/>
    </xf>
    <xf numFmtId="166" fontId="5" fillId="25" borderId="36" xfId="46" applyNumberFormat="1" applyFont="1" applyFill="1" applyBorder="1" applyAlignment="1" applyProtection="1">
      <alignment horizontal="right" vertical="center" indent="1"/>
    </xf>
    <xf numFmtId="166" fontId="5" fillId="24" borderId="11" xfId="46" applyNumberFormat="1" applyFont="1" applyFill="1" applyBorder="1" applyAlignment="1" applyProtection="1">
      <alignment horizontal="right" vertical="center" indent="1"/>
      <protection locked="0"/>
    </xf>
    <xf numFmtId="166" fontId="5" fillId="24" borderId="33" xfId="46" applyNumberFormat="1" applyFont="1" applyFill="1" applyBorder="1" applyAlignment="1" applyProtection="1">
      <alignment horizontal="right" vertical="center" indent="1"/>
      <protection locked="0"/>
    </xf>
    <xf numFmtId="166" fontId="5" fillId="25" borderId="79" xfId="46" applyNumberFormat="1" applyFont="1" applyFill="1" applyBorder="1" applyAlignment="1" applyProtection="1">
      <alignment horizontal="right" vertical="center" indent="1"/>
    </xf>
    <xf numFmtId="166" fontId="5" fillId="25" borderId="42" xfId="46" applyNumberFormat="1" applyFont="1" applyFill="1" applyBorder="1" applyAlignment="1" applyProtection="1">
      <alignment horizontal="right" vertical="center" indent="1"/>
    </xf>
    <xf numFmtId="166" fontId="5" fillId="25" borderId="51" xfId="46" applyNumberFormat="1" applyFont="1" applyFill="1" applyBorder="1" applyAlignment="1" applyProtection="1">
      <alignment horizontal="right" vertical="center" indent="1"/>
    </xf>
    <xf numFmtId="166" fontId="5" fillId="25" borderId="44" xfId="46" applyNumberFormat="1" applyFont="1" applyFill="1" applyBorder="1" applyAlignment="1" applyProtection="1">
      <alignment horizontal="right" vertical="center" indent="1"/>
    </xf>
    <xf numFmtId="166" fontId="5" fillId="25" borderId="80" xfId="46" applyNumberFormat="1" applyFont="1" applyFill="1" applyBorder="1" applyAlignment="1" applyProtection="1">
      <alignment horizontal="right" vertical="center" indent="1"/>
    </xf>
    <xf numFmtId="166" fontId="5" fillId="25" borderId="18" xfId="46" applyNumberFormat="1" applyFont="1" applyFill="1" applyBorder="1" applyAlignment="1" applyProtection="1">
      <alignment horizontal="right" vertical="center" indent="1"/>
    </xf>
    <xf numFmtId="166" fontId="5" fillId="25" borderId="70" xfId="46" applyNumberFormat="1" applyFont="1" applyFill="1" applyBorder="1" applyAlignment="1" applyProtection="1">
      <alignment horizontal="right" vertical="center" indent="1"/>
    </xf>
    <xf numFmtId="166" fontId="5" fillId="25" borderId="43" xfId="46" applyNumberFormat="1" applyFont="1" applyFill="1" applyBorder="1" applyAlignment="1" applyProtection="1">
      <alignment horizontal="right" vertical="center" indent="1"/>
    </xf>
    <xf numFmtId="166" fontId="8" fillId="0" borderId="0" xfId="46" applyNumberFormat="1" applyFont="1" applyProtection="1"/>
    <xf numFmtId="166" fontId="5" fillId="25" borderId="86" xfId="46" applyNumberFormat="1" applyFont="1" applyFill="1" applyBorder="1" applyAlignment="1" applyProtection="1">
      <alignment horizontal="right" vertical="center" indent="1"/>
    </xf>
    <xf numFmtId="49" fontId="5" fillId="24" borderId="30" xfId="0" applyNumberFormat="1" applyFont="1" applyFill="1" applyBorder="1" applyAlignment="1" applyProtection="1">
      <alignment horizontal="left" vertical="center" wrapText="1"/>
      <protection locked="0"/>
    </xf>
    <xf numFmtId="49" fontId="5" fillId="24" borderId="17" xfId="0" applyNumberFormat="1" applyFont="1" applyFill="1" applyBorder="1" applyAlignment="1" applyProtection="1">
      <alignment horizontal="left" vertical="center" wrapText="1"/>
      <protection locked="0"/>
    </xf>
    <xf numFmtId="0" fontId="9" fillId="0" borderId="132" xfId="0" applyFont="1" applyBorder="1" applyAlignment="1" applyProtection="1">
      <alignment horizontal="left"/>
    </xf>
    <xf numFmtId="0" fontId="5" fillId="0" borderId="141" xfId="44" applyFont="1" applyBorder="1" applyProtection="1"/>
    <xf numFmtId="0" fontId="5" fillId="0" borderId="142" xfId="44" applyFont="1" applyBorder="1" applyProtection="1"/>
    <xf numFmtId="0" fontId="5" fillId="0" borderId="144" xfId="44" applyFont="1" applyBorder="1" applyProtection="1"/>
    <xf numFmtId="0" fontId="4" fillId="0" borderId="142" xfId="44" applyFont="1" applyBorder="1" applyProtection="1"/>
    <xf numFmtId="0" fontId="4" fillId="0" borderId="143" xfId="44" applyFont="1" applyBorder="1" applyProtection="1"/>
    <xf numFmtId="0" fontId="4" fillId="0" borderId="0" xfId="44" applyFont="1" applyBorder="1" applyProtection="1"/>
    <xf numFmtId="0" fontId="4" fillId="0" borderId="96" xfId="44" applyFont="1" applyBorder="1" applyProtection="1"/>
    <xf numFmtId="0" fontId="4" fillId="0" borderId="145" xfId="44" applyFont="1" applyBorder="1" applyProtection="1"/>
    <xf numFmtId="0" fontId="4" fillId="0" borderId="146" xfId="44" applyFont="1" applyBorder="1" applyProtection="1"/>
    <xf numFmtId="0" fontId="5" fillId="0" borderId="26" xfId="44" applyFont="1" applyBorder="1" applyProtection="1"/>
    <xf numFmtId="0" fontId="5" fillId="0" borderId="0" xfId="44" applyFont="1" applyBorder="1" applyProtection="1"/>
    <xf numFmtId="0" fontId="4" fillId="24" borderId="30" xfId="0" applyNumberFormat="1" applyFont="1" applyFill="1" applyBorder="1" applyAlignment="1" applyProtection="1">
      <alignment horizontal="left" vertical="center" wrapText="1"/>
      <protection locked="0"/>
    </xf>
    <xf numFmtId="0" fontId="4" fillId="24" borderId="17" xfId="0" applyNumberFormat="1" applyFont="1" applyFill="1" applyBorder="1" applyAlignment="1" applyProtection="1">
      <alignment horizontal="left" vertical="center" wrapText="1"/>
      <protection locked="0"/>
    </xf>
    <xf numFmtId="166" fontId="5" fillId="0" borderId="0" xfId="46" applyNumberFormat="1" applyFont="1" applyProtection="1"/>
    <xf numFmtId="44" fontId="5" fillId="0" borderId="0" xfId="46" applyFont="1" applyProtection="1"/>
    <xf numFmtId="0" fontId="7" fillId="26" borderId="0" xfId="0" applyFont="1" applyFill="1" applyAlignment="1" applyProtection="1">
      <alignment horizontal="center" vertical="center" wrapText="1"/>
    </xf>
    <xf numFmtId="0" fontId="8" fillId="30" borderId="85" xfId="0" applyFont="1" applyFill="1" applyBorder="1" applyAlignment="1" applyProtection="1">
      <alignment horizontal="left" wrapText="1"/>
      <protection locked="0"/>
    </xf>
    <xf numFmtId="0" fontId="8" fillId="30" borderId="95" xfId="0" applyFont="1" applyFill="1" applyBorder="1" applyAlignment="1" applyProtection="1">
      <alignment horizontal="left" wrapText="1"/>
      <protection locked="0"/>
    </xf>
    <xf numFmtId="0" fontId="8" fillId="30" borderId="87" xfId="0" applyFont="1" applyFill="1" applyBorder="1" applyAlignment="1" applyProtection="1">
      <alignment horizontal="left" wrapText="1"/>
      <protection locked="0"/>
    </xf>
    <xf numFmtId="0" fontId="9" fillId="30" borderId="85" xfId="0" applyFont="1" applyFill="1" applyBorder="1" applyAlignment="1" applyProtection="1">
      <alignment horizontal="left" wrapText="1"/>
      <protection locked="0"/>
    </xf>
    <xf numFmtId="0" fontId="9" fillId="30" borderId="87" xfId="0" applyFont="1" applyFill="1" applyBorder="1" applyAlignment="1" applyProtection="1">
      <alignment horizontal="left" wrapText="1"/>
      <protection locked="0"/>
    </xf>
    <xf numFmtId="0" fontId="43" fillId="30" borderId="0" xfId="34" applyFont="1" applyFill="1" applyBorder="1" applyAlignment="1" applyProtection="1">
      <alignment horizontal="left" wrapText="1"/>
      <protection locked="0"/>
    </xf>
    <xf numFmtId="0" fontId="11" fillId="30" borderId="13"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8" xfId="0" applyFont="1" applyFill="1" applyBorder="1" applyAlignment="1" applyProtection="1">
      <alignment horizontal="center" vertical="center"/>
      <protection locked="0"/>
    </xf>
    <xf numFmtId="0" fontId="33" fillId="26" borderId="89" xfId="0" applyFont="1" applyFill="1" applyBorder="1" applyAlignment="1" applyProtection="1">
      <alignment horizontal="center" vertical="center"/>
      <protection locked="0"/>
    </xf>
    <xf numFmtId="0" fontId="33" fillId="26" borderId="90" xfId="0" applyFont="1" applyFill="1" applyBorder="1" applyAlignment="1" applyProtection="1">
      <alignment horizontal="center" vertical="center"/>
      <protection locked="0"/>
    </xf>
    <xf numFmtId="0" fontId="33" fillId="26" borderId="50" xfId="0" applyFont="1" applyFill="1" applyBorder="1" applyAlignment="1" applyProtection="1">
      <alignment horizontal="center"/>
      <protection locked="0"/>
    </xf>
    <xf numFmtId="0" fontId="8" fillId="30" borderId="85" xfId="0" applyFont="1" applyFill="1" applyBorder="1" applyAlignment="1" applyProtection="1">
      <alignment vertical="top" wrapText="1"/>
      <protection locked="0"/>
    </xf>
    <xf numFmtId="0" fontId="8" fillId="30" borderId="87" xfId="0" applyFont="1" applyFill="1" applyBorder="1" applyAlignment="1" applyProtection="1">
      <alignment vertical="top" wrapText="1"/>
      <protection locked="0"/>
    </xf>
    <xf numFmtId="0" fontId="8" fillId="30" borderId="84" xfId="0" applyFont="1" applyFill="1" applyBorder="1" applyAlignment="1" applyProtection="1">
      <alignment vertical="top" wrapText="1"/>
      <protection locked="0"/>
    </xf>
    <xf numFmtId="0" fontId="8" fillId="30" borderId="13"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33" fillId="26" borderId="0" xfId="0" applyFont="1" applyFill="1" applyBorder="1" applyAlignment="1" applyProtection="1">
      <alignment horizontal="center"/>
    </xf>
    <xf numFmtId="0" fontId="33" fillId="26" borderId="96" xfId="0" applyFont="1" applyFill="1" applyBorder="1" applyAlignment="1" applyProtection="1">
      <alignment horizontal="center"/>
    </xf>
    <xf numFmtId="0" fontId="33" fillId="26" borderId="88"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6" xfId="0" applyFont="1" applyFill="1" applyBorder="1" applyAlignment="1" applyProtection="1">
      <alignment horizontal="center"/>
      <protection locked="0"/>
    </xf>
    <xf numFmtId="0" fontId="7" fillId="26" borderId="91" xfId="0" applyFont="1" applyFill="1" applyBorder="1" applyAlignment="1" applyProtection="1">
      <alignment vertical="center"/>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7" fillId="26" borderId="94" xfId="0" applyFont="1" applyFill="1" applyBorder="1" applyAlignment="1" applyProtection="1">
      <alignment vertical="center"/>
    </xf>
    <xf numFmtId="0" fontId="33" fillId="26" borderId="85" xfId="0" applyFont="1" applyFill="1" applyBorder="1" applyAlignment="1" applyProtection="1">
      <alignment horizontal="center"/>
    </xf>
    <xf numFmtId="0" fontId="33" fillId="26" borderId="95" xfId="0" applyFont="1" applyFill="1" applyBorder="1" applyAlignment="1" applyProtection="1">
      <alignment horizontal="center"/>
    </xf>
    <xf numFmtId="0" fontId="33" fillId="26" borderId="87" xfId="0" applyFont="1" applyFill="1" applyBorder="1" applyAlignment="1" applyProtection="1">
      <alignment horizontal="center"/>
    </xf>
    <xf numFmtId="0" fontId="8" fillId="30" borderId="84" xfId="0" applyFont="1" applyFill="1" applyBorder="1" applyAlignment="1" applyProtection="1">
      <alignment wrapText="1"/>
      <protection locked="0"/>
    </xf>
    <xf numFmtId="0" fontId="33" fillId="26" borderId="88" xfId="0" applyFont="1" applyFill="1" applyBorder="1" applyAlignment="1" applyProtection="1">
      <alignment horizontal="center" wrapText="1"/>
      <protection locked="0"/>
    </xf>
    <xf numFmtId="0" fontId="33" fillId="26" borderId="89" xfId="0" applyFont="1" applyFill="1" applyBorder="1" applyAlignment="1" applyProtection="1">
      <alignment horizontal="center" wrapText="1"/>
      <protection locked="0"/>
    </xf>
    <xf numFmtId="0" fontId="33" fillId="26" borderId="90" xfId="0" applyFont="1" applyFill="1" applyBorder="1" applyAlignment="1" applyProtection="1">
      <alignment horizontal="center" wrapText="1"/>
      <protection locked="0"/>
    </xf>
    <xf numFmtId="0" fontId="5" fillId="25" borderId="97" xfId="0" applyFont="1" applyFill="1" applyBorder="1" applyAlignment="1" applyProtection="1">
      <alignment vertical="center"/>
    </xf>
    <xf numFmtId="0" fontId="5" fillId="25" borderId="98" xfId="0" applyFont="1" applyFill="1" applyBorder="1" applyAlignment="1" applyProtection="1">
      <alignment vertical="center"/>
    </xf>
    <xf numFmtId="0" fontId="34" fillId="26" borderId="99" xfId="0" applyFont="1" applyFill="1" applyBorder="1" applyAlignment="1" applyProtection="1">
      <alignment horizontal="center"/>
    </xf>
    <xf numFmtId="0" fontId="34" fillId="26" borderId="100" xfId="0" applyFont="1" applyFill="1" applyBorder="1" applyAlignment="1" applyProtection="1">
      <alignment horizontal="center"/>
    </xf>
    <xf numFmtId="0" fontId="34" fillId="26" borderId="101" xfId="0" applyFont="1" applyFill="1" applyBorder="1" applyAlignment="1" applyProtection="1">
      <alignment horizontal="center"/>
    </xf>
    <xf numFmtId="0" fontId="7" fillId="26" borderId="99" xfId="0" applyFont="1" applyFill="1" applyBorder="1" applyAlignment="1" applyProtection="1">
      <alignment vertical="center"/>
    </xf>
    <xf numFmtId="0" fontId="7" fillId="26" borderId="101"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7" fillId="26" borderId="105" xfId="0" applyFont="1" applyFill="1" applyBorder="1" applyAlignment="1" applyProtection="1">
      <alignment vertical="center"/>
    </xf>
    <xf numFmtId="0" fontId="9" fillId="25" borderId="106" xfId="0" applyNumberFormat="1" applyFont="1" applyFill="1" applyBorder="1" applyAlignment="1" applyProtection="1">
      <alignment vertical="center" wrapText="1"/>
    </xf>
    <xf numFmtId="0" fontId="9" fillId="25" borderId="107"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0" fontId="9" fillId="25" borderId="108" xfId="0" applyNumberFormat="1" applyFont="1" applyFill="1" applyBorder="1" applyAlignment="1" applyProtection="1">
      <alignment vertical="center" wrapText="1"/>
    </xf>
    <xf numFmtId="0" fontId="9" fillId="25" borderId="61" xfId="0" applyNumberFormat="1" applyFont="1" applyFill="1" applyBorder="1" applyAlignment="1" applyProtection="1">
      <alignment vertical="center" wrapText="1"/>
    </xf>
    <xf numFmtId="165" fontId="9" fillId="25" borderId="109" xfId="0" applyNumberFormat="1" applyFont="1" applyFill="1" applyBorder="1" applyAlignment="1" applyProtection="1">
      <alignment horizontal="left" vertical="center" wrapText="1"/>
    </xf>
    <xf numFmtId="165" fontId="9" fillId="25" borderId="110" xfId="0" applyNumberFormat="1" applyFont="1" applyFill="1" applyBorder="1" applyAlignment="1" applyProtection="1">
      <alignment horizontal="left" vertical="center" wrapText="1"/>
    </xf>
    <xf numFmtId="165" fontId="9" fillId="25" borderId="58" xfId="0" applyNumberFormat="1" applyFont="1" applyFill="1" applyBorder="1" applyAlignment="1" applyProtection="1">
      <alignment horizontal="left" vertical="center" wrapText="1"/>
    </xf>
    <xf numFmtId="0" fontId="9" fillId="0" borderId="133" xfId="0" applyFont="1" applyBorder="1" applyAlignment="1" applyProtection="1">
      <alignment horizontal="center"/>
    </xf>
    <xf numFmtId="0" fontId="9" fillId="0" borderId="134" xfId="0" applyFont="1" applyBorder="1" applyAlignment="1" applyProtection="1">
      <alignment horizontal="center"/>
    </xf>
    <xf numFmtId="0" fontId="9" fillId="0" borderId="135" xfId="0" applyFont="1" applyBorder="1" applyAlignment="1" applyProtection="1">
      <alignment horizontal="center"/>
    </xf>
    <xf numFmtId="0" fontId="8" fillId="0" borderId="136" xfId="0" applyFont="1" applyBorder="1" applyAlignment="1" applyProtection="1">
      <alignment horizontal="left"/>
    </xf>
    <xf numFmtId="0" fontId="8" fillId="0" borderId="95" xfId="0" applyFont="1" applyBorder="1" applyAlignment="1" applyProtection="1">
      <alignment horizontal="left"/>
    </xf>
    <xf numFmtId="0" fontId="8" fillId="0" borderId="137" xfId="0" applyFont="1" applyBorder="1" applyAlignment="1" applyProtection="1">
      <alignment horizontal="left"/>
    </xf>
    <xf numFmtId="0" fontId="8" fillId="0" borderId="138" xfId="0" applyFont="1" applyBorder="1" applyAlignment="1" applyProtection="1">
      <alignment horizontal="left"/>
    </xf>
    <xf numFmtId="0" fontId="8" fillId="0" borderId="139" xfId="0" applyFont="1" applyBorder="1" applyAlignment="1" applyProtection="1">
      <alignment horizontal="left"/>
    </xf>
    <xf numFmtId="0" fontId="8" fillId="0" borderId="140" xfId="0" applyFont="1" applyBorder="1" applyAlignment="1" applyProtection="1">
      <alignment horizontal="left"/>
    </xf>
    <xf numFmtId="0" fontId="7" fillId="26" borderId="113" xfId="0" applyFont="1" applyFill="1" applyBorder="1" applyAlignment="1" applyProtection="1">
      <alignment vertical="center"/>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7" fillId="26" borderId="120"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111" xfId="0" applyFont="1" applyFill="1" applyBorder="1" applyAlignment="1" applyProtection="1">
      <alignment vertical="center"/>
    </xf>
    <xf numFmtId="0" fontId="33" fillId="26" borderId="99" xfId="0" applyFont="1" applyFill="1" applyBorder="1" applyAlignment="1" applyProtection="1">
      <alignment horizontal="center"/>
    </xf>
    <xf numFmtId="0" fontId="33" fillId="26" borderId="100" xfId="0" applyFont="1" applyFill="1" applyBorder="1" applyAlignment="1" applyProtection="1">
      <alignment horizontal="center"/>
    </xf>
    <xf numFmtId="0" fontId="33" fillId="26" borderId="101"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2" xfId="0" applyBorder="1" applyAlignment="1" applyProtection="1">
      <alignment horizontal="center" vertical="center" textRotation="90" wrapText="1"/>
    </xf>
    <xf numFmtId="0" fontId="9" fillId="25" borderId="112" xfId="0" applyFont="1" applyFill="1" applyBorder="1" applyAlignment="1" applyProtection="1">
      <alignment horizontal="center" vertical="center" textRotation="90" wrapText="1"/>
    </xf>
    <xf numFmtId="0" fontId="0" fillId="25" borderId="107" xfId="0" applyNumberFormat="1" applyFill="1" applyBorder="1" applyAlignment="1" applyProtection="1">
      <alignment vertical="center" wrapText="1"/>
    </xf>
    <xf numFmtId="0" fontId="0" fillId="25" borderId="57" xfId="0" applyNumberFormat="1" applyFill="1" applyBorder="1" applyAlignment="1" applyProtection="1">
      <alignment vertical="center" wrapText="1"/>
    </xf>
    <xf numFmtId="0" fontId="0" fillId="25" borderId="108" xfId="0" applyNumberFormat="1" applyFill="1" applyBorder="1" applyAlignment="1" applyProtection="1">
      <alignment vertical="center" wrapText="1"/>
    </xf>
    <xf numFmtId="0" fontId="0" fillId="25" borderId="61" xfId="0" applyNumberFormat="1" applyFill="1" applyBorder="1" applyAlignment="1" applyProtection="1">
      <alignment vertical="center" wrapText="1"/>
    </xf>
    <xf numFmtId="165" fontId="0" fillId="25" borderId="110" xfId="0" applyNumberFormat="1" applyFill="1" applyBorder="1" applyAlignment="1" applyProtection="1">
      <alignment horizontal="left" vertical="center" wrapText="1"/>
    </xf>
    <xf numFmtId="165" fontId="0" fillId="25" borderId="58" xfId="0" applyNumberFormat="1" applyFill="1" applyBorder="1" applyAlignment="1" applyProtection="1">
      <alignment horizontal="left" vertical="center" wrapText="1"/>
    </xf>
    <xf numFmtId="0" fontId="33" fillId="26" borderId="121" xfId="0" applyFont="1" applyFill="1" applyBorder="1" applyAlignment="1" applyProtection="1">
      <alignment horizontal="center"/>
    </xf>
    <xf numFmtId="0" fontId="33" fillId="26" borderId="122" xfId="0" applyFont="1" applyFill="1" applyBorder="1" applyAlignment="1" applyProtection="1">
      <alignment horizontal="center"/>
    </xf>
    <xf numFmtId="0" fontId="33" fillId="26" borderId="123" xfId="0" applyFont="1" applyFill="1" applyBorder="1" applyAlignment="1" applyProtection="1">
      <alignment horizontal="center"/>
    </xf>
    <xf numFmtId="0" fontId="9" fillId="25" borderId="107" xfId="0" applyNumberFormat="1" applyFont="1" applyFill="1" applyBorder="1" applyAlignment="1" applyProtection="1">
      <alignment horizontal="left" vertical="center" wrapText="1"/>
      <protection locked="0"/>
    </xf>
    <xf numFmtId="0" fontId="9" fillId="25" borderId="57" xfId="0" applyNumberFormat="1" applyFont="1" applyFill="1" applyBorder="1" applyAlignment="1" applyProtection="1">
      <alignment horizontal="left" vertical="center" wrapText="1"/>
      <protection locked="0"/>
    </xf>
    <xf numFmtId="0" fontId="9" fillId="25" borderId="108" xfId="0" applyNumberFormat="1" applyFont="1" applyFill="1" applyBorder="1" applyAlignment="1" applyProtection="1">
      <alignment horizontal="left" vertical="center" wrapText="1"/>
      <protection locked="0"/>
    </xf>
    <xf numFmtId="0" fontId="9" fillId="25" borderId="61" xfId="0" applyNumberFormat="1" applyFont="1" applyFill="1" applyBorder="1" applyAlignment="1" applyProtection="1">
      <alignment horizontal="left" vertical="center" wrapText="1"/>
      <protection locked="0"/>
    </xf>
    <xf numFmtId="165" fontId="9" fillId="25" borderId="110" xfId="0" applyNumberFormat="1" applyFont="1" applyFill="1" applyBorder="1" applyAlignment="1" applyProtection="1">
      <alignment horizontal="left" vertical="center" wrapText="1"/>
      <protection locked="0"/>
    </xf>
    <xf numFmtId="165" fontId="9" fillId="25" borderId="58"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99" xfId="0" applyFont="1" applyFill="1" applyBorder="1" applyAlignment="1" applyProtection="1">
      <alignment horizontal="left" vertical="center"/>
    </xf>
    <xf numFmtId="0" fontId="7" fillId="26" borderId="100" xfId="0" applyFont="1" applyFill="1" applyBorder="1" applyAlignment="1" applyProtection="1">
      <alignment horizontal="left" vertical="center"/>
    </xf>
    <xf numFmtId="0" fontId="7" fillId="26" borderId="102" xfId="0" applyFont="1" applyFill="1" applyBorder="1" applyAlignment="1" applyProtection="1">
      <alignment horizontal="left" vertical="center"/>
    </xf>
    <xf numFmtId="0" fontId="7" fillId="26" borderId="117" xfId="0" applyFont="1" applyFill="1" applyBorder="1" applyAlignment="1" applyProtection="1">
      <alignment horizontal="left" vertical="center"/>
    </xf>
    <xf numFmtId="0" fontId="7" fillId="26" borderId="104" xfId="0" applyFont="1" applyFill="1" applyBorder="1" applyAlignment="1" applyProtection="1">
      <alignment horizontal="left" vertical="center"/>
    </xf>
    <xf numFmtId="0" fontId="7" fillId="26" borderId="124" xfId="0" applyFont="1" applyFill="1" applyBorder="1" applyAlignment="1" applyProtection="1">
      <alignment horizontal="left" vertical="center"/>
    </xf>
    <xf numFmtId="0" fontId="40" fillId="29" borderId="13" xfId="38" applyFont="1" applyFill="1" applyBorder="1" applyAlignment="1" applyProtection="1">
      <alignment horizontal="center" vertical="center"/>
    </xf>
    <xf numFmtId="0" fontId="33" fillId="26" borderId="125"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33" fillId="26" borderId="127"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74" xfId="38" applyFont="1" applyFill="1" applyBorder="1" applyAlignment="1" applyProtection="1">
      <alignment horizontal="center" vertical="center"/>
    </xf>
    <xf numFmtId="0" fontId="40" fillId="29" borderId="128" xfId="38" applyFont="1" applyFill="1" applyBorder="1" applyAlignment="1" applyProtection="1">
      <alignment horizontal="center" vertical="center"/>
    </xf>
    <xf numFmtId="0" fontId="40" fillId="29" borderId="85" xfId="38" applyFont="1" applyFill="1" applyBorder="1" applyAlignment="1" applyProtection="1">
      <alignment horizontal="center" vertical="center"/>
    </xf>
    <xf numFmtId="0" fontId="40" fillId="29" borderId="95" xfId="38" applyFont="1" applyFill="1" applyBorder="1" applyAlignment="1" applyProtection="1">
      <alignment horizontal="center" vertical="center"/>
    </xf>
    <xf numFmtId="0" fontId="40" fillId="29" borderId="87" xfId="38" applyFont="1" applyFill="1" applyBorder="1" applyAlignment="1" applyProtection="1">
      <alignment horizontal="center" vertical="center"/>
    </xf>
    <xf numFmtId="164" fontId="5" fillId="25" borderId="45" xfId="38" applyNumberFormat="1" applyFont="1" applyFill="1" applyBorder="1" applyAlignment="1" applyProtection="1">
      <alignment horizontal="center"/>
    </xf>
    <xf numFmtId="164" fontId="5" fillId="25" borderId="46" xfId="38" applyNumberFormat="1" applyFont="1" applyFill="1" applyBorder="1" applyAlignment="1" applyProtection="1">
      <alignment horizontal="center"/>
    </xf>
    <xf numFmtId="164" fontId="5" fillId="25" borderId="111" xfId="38" applyNumberFormat="1" applyFont="1" applyFill="1" applyBorder="1" applyAlignment="1" applyProtection="1">
      <alignment horizontal="center"/>
    </xf>
    <xf numFmtId="0" fontId="9" fillId="25" borderId="112" xfId="44" applyFont="1" applyFill="1" applyBorder="1" applyAlignment="1" applyProtection="1">
      <alignment horizontal="center" vertical="center" textRotation="90" wrapText="1"/>
    </xf>
    <xf numFmtId="0" fontId="9" fillId="25" borderId="26" xfId="44" applyFont="1" applyFill="1" applyBorder="1" applyAlignment="1" applyProtection="1">
      <alignment horizontal="center" vertical="center" textRotation="90" wrapText="1"/>
    </xf>
    <xf numFmtId="0" fontId="1" fillId="0" borderId="72" xfId="44" applyBorder="1" applyAlignment="1" applyProtection="1">
      <alignment horizontal="center" vertical="center" textRotation="90" wrapText="1"/>
    </xf>
    <xf numFmtId="0" fontId="9" fillId="25" borderId="13" xfId="44" applyFont="1" applyFill="1" applyBorder="1" applyAlignment="1" applyProtection="1">
      <alignment horizontal="left" vertical="center"/>
    </xf>
    <xf numFmtId="0" fontId="33" fillId="26" borderId="121" xfId="44" applyFont="1" applyFill="1" applyBorder="1" applyAlignment="1" applyProtection="1">
      <alignment horizontal="center"/>
    </xf>
    <xf numFmtId="0" fontId="33" fillId="26" borderId="122" xfId="44" applyFont="1" applyFill="1" applyBorder="1" applyAlignment="1" applyProtection="1">
      <alignment horizontal="center"/>
    </xf>
    <xf numFmtId="0" fontId="33" fillId="26" borderId="123" xfId="44" applyFont="1" applyFill="1" applyBorder="1" applyAlignment="1" applyProtection="1">
      <alignment horizontal="center"/>
    </xf>
    <xf numFmtId="0" fontId="33" fillId="26" borderId="99" xfId="44" applyFont="1" applyFill="1" applyBorder="1" applyAlignment="1" applyProtection="1">
      <alignment horizontal="center" wrapText="1"/>
    </xf>
    <xf numFmtId="0" fontId="33" fillId="26" borderId="100" xfId="44" applyFont="1" applyFill="1" applyBorder="1" applyAlignment="1" applyProtection="1">
      <alignment horizontal="center" wrapText="1"/>
    </xf>
    <xf numFmtId="0" fontId="33" fillId="26" borderId="101" xfId="44" applyFont="1" applyFill="1" applyBorder="1" applyAlignment="1" applyProtection="1">
      <alignment horizontal="center" wrapText="1"/>
    </xf>
    <xf numFmtId="0" fontId="1" fillId="0" borderId="26" xfId="44" applyBorder="1" applyAlignment="1" applyProtection="1">
      <alignment horizontal="center" vertical="center" textRotation="90" wrapText="1"/>
    </xf>
    <xf numFmtId="0" fontId="7" fillId="26" borderId="99" xfId="44" applyFont="1" applyFill="1" applyBorder="1" applyAlignment="1" applyProtection="1">
      <alignment vertical="center"/>
    </xf>
    <xf numFmtId="0" fontId="7" fillId="26" borderId="100" xfId="44" applyFont="1" applyFill="1" applyBorder="1" applyAlignment="1" applyProtection="1">
      <alignment vertical="center"/>
    </xf>
    <xf numFmtId="0" fontId="7" fillId="26" borderId="101" xfId="44" applyFont="1" applyFill="1" applyBorder="1" applyAlignment="1" applyProtection="1">
      <alignment vertical="center"/>
    </xf>
    <xf numFmtId="0" fontId="9" fillId="25" borderId="106" xfId="44" applyNumberFormat="1" applyFont="1" applyFill="1" applyBorder="1" applyAlignment="1" applyProtection="1">
      <alignment vertical="center" wrapText="1"/>
    </xf>
    <xf numFmtId="0" fontId="9" fillId="25" borderId="107" xfId="44" applyNumberFormat="1" applyFont="1" applyFill="1" applyBorder="1" applyAlignment="1" applyProtection="1">
      <alignment vertical="center" wrapText="1"/>
    </xf>
    <xf numFmtId="0" fontId="9" fillId="25" borderId="57" xfId="44" applyNumberFormat="1" applyFont="1" applyFill="1" applyBorder="1" applyAlignment="1" applyProtection="1">
      <alignment vertical="center" wrapText="1"/>
    </xf>
    <xf numFmtId="0" fontId="7" fillId="26" borderId="102" xfId="44" applyFont="1" applyFill="1" applyBorder="1" applyAlignment="1" applyProtection="1">
      <alignment vertical="center"/>
    </xf>
    <xf numFmtId="0" fontId="7" fillId="26" borderId="117" xfId="44" applyFont="1" applyFill="1" applyBorder="1" applyAlignment="1" applyProtection="1">
      <alignment vertical="center"/>
    </xf>
    <xf numFmtId="0" fontId="7" fillId="26" borderId="103" xfId="44" applyFont="1" applyFill="1" applyBorder="1" applyAlignment="1" applyProtection="1">
      <alignment vertical="center"/>
    </xf>
    <xf numFmtId="0" fontId="9" fillId="25" borderId="60" xfId="44" applyNumberFormat="1" applyFont="1" applyFill="1" applyBorder="1" applyAlignment="1" applyProtection="1">
      <alignment vertical="center" wrapText="1"/>
    </xf>
    <xf numFmtId="0" fontId="9" fillId="25" borderId="108" xfId="44" applyNumberFormat="1" applyFont="1" applyFill="1" applyBorder="1" applyAlignment="1" applyProtection="1">
      <alignment vertical="center" wrapText="1"/>
    </xf>
    <xf numFmtId="0" fontId="9" fillId="25" borderId="61" xfId="44" applyNumberFormat="1" applyFont="1" applyFill="1" applyBorder="1" applyAlignment="1" applyProtection="1">
      <alignment vertical="center" wrapText="1"/>
    </xf>
    <xf numFmtId="0" fontId="7" fillId="26" borderId="104" xfId="44" applyFont="1" applyFill="1" applyBorder="1" applyAlignment="1" applyProtection="1">
      <alignment vertical="center"/>
    </xf>
    <xf numFmtId="0" fontId="7" fillId="26" borderId="124" xfId="44" applyFont="1" applyFill="1" applyBorder="1" applyAlignment="1" applyProtection="1">
      <alignment vertical="center"/>
    </xf>
    <xf numFmtId="0" fontId="7" fillId="26" borderId="105" xfId="44" applyFont="1" applyFill="1" applyBorder="1" applyAlignment="1" applyProtection="1">
      <alignment vertical="center"/>
    </xf>
    <xf numFmtId="165" fontId="9" fillId="25" borderId="109" xfId="44" applyNumberFormat="1" applyFont="1" applyFill="1" applyBorder="1" applyAlignment="1" applyProtection="1">
      <alignment horizontal="left" vertical="center" wrapText="1"/>
    </xf>
    <xf numFmtId="165" fontId="9" fillId="25" borderId="110" xfId="44" applyNumberFormat="1" applyFont="1" applyFill="1" applyBorder="1" applyAlignment="1" applyProtection="1">
      <alignment horizontal="left" vertical="center" wrapText="1"/>
    </xf>
    <xf numFmtId="165" fontId="9" fillId="25" borderId="58" xfId="44" applyNumberFormat="1" applyFont="1" applyFill="1" applyBorder="1" applyAlignment="1" applyProtection="1">
      <alignment horizontal="left" vertical="center" wrapText="1"/>
    </xf>
    <xf numFmtId="0" fontId="7" fillId="24" borderId="0" xfId="0" applyNumberFormat="1" applyFont="1" applyFill="1" applyBorder="1" applyAlignment="1" applyProtection="1">
      <alignment vertical="center" wrapText="1"/>
    </xf>
    <xf numFmtId="0" fontId="41" fillId="26" borderId="99" xfId="0" applyFont="1" applyFill="1" applyBorder="1" applyAlignment="1" applyProtection="1">
      <alignment horizontal="center"/>
    </xf>
    <xf numFmtId="0" fontId="41" fillId="26" borderId="100" xfId="0" applyFont="1" applyFill="1" applyBorder="1" applyAlignment="1" applyProtection="1">
      <alignment horizontal="center"/>
    </xf>
    <xf numFmtId="0" fontId="41" fillId="26" borderId="101" xfId="0" applyFont="1" applyFill="1" applyBorder="1" applyAlignment="1" applyProtection="1">
      <alignment horizontal="center"/>
    </xf>
    <xf numFmtId="0" fontId="9" fillId="25" borderId="85" xfId="0" applyNumberFormat="1" applyFont="1" applyFill="1" applyBorder="1" applyAlignment="1" applyProtection="1">
      <alignment horizontal="left" vertical="center" wrapText="1"/>
    </xf>
    <xf numFmtId="0" fontId="9" fillId="25" borderId="87" xfId="0" applyNumberFormat="1" applyFont="1" applyFill="1" applyBorder="1" applyAlignment="1" applyProtection="1">
      <alignment horizontal="left" vertical="center" wrapText="1"/>
    </xf>
    <xf numFmtId="0" fontId="9" fillId="25" borderId="85" xfId="0" applyFont="1" applyFill="1" applyBorder="1" applyAlignment="1" applyProtection="1">
      <alignment horizontal="left" vertical="center" wrapText="1"/>
    </xf>
    <xf numFmtId="0" fontId="9" fillId="25" borderId="87" xfId="0" applyFont="1" applyFill="1" applyBorder="1" applyAlignment="1" applyProtection="1">
      <alignment horizontal="left" vertical="center" wrapText="1"/>
    </xf>
    <xf numFmtId="0" fontId="9" fillId="0" borderId="129" xfId="0" applyFont="1" applyBorder="1" applyAlignment="1" applyProtection="1">
      <alignment horizontal="center"/>
    </xf>
    <xf numFmtId="0" fontId="9" fillId="0" borderId="130" xfId="0" applyFont="1" applyBorder="1" applyAlignment="1" applyProtection="1">
      <alignment horizontal="center"/>
    </xf>
    <xf numFmtId="0" fontId="9" fillId="0" borderId="131"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9" fillId="25" borderId="107" xfId="0" applyNumberFormat="1" applyFont="1" applyFill="1" applyBorder="1" applyAlignment="1" applyProtection="1">
      <alignment horizontal="left" vertical="center" wrapText="1"/>
    </xf>
    <xf numFmtId="0" fontId="9" fillId="25" borderId="57" xfId="0" applyNumberFormat="1" applyFont="1" applyFill="1" applyBorder="1" applyAlignment="1" applyProtection="1">
      <alignment horizontal="left" vertical="center" wrapText="1"/>
    </xf>
    <xf numFmtId="0" fontId="9" fillId="25" borderId="108" xfId="0" applyNumberFormat="1" applyFont="1" applyFill="1" applyBorder="1" applyAlignment="1" applyProtection="1">
      <alignment horizontal="left" vertical="center" wrapText="1"/>
    </xf>
    <xf numFmtId="0" fontId="9" fillId="25" borderId="61" xfId="0" applyNumberFormat="1" applyFont="1" applyFill="1" applyBorder="1" applyAlignment="1" applyProtection="1">
      <alignment horizontal="left" vertic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46" builtinId="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44"/>
    <cellStyle name="Normal_Annual Deliverable cost table" xfId="38"/>
    <cellStyle name="Normal_Annual Deliverable cost table 2" xfId="45"/>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mlodzinski/My%20Documents/State%20IT%20Funding/Bioscience/04-05-2013/BioScience%20investment_brief_financial_spreadsheets%20-%20UCHC%20-405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ROJECT ID|INSTRUCTIONS"/>
      <sheetName val="FINANCIAL BENEFITS"/>
      <sheetName val="TOTAL DEVELOPMENT COSTS"/>
      <sheetName val="CAPITAL DEV. COSTS-THIS REQUEST"/>
      <sheetName val=" OBJECTIVES"/>
      <sheetName val="SUPPORT COSTS"/>
      <sheetName val="FUNDING SOURCES"/>
      <sheetName val="Setting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dimension ref="A1:G43"/>
  <sheetViews>
    <sheetView showGridLines="0" zoomScaleNormal="100" zoomScaleSheetLayoutView="100" workbookViewId="0">
      <selection activeCell="B15" sqref="B15:C15"/>
    </sheetView>
  </sheetViews>
  <sheetFormatPr defaultRowHeight="10.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row r="2" spans="1:7" ht="16.5" customHeight="1">
      <c r="A2" s="276" t="s">
        <v>73</v>
      </c>
      <c r="B2" s="276"/>
      <c r="C2" s="277"/>
    </row>
    <row r="3" spans="1:7" s="131" customFormat="1" ht="16.5" customHeight="1">
      <c r="A3" s="281" t="s">
        <v>25</v>
      </c>
      <c r="B3" s="282"/>
      <c r="C3" s="154"/>
    </row>
    <row r="4" spans="1:7" s="131" customFormat="1" ht="16.5" customHeight="1">
      <c r="A4" s="281" t="s">
        <v>22</v>
      </c>
      <c r="B4" s="282"/>
      <c r="C4" s="155" t="s">
        <v>127</v>
      </c>
    </row>
    <row r="5" spans="1:7" s="131" customFormat="1" ht="16.5" customHeight="1">
      <c r="A5" s="281" t="s">
        <v>26</v>
      </c>
      <c r="B5" s="282"/>
      <c r="C5" s="37"/>
    </row>
    <row r="6" spans="1:7" s="131" customFormat="1" ht="16.5" customHeight="1">
      <c r="A6" s="281" t="s">
        <v>27</v>
      </c>
      <c r="B6" s="282"/>
      <c r="C6" s="155"/>
      <c r="E6" s="258" t="s">
        <v>80</v>
      </c>
      <c r="F6" s="258"/>
      <c r="G6" s="258"/>
    </row>
    <row r="7" spans="1:7" s="131" customFormat="1" ht="16.5" customHeight="1">
      <c r="A7" s="281" t="s">
        <v>23</v>
      </c>
      <c r="B7" s="282"/>
      <c r="C7" s="155"/>
      <c r="E7" s="258"/>
      <c r="F7" s="258"/>
      <c r="G7" s="258"/>
    </row>
    <row r="8" spans="1:7" s="132" customFormat="1" ht="16.5" customHeight="1">
      <c r="A8" s="283" t="s">
        <v>24</v>
      </c>
      <c r="B8" s="284"/>
      <c r="C8" s="167"/>
      <c r="E8" s="258"/>
      <c r="F8" s="258"/>
      <c r="G8" s="258"/>
    </row>
    <row r="9" spans="1:7" ht="15.75" customHeight="1">
      <c r="A9" s="285" t="s">
        <v>74</v>
      </c>
      <c r="B9" s="286"/>
      <c r="C9" s="287"/>
    </row>
    <row r="10" spans="1:7" ht="26.25" customHeight="1">
      <c r="A10" s="259" t="s">
        <v>104</v>
      </c>
      <c r="B10" s="260"/>
      <c r="C10" s="261"/>
    </row>
    <row r="11" spans="1:7" ht="16.5" customHeight="1">
      <c r="A11" s="165">
        <v>1</v>
      </c>
      <c r="B11" s="264" t="s">
        <v>68</v>
      </c>
      <c r="C11" s="264"/>
      <c r="D11" s="164"/>
      <c r="E11" s="164"/>
    </row>
    <row r="12" spans="1:7" ht="16.5" customHeight="1">
      <c r="A12" s="163">
        <v>2</v>
      </c>
      <c r="B12" s="264" t="s">
        <v>31</v>
      </c>
      <c r="C12" s="264"/>
      <c r="D12" s="164"/>
      <c r="E12" s="164"/>
    </row>
    <row r="13" spans="1:7" ht="16.5" customHeight="1">
      <c r="A13" s="163">
        <v>3</v>
      </c>
      <c r="B13" s="264" t="s">
        <v>32</v>
      </c>
      <c r="C13" s="264"/>
      <c r="D13" s="164"/>
      <c r="E13" s="164"/>
    </row>
    <row r="14" spans="1:7" ht="16.5" customHeight="1">
      <c r="A14" s="163">
        <v>4</v>
      </c>
      <c r="B14" s="264" t="s">
        <v>66</v>
      </c>
      <c r="C14" s="264"/>
      <c r="D14" s="164"/>
      <c r="E14" s="164"/>
    </row>
    <row r="15" spans="1:7" ht="16.5" customHeight="1">
      <c r="A15" s="163">
        <v>6</v>
      </c>
      <c r="B15" s="264" t="s">
        <v>67</v>
      </c>
      <c r="C15" s="264"/>
      <c r="D15" s="164"/>
      <c r="E15" s="164"/>
    </row>
    <row r="16" spans="1:7" ht="18" customHeight="1">
      <c r="A16" s="163">
        <v>7</v>
      </c>
      <c r="B16" s="264" t="s">
        <v>33</v>
      </c>
      <c r="C16" s="264"/>
      <c r="D16" s="164"/>
      <c r="E16" s="164"/>
    </row>
    <row r="17" spans="1:3" ht="15.75" customHeight="1">
      <c r="A17" s="278" t="s">
        <v>46</v>
      </c>
      <c r="B17" s="279"/>
      <c r="C17" s="280"/>
    </row>
    <row r="18" spans="1:3" ht="14.25" customHeight="1">
      <c r="A18" s="160">
        <v>3</v>
      </c>
      <c r="B18" s="262" t="s">
        <v>84</v>
      </c>
      <c r="C18" s="263"/>
    </row>
    <row r="19" spans="1:3" ht="14.25" customHeight="1">
      <c r="A19" s="289" t="s">
        <v>20</v>
      </c>
      <c r="B19" s="290"/>
      <c r="C19" s="291"/>
    </row>
    <row r="20" spans="1:3" ht="12.75">
      <c r="A20" s="159">
        <v>1</v>
      </c>
      <c r="B20" s="288" t="s">
        <v>34</v>
      </c>
      <c r="C20" s="288"/>
    </row>
    <row r="21" spans="1:3" ht="93" customHeight="1">
      <c r="A21" s="160">
        <v>2</v>
      </c>
      <c r="B21" s="266" t="s">
        <v>47</v>
      </c>
      <c r="C21" s="266"/>
    </row>
    <row r="22" spans="1:3" ht="12.75">
      <c r="A22" s="160">
        <v>3</v>
      </c>
      <c r="B22" s="266" t="s">
        <v>101</v>
      </c>
      <c r="C22" s="266"/>
    </row>
    <row r="23" spans="1:3" ht="12.75">
      <c r="A23" s="160">
        <v>4</v>
      </c>
      <c r="B23" s="266" t="s">
        <v>102</v>
      </c>
      <c r="C23" s="266"/>
    </row>
    <row r="24" spans="1:3" ht="15.75" customHeight="1">
      <c r="A24" s="270" t="s">
        <v>45</v>
      </c>
      <c r="B24" s="270"/>
      <c r="C24" s="270"/>
    </row>
    <row r="25" spans="1:3" ht="12.75" customHeight="1">
      <c r="A25" s="159">
        <v>1</v>
      </c>
      <c r="B25" s="273" t="s">
        <v>35</v>
      </c>
      <c r="C25" s="273"/>
    </row>
    <row r="26" spans="1:3" ht="12.75">
      <c r="A26" s="160">
        <v>2</v>
      </c>
      <c r="B26" s="274" t="s">
        <v>36</v>
      </c>
      <c r="C26" s="274"/>
    </row>
    <row r="27" spans="1:3" ht="12.75" customHeight="1">
      <c r="A27" s="160">
        <v>3</v>
      </c>
      <c r="B27" s="266" t="s">
        <v>101</v>
      </c>
      <c r="C27" s="266"/>
    </row>
    <row r="28" spans="1:3" ht="13.5" customHeight="1">
      <c r="A28" s="267" t="s">
        <v>50</v>
      </c>
      <c r="B28" s="268"/>
      <c r="C28" s="269"/>
    </row>
    <row r="29" spans="1:3" ht="12.75">
      <c r="A29" s="159">
        <v>1</v>
      </c>
      <c r="B29" s="273" t="s">
        <v>35</v>
      </c>
      <c r="C29" s="273"/>
    </row>
    <row r="30" spans="1:3" ht="12.75">
      <c r="A30" s="160">
        <v>2</v>
      </c>
      <c r="B30" s="274" t="s">
        <v>36</v>
      </c>
      <c r="C30" s="274"/>
    </row>
    <row r="31" spans="1:3" ht="12.75" customHeight="1">
      <c r="A31" s="160">
        <v>3</v>
      </c>
      <c r="B31" s="266" t="s">
        <v>101</v>
      </c>
      <c r="C31" s="266"/>
    </row>
    <row r="32" spans="1:3" ht="13.5" customHeight="1">
      <c r="A32" s="267" t="s">
        <v>54</v>
      </c>
      <c r="B32" s="268"/>
      <c r="C32" s="269"/>
    </row>
    <row r="33" spans="1:3" ht="64.5" customHeight="1">
      <c r="A33" s="159">
        <v>1</v>
      </c>
      <c r="B33" s="271" t="s">
        <v>81</v>
      </c>
      <c r="C33" s="272"/>
    </row>
    <row r="34" spans="1:3" ht="117.75" customHeight="1">
      <c r="A34" s="160">
        <v>2</v>
      </c>
      <c r="B34" s="271" t="s">
        <v>103</v>
      </c>
      <c r="C34" s="272"/>
    </row>
    <row r="35" spans="1:3" ht="54.75" customHeight="1">
      <c r="A35" s="160">
        <v>3</v>
      </c>
      <c r="B35" s="271" t="s">
        <v>82</v>
      </c>
      <c r="C35" s="272"/>
    </row>
    <row r="36" spans="1:3" ht="32.25" customHeight="1">
      <c r="A36" s="160">
        <v>4</v>
      </c>
      <c r="B36" s="271" t="s">
        <v>59</v>
      </c>
      <c r="C36" s="272"/>
    </row>
    <row r="37" spans="1:3" ht="15.75" customHeight="1">
      <c r="A37" s="160">
        <v>5</v>
      </c>
      <c r="B37" s="266" t="s">
        <v>69</v>
      </c>
      <c r="C37" s="266"/>
    </row>
    <row r="38" spans="1:3" ht="107.25" customHeight="1">
      <c r="A38" s="160">
        <v>6</v>
      </c>
      <c r="B38" s="275" t="s">
        <v>100</v>
      </c>
      <c r="C38" s="266"/>
    </row>
    <row r="39" spans="1:3" ht="13.5" customHeight="1">
      <c r="A39" s="267" t="s">
        <v>21</v>
      </c>
      <c r="B39" s="268"/>
      <c r="C39" s="269"/>
    </row>
    <row r="40" spans="1:3" ht="12.75" customHeight="1">
      <c r="A40" s="159">
        <v>1</v>
      </c>
      <c r="B40" s="288" t="s">
        <v>37</v>
      </c>
      <c r="C40" s="288"/>
    </row>
    <row r="41" spans="1:3" ht="27.75" customHeight="1">
      <c r="A41" s="160">
        <v>2</v>
      </c>
      <c r="B41" s="266" t="s">
        <v>75</v>
      </c>
      <c r="C41" s="266"/>
    </row>
    <row r="42" spans="1:3" ht="15.75" customHeight="1">
      <c r="A42" s="161">
        <v>3</v>
      </c>
      <c r="B42" s="266" t="s">
        <v>38</v>
      </c>
      <c r="C42" s="266"/>
    </row>
    <row r="43" spans="1:3" ht="43.5" customHeight="1">
      <c r="A43" s="162">
        <v>4</v>
      </c>
      <c r="B43" s="265" t="s">
        <v>79</v>
      </c>
      <c r="C43" s="266"/>
    </row>
  </sheetData>
  <sheetProtection formatCells="0" formatColumns="0" formatRows="0" selectLockedCells="1"/>
  <mergeCells count="43">
    <mergeCell ref="B40:C40"/>
    <mergeCell ref="B41:C41"/>
    <mergeCell ref="A19:C19"/>
    <mergeCell ref="B26:C26"/>
    <mergeCell ref="B25:C25"/>
    <mergeCell ref="B22:C22"/>
    <mergeCell ref="B20:C20"/>
    <mergeCell ref="B23:C23"/>
    <mergeCell ref="B21:C21"/>
    <mergeCell ref="A2:C2"/>
    <mergeCell ref="A17:C17"/>
    <mergeCell ref="A3:B3"/>
    <mergeCell ref="A4:B4"/>
    <mergeCell ref="A5:B5"/>
    <mergeCell ref="A6:B6"/>
    <mergeCell ref="B12:C12"/>
    <mergeCell ref="B16:C16"/>
    <mergeCell ref="A7:B7"/>
    <mergeCell ref="A8:B8"/>
    <mergeCell ref="A9:C9"/>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E6:G8"/>
    <mergeCell ref="A10:C10"/>
    <mergeCell ref="B18:C18"/>
    <mergeCell ref="B11:C11"/>
    <mergeCell ref="B13:C13"/>
    <mergeCell ref="B14:C14"/>
    <mergeCell ref="B15:C15"/>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s>
  <printOptions horizontalCentered="1"/>
  <pageMargins left="0.75" right="0.75" top="1.2" bottom="1" header="0.5" footer="0.5"/>
  <pageSetup scale="99" fitToHeight="5" orientation="landscape" r:id="rId1"/>
  <headerFooter alignWithMargins="0">
    <oddHeader>&amp;L&amp;G&amp;C&amp;"Verdana,Bold"&amp;10State of Connecticut
IT Investment Brief
PROJECT IDENTIFICATION</oddHeader>
    <oddFooter>&amp;L&amp;A&amp;Cv2.0&amp;RPage &amp;P</oddFooter>
  </headerFooter>
  <rowBreaks count="2" manualBreakCount="2">
    <brk id="18" max="2" man="1"/>
    <brk id="33" max="2" man="1"/>
  </rowBreaks>
  <legacyDrawing r:id="rId2"/>
  <legacyDrawingHF r:id="rId3"/>
  <oleObjects>
    <oleObject progId="Visio.Drawing.11" shapeId="10276" r:id="rId4"/>
  </oleObjects>
</worksheet>
</file>

<file path=xl/worksheets/sheet2.xml><?xml version="1.0" encoding="utf-8"?>
<worksheet xmlns="http://schemas.openxmlformats.org/spreadsheetml/2006/main" xmlns:r="http://schemas.openxmlformats.org/officeDocument/2006/relationships">
  <sheetPr codeName="Sheet2"/>
  <dimension ref="A2:F28"/>
  <sheetViews>
    <sheetView showGridLines="0" tabSelected="1" zoomScale="90" zoomScaleNormal="90" workbookViewId="0">
      <selection activeCell="C12" sqref="C12"/>
    </sheetView>
  </sheetViews>
  <sheetFormatPr defaultRowHeight="12"/>
  <cols>
    <col min="1" max="1" width="2" style="18" customWidth="1"/>
    <col min="2" max="2" width="53.28515625" style="18" customWidth="1"/>
    <col min="3" max="3" width="19" style="18" customWidth="1"/>
    <col min="4" max="4" width="16.85546875" style="18" customWidth="1"/>
    <col min="5" max="5" width="16.28515625" style="18" customWidth="1"/>
    <col min="6" max="6" width="17.28515625" style="18" customWidth="1"/>
    <col min="7" max="16384" width="9.140625" style="18"/>
  </cols>
  <sheetData>
    <row r="2" spans="1:6" s="19" customFormat="1" ht="16.5" customHeight="1">
      <c r="A2" s="297" t="s">
        <v>25</v>
      </c>
      <c r="B2" s="298"/>
      <c r="C2" s="303" t="str">
        <f>IF(ISBLANK('PROJECT ID|INSTRUCTIONS'!C3)," ",'PROJECT ID|INSTRUCTIONS'!C3)</f>
        <v xml:space="preserve"> </v>
      </c>
      <c r="D2" s="304"/>
      <c r="E2" s="304"/>
      <c r="F2" s="305"/>
    </row>
    <row r="3" spans="1:6" s="19" customFormat="1" ht="16.5" customHeight="1">
      <c r="A3" s="299" t="s">
        <v>22</v>
      </c>
      <c r="B3" s="300"/>
      <c r="C3" s="306" t="s">
        <v>127</v>
      </c>
      <c r="D3" s="307"/>
      <c r="E3" s="307"/>
      <c r="F3" s="308"/>
    </row>
    <row r="4" spans="1:6" s="19" customFormat="1" ht="16.5" customHeight="1">
      <c r="A4" s="301" t="s">
        <v>26</v>
      </c>
      <c r="B4" s="302"/>
      <c r="C4" s="309" t="str">
        <f>IF(ISBLANK('PROJECT ID|INSTRUCTIONS'!C5)," ",'PROJECT ID|INSTRUCTIONS'!C5)</f>
        <v xml:space="preserve"> </v>
      </c>
      <c r="D4" s="310"/>
      <c r="E4" s="310"/>
      <c r="F4" s="311"/>
    </row>
    <row r="5" spans="1:6" s="20" customFormat="1" ht="12" customHeight="1"/>
    <row r="6" spans="1:6" s="20" customFormat="1" ht="18.75" customHeight="1">
      <c r="A6" s="294" t="s">
        <v>20</v>
      </c>
      <c r="B6" s="295"/>
      <c r="C6" s="295"/>
      <c r="D6" s="295"/>
      <c r="E6" s="295"/>
      <c r="F6" s="296"/>
    </row>
    <row r="7" spans="1:6" ht="14.25" customHeight="1">
      <c r="A7" s="30"/>
      <c r="B7" s="21"/>
      <c r="C7" s="22" t="s">
        <v>3</v>
      </c>
      <c r="D7" s="22"/>
      <c r="E7" s="22" t="s">
        <v>4</v>
      </c>
      <c r="F7" s="31"/>
    </row>
    <row r="8" spans="1:6" ht="16.5" customHeight="1" thickBot="1">
      <c r="A8" s="32"/>
      <c r="B8" s="23"/>
      <c r="C8" s="24" t="s">
        <v>6</v>
      </c>
      <c r="D8" s="24" t="s">
        <v>5</v>
      </c>
      <c r="E8" s="24" t="s">
        <v>1</v>
      </c>
      <c r="F8" s="33" t="s">
        <v>2</v>
      </c>
    </row>
    <row r="9" spans="1:6" ht="18" customHeight="1" thickTop="1">
      <c r="A9" s="34" t="s">
        <v>10</v>
      </c>
      <c r="B9" s="35"/>
      <c r="C9" s="25"/>
      <c r="D9" s="26"/>
      <c r="E9" s="25"/>
      <c r="F9" s="26"/>
    </row>
    <row r="10" spans="1:6" s="27" customFormat="1">
      <c r="A10" s="65"/>
      <c r="B10" s="240" t="s">
        <v>110</v>
      </c>
      <c r="C10" s="12"/>
      <c r="D10" s="15"/>
      <c r="E10" s="12" t="s">
        <v>109</v>
      </c>
      <c r="F10" s="15">
        <v>100000</v>
      </c>
    </row>
    <row r="11" spans="1:6" s="27" customFormat="1">
      <c r="A11" s="65"/>
      <c r="B11" s="96"/>
      <c r="C11" s="13"/>
      <c r="D11" s="14"/>
      <c r="E11" s="13"/>
      <c r="F11" s="14"/>
    </row>
    <row r="12" spans="1:6" s="27" customFormat="1" ht="70.5" customHeight="1">
      <c r="A12" s="65"/>
      <c r="B12" s="254" t="s">
        <v>119</v>
      </c>
      <c r="C12" s="13"/>
      <c r="D12" s="14"/>
      <c r="E12" s="13"/>
      <c r="F12" s="14"/>
    </row>
    <row r="13" spans="1:6" s="27" customFormat="1">
      <c r="A13" s="65"/>
      <c r="B13" s="96"/>
      <c r="C13" s="12"/>
      <c r="D13" s="15"/>
      <c r="E13" s="12"/>
      <c r="F13" s="15"/>
    </row>
    <row r="14" spans="1:6" s="27" customFormat="1">
      <c r="A14" s="65"/>
      <c r="B14" s="96"/>
      <c r="C14" s="12"/>
      <c r="D14" s="15"/>
      <c r="E14" s="12"/>
      <c r="F14" s="15"/>
    </row>
    <row r="15" spans="1:6" ht="15" customHeight="1">
      <c r="A15" s="34" t="s">
        <v>11</v>
      </c>
      <c r="B15" s="35"/>
      <c r="C15" s="68"/>
      <c r="D15" s="69"/>
      <c r="E15" s="68"/>
      <c r="F15" s="69"/>
    </row>
    <row r="16" spans="1:6" s="27" customFormat="1">
      <c r="A16" s="65"/>
      <c r="B16" s="240" t="s">
        <v>108</v>
      </c>
      <c r="C16" s="13"/>
      <c r="D16" s="14"/>
      <c r="E16" s="13" t="s">
        <v>109</v>
      </c>
      <c r="F16" s="14">
        <v>10000</v>
      </c>
    </row>
    <row r="17" spans="1:6" s="27" customFormat="1">
      <c r="A17" s="65"/>
      <c r="B17" s="241" t="s">
        <v>116</v>
      </c>
      <c r="C17" s="13"/>
      <c r="D17" s="14"/>
      <c r="E17" s="13" t="s">
        <v>109</v>
      </c>
      <c r="F17" s="14">
        <v>100000</v>
      </c>
    </row>
    <row r="18" spans="1:6" s="27" customFormat="1" ht="48">
      <c r="A18" s="65"/>
      <c r="B18" s="96" t="s">
        <v>120</v>
      </c>
      <c r="C18" s="13"/>
      <c r="D18" s="14"/>
      <c r="E18" s="13"/>
      <c r="F18" s="14"/>
    </row>
    <row r="19" spans="1:6" s="27" customFormat="1">
      <c r="A19" s="65"/>
      <c r="B19" s="96"/>
      <c r="C19" s="12"/>
      <c r="D19" s="15"/>
      <c r="E19" s="12"/>
      <c r="F19" s="15"/>
    </row>
    <row r="20" spans="1:6" s="27" customFormat="1">
      <c r="A20" s="65"/>
      <c r="B20" s="96"/>
      <c r="C20" s="16"/>
      <c r="D20" s="17"/>
      <c r="E20" s="16"/>
      <c r="F20" s="17"/>
    </row>
    <row r="21" spans="1:6" ht="15" customHeight="1">
      <c r="A21" s="34" t="s">
        <v>12</v>
      </c>
      <c r="B21" s="35"/>
      <c r="C21" s="66"/>
      <c r="D21" s="67"/>
      <c r="E21" s="149"/>
      <c r="F21" s="67"/>
    </row>
    <row r="22" spans="1:6" s="27" customFormat="1">
      <c r="A22" s="36"/>
      <c r="B22" s="240" t="s">
        <v>115</v>
      </c>
      <c r="C22" s="13"/>
      <c r="D22" s="14"/>
      <c r="E22" s="13" t="s">
        <v>109</v>
      </c>
      <c r="F22" s="14">
        <v>50000</v>
      </c>
    </row>
    <row r="23" spans="1:6" s="27" customFormat="1" ht="12.75" customHeight="1">
      <c r="A23" s="36"/>
      <c r="B23" s="255" t="s">
        <v>125</v>
      </c>
      <c r="C23" s="13"/>
      <c r="D23" s="14"/>
      <c r="E23" s="13"/>
      <c r="F23" s="14"/>
    </row>
    <row r="24" spans="1:6" s="27" customFormat="1">
      <c r="A24" s="36"/>
      <c r="B24" s="98"/>
      <c r="C24" s="13"/>
      <c r="D24" s="14"/>
      <c r="E24" s="13"/>
      <c r="F24" s="14"/>
    </row>
    <row r="25" spans="1:6" s="27" customFormat="1">
      <c r="A25" s="36"/>
      <c r="B25" s="97"/>
      <c r="C25" s="12"/>
      <c r="D25" s="15"/>
      <c r="E25" s="12"/>
      <c r="F25" s="15"/>
    </row>
    <row r="26" spans="1:6" s="27" customFormat="1" ht="12.75" thickBot="1">
      <c r="A26" s="36"/>
      <c r="B26" s="99"/>
      <c r="C26" s="16"/>
      <c r="D26" s="17"/>
      <c r="E26" s="16"/>
      <c r="F26" s="17"/>
    </row>
    <row r="27" spans="1:6" ht="18" customHeight="1" thickTop="1" thickBot="1">
      <c r="A27" s="292" t="s">
        <v>0</v>
      </c>
      <c r="B27" s="293"/>
      <c r="C27" s="28"/>
      <c r="D27" s="29">
        <f>SUM(D9:D26)</f>
        <v>0</v>
      </c>
      <c r="E27" s="28"/>
      <c r="F27" s="29">
        <f>SUM(F10:F26)</f>
        <v>260000</v>
      </c>
    </row>
    <row r="28" spans="1:6" ht="12.75" thickTop="1"/>
  </sheetData>
  <sheetProtection formatCells="0" formatColumns="0" formatRows="0" selectLockedCell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&amp;L&amp;A&amp;Cv2.0&amp;RPage &amp;P</oddFooter>
  </headerFooter>
  <ignoredErrors>
    <ignoredError sqref="E16 E10" numberStoredAsText="1"/>
  </ignoredErrors>
  <legacyDrawingHF r:id="rId2"/>
</worksheet>
</file>

<file path=xl/worksheets/sheet3.xml><?xml version="1.0" encoding="utf-8"?>
<worksheet xmlns="http://schemas.openxmlformats.org/spreadsheetml/2006/main" xmlns:r="http://schemas.openxmlformats.org/officeDocument/2006/relationships">
  <sheetPr codeName="Sheet3">
    <pageSetUpPr fitToPage="1"/>
  </sheetPr>
  <dimension ref="A1:K27"/>
  <sheetViews>
    <sheetView showGridLines="0" zoomScale="80" zoomScaleNormal="80" workbookViewId="0">
      <pane ySplit="7" topLeftCell="A17" activePane="bottomLeft" state="frozen"/>
      <selection pane="bottomLeft" activeCell="D3" sqref="D3:I3"/>
    </sheetView>
  </sheetViews>
  <sheetFormatPr defaultRowHeight="12.75"/>
  <cols>
    <col min="1" max="1" width="13.140625" style="20" customWidth="1"/>
    <col min="2" max="2" width="10.7109375" style="20" customWidth="1"/>
    <col min="3" max="3" width="34.140625" style="20" customWidth="1"/>
    <col min="4" max="5" width="12.7109375" style="20" customWidth="1"/>
    <col min="6" max="6" width="20.7109375" style="20" customWidth="1"/>
    <col min="7" max="7" width="19.7109375" style="20" customWidth="1"/>
    <col min="8" max="8" width="14.85546875" style="20" customWidth="1"/>
    <col min="9" max="10" width="12.7109375" style="20" customWidth="1"/>
    <col min="11" max="11" width="21.85546875" style="20" customWidth="1"/>
    <col min="12" max="16384" width="9.140625" style="20"/>
  </cols>
  <sheetData>
    <row r="1" spans="1:11" ht="12" customHeight="1"/>
    <row r="2" spans="1:11" ht="16.5" customHeight="1">
      <c r="A2" s="321" t="s">
        <v>25</v>
      </c>
      <c r="B2" s="322"/>
      <c r="C2" s="323"/>
      <c r="D2" s="303" t="str">
        <f>IF(ISBLANK('PROJECT ID|INSTRUCTIONS'!C3)," ",'PROJECT ID|INSTRUCTIONS'!C3)</f>
        <v xml:space="preserve"> </v>
      </c>
      <c r="E2" s="304"/>
      <c r="F2" s="304"/>
      <c r="G2" s="304"/>
      <c r="H2" s="304"/>
      <c r="I2" s="305"/>
    </row>
    <row r="3" spans="1:11" ht="16.5" customHeight="1">
      <c r="A3" s="324" t="s">
        <v>22</v>
      </c>
      <c r="B3" s="325"/>
      <c r="C3" s="300"/>
      <c r="D3" s="306" t="str">
        <f>IF(ISBLANK('PROJECT ID|INSTRUCTIONS'!C4)," ",'PROJECT ID|INSTRUCTIONS'!C4)</f>
        <v>UCHC Voice Services Upgrade</v>
      </c>
      <c r="E3" s="307"/>
      <c r="F3" s="307"/>
      <c r="G3" s="307"/>
      <c r="H3" s="307"/>
      <c r="I3" s="308"/>
    </row>
    <row r="4" spans="1:11" ht="16.5" customHeight="1">
      <c r="A4" s="326" t="s">
        <v>26</v>
      </c>
      <c r="B4" s="327"/>
      <c r="C4" s="328"/>
      <c r="D4" s="309" t="str">
        <f>IF(ISBLANK('PROJECT ID|INSTRUCTIONS'!C5)," ",'PROJECT ID|INSTRUCTIONS'!C5)</f>
        <v xml:space="preserve"> </v>
      </c>
      <c r="E4" s="310"/>
      <c r="F4" s="310"/>
      <c r="G4" s="310"/>
      <c r="H4" s="310"/>
      <c r="I4" s="311"/>
    </row>
    <row r="5" spans="1:11" s="39" customFormat="1" ht="12" customHeight="1">
      <c r="A5" s="38" t="s">
        <v>48</v>
      </c>
      <c r="B5" s="38"/>
      <c r="C5" s="38"/>
      <c r="D5" s="38"/>
      <c r="E5" s="38"/>
      <c r="F5" s="38"/>
      <c r="G5" s="38"/>
    </row>
    <row r="6" spans="1:11" s="40" customFormat="1" ht="18" customHeight="1">
      <c r="A6" s="332" t="s">
        <v>55</v>
      </c>
      <c r="B6" s="333"/>
      <c r="C6" s="333"/>
      <c r="D6" s="333"/>
      <c r="E6" s="333"/>
      <c r="F6" s="333"/>
      <c r="G6" s="333"/>
      <c r="H6" s="333"/>
      <c r="I6" s="333"/>
      <c r="J6" s="333"/>
      <c r="K6" s="334"/>
    </row>
    <row r="7" spans="1:11" s="40" customFormat="1" ht="25.5">
      <c r="A7" s="41"/>
      <c r="B7" s="42" t="s">
        <v>14</v>
      </c>
      <c r="C7" s="43" t="s">
        <v>15</v>
      </c>
      <c r="D7" s="44" t="s">
        <v>13</v>
      </c>
      <c r="E7" s="44" t="str">
        <f>CONCATENATE("FY ",Settings!$C$1)</f>
        <v>FY 2013</v>
      </c>
      <c r="F7" s="44" t="str">
        <f>CONCATENATE("FY ",Settings!$C$1+1)</f>
        <v>FY 2014</v>
      </c>
      <c r="G7" s="44" t="str">
        <f>CONCATENATE("FY ",Settings!$C$1+2)</f>
        <v>FY 2015</v>
      </c>
      <c r="H7" s="44" t="str">
        <f>CONCATENATE("FY ",Settings!$C$1+3)</f>
        <v>FY 2016</v>
      </c>
      <c r="I7" s="44" t="str">
        <f>CONCATENATE("FY ",Settings!$C$1+4)</f>
        <v>FY 2017</v>
      </c>
      <c r="J7" s="44" t="str">
        <f>CONCATENATE("Out Years after FY",Settings!$C$1+4)</f>
        <v>Out Years after FY2017</v>
      </c>
      <c r="K7" s="45" t="s">
        <v>0</v>
      </c>
    </row>
    <row r="8" spans="1:11" ht="16.5" customHeight="1">
      <c r="A8" s="335" t="s">
        <v>86</v>
      </c>
      <c r="B8" s="46">
        <v>50110</v>
      </c>
      <c r="C8" s="46" t="s">
        <v>87</v>
      </c>
      <c r="D8" s="3"/>
      <c r="E8" s="211"/>
      <c r="F8" s="211"/>
      <c r="G8" s="211"/>
      <c r="H8" s="211"/>
      <c r="I8" s="211"/>
      <c r="J8" s="211"/>
      <c r="K8" s="216"/>
    </row>
    <row r="9" spans="1:11" ht="16.5" customHeight="1">
      <c r="A9" s="336"/>
      <c r="B9" s="46">
        <v>50130</v>
      </c>
      <c r="C9" s="46" t="s">
        <v>88</v>
      </c>
      <c r="D9" s="1"/>
      <c r="E9" s="212"/>
      <c r="F9" s="212"/>
      <c r="G9" s="212"/>
      <c r="H9" s="212"/>
      <c r="I9" s="212"/>
      <c r="J9" s="212"/>
      <c r="K9" s="216"/>
    </row>
    <row r="10" spans="1:11" ht="16.5" customHeight="1">
      <c r="A10" s="336"/>
      <c r="B10" s="46">
        <v>50170</v>
      </c>
      <c r="C10" s="46" t="s">
        <v>89</v>
      </c>
      <c r="D10" s="2"/>
      <c r="E10" s="213"/>
      <c r="F10" s="213"/>
      <c r="G10" s="213"/>
      <c r="H10" s="213"/>
      <c r="I10" s="213"/>
      <c r="J10" s="213"/>
      <c r="K10" s="216"/>
    </row>
    <row r="11" spans="1:11" ht="16.5" customHeight="1" thickBot="1">
      <c r="A11" s="337"/>
      <c r="B11" s="47" t="s">
        <v>16</v>
      </c>
      <c r="C11" s="47"/>
      <c r="D11" s="48">
        <f>SUM(D8:D10)</f>
        <v>0</v>
      </c>
      <c r="E11" s="214">
        <f t="shared" ref="E11:J11" si="0">SUM(E8:E10)</f>
        <v>0</v>
      </c>
      <c r="F11" s="214"/>
      <c r="G11" s="214"/>
      <c r="H11" s="214">
        <f t="shared" si="0"/>
        <v>0</v>
      </c>
      <c r="I11" s="214">
        <f t="shared" si="0"/>
        <v>0</v>
      </c>
      <c r="J11" s="214">
        <f t="shared" si="0"/>
        <v>0</v>
      </c>
      <c r="K11" s="217">
        <f t="shared" ref="K11" si="1">SUM(D11:J11)</f>
        <v>0</v>
      </c>
    </row>
    <row r="12" spans="1:11" ht="16.5" customHeight="1" thickTop="1">
      <c r="A12" s="338" t="s">
        <v>85</v>
      </c>
      <c r="B12" s="46">
        <v>53715</v>
      </c>
      <c r="C12" s="46" t="s">
        <v>90</v>
      </c>
      <c r="D12" s="3"/>
      <c r="E12" s="211"/>
      <c r="F12" s="211"/>
      <c r="G12" s="211"/>
      <c r="H12" s="211"/>
      <c r="I12" s="211"/>
      <c r="J12" s="211"/>
      <c r="K12" s="218"/>
    </row>
    <row r="13" spans="1:11" ht="16.5" customHeight="1">
      <c r="A13" s="336"/>
      <c r="B13" s="46">
        <v>53720</v>
      </c>
      <c r="C13" s="46" t="s">
        <v>91</v>
      </c>
      <c r="D13" s="1"/>
      <c r="E13" s="212"/>
      <c r="F13" s="212"/>
      <c r="G13" s="212"/>
      <c r="H13" s="212"/>
      <c r="I13" s="212"/>
      <c r="J13" s="212"/>
      <c r="K13" s="219"/>
    </row>
    <row r="14" spans="1:11" ht="16.5" customHeight="1">
      <c r="A14" s="336"/>
      <c r="B14" s="46">
        <v>53735</v>
      </c>
      <c r="C14" s="46" t="s">
        <v>92</v>
      </c>
      <c r="D14" s="1"/>
      <c r="E14" s="212"/>
      <c r="F14" s="212"/>
      <c r="G14" s="212"/>
      <c r="H14" s="212"/>
      <c r="I14" s="212"/>
      <c r="J14" s="212"/>
      <c r="K14" s="219"/>
    </row>
    <row r="15" spans="1:11" ht="16.5" customHeight="1">
      <c r="A15" s="336"/>
      <c r="B15" s="46">
        <v>53740</v>
      </c>
      <c r="C15" s="46" t="s">
        <v>93</v>
      </c>
      <c r="D15" s="1"/>
      <c r="E15" s="212"/>
      <c r="F15" s="212"/>
      <c r="G15" s="212"/>
      <c r="H15" s="212"/>
      <c r="I15" s="212"/>
      <c r="J15" s="212"/>
      <c r="K15" s="219"/>
    </row>
    <row r="16" spans="1:11" ht="16.5" customHeight="1">
      <c r="A16" s="336"/>
      <c r="B16" s="46">
        <v>53755</v>
      </c>
      <c r="C16" s="46" t="s">
        <v>94</v>
      </c>
      <c r="D16" s="1"/>
      <c r="E16" s="212"/>
      <c r="F16" s="212"/>
      <c r="G16" s="212"/>
      <c r="H16" s="212"/>
      <c r="I16" s="212"/>
      <c r="J16" s="212"/>
      <c r="K16" s="219"/>
    </row>
    <row r="17" spans="1:11" ht="16.5" customHeight="1">
      <c r="A17" s="336"/>
      <c r="B17" s="46">
        <v>53760</v>
      </c>
      <c r="C17" s="46" t="s">
        <v>95</v>
      </c>
      <c r="D17" s="1"/>
      <c r="E17" s="212"/>
      <c r="F17" s="212"/>
      <c r="G17" s="212"/>
      <c r="H17" s="212"/>
      <c r="I17" s="212"/>
      <c r="J17" s="212"/>
      <c r="K17" s="220"/>
    </row>
    <row r="18" spans="1:11" ht="16.5" customHeight="1" thickBot="1">
      <c r="A18" s="337"/>
      <c r="B18" s="47" t="s">
        <v>16</v>
      </c>
      <c r="C18" s="47"/>
      <c r="D18" s="48">
        <f>SUM(D12:D17)</f>
        <v>0</v>
      </c>
      <c r="E18" s="214">
        <f t="shared" ref="E18" si="2">SUM(E12:E17)</f>
        <v>0</v>
      </c>
      <c r="F18" s="214"/>
      <c r="G18" s="214"/>
      <c r="H18" s="214"/>
      <c r="I18" s="214"/>
      <c r="J18" s="214"/>
      <c r="K18" s="217"/>
    </row>
    <row r="19" spans="1:11" ht="16.5" customHeight="1" thickTop="1">
      <c r="A19" s="338" t="s">
        <v>96</v>
      </c>
      <c r="B19" s="46">
        <v>55700</v>
      </c>
      <c r="C19" s="46" t="s">
        <v>97</v>
      </c>
      <c r="D19" s="1"/>
      <c r="E19" s="212"/>
      <c r="F19" s="257">
        <v>277578</v>
      </c>
      <c r="G19" s="257">
        <v>75000</v>
      </c>
      <c r="H19" s="257">
        <v>50000</v>
      </c>
      <c r="I19" s="215"/>
      <c r="J19" s="212"/>
      <c r="K19" s="218">
        <f>SUM(F19:J19)</f>
        <v>402578</v>
      </c>
    </row>
    <row r="20" spans="1:11" ht="16.5" customHeight="1">
      <c r="A20" s="335"/>
      <c r="B20" s="46">
        <v>55710</v>
      </c>
      <c r="C20" s="46" t="s">
        <v>98</v>
      </c>
      <c r="D20" s="1"/>
      <c r="E20" s="212"/>
      <c r="F20" s="212">
        <v>1542101</v>
      </c>
      <c r="G20" s="212">
        <v>100000</v>
      </c>
      <c r="H20" s="212">
        <v>45000</v>
      </c>
      <c r="I20" s="212"/>
      <c r="J20" s="212"/>
      <c r="K20" s="221">
        <f>SUM(F20:J20)</f>
        <v>1687101</v>
      </c>
    </row>
    <row r="21" spans="1:11" ht="48" customHeight="1">
      <c r="A21" s="335"/>
      <c r="B21" s="46">
        <v>55730</v>
      </c>
      <c r="C21" s="46" t="s">
        <v>99</v>
      </c>
      <c r="D21" s="1"/>
      <c r="E21" s="212"/>
      <c r="F21" s="212"/>
      <c r="G21" s="212"/>
      <c r="H21" s="212"/>
      <c r="I21" s="212"/>
      <c r="J21" s="212"/>
      <c r="K21" s="221"/>
    </row>
    <row r="22" spans="1:11" ht="16.5" customHeight="1" thickBot="1">
      <c r="A22" s="337"/>
      <c r="B22" s="47" t="s">
        <v>16</v>
      </c>
      <c r="C22" s="47"/>
      <c r="D22" s="48">
        <f t="shared" ref="D22:E22" si="3">SUM(D19:D21)</f>
        <v>0</v>
      </c>
      <c r="E22" s="48">
        <f t="shared" si="3"/>
        <v>0</v>
      </c>
      <c r="F22" s="48">
        <f>SUM(F19:F21)</f>
        <v>1819679</v>
      </c>
      <c r="G22" s="48">
        <f>SUM(G19:G21)</f>
        <v>175000</v>
      </c>
      <c r="H22" s="48">
        <f>SUM(H19:H21)</f>
        <v>95000</v>
      </c>
      <c r="I22" s="48"/>
      <c r="J22" s="48"/>
      <c r="K22" s="49">
        <f>SUM(F22:J22)</f>
        <v>2089679</v>
      </c>
    </row>
    <row r="23" spans="1:11" ht="16.5" customHeight="1" thickTop="1" thickBot="1">
      <c r="A23" s="329" t="s">
        <v>17</v>
      </c>
      <c r="B23" s="330"/>
      <c r="C23" s="331"/>
      <c r="D23" s="29">
        <f t="shared" ref="D23:E23" si="4">D11+D18+D22</f>
        <v>0</v>
      </c>
      <c r="E23" s="29">
        <f t="shared" si="4"/>
        <v>0</v>
      </c>
      <c r="F23" s="29">
        <f>F22+F18+F11</f>
        <v>1819679</v>
      </c>
      <c r="G23" s="29">
        <f>G22+G11</f>
        <v>175000</v>
      </c>
      <c r="H23" s="29">
        <f>H22+H11</f>
        <v>95000</v>
      </c>
      <c r="I23" s="29"/>
      <c r="J23" s="29"/>
      <c r="K23" s="29">
        <f>SUM(D23:J23)</f>
        <v>2089679</v>
      </c>
    </row>
    <row r="24" spans="1:11" ht="14.25" thickTop="1" thickBot="1"/>
    <row r="25" spans="1:11">
      <c r="A25" s="242" t="s">
        <v>121</v>
      </c>
      <c r="B25" s="312" t="s">
        <v>117</v>
      </c>
      <c r="C25" s="313"/>
      <c r="D25" s="313"/>
      <c r="E25" s="313"/>
      <c r="F25" s="313"/>
      <c r="G25" s="313"/>
      <c r="H25" s="313"/>
      <c r="I25" s="313"/>
      <c r="J25" s="313"/>
      <c r="K25" s="314"/>
    </row>
    <row r="26" spans="1:11">
      <c r="A26" s="315" t="s">
        <v>122</v>
      </c>
      <c r="B26" s="316"/>
      <c r="C26" s="316"/>
      <c r="D26" s="316"/>
      <c r="E26" s="316"/>
      <c r="F26" s="316"/>
      <c r="G26" s="316"/>
      <c r="H26" s="316"/>
      <c r="I26" s="316"/>
      <c r="J26" s="316"/>
      <c r="K26" s="317"/>
    </row>
    <row r="27" spans="1:11" ht="13.5" thickBot="1">
      <c r="A27" s="318" t="s">
        <v>123</v>
      </c>
      <c r="B27" s="319"/>
      <c r="C27" s="319"/>
      <c r="D27" s="319"/>
      <c r="E27" s="319"/>
      <c r="F27" s="319"/>
      <c r="G27" s="319"/>
      <c r="H27" s="319"/>
      <c r="I27" s="319"/>
      <c r="J27" s="319"/>
      <c r="K27" s="320"/>
    </row>
  </sheetData>
  <sheetProtection formatCells="0" formatColumns="0" formatRows="0" selectLockedCells="1"/>
  <mergeCells count="14">
    <mergeCell ref="B25:K25"/>
    <mergeCell ref="A26:K26"/>
    <mergeCell ref="A27:K27"/>
    <mergeCell ref="A2:C2"/>
    <mergeCell ref="A3:C3"/>
    <mergeCell ref="A4:C4"/>
    <mergeCell ref="D2:I2"/>
    <mergeCell ref="D3:I3"/>
    <mergeCell ref="D4:I4"/>
    <mergeCell ref="A23:C23"/>
    <mergeCell ref="A6:K6"/>
    <mergeCell ref="A8:A11"/>
    <mergeCell ref="A12:A18"/>
    <mergeCell ref="A19:A22"/>
  </mergeCells>
  <phoneticPr fontId="0" type="noConversion"/>
  <printOptions horizontalCentered="1"/>
  <pageMargins left="0.75" right="0.75" top="1.27" bottom="0.64" header="0.5" footer="0.45"/>
  <pageSetup scale="74"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sheetPr codeName="Sheet4">
    <pageSetUpPr fitToPage="1"/>
  </sheetPr>
  <dimension ref="A1:K28"/>
  <sheetViews>
    <sheetView showGridLines="0" zoomScale="80" zoomScaleNormal="80" workbookViewId="0">
      <pane ySplit="7" topLeftCell="A14" activePane="bottomLeft" state="frozen"/>
      <selection pane="bottomLeft" activeCell="K23" sqref="K23"/>
    </sheetView>
  </sheetViews>
  <sheetFormatPr defaultRowHeight="10.5"/>
  <cols>
    <col min="1" max="1" width="14.85546875" style="9" customWidth="1"/>
    <col min="2" max="2" width="10.7109375" style="9" customWidth="1"/>
    <col min="3" max="3" width="29.7109375" style="9" customWidth="1"/>
    <col min="4" max="5" width="12.7109375" style="9" customWidth="1"/>
    <col min="6" max="6" width="16.140625" style="9" customWidth="1"/>
    <col min="7" max="7" width="15.42578125" style="9" customWidth="1"/>
    <col min="8" max="10" width="12.7109375" style="9" customWidth="1"/>
    <col min="11" max="11" width="13" style="9" customWidth="1"/>
    <col min="12" max="16384" width="9.140625" style="9"/>
  </cols>
  <sheetData>
    <row r="1" spans="1:11" ht="12" customHeight="1"/>
    <row r="2" spans="1:11" s="52" customFormat="1" ht="16.5" customHeight="1">
      <c r="A2" s="321" t="s">
        <v>25</v>
      </c>
      <c r="B2" s="322"/>
      <c r="C2" s="322"/>
      <c r="D2" s="304" t="str">
        <f>IF(ISBLANK('PROJECT ID|INSTRUCTIONS'!C3)," ",'PROJECT ID|INSTRUCTIONS'!C3)</f>
        <v xml:space="preserve"> </v>
      </c>
      <c r="E2" s="339"/>
      <c r="F2" s="339"/>
      <c r="G2" s="339"/>
      <c r="H2" s="339"/>
      <c r="I2" s="340"/>
    </row>
    <row r="3" spans="1:11" s="52" customFormat="1" ht="16.5" customHeight="1">
      <c r="A3" s="324" t="s">
        <v>22</v>
      </c>
      <c r="B3" s="325"/>
      <c r="C3" s="325"/>
      <c r="D3" s="307" t="str">
        <f>IF(ISBLANK('PROJECT ID|INSTRUCTIONS'!C4)," ",'PROJECT ID|INSTRUCTIONS'!C4)</f>
        <v>UCHC Voice Services Upgrade</v>
      </c>
      <c r="E3" s="341"/>
      <c r="F3" s="341"/>
      <c r="G3" s="341"/>
      <c r="H3" s="341"/>
      <c r="I3" s="342"/>
    </row>
    <row r="4" spans="1:11" s="52" customFormat="1" ht="16.5" customHeight="1">
      <c r="A4" s="326" t="s">
        <v>26</v>
      </c>
      <c r="B4" s="327"/>
      <c r="C4" s="327"/>
      <c r="D4" s="310" t="str">
        <f>IF(ISBLANK('PROJECT ID|INSTRUCTIONS'!C5)," ",'PROJECT ID|INSTRUCTIONS'!C5)</f>
        <v xml:space="preserve"> </v>
      </c>
      <c r="E4" s="343"/>
      <c r="F4" s="343"/>
      <c r="G4" s="343"/>
      <c r="H4" s="343"/>
      <c r="I4" s="344"/>
    </row>
    <row r="5" spans="1:11" s="52" customFormat="1" ht="12" customHeight="1">
      <c r="A5" s="53"/>
      <c r="B5" s="53"/>
      <c r="C5" s="53"/>
      <c r="D5" s="53"/>
      <c r="E5" s="54"/>
      <c r="F5" s="54"/>
      <c r="G5" s="54"/>
      <c r="H5" s="54"/>
      <c r="I5" s="54"/>
    </row>
    <row r="6" spans="1:11" ht="18" customHeight="1">
      <c r="A6" s="345" t="s">
        <v>56</v>
      </c>
      <c r="B6" s="346"/>
      <c r="C6" s="346"/>
      <c r="D6" s="346"/>
      <c r="E6" s="346"/>
      <c r="F6" s="346"/>
      <c r="G6" s="346"/>
      <c r="H6" s="346"/>
      <c r="I6" s="346"/>
      <c r="J6" s="346"/>
      <c r="K6" s="347"/>
    </row>
    <row r="7" spans="1:11" ht="26.25" thickBot="1">
      <c r="A7" s="55"/>
      <c r="B7" s="56" t="s">
        <v>14</v>
      </c>
      <c r="C7" s="56" t="s">
        <v>15</v>
      </c>
      <c r="D7" s="57" t="s">
        <v>13</v>
      </c>
      <c r="E7" s="57" t="str">
        <f>CONCATENATE("FY ",Settings!$C$1)</f>
        <v>FY 2013</v>
      </c>
      <c r="F7" s="57" t="str">
        <f>CONCATENATE("FY ",Settings!$C$1+1)</f>
        <v>FY 2014</v>
      </c>
      <c r="G7" s="57" t="str">
        <f>CONCATENATE("FY ",Settings!$C$1+2)</f>
        <v>FY 2015</v>
      </c>
      <c r="H7" s="57" t="str">
        <f>CONCATENATE("FY ",Settings!$C$1+3)</f>
        <v>FY 2016</v>
      </c>
      <c r="I7" s="57" t="str">
        <f>CONCATENATE("FY ",Settings!$C$1+4)</f>
        <v>FY 2017</v>
      </c>
      <c r="J7" s="57" t="str">
        <f>CONCATENATE("Out Years after FY",Settings!$C$1+4)</f>
        <v>Out Years after FY2017</v>
      </c>
      <c r="K7" s="58" t="s">
        <v>0</v>
      </c>
    </row>
    <row r="8" spans="1:11" ht="16.5" customHeight="1">
      <c r="A8" s="335" t="s">
        <v>86</v>
      </c>
      <c r="B8" s="46">
        <v>50110</v>
      </c>
      <c r="C8" s="46" t="s">
        <v>87</v>
      </c>
      <c r="D8" s="166"/>
      <c r="E8" s="222"/>
      <c r="F8" s="222"/>
      <c r="G8" s="222"/>
      <c r="H8" s="222"/>
      <c r="I8" s="222"/>
      <c r="J8" s="223"/>
      <c r="K8" s="224"/>
    </row>
    <row r="9" spans="1:11" ht="16.5" customHeight="1">
      <c r="A9" s="336"/>
      <c r="B9" s="46">
        <v>50130</v>
      </c>
      <c r="C9" s="46" t="s">
        <v>88</v>
      </c>
      <c r="D9" s="1"/>
      <c r="E9" s="225"/>
      <c r="F9" s="225"/>
      <c r="G9" s="225"/>
      <c r="H9" s="225"/>
      <c r="I9" s="225"/>
      <c r="J9" s="226"/>
      <c r="K9" s="227">
        <f t="shared" ref="K9:K14" si="0">SUM(D9:J9)</f>
        <v>0</v>
      </c>
    </row>
    <row r="10" spans="1:11" ht="16.5" customHeight="1">
      <c r="A10" s="336"/>
      <c r="B10" s="46">
        <v>50170</v>
      </c>
      <c r="C10" s="46" t="s">
        <v>89</v>
      </c>
      <c r="D10" s="2"/>
      <c r="E10" s="228"/>
      <c r="F10" s="228"/>
      <c r="G10" s="228"/>
      <c r="H10" s="228"/>
      <c r="I10" s="228"/>
      <c r="J10" s="229"/>
      <c r="K10" s="230">
        <f t="shared" si="0"/>
        <v>0</v>
      </c>
    </row>
    <row r="11" spans="1:11" ht="16.5" customHeight="1" thickBot="1">
      <c r="A11" s="337"/>
      <c r="B11" s="47" t="s">
        <v>16</v>
      </c>
      <c r="C11" s="47"/>
      <c r="D11" s="48">
        <f>SUM(D8:D10)</f>
        <v>0</v>
      </c>
      <c r="E11" s="231">
        <f t="shared" ref="E11:J11" si="1">SUM(E8:E10)</f>
        <v>0</v>
      </c>
      <c r="F11" s="231"/>
      <c r="G11" s="231"/>
      <c r="H11" s="231">
        <f t="shared" si="1"/>
        <v>0</v>
      </c>
      <c r="I11" s="231">
        <f t="shared" si="1"/>
        <v>0</v>
      </c>
      <c r="J11" s="232">
        <f t="shared" si="1"/>
        <v>0</v>
      </c>
      <c r="K11" s="233"/>
    </row>
    <row r="12" spans="1:11" ht="16.5" customHeight="1" thickTop="1">
      <c r="A12" s="338" t="s">
        <v>85</v>
      </c>
      <c r="B12" s="46">
        <v>53715</v>
      </c>
      <c r="C12" s="46" t="s">
        <v>90</v>
      </c>
      <c r="D12" s="3"/>
      <c r="E12" s="222"/>
      <c r="F12" s="222"/>
      <c r="G12" s="222"/>
      <c r="H12" s="222"/>
      <c r="I12" s="222"/>
      <c r="J12" s="223"/>
      <c r="K12" s="234"/>
    </row>
    <row r="13" spans="1:11" ht="16.5" customHeight="1">
      <c r="A13" s="336"/>
      <c r="B13" s="46">
        <v>53720</v>
      </c>
      <c r="C13" s="46" t="s">
        <v>91</v>
      </c>
      <c r="D13" s="1"/>
      <c r="E13" s="225"/>
      <c r="F13" s="225"/>
      <c r="G13" s="225"/>
      <c r="H13" s="225"/>
      <c r="I13" s="225"/>
      <c r="J13" s="226"/>
      <c r="K13" s="235">
        <f t="shared" si="0"/>
        <v>0</v>
      </c>
    </row>
    <row r="14" spans="1:11" ht="16.5" customHeight="1">
      <c r="A14" s="336"/>
      <c r="B14" s="46">
        <v>53735</v>
      </c>
      <c r="C14" s="46" t="s">
        <v>92</v>
      </c>
      <c r="D14" s="1"/>
      <c r="E14" s="225"/>
      <c r="F14" s="225"/>
      <c r="G14" s="225"/>
      <c r="H14" s="225"/>
      <c r="I14" s="225"/>
      <c r="J14" s="226"/>
      <c r="K14" s="235">
        <f t="shared" si="0"/>
        <v>0</v>
      </c>
    </row>
    <row r="15" spans="1:11" ht="16.5" customHeight="1">
      <c r="A15" s="336"/>
      <c r="B15" s="46">
        <v>53740</v>
      </c>
      <c r="C15" s="46" t="s">
        <v>93</v>
      </c>
      <c r="D15" s="1"/>
      <c r="E15" s="225"/>
      <c r="F15" s="225"/>
      <c r="G15" s="225"/>
      <c r="H15" s="225"/>
      <c r="I15" s="225"/>
      <c r="J15" s="226"/>
      <c r="K15" s="235"/>
    </row>
    <row r="16" spans="1:11" ht="16.5" customHeight="1">
      <c r="A16" s="336"/>
      <c r="B16" s="46">
        <v>53755</v>
      </c>
      <c r="C16" s="46" t="s">
        <v>94</v>
      </c>
      <c r="D16" s="1"/>
      <c r="E16" s="225"/>
      <c r="F16" s="225"/>
      <c r="G16" s="225"/>
      <c r="H16" s="225"/>
      <c r="I16" s="225"/>
      <c r="J16" s="226"/>
      <c r="K16" s="235"/>
    </row>
    <row r="17" spans="1:11" ht="16.5" customHeight="1">
      <c r="A17" s="336"/>
      <c r="B17" s="46">
        <v>53760</v>
      </c>
      <c r="C17" s="46" t="s">
        <v>95</v>
      </c>
      <c r="D17" s="1"/>
      <c r="E17" s="225"/>
      <c r="F17" s="225"/>
      <c r="G17" s="225"/>
      <c r="H17" s="225"/>
      <c r="I17" s="225"/>
      <c r="J17" s="226"/>
      <c r="K17" s="236"/>
    </row>
    <row r="18" spans="1:11" ht="16.5" customHeight="1" thickBot="1">
      <c r="A18" s="337"/>
      <c r="B18" s="47" t="s">
        <v>16</v>
      </c>
      <c r="C18" s="47"/>
      <c r="D18" s="48">
        <f>SUM(D12:D17)</f>
        <v>0</v>
      </c>
      <c r="E18" s="231">
        <f t="shared" ref="E18" si="2">SUM(E12:E17)</f>
        <v>0</v>
      </c>
      <c r="F18" s="231"/>
      <c r="G18" s="231"/>
      <c r="H18" s="231"/>
      <c r="I18" s="231"/>
      <c r="J18" s="232"/>
      <c r="K18" s="237"/>
    </row>
    <row r="19" spans="1:11" ht="16.5" customHeight="1" thickTop="1">
      <c r="A19" s="338" t="s">
        <v>96</v>
      </c>
      <c r="B19" s="46">
        <v>55700</v>
      </c>
      <c r="C19" s="46" t="s">
        <v>97</v>
      </c>
      <c r="D19" s="1"/>
      <c r="E19" s="225"/>
      <c r="F19" s="256">
        <v>277578</v>
      </c>
      <c r="G19" s="256">
        <v>75000</v>
      </c>
      <c r="H19" s="256">
        <v>50000</v>
      </c>
      <c r="I19" s="238"/>
      <c r="J19" s="226"/>
      <c r="K19" s="234">
        <f>SUM(F19:J19)</f>
        <v>402578</v>
      </c>
    </row>
    <row r="20" spans="1:11" ht="16.5" customHeight="1">
      <c r="A20" s="335"/>
      <c r="B20" s="46">
        <v>55710</v>
      </c>
      <c r="C20" s="46" t="s">
        <v>98</v>
      </c>
      <c r="D20" s="1"/>
      <c r="E20" s="225"/>
      <c r="F20" s="225">
        <v>1542101</v>
      </c>
      <c r="G20" s="225">
        <v>100000</v>
      </c>
      <c r="H20" s="225">
        <v>45000</v>
      </c>
      <c r="I20" s="225"/>
      <c r="J20" s="226"/>
      <c r="K20" s="239">
        <f>SUM(F20:J20)</f>
        <v>1687101</v>
      </c>
    </row>
    <row r="21" spans="1:11" ht="15.75" customHeight="1">
      <c r="A21" s="335"/>
      <c r="B21" s="46">
        <v>55730</v>
      </c>
      <c r="C21" s="46" t="s">
        <v>99</v>
      </c>
      <c r="D21" s="1"/>
      <c r="E21" s="225"/>
      <c r="F21" s="225"/>
      <c r="G21" s="225"/>
      <c r="H21" s="225"/>
      <c r="I21" s="225"/>
      <c r="J21" s="226"/>
      <c r="K21" s="239"/>
    </row>
    <row r="22" spans="1:11" ht="16.5" customHeight="1" thickBot="1">
      <c r="A22" s="337"/>
      <c r="B22" s="47" t="s">
        <v>16</v>
      </c>
      <c r="C22" s="47"/>
      <c r="D22" s="48">
        <f>SUM(D19:D21)</f>
        <v>0</v>
      </c>
      <c r="E22" s="48">
        <f t="shared" ref="E22" si="3">SUM(E19:E21)</f>
        <v>0</v>
      </c>
      <c r="F22" s="48">
        <v>1819679</v>
      </c>
      <c r="G22" s="48">
        <v>175000</v>
      </c>
      <c r="H22" s="48">
        <v>95000</v>
      </c>
      <c r="I22" s="48"/>
      <c r="J22" s="59"/>
      <c r="K22" s="49">
        <f>SUM(F22:J22)</f>
        <v>2089679</v>
      </c>
    </row>
    <row r="23" spans="1:11" ht="16.5" customHeight="1" thickTop="1" thickBot="1">
      <c r="A23" s="50" t="s">
        <v>17</v>
      </c>
      <c r="B23" s="51"/>
      <c r="C23" s="60"/>
      <c r="D23" s="29">
        <f t="shared" ref="D23:H23" si="4">D11+D18+D22</f>
        <v>0</v>
      </c>
      <c r="E23" s="29">
        <f t="shared" si="4"/>
        <v>0</v>
      </c>
      <c r="F23" s="29">
        <f t="shared" si="4"/>
        <v>1819679</v>
      </c>
      <c r="G23" s="29">
        <f t="shared" si="4"/>
        <v>175000</v>
      </c>
      <c r="H23" s="29">
        <f t="shared" si="4"/>
        <v>95000</v>
      </c>
      <c r="I23" s="29"/>
      <c r="J23" s="29"/>
      <c r="K23" s="29">
        <f>K11+K22</f>
        <v>2089679</v>
      </c>
    </row>
    <row r="24" spans="1:11" ht="3.95" customHeight="1" thickTop="1">
      <c r="A24" s="20"/>
      <c r="B24" s="20"/>
      <c r="C24" s="20"/>
      <c r="D24" s="61"/>
      <c r="E24" s="61"/>
      <c r="F24" s="61"/>
      <c r="G24" s="61"/>
      <c r="H24" s="61"/>
      <c r="I24" s="61"/>
      <c r="J24" s="61"/>
      <c r="K24" s="61"/>
    </row>
    <row r="25" spans="1:11" ht="11.25" thickBot="1"/>
    <row r="26" spans="1:11" ht="12.75">
      <c r="A26" s="242" t="s">
        <v>121</v>
      </c>
      <c r="B26" s="312" t="s">
        <v>117</v>
      </c>
      <c r="C26" s="313"/>
      <c r="D26" s="313"/>
      <c r="E26" s="313"/>
      <c r="F26" s="313"/>
      <c r="G26" s="313"/>
      <c r="H26" s="313"/>
      <c r="I26" s="313"/>
      <c r="J26" s="313"/>
      <c r="K26" s="314"/>
    </row>
    <row r="27" spans="1:11" ht="12.75">
      <c r="A27" s="315" t="s">
        <v>122</v>
      </c>
      <c r="B27" s="316"/>
      <c r="C27" s="316"/>
      <c r="D27" s="316"/>
      <c r="E27" s="316"/>
      <c r="F27" s="316"/>
      <c r="G27" s="316"/>
      <c r="H27" s="316"/>
      <c r="I27" s="316"/>
      <c r="J27" s="316"/>
      <c r="K27" s="317"/>
    </row>
    <row r="28" spans="1:11" ht="13.5" thickBot="1">
      <c r="A28" s="318" t="s">
        <v>123</v>
      </c>
      <c r="B28" s="319"/>
      <c r="C28" s="319"/>
      <c r="D28" s="319"/>
      <c r="E28" s="319"/>
      <c r="F28" s="319"/>
      <c r="G28" s="319"/>
      <c r="H28" s="319"/>
      <c r="I28" s="319"/>
      <c r="J28" s="319"/>
      <c r="K28" s="320"/>
    </row>
  </sheetData>
  <sheetProtection formatCells="0" formatColumns="0" formatRows="0" selectLockedCells="1"/>
  <mergeCells count="13">
    <mergeCell ref="D2:I2"/>
    <mergeCell ref="D3:I3"/>
    <mergeCell ref="D4:I4"/>
    <mergeCell ref="A6:K6"/>
    <mergeCell ref="A2:C2"/>
    <mergeCell ref="A3:C3"/>
    <mergeCell ref="A4:C4"/>
    <mergeCell ref="B26:K26"/>
    <mergeCell ref="A27:K27"/>
    <mergeCell ref="A28:K28"/>
    <mergeCell ref="A8:A11"/>
    <mergeCell ref="A12:A18"/>
    <mergeCell ref="A19:A22"/>
  </mergeCells>
  <phoneticPr fontId="0" type="noConversion"/>
  <printOptions horizontalCentered="1"/>
  <pageMargins left="0.75" right="0.75" top="1.26" bottom="0.65" header="0.5" footer="0.45"/>
  <pageSetup scale="81"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RowHeight="12.75"/>
  <cols>
    <col min="1" max="1" width="7.42578125" style="62" customWidth="1"/>
    <col min="2" max="2" width="9.28515625" style="62" customWidth="1"/>
    <col min="3" max="3" width="74.42578125" style="63" customWidth="1"/>
    <col min="4" max="4" width="17.5703125" style="63" customWidth="1"/>
    <col min="5" max="5" width="15.140625" style="63" customWidth="1"/>
    <col min="6" max="16384" width="9.140625" style="63"/>
  </cols>
  <sheetData>
    <row r="1" spans="1:5" ht="12" customHeight="1"/>
    <row r="2" spans="1:5" ht="16.5" customHeight="1">
      <c r="A2" s="355" t="s">
        <v>25</v>
      </c>
      <c r="B2" s="356"/>
      <c r="C2" s="348" t="str">
        <f>IF(ISBLANK('PROJECT ID|INSTRUCTIONS'!C3)," ",'PROJECT ID|INSTRUCTIONS'!C3)</f>
        <v xml:space="preserve"> </v>
      </c>
      <c r="D2" s="348"/>
      <c r="E2" s="349"/>
    </row>
    <row r="3" spans="1:5" ht="16.5" customHeight="1">
      <c r="A3" s="357" t="s">
        <v>22</v>
      </c>
      <c r="B3" s="358"/>
      <c r="C3" s="350" t="str">
        <f>IF(ISBLANK('PROJECT ID|INSTRUCTIONS'!C4)," ",'PROJECT ID|INSTRUCTIONS'!C4)</f>
        <v>UCHC Voice Services Upgrade</v>
      </c>
      <c r="D3" s="350"/>
      <c r="E3" s="351"/>
    </row>
    <row r="4" spans="1:5" ht="16.5" customHeight="1">
      <c r="A4" s="359" t="s">
        <v>26</v>
      </c>
      <c r="B4" s="360"/>
      <c r="C4" s="352" t="str">
        <f>IF(ISBLANK('PROJECT ID|INSTRUCTIONS'!C5)," ",'PROJECT ID|INSTRUCTIONS'!C5)</f>
        <v xml:space="preserve"> </v>
      </c>
      <c r="D4" s="352"/>
      <c r="E4" s="353"/>
    </row>
    <row r="5" spans="1:5" ht="12" customHeight="1"/>
    <row r="6" spans="1:5" ht="15.75">
      <c r="A6" s="362" t="s">
        <v>71</v>
      </c>
      <c r="B6" s="363"/>
      <c r="C6" s="363"/>
      <c r="D6" s="363"/>
      <c r="E6" s="364"/>
    </row>
    <row r="7" spans="1:5" ht="15.75" customHeight="1">
      <c r="A7" s="158" t="s">
        <v>44</v>
      </c>
      <c r="B7" s="150" t="s">
        <v>49</v>
      </c>
      <c r="C7" s="151" t="s">
        <v>83</v>
      </c>
      <c r="D7" s="151" t="s">
        <v>51</v>
      </c>
      <c r="E7" s="152" t="s">
        <v>43</v>
      </c>
    </row>
    <row r="8" spans="1:5" ht="3.75" customHeight="1">
      <c r="A8" s="156"/>
      <c r="B8" s="156"/>
      <c r="C8" s="157"/>
      <c r="D8" s="157"/>
      <c r="E8" s="157"/>
    </row>
    <row r="9" spans="1:5" ht="15">
      <c r="A9" s="365" t="str">
        <f>CONCATENATE("FY ",Settings!$C$1-1)</f>
        <v>FY 2012</v>
      </c>
      <c r="B9" s="366"/>
      <c r="C9" s="366"/>
      <c r="D9" s="366"/>
      <c r="E9" s="367"/>
    </row>
    <row r="10" spans="1:5">
      <c r="A10" s="100">
        <v>2011</v>
      </c>
      <c r="B10" s="101">
        <v>1</v>
      </c>
      <c r="C10" s="144"/>
      <c r="D10" s="102"/>
      <c r="E10" s="103" t="s">
        <v>57</v>
      </c>
    </row>
    <row r="11" spans="1:5">
      <c r="A11" s="104">
        <v>2011</v>
      </c>
      <c r="B11" s="105">
        <v>2</v>
      </c>
      <c r="C11" s="145"/>
      <c r="D11" s="107"/>
      <c r="E11" s="108" t="s">
        <v>57</v>
      </c>
    </row>
    <row r="12" spans="1:5">
      <c r="A12" s="104">
        <v>2011</v>
      </c>
      <c r="B12" s="105">
        <v>3</v>
      </c>
      <c r="C12" s="146"/>
      <c r="D12" s="107"/>
      <c r="E12" s="108" t="s">
        <v>57</v>
      </c>
    </row>
    <row r="13" spans="1:5">
      <c r="A13" s="104">
        <v>2011</v>
      </c>
      <c r="B13" s="105">
        <v>4</v>
      </c>
      <c r="C13" s="146"/>
      <c r="D13" s="107"/>
      <c r="E13" s="108" t="s">
        <v>57</v>
      </c>
    </row>
    <row r="14" spans="1:5">
      <c r="A14" s="104">
        <v>2011</v>
      </c>
      <c r="B14" s="105">
        <v>5</v>
      </c>
      <c r="C14" s="146"/>
      <c r="D14" s="107"/>
      <c r="E14" s="108" t="s">
        <v>57</v>
      </c>
    </row>
    <row r="15" spans="1:5">
      <c r="A15" s="104">
        <v>2011</v>
      </c>
      <c r="B15" s="105">
        <v>6</v>
      </c>
      <c r="C15" s="146"/>
      <c r="D15" s="107"/>
      <c r="E15" s="108" t="s">
        <v>57</v>
      </c>
    </row>
    <row r="16" spans="1:5">
      <c r="A16" s="104">
        <v>2011</v>
      </c>
      <c r="B16" s="105">
        <v>7</v>
      </c>
      <c r="C16" s="146"/>
      <c r="D16" s="107"/>
      <c r="E16" s="108" t="s">
        <v>57</v>
      </c>
    </row>
    <row r="17" spans="1:5">
      <c r="A17" s="104">
        <v>2011</v>
      </c>
      <c r="B17" s="105">
        <v>8</v>
      </c>
      <c r="C17" s="146"/>
      <c r="D17" s="107"/>
      <c r="E17" s="108" t="s">
        <v>57</v>
      </c>
    </row>
    <row r="18" spans="1:5">
      <c r="A18" s="104">
        <v>2011</v>
      </c>
      <c r="B18" s="105">
        <v>9</v>
      </c>
      <c r="C18" s="146"/>
      <c r="D18" s="107"/>
      <c r="E18" s="108" t="s">
        <v>57</v>
      </c>
    </row>
    <row r="19" spans="1:5">
      <c r="A19" s="110">
        <v>2011</v>
      </c>
      <c r="B19" s="111">
        <v>10</v>
      </c>
      <c r="C19" s="147"/>
      <c r="D19" s="112"/>
      <c r="E19" s="113" t="s">
        <v>57</v>
      </c>
    </row>
    <row r="20" spans="1:5" ht="15">
      <c r="A20" s="368" t="str">
        <f>CONCATENATE("FY ",Settings!$C$1)</f>
        <v>FY 2013</v>
      </c>
      <c r="B20" s="369"/>
      <c r="C20" s="369"/>
      <c r="D20" s="369"/>
      <c r="E20" s="370"/>
    </row>
    <row r="21" spans="1:5">
      <c r="A21" s="100">
        <v>2012</v>
      </c>
      <c r="B21" s="101">
        <v>1</v>
      </c>
      <c r="C21" s="114"/>
      <c r="D21" s="138"/>
      <c r="E21" s="115" t="s">
        <v>76</v>
      </c>
    </row>
    <row r="22" spans="1:5">
      <c r="A22" s="104">
        <v>2012</v>
      </c>
      <c r="B22" s="105">
        <v>2</v>
      </c>
      <c r="C22" s="106"/>
      <c r="D22" s="139"/>
      <c r="E22" s="116" t="s">
        <v>76</v>
      </c>
    </row>
    <row r="23" spans="1:5">
      <c r="A23" s="104">
        <v>2012</v>
      </c>
      <c r="B23" s="105">
        <v>3</v>
      </c>
      <c r="C23" s="109"/>
      <c r="D23" s="139"/>
      <c r="E23" s="116" t="s">
        <v>76</v>
      </c>
    </row>
    <row r="24" spans="1:5">
      <c r="A24" s="104">
        <v>2012</v>
      </c>
      <c r="B24" s="105">
        <v>4</v>
      </c>
      <c r="C24" s="117"/>
      <c r="D24" s="139"/>
      <c r="E24" s="116" t="s">
        <v>76</v>
      </c>
    </row>
    <row r="25" spans="1:5">
      <c r="A25" s="104">
        <v>2012</v>
      </c>
      <c r="B25" s="105">
        <v>5</v>
      </c>
      <c r="C25" s="109"/>
      <c r="D25" s="139"/>
      <c r="E25" s="116" t="s">
        <v>76</v>
      </c>
    </row>
    <row r="26" spans="1:5">
      <c r="A26" s="104">
        <v>2012</v>
      </c>
      <c r="B26" s="105">
        <v>6</v>
      </c>
      <c r="C26" s="109"/>
      <c r="D26" s="139"/>
      <c r="E26" s="116" t="s">
        <v>76</v>
      </c>
    </row>
    <row r="27" spans="1:5">
      <c r="A27" s="104">
        <v>2012</v>
      </c>
      <c r="B27" s="105">
        <v>7</v>
      </c>
      <c r="C27" s="109"/>
      <c r="D27" s="139"/>
      <c r="E27" s="116" t="s">
        <v>76</v>
      </c>
    </row>
    <row r="28" spans="1:5">
      <c r="A28" s="104">
        <v>2012</v>
      </c>
      <c r="B28" s="105">
        <v>8</v>
      </c>
      <c r="C28" s="109"/>
      <c r="D28" s="139"/>
      <c r="E28" s="116" t="s">
        <v>76</v>
      </c>
    </row>
    <row r="29" spans="1:5">
      <c r="A29" s="104">
        <v>2012</v>
      </c>
      <c r="B29" s="105">
        <v>9</v>
      </c>
      <c r="C29" s="109"/>
      <c r="D29" s="139"/>
      <c r="E29" s="116" t="s">
        <v>76</v>
      </c>
    </row>
    <row r="30" spans="1:5">
      <c r="A30" s="104">
        <v>2012</v>
      </c>
      <c r="B30" s="105">
        <v>10</v>
      </c>
      <c r="C30" s="109"/>
      <c r="D30" s="139"/>
      <c r="E30" s="116" t="s">
        <v>76</v>
      </c>
    </row>
    <row r="31" spans="1:5">
      <c r="A31" s="104">
        <v>2012</v>
      </c>
      <c r="B31" s="105">
        <v>11</v>
      </c>
      <c r="C31" s="117"/>
      <c r="D31" s="139"/>
      <c r="E31" s="116" t="s">
        <v>76</v>
      </c>
    </row>
    <row r="32" spans="1:5">
      <c r="A32" s="104">
        <v>2012</v>
      </c>
      <c r="B32" s="105">
        <v>12</v>
      </c>
      <c r="C32" s="117"/>
      <c r="D32" s="139"/>
      <c r="E32" s="116" t="s">
        <v>76</v>
      </c>
    </row>
    <row r="33" spans="1:5">
      <c r="A33" s="104">
        <v>2012</v>
      </c>
      <c r="B33" s="105">
        <v>13</v>
      </c>
      <c r="C33" s="117"/>
      <c r="D33" s="139"/>
      <c r="E33" s="116" t="s">
        <v>76</v>
      </c>
    </row>
    <row r="34" spans="1:5">
      <c r="A34" s="104">
        <v>2012</v>
      </c>
      <c r="B34" s="105">
        <v>14</v>
      </c>
      <c r="C34" s="117"/>
      <c r="D34" s="139"/>
      <c r="E34" s="116" t="s">
        <v>76</v>
      </c>
    </row>
    <row r="35" spans="1:5" ht="13.5" thickBot="1">
      <c r="A35" s="118">
        <v>2012</v>
      </c>
      <c r="B35" s="119">
        <v>15</v>
      </c>
      <c r="C35" s="120"/>
      <c r="D35" s="140"/>
      <c r="E35" s="121" t="s">
        <v>76</v>
      </c>
    </row>
    <row r="36" spans="1:5" ht="14.25" thickTop="1" thickBot="1">
      <c r="A36" s="354" t="s">
        <v>39</v>
      </c>
      <c r="B36" s="354"/>
      <c r="C36" s="354"/>
      <c r="D36" s="153">
        <f>SUM(D21:D35)</f>
        <v>0</v>
      </c>
      <c r="E36" s="64"/>
    </row>
    <row r="37" spans="1:5" ht="15.75" customHeight="1" thickTop="1">
      <c r="A37" s="361" t="str">
        <f>CONCATENATE("FY ",Settings!$C$1+1, "+")</f>
        <v>FY 2014+</v>
      </c>
      <c r="B37" s="361"/>
      <c r="C37" s="361"/>
      <c r="D37" s="361"/>
      <c r="E37" s="361"/>
    </row>
    <row r="38" spans="1:5">
      <c r="A38" s="122">
        <v>2013</v>
      </c>
      <c r="B38" s="123">
        <v>1</v>
      </c>
      <c r="C38" s="124"/>
      <c r="D38" s="141"/>
      <c r="E38" s="115" t="s">
        <v>76</v>
      </c>
    </row>
    <row r="39" spans="1:5">
      <c r="A39" s="125">
        <v>2013</v>
      </c>
      <c r="B39" s="126">
        <v>2</v>
      </c>
      <c r="C39" s="117"/>
      <c r="D39" s="142"/>
      <c r="E39" s="116" t="s">
        <v>76</v>
      </c>
    </row>
    <row r="40" spans="1:5">
      <c r="A40" s="125">
        <v>2013</v>
      </c>
      <c r="B40" s="126">
        <v>3</v>
      </c>
      <c r="C40" s="109"/>
      <c r="D40" s="142"/>
      <c r="E40" s="116" t="s">
        <v>76</v>
      </c>
    </row>
    <row r="41" spans="1:5">
      <c r="A41" s="125">
        <v>2013</v>
      </c>
      <c r="B41" s="126">
        <v>4</v>
      </c>
      <c r="C41" s="117"/>
      <c r="D41" s="142"/>
      <c r="E41" s="116" t="s">
        <v>76</v>
      </c>
    </row>
    <row r="42" spans="1:5">
      <c r="A42" s="125">
        <v>2013</v>
      </c>
      <c r="B42" s="126">
        <v>5</v>
      </c>
      <c r="C42" s="106"/>
      <c r="D42" s="142"/>
      <c r="E42" s="116" t="s">
        <v>76</v>
      </c>
    </row>
    <row r="43" spans="1:5">
      <c r="A43" s="125">
        <v>2013</v>
      </c>
      <c r="B43" s="126">
        <v>6</v>
      </c>
      <c r="C43" s="109"/>
      <c r="D43" s="142"/>
      <c r="E43" s="116" t="s">
        <v>76</v>
      </c>
    </row>
    <row r="44" spans="1:5">
      <c r="A44" s="125">
        <v>2013</v>
      </c>
      <c r="B44" s="126">
        <v>7</v>
      </c>
      <c r="C44" s="127"/>
      <c r="D44" s="142"/>
      <c r="E44" s="116" t="s">
        <v>76</v>
      </c>
    </row>
    <row r="45" spans="1:5">
      <c r="A45" s="125">
        <v>2014</v>
      </c>
      <c r="B45" s="126">
        <v>1</v>
      </c>
      <c r="C45" s="127"/>
      <c r="D45" s="142"/>
      <c r="E45" s="116" t="s">
        <v>76</v>
      </c>
    </row>
    <row r="46" spans="1:5">
      <c r="A46" s="125">
        <v>2014</v>
      </c>
      <c r="B46" s="126">
        <v>2</v>
      </c>
      <c r="C46" s="127"/>
      <c r="D46" s="142"/>
      <c r="E46" s="116" t="s">
        <v>76</v>
      </c>
    </row>
    <row r="47" spans="1:5">
      <c r="A47" s="125">
        <v>2014</v>
      </c>
      <c r="B47" s="126">
        <v>3</v>
      </c>
      <c r="C47" s="127"/>
      <c r="D47" s="142"/>
      <c r="E47" s="116" t="s">
        <v>76</v>
      </c>
    </row>
    <row r="48" spans="1:5">
      <c r="A48" s="125">
        <v>2014</v>
      </c>
      <c r="B48" s="126">
        <v>4</v>
      </c>
      <c r="C48" s="127"/>
      <c r="D48" s="142"/>
      <c r="E48" s="116" t="s">
        <v>76</v>
      </c>
    </row>
    <row r="49" spans="1:5">
      <c r="A49" s="125">
        <v>2014</v>
      </c>
      <c r="B49" s="126">
        <v>5</v>
      </c>
      <c r="C49" s="127"/>
      <c r="D49" s="142"/>
      <c r="E49" s="116" t="s">
        <v>76</v>
      </c>
    </row>
    <row r="50" spans="1:5">
      <c r="A50" s="125">
        <v>2014</v>
      </c>
      <c r="B50" s="126">
        <v>6</v>
      </c>
      <c r="C50" s="127"/>
      <c r="D50" s="142"/>
      <c r="E50" s="116" t="s">
        <v>76</v>
      </c>
    </row>
    <row r="51" spans="1:5">
      <c r="A51" s="125">
        <v>2014</v>
      </c>
      <c r="B51" s="126">
        <v>7</v>
      </c>
      <c r="C51" s="127"/>
      <c r="D51" s="142"/>
      <c r="E51" s="116" t="s">
        <v>76</v>
      </c>
    </row>
    <row r="52" spans="1:5">
      <c r="A52" s="125">
        <v>2015</v>
      </c>
      <c r="B52" s="126">
        <v>1</v>
      </c>
      <c r="C52" s="127"/>
      <c r="D52" s="142"/>
      <c r="E52" s="116" t="s">
        <v>76</v>
      </c>
    </row>
    <row r="53" spans="1:5">
      <c r="A53" s="125">
        <v>2015</v>
      </c>
      <c r="B53" s="126">
        <v>2</v>
      </c>
      <c r="C53" s="127"/>
      <c r="D53" s="142"/>
      <c r="E53" s="116" t="s">
        <v>76</v>
      </c>
    </row>
    <row r="54" spans="1:5">
      <c r="A54" s="125">
        <v>2015</v>
      </c>
      <c r="B54" s="126">
        <v>3</v>
      </c>
      <c r="C54" s="127"/>
      <c r="D54" s="142"/>
      <c r="E54" s="116" t="s">
        <v>76</v>
      </c>
    </row>
    <row r="55" spans="1:5">
      <c r="A55" s="125">
        <v>2015</v>
      </c>
      <c r="B55" s="126">
        <v>4</v>
      </c>
      <c r="C55" s="127"/>
      <c r="D55" s="142"/>
      <c r="E55" s="116" t="s">
        <v>76</v>
      </c>
    </row>
    <row r="56" spans="1:5">
      <c r="A56" s="125">
        <v>2015</v>
      </c>
      <c r="B56" s="126">
        <v>5</v>
      </c>
      <c r="C56" s="127"/>
      <c r="D56" s="142"/>
      <c r="E56" s="116" t="s">
        <v>76</v>
      </c>
    </row>
    <row r="57" spans="1:5">
      <c r="A57" s="125">
        <v>2015</v>
      </c>
      <c r="B57" s="126">
        <v>6</v>
      </c>
      <c r="C57" s="127"/>
      <c r="D57" s="142"/>
      <c r="E57" s="116" t="s">
        <v>76</v>
      </c>
    </row>
    <row r="58" spans="1:5">
      <c r="A58" s="125">
        <v>2015</v>
      </c>
      <c r="B58" s="126">
        <v>7</v>
      </c>
      <c r="C58" s="127"/>
      <c r="D58" s="142"/>
      <c r="E58" s="116" t="s">
        <v>76</v>
      </c>
    </row>
    <row r="59" spans="1:5">
      <c r="A59" s="125">
        <v>2016</v>
      </c>
      <c r="B59" s="126">
        <v>1</v>
      </c>
      <c r="C59" s="127"/>
      <c r="D59" s="142"/>
      <c r="E59" s="116" t="s">
        <v>76</v>
      </c>
    </row>
    <row r="60" spans="1:5">
      <c r="A60" s="125">
        <v>2016</v>
      </c>
      <c r="B60" s="126">
        <v>2</v>
      </c>
      <c r="C60" s="127"/>
      <c r="D60" s="142"/>
      <c r="E60" s="116" t="s">
        <v>76</v>
      </c>
    </row>
    <row r="61" spans="1:5">
      <c r="A61" s="125">
        <v>2016</v>
      </c>
      <c r="B61" s="126">
        <v>3</v>
      </c>
      <c r="C61" s="127"/>
      <c r="D61" s="142"/>
      <c r="E61" s="116" t="s">
        <v>76</v>
      </c>
    </row>
    <row r="62" spans="1:5">
      <c r="A62" s="125">
        <v>2016</v>
      </c>
      <c r="B62" s="126">
        <v>4</v>
      </c>
      <c r="C62" s="127"/>
      <c r="D62" s="142"/>
      <c r="E62" s="116" t="s">
        <v>76</v>
      </c>
    </row>
    <row r="63" spans="1:5">
      <c r="A63" s="125">
        <v>2016</v>
      </c>
      <c r="B63" s="126">
        <v>5</v>
      </c>
      <c r="C63" s="127"/>
      <c r="D63" s="142"/>
      <c r="E63" s="116" t="s">
        <v>76</v>
      </c>
    </row>
    <row r="64" spans="1:5">
      <c r="A64" s="125">
        <v>2016</v>
      </c>
      <c r="B64" s="126">
        <v>6</v>
      </c>
      <c r="C64" s="127"/>
      <c r="D64" s="142"/>
      <c r="E64" s="116" t="s">
        <v>76</v>
      </c>
    </row>
    <row r="65" spans="1:5" ht="13.5" thickBot="1">
      <c r="A65" s="128">
        <v>2016</v>
      </c>
      <c r="B65" s="129">
        <v>7</v>
      </c>
      <c r="C65" s="130"/>
      <c r="D65" s="143"/>
      <c r="E65" s="121" t="s">
        <v>76</v>
      </c>
    </row>
    <row r="66" spans="1:5" ht="16.5" customHeight="1" thickTop="1" thickBot="1">
      <c r="A66" s="371" t="s">
        <v>39</v>
      </c>
      <c r="B66" s="372"/>
      <c r="C66" s="373"/>
      <c r="D66" s="153">
        <f>SUM(D38:D65)</f>
        <v>0</v>
      </c>
      <c r="E66" s="64"/>
    </row>
    <row r="67" spans="1:5" ht="13.5" thickTop="1"/>
  </sheetData>
  <sheetProtection formatCells="0" formatColumns="0" formatRows="0" selectLockedCells="1"/>
  <mergeCells count="12">
    <mergeCell ref="A37:E37"/>
    <mergeCell ref="A6:E6"/>
    <mergeCell ref="A9:E9"/>
    <mergeCell ref="A20:E20"/>
    <mergeCell ref="A66:C66"/>
    <mergeCell ref="C2:E2"/>
    <mergeCell ref="C3:E3"/>
    <mergeCell ref="C4:E4"/>
    <mergeCell ref="A36:C36"/>
    <mergeCell ref="A2:B2"/>
    <mergeCell ref="A3:B3"/>
    <mergeCell ref="A4:B4"/>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sheetPr>
    <pageSetUpPr fitToPage="1"/>
  </sheetPr>
  <dimension ref="A1:O32"/>
  <sheetViews>
    <sheetView showGridLines="0" zoomScale="70" zoomScaleNormal="70" workbookViewId="0">
      <selection activeCell="D3" sqref="D3:K3"/>
    </sheetView>
  </sheetViews>
  <sheetFormatPr defaultRowHeight="12"/>
  <cols>
    <col min="1" max="2" width="10.7109375" style="169" customWidth="1"/>
    <col min="3" max="3" width="29.7109375" style="169" customWidth="1"/>
    <col min="4" max="5" width="12.7109375" style="169" customWidth="1"/>
    <col min="6" max="6" width="13.140625" style="169" customWidth="1"/>
    <col min="7" max="10" width="12.7109375" style="169" customWidth="1"/>
    <col min="11" max="11" width="11.85546875" style="169" customWidth="1"/>
    <col min="12" max="12" width="1.140625" style="169" customWidth="1"/>
    <col min="13" max="15" width="12.7109375" style="169" customWidth="1"/>
    <col min="16" max="16384" width="9.140625" style="169"/>
  </cols>
  <sheetData>
    <row r="1" spans="1:15" ht="12" customHeight="1"/>
    <row r="2" spans="1:15" s="170" customFormat="1" ht="16.5" customHeight="1">
      <c r="A2" s="385" t="s">
        <v>25</v>
      </c>
      <c r="B2" s="386"/>
      <c r="C2" s="387"/>
      <c r="D2" s="388" t="str">
        <f>IF(ISBLANK('[1]PROJECT ID|INSTRUCTIONS'!C3)," ",'[1]PROJECT ID|INSTRUCTIONS'!C3)</f>
        <v xml:space="preserve"> </v>
      </c>
      <c r="E2" s="389"/>
      <c r="F2" s="389"/>
      <c r="G2" s="389"/>
      <c r="H2" s="389"/>
      <c r="I2" s="389"/>
      <c r="J2" s="389"/>
      <c r="K2" s="390"/>
    </row>
    <row r="3" spans="1:15" s="170" customFormat="1" ht="16.5" customHeight="1">
      <c r="A3" s="391" t="s">
        <v>22</v>
      </c>
      <c r="B3" s="392"/>
      <c r="C3" s="393"/>
      <c r="D3" s="394"/>
      <c r="E3" s="395"/>
      <c r="F3" s="395"/>
      <c r="G3" s="395"/>
      <c r="H3" s="395"/>
      <c r="I3" s="395"/>
      <c r="J3" s="395"/>
      <c r="K3" s="396"/>
    </row>
    <row r="4" spans="1:15" s="170" customFormat="1" ht="16.5" customHeight="1">
      <c r="A4" s="397" t="s">
        <v>26</v>
      </c>
      <c r="B4" s="398"/>
      <c r="C4" s="399"/>
      <c r="D4" s="400"/>
      <c r="E4" s="401"/>
      <c r="F4" s="401"/>
      <c r="G4" s="401"/>
      <c r="H4" s="401"/>
      <c r="I4" s="401"/>
      <c r="J4" s="401"/>
      <c r="K4" s="402"/>
    </row>
    <row r="5" spans="1:15" s="171" customFormat="1" ht="12" customHeight="1"/>
    <row r="6" spans="1:15" ht="16.5" customHeight="1">
      <c r="A6" s="377" t="s">
        <v>52</v>
      </c>
      <c r="B6" s="377"/>
      <c r="C6" s="377"/>
      <c r="D6" s="377"/>
      <c r="E6" s="377"/>
      <c r="F6" s="172">
        <v>2014</v>
      </c>
      <c r="G6" s="171"/>
      <c r="H6" s="173"/>
      <c r="I6" s="171"/>
      <c r="J6" s="171"/>
      <c r="K6" s="171"/>
    </row>
    <row r="7" spans="1:15" ht="16.5" customHeight="1">
      <c r="A7" s="377" t="s">
        <v>53</v>
      </c>
      <c r="B7" s="377"/>
      <c r="C7" s="377"/>
      <c r="D7" s="377"/>
      <c r="E7" s="377"/>
      <c r="F7" s="174">
        <v>2016</v>
      </c>
      <c r="G7" s="171"/>
      <c r="H7" s="171"/>
      <c r="I7" s="171"/>
      <c r="J7" s="171"/>
      <c r="K7" s="171"/>
    </row>
    <row r="8" spans="1:15" ht="12" customHeight="1">
      <c r="A8" s="171"/>
      <c r="B8" s="171"/>
      <c r="C8" s="171"/>
      <c r="D8" s="171"/>
      <c r="E8" s="171"/>
      <c r="F8" s="171"/>
      <c r="G8" s="171"/>
      <c r="H8" s="171"/>
      <c r="I8" s="171"/>
      <c r="J8" s="171"/>
      <c r="K8" s="171"/>
    </row>
    <row r="9" spans="1:15" ht="31.5" customHeight="1">
      <c r="A9" s="378" t="s">
        <v>28</v>
      </c>
      <c r="B9" s="379"/>
      <c r="C9" s="379"/>
      <c r="D9" s="379"/>
      <c r="E9" s="379"/>
      <c r="F9" s="379"/>
      <c r="G9" s="379"/>
      <c r="H9" s="379"/>
      <c r="I9" s="379"/>
      <c r="J9" s="379"/>
      <c r="K9" s="380"/>
      <c r="M9" s="381" t="s">
        <v>70</v>
      </c>
      <c r="N9" s="382"/>
      <c r="O9" s="383"/>
    </row>
    <row r="10" spans="1:15" ht="12.75">
      <c r="A10" s="175"/>
      <c r="B10" s="176"/>
      <c r="C10" s="177"/>
      <c r="D10" s="178" t="s">
        <v>18</v>
      </c>
      <c r="E10" s="178" t="s">
        <v>19</v>
      </c>
      <c r="F10" s="178" t="s">
        <v>114</v>
      </c>
      <c r="G10" s="178" t="s">
        <v>113</v>
      </c>
      <c r="H10" s="179" t="str">
        <f>IF(OR(ISBLANK($F$7),ISBLANK($F$6)),"(e)",IF($F$7-$F$6&gt;3,"(e)",""))</f>
        <v/>
      </c>
      <c r="I10" s="179" t="str">
        <f>IF(OR(ISBLANK($F$7),ISBLANK($F$6)),"(f)",IF($F$7-$F$6&gt;4,"(f)",""))</f>
        <v/>
      </c>
      <c r="J10" s="179" t="str">
        <f>IF(OR(ISBLANK($F$7),ISBLANK($F$6)),"(g)",IF($F$7-$F$6&gt;5,"(g)",""))</f>
        <v/>
      </c>
      <c r="K10" s="180" t="str">
        <f>IF(OR(ISBLANK($F$7),ISBLANK($F$6)),"(h)",IF($F$7-$F$6&gt;5,"(h)",IF($F$7-$F$6&lt;1,"(c)",CHOOSE($F$7-$F$6,"(c)","(d)","(e)","(f)","(g)"))))</f>
        <v>(d)</v>
      </c>
      <c r="M10" s="181" t="s">
        <v>63</v>
      </c>
      <c r="N10" s="178" t="s">
        <v>64</v>
      </c>
      <c r="O10" s="182" t="s">
        <v>65</v>
      </c>
    </row>
    <row r="11" spans="1:15" ht="37.5" customHeight="1">
      <c r="A11" s="183"/>
      <c r="B11" s="184" t="s">
        <v>14</v>
      </c>
      <c r="C11" s="184" t="s">
        <v>15</v>
      </c>
      <c r="D11" s="185" t="s">
        <v>58</v>
      </c>
      <c r="E11" s="185" t="str">
        <f>CONCATENATE("Transition FY"&amp;IF(ISBLANK($F$6),1,RIGHT($F$6,2))&amp;" Support Costs")</f>
        <v>Transition FY14 Support Costs</v>
      </c>
      <c r="F11" s="185" t="s">
        <v>111</v>
      </c>
      <c r="G11" s="185" t="s">
        <v>112</v>
      </c>
      <c r="H11" s="185" t="str">
        <f>IF(ISBLANK($F$7),CONCATENATE("Transition FY"&amp;IF(ISBLANK($F$6),4,RIGHT($F$6,2)+3)&amp;" Support Costs"),IF(ISBLANK($F$6),"Transition FY4 Support Costs",IF($F$7-$F$6&gt;3,CONCATENATE("Transition FY"&amp;RIGHT($F$6,2)+3&amp;" Support Costs"),"")))</f>
        <v/>
      </c>
      <c r="I11" s="185" t="str">
        <f>IF(ISBLANK($F$7),CONCATENATE("Transition FY"&amp;IF(ISBLANK($F$6),5,RIGHT($F$6,2)+4)&amp;" Support Costs"),IF(ISBLANK($F$6),"Transition FY5 Support Costs",IF($F$7-$F$6&gt;4,CONCATENATE("Transition FY"&amp;RIGHT($F$6,2)+4&amp;" Support Costs"),"")))</f>
        <v/>
      </c>
      <c r="J11" s="185" t="str">
        <f>IF(ISBLANK($F$7),CONCATENATE("Transition FY"&amp;IF(ISBLANK($F$6),6,RIGHT($F$6,2)+5)&amp;" Support Costs"),IF(ISBLANK($F$6),"Transition FY6 Support Costs",IF($F$7-$F$6&gt;5,CONCATENATE("Transition FY"&amp;RIGHT($F$6,2)+5&amp;" Support Costs"),"")))</f>
        <v/>
      </c>
      <c r="K11" s="186" t="str">
        <f>CONCATENATE("Steady State "&amp;IF(ISBLANK($F$7),"","FY" &amp; RIGHT($F$7,2))&amp;" Support Costs")</f>
        <v>Steady State FY16 Support Costs</v>
      </c>
      <c r="L11" s="187"/>
      <c r="M11" s="188" t="s">
        <v>61</v>
      </c>
      <c r="N11" s="179" t="s">
        <v>72</v>
      </c>
      <c r="O11" s="180" t="s">
        <v>62</v>
      </c>
    </row>
    <row r="12" spans="1:15" ht="16.5" customHeight="1">
      <c r="A12" s="375" t="s">
        <v>86</v>
      </c>
      <c r="B12" s="189">
        <v>50110</v>
      </c>
      <c r="C12" s="189" t="s">
        <v>87</v>
      </c>
      <c r="D12" s="190">
        <v>370000</v>
      </c>
      <c r="E12" s="190">
        <f>370000+75000</f>
        <v>445000</v>
      </c>
      <c r="F12" s="190">
        <v>445000</v>
      </c>
      <c r="G12" s="190">
        <v>445000</v>
      </c>
      <c r="H12" s="190"/>
      <c r="I12" s="190"/>
      <c r="J12" s="190"/>
      <c r="K12" s="190">
        <v>445000</v>
      </c>
      <c r="L12" s="191"/>
      <c r="M12" s="192"/>
      <c r="N12" s="193"/>
      <c r="O12" s="194">
        <f>M12*N12</f>
        <v>0</v>
      </c>
    </row>
    <row r="13" spans="1:15" ht="16.5" customHeight="1">
      <c r="A13" s="384"/>
      <c r="B13" s="189">
        <v>50130</v>
      </c>
      <c r="C13" s="189" t="s">
        <v>88</v>
      </c>
      <c r="D13" s="195">
        <v>0</v>
      </c>
      <c r="E13" s="195"/>
      <c r="F13" s="195"/>
      <c r="G13" s="195"/>
      <c r="H13" s="195"/>
      <c r="I13" s="195"/>
      <c r="J13" s="195"/>
      <c r="K13" s="195"/>
      <c r="M13" s="196"/>
      <c r="N13" s="197"/>
      <c r="O13" s="194">
        <f>M13*N13</f>
        <v>0</v>
      </c>
    </row>
    <row r="14" spans="1:15" ht="16.5" customHeight="1">
      <c r="A14" s="384"/>
      <c r="B14" s="189">
        <v>50170</v>
      </c>
      <c r="C14" s="189" t="s">
        <v>89</v>
      </c>
      <c r="D14" s="198"/>
      <c r="E14" s="198"/>
      <c r="F14" s="198"/>
      <c r="G14" s="198"/>
      <c r="H14" s="198"/>
      <c r="I14" s="198"/>
      <c r="J14" s="198"/>
      <c r="K14" s="198"/>
      <c r="M14" s="199"/>
      <c r="N14" s="200"/>
      <c r="O14" s="194">
        <f>M14*N14</f>
        <v>0</v>
      </c>
    </row>
    <row r="15" spans="1:15" ht="16.5" customHeight="1" thickBot="1">
      <c r="A15" s="376"/>
      <c r="B15" s="201" t="s">
        <v>16</v>
      </c>
      <c r="C15" s="201"/>
      <c r="D15" s="202">
        <f>SUM(D12:D14)</f>
        <v>370000</v>
      </c>
      <c r="E15" s="202">
        <f>SUM(E12:E14)</f>
        <v>445000</v>
      </c>
      <c r="F15" s="202">
        <f>SUM(F12:F14)</f>
        <v>445000</v>
      </c>
      <c r="G15" s="202">
        <f>SUM(G12:G14)</f>
        <v>445000</v>
      </c>
      <c r="H15" s="202">
        <f t="shared" ref="H15:J15" si="0">SUM(H12:H14)</f>
        <v>0</v>
      </c>
      <c r="I15" s="202">
        <f t="shared" si="0"/>
        <v>0</v>
      </c>
      <c r="J15" s="202">
        <f t="shared" si="0"/>
        <v>0</v>
      </c>
      <c r="K15" s="202">
        <f>SUM(K12:K14)</f>
        <v>445000</v>
      </c>
      <c r="M15" s="204">
        <f>SUM(M12:M14)</f>
        <v>0</v>
      </c>
      <c r="N15" s="205" t="s">
        <v>60</v>
      </c>
      <c r="O15" s="203">
        <f>SUM(O12:O14)</f>
        <v>0</v>
      </c>
    </row>
    <row r="16" spans="1:15" ht="16.5" customHeight="1" thickTop="1">
      <c r="A16" s="374" t="s">
        <v>85</v>
      </c>
      <c r="B16" s="189">
        <v>53715</v>
      </c>
      <c r="C16" s="189" t="s">
        <v>90</v>
      </c>
      <c r="D16" s="190"/>
      <c r="E16" s="190"/>
      <c r="F16" s="190"/>
      <c r="G16" s="190"/>
      <c r="H16" s="190"/>
      <c r="I16" s="190"/>
      <c r="J16" s="190"/>
      <c r="K16" s="190"/>
      <c r="M16" s="192"/>
      <c r="N16" s="193"/>
      <c r="O16" s="194">
        <f t="shared" ref="O16:O21" si="1">M16*N16</f>
        <v>0</v>
      </c>
    </row>
    <row r="17" spans="1:15" ht="16.5" customHeight="1">
      <c r="A17" s="384"/>
      <c r="B17" s="189">
        <v>53720</v>
      </c>
      <c r="C17" s="189" t="s">
        <v>91</v>
      </c>
      <c r="D17" s="195"/>
      <c r="E17" s="195"/>
      <c r="F17" s="195"/>
      <c r="G17" s="195"/>
      <c r="H17" s="195"/>
      <c r="I17" s="195"/>
      <c r="J17" s="195"/>
      <c r="K17" s="195"/>
      <c r="M17" s="196"/>
      <c r="N17" s="197"/>
      <c r="O17" s="194">
        <f t="shared" si="1"/>
        <v>0</v>
      </c>
    </row>
    <row r="18" spans="1:15" ht="16.5" customHeight="1">
      <c r="A18" s="384"/>
      <c r="B18" s="189">
        <v>53735</v>
      </c>
      <c r="C18" s="189" t="s">
        <v>92</v>
      </c>
      <c r="D18" s="195"/>
      <c r="E18" s="195"/>
      <c r="F18" s="195"/>
      <c r="G18" s="195"/>
      <c r="H18" s="195"/>
      <c r="I18" s="195"/>
      <c r="J18" s="195"/>
      <c r="K18" s="195"/>
      <c r="M18" s="196"/>
      <c r="N18" s="197"/>
      <c r="O18" s="194">
        <f t="shared" si="1"/>
        <v>0</v>
      </c>
    </row>
    <row r="19" spans="1:15" ht="16.5" customHeight="1">
      <c r="A19" s="384"/>
      <c r="B19" s="189">
        <v>53740</v>
      </c>
      <c r="C19" s="189" t="s">
        <v>93</v>
      </c>
      <c r="D19" s="195">
        <v>50000</v>
      </c>
      <c r="E19" s="1">
        <v>55000</v>
      </c>
      <c r="F19" s="195">
        <v>35000</v>
      </c>
      <c r="G19" s="195">
        <v>35000</v>
      </c>
      <c r="H19" s="195"/>
      <c r="I19" s="195"/>
      <c r="J19" s="195"/>
      <c r="K19" s="195">
        <v>35000</v>
      </c>
      <c r="M19" s="196"/>
      <c r="N19" s="197"/>
      <c r="O19" s="194">
        <f t="shared" si="1"/>
        <v>0</v>
      </c>
    </row>
    <row r="20" spans="1:15" ht="16.5" customHeight="1">
      <c r="A20" s="384"/>
      <c r="B20" s="189">
        <v>53755</v>
      </c>
      <c r="C20" s="189" t="s">
        <v>94</v>
      </c>
      <c r="D20" s="195">
        <v>50000</v>
      </c>
      <c r="E20" s="1">
        <v>100000</v>
      </c>
      <c r="F20" s="195">
        <v>100000</v>
      </c>
      <c r="G20" s="195">
        <v>100000</v>
      </c>
      <c r="H20" s="195"/>
      <c r="I20" s="195"/>
      <c r="J20" s="195"/>
      <c r="K20" s="195">
        <v>100000</v>
      </c>
      <c r="M20" s="196"/>
      <c r="N20" s="197"/>
      <c r="O20" s="194">
        <f t="shared" si="1"/>
        <v>0</v>
      </c>
    </row>
    <row r="21" spans="1:15" ht="16.5" customHeight="1">
      <c r="A21" s="384"/>
      <c r="B21" s="189">
        <v>53760</v>
      </c>
      <c r="C21" s="189" t="s">
        <v>95</v>
      </c>
      <c r="D21" s="195">
        <v>25000</v>
      </c>
      <c r="E21" s="1">
        <v>25000</v>
      </c>
      <c r="F21" s="195">
        <v>35000</v>
      </c>
      <c r="G21" s="195">
        <v>35000</v>
      </c>
      <c r="H21" s="195"/>
      <c r="I21" s="195"/>
      <c r="J21" s="195"/>
      <c r="K21" s="195">
        <v>35000</v>
      </c>
      <c r="M21" s="196"/>
      <c r="N21" s="197"/>
      <c r="O21" s="194">
        <f t="shared" si="1"/>
        <v>0</v>
      </c>
    </row>
    <row r="22" spans="1:15" ht="16.5" customHeight="1" thickBot="1">
      <c r="A22" s="376"/>
      <c r="B22" s="201" t="s">
        <v>16</v>
      </c>
      <c r="C22" s="201"/>
      <c r="D22" s="202">
        <f>SUM(D19:D21)</f>
        <v>125000</v>
      </c>
      <c r="E22" s="202">
        <f>SUM(E19:E21)</f>
        <v>180000</v>
      </c>
      <c r="F22" s="202">
        <f>SUM(F19:F21)</f>
        <v>170000</v>
      </c>
      <c r="G22" s="202">
        <f>SUM(G19:G21)</f>
        <v>170000</v>
      </c>
      <c r="H22" s="202">
        <f t="shared" ref="H22:J22" si="2">SUM(H16:H21)</f>
        <v>0</v>
      </c>
      <c r="I22" s="202">
        <f t="shared" si="2"/>
        <v>0</v>
      </c>
      <c r="J22" s="202">
        <f t="shared" si="2"/>
        <v>0</v>
      </c>
      <c r="K22" s="202">
        <f>SUM(K19:K21)</f>
        <v>170000</v>
      </c>
      <c r="M22" s="204">
        <f>SUM(M16:M21)</f>
        <v>0</v>
      </c>
      <c r="N22" s="205" t="s">
        <v>60</v>
      </c>
      <c r="O22" s="203">
        <f>SUM(O16:O21)</f>
        <v>0</v>
      </c>
    </row>
    <row r="23" spans="1:15" ht="16.5" customHeight="1" thickTop="1">
      <c r="A23" s="374" t="s">
        <v>96</v>
      </c>
      <c r="B23" s="189">
        <v>55700</v>
      </c>
      <c r="C23" s="189" t="s">
        <v>97</v>
      </c>
      <c r="D23" s="195">
        <v>50000</v>
      </c>
      <c r="E23" s="195"/>
      <c r="F23" s="195"/>
      <c r="G23" s="195"/>
      <c r="H23" s="195"/>
      <c r="I23" s="195"/>
      <c r="J23" s="195"/>
      <c r="K23" s="195"/>
      <c r="M23" s="196"/>
      <c r="N23" s="197"/>
      <c r="O23" s="194">
        <f>M23*N23</f>
        <v>0</v>
      </c>
    </row>
    <row r="24" spans="1:15" ht="16.5" customHeight="1">
      <c r="A24" s="375"/>
      <c r="B24" s="189">
        <v>55710</v>
      </c>
      <c r="C24" s="189" t="s">
        <v>98</v>
      </c>
      <c r="D24" s="195"/>
      <c r="E24" s="195"/>
      <c r="F24" s="195"/>
      <c r="G24" s="195"/>
      <c r="H24" s="195"/>
      <c r="I24" s="195"/>
      <c r="J24" s="195"/>
      <c r="K24" s="195"/>
      <c r="M24" s="196"/>
      <c r="N24" s="197"/>
      <c r="O24" s="194"/>
    </row>
    <row r="25" spans="1:15" ht="16.5" customHeight="1">
      <c r="A25" s="375"/>
      <c r="B25" s="189">
        <v>55730</v>
      </c>
      <c r="C25" s="189" t="s">
        <v>99</v>
      </c>
      <c r="D25" s="195"/>
      <c r="E25" s="195"/>
      <c r="F25" s="195"/>
      <c r="G25" s="195"/>
      <c r="H25" s="195"/>
      <c r="I25" s="195"/>
      <c r="J25" s="195"/>
      <c r="K25" s="195"/>
      <c r="M25" s="196"/>
      <c r="N25" s="197"/>
      <c r="O25" s="194">
        <f>M25*N25</f>
        <v>0</v>
      </c>
    </row>
    <row r="26" spans="1:15" ht="16.5" customHeight="1" thickBot="1">
      <c r="A26" s="376"/>
      <c r="B26" s="201" t="s">
        <v>16</v>
      </c>
      <c r="C26" s="201"/>
      <c r="D26" s="202">
        <f>SUM(D23:D25)</f>
        <v>50000</v>
      </c>
      <c r="E26" s="202">
        <f t="shared" ref="E26:J26" si="3">SUM(E23:E25)</f>
        <v>0</v>
      </c>
      <c r="F26" s="202">
        <f t="shared" si="3"/>
        <v>0</v>
      </c>
      <c r="G26" s="202">
        <f t="shared" si="3"/>
        <v>0</v>
      </c>
      <c r="H26" s="202">
        <f t="shared" si="3"/>
        <v>0</v>
      </c>
      <c r="I26" s="202">
        <f t="shared" si="3"/>
        <v>0</v>
      </c>
      <c r="J26" s="202">
        <f t="shared" si="3"/>
        <v>0</v>
      </c>
      <c r="K26" s="202">
        <f t="shared" ref="K26" si="4">SUM(K23:K25)</f>
        <v>0</v>
      </c>
      <c r="M26" s="204">
        <f>SUM(M23:M25)</f>
        <v>0</v>
      </c>
      <c r="N26" s="205" t="s">
        <v>60</v>
      </c>
      <c r="O26" s="203">
        <f>SUM(O23:O25)</f>
        <v>0</v>
      </c>
    </row>
    <row r="27" spans="1:15" ht="16.5" customHeight="1" thickTop="1" thickBot="1">
      <c r="A27" s="206" t="s">
        <v>17</v>
      </c>
      <c r="B27" s="206"/>
      <c r="C27" s="206"/>
      <c r="D27" s="207">
        <f>D15+D22+D26</f>
        <v>545000</v>
      </c>
      <c r="E27" s="207">
        <f>E15+E22+E26</f>
        <v>625000</v>
      </c>
      <c r="F27" s="207">
        <f>F15+F22+F26</f>
        <v>615000</v>
      </c>
      <c r="G27" s="207">
        <f>G15+G22+G26</f>
        <v>615000</v>
      </c>
      <c r="H27" s="207">
        <f t="shared" ref="H27:J27" si="5">H15+H22+H26</f>
        <v>0</v>
      </c>
      <c r="I27" s="207">
        <f t="shared" si="5"/>
        <v>0</v>
      </c>
      <c r="J27" s="207">
        <f t="shared" si="5"/>
        <v>0</v>
      </c>
      <c r="K27" s="207">
        <f>K15+K22+K26</f>
        <v>615000</v>
      </c>
      <c r="M27" s="207">
        <f>M15+M22+M26</f>
        <v>0</v>
      </c>
      <c r="N27" s="208"/>
      <c r="O27" s="207">
        <f>O15+O22+O26</f>
        <v>0</v>
      </c>
    </row>
    <row r="28" spans="1:15" ht="3.95" customHeight="1" thickTop="1">
      <c r="A28" s="209"/>
      <c r="B28" s="209"/>
      <c r="C28" s="209"/>
      <c r="D28" s="210"/>
      <c r="E28" s="210"/>
      <c r="F28" s="210"/>
      <c r="G28" s="210"/>
      <c r="H28" s="210"/>
      <c r="I28" s="210"/>
      <c r="J28" s="210"/>
      <c r="K28" s="210"/>
    </row>
    <row r="30" spans="1:15">
      <c r="A30" s="243" t="s">
        <v>118</v>
      </c>
      <c r="B30" s="244"/>
      <c r="C30" s="244"/>
      <c r="D30" s="244"/>
      <c r="E30" s="244"/>
      <c r="F30" s="246"/>
      <c r="G30" s="246"/>
      <c r="H30" s="246"/>
      <c r="I30" s="246"/>
      <c r="J30" s="246"/>
      <c r="K30" s="246"/>
      <c r="L30" s="246"/>
      <c r="M30" s="246"/>
      <c r="N30" s="247"/>
    </row>
    <row r="31" spans="1:15">
      <c r="A31" s="252" t="s">
        <v>124</v>
      </c>
      <c r="B31" s="253"/>
      <c r="C31" s="253"/>
      <c r="D31" s="253"/>
      <c r="E31" s="253"/>
      <c r="F31" s="248"/>
      <c r="G31" s="248"/>
      <c r="H31" s="248"/>
      <c r="I31" s="248"/>
      <c r="J31" s="248"/>
      <c r="K31" s="248"/>
      <c r="L31" s="248"/>
      <c r="M31" s="248"/>
      <c r="N31" s="249"/>
    </row>
    <row r="32" spans="1:15">
      <c r="A32" s="245" t="s">
        <v>126</v>
      </c>
      <c r="B32" s="250"/>
      <c r="C32" s="250"/>
      <c r="D32" s="250"/>
      <c r="E32" s="250"/>
      <c r="F32" s="250"/>
      <c r="G32" s="250"/>
      <c r="H32" s="250"/>
      <c r="I32" s="250"/>
      <c r="J32" s="250"/>
      <c r="K32" s="250"/>
      <c r="L32" s="250"/>
      <c r="M32" s="250"/>
      <c r="N32" s="251"/>
    </row>
  </sheetData>
  <sheetProtection formatCells="0" formatColumns="0" formatRows="0" selectLockedCells="1"/>
  <mergeCells count="13">
    <mergeCell ref="A2:C2"/>
    <mergeCell ref="D2:K2"/>
    <mergeCell ref="A3:C3"/>
    <mergeCell ref="D3:K3"/>
    <mergeCell ref="A4:C4"/>
    <mergeCell ref="D4:K4"/>
    <mergeCell ref="A23:A26"/>
    <mergeCell ref="A6:E6"/>
    <mergeCell ref="A7:E7"/>
    <mergeCell ref="A9:K9"/>
    <mergeCell ref="M9:O9"/>
    <mergeCell ref="A12:A15"/>
    <mergeCell ref="A16:A22"/>
  </mergeCells>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sheetPr codeName="Sheet7">
    <pageSetUpPr fitToPage="1"/>
  </sheetPr>
  <dimension ref="A1:L25"/>
  <sheetViews>
    <sheetView showGridLines="0" zoomScale="80" zoomScaleNormal="80" workbookViewId="0">
      <selection activeCell="J19" sqref="J19"/>
    </sheetView>
  </sheetViews>
  <sheetFormatPr defaultRowHeight="12.75"/>
  <cols>
    <col min="1" max="1" width="1.5703125" style="19" customWidth="1"/>
    <col min="2" max="2" width="27.42578125" style="19" customWidth="1"/>
    <col min="3" max="9" width="12.7109375" style="19" customWidth="1"/>
    <col min="10" max="10" width="14.140625" style="19" customWidth="1"/>
    <col min="11" max="11" width="14" style="19" customWidth="1"/>
    <col min="12" max="12" width="14.140625" style="19" customWidth="1"/>
    <col min="13" max="16384" width="9.140625" style="19"/>
  </cols>
  <sheetData>
    <row r="1" spans="1:12" ht="12" customHeight="1"/>
    <row r="2" spans="1:12" s="52" customFormat="1" ht="16.5" customHeight="1">
      <c r="A2" s="355" t="s">
        <v>25</v>
      </c>
      <c r="B2" s="356"/>
      <c r="C2" s="417" t="str">
        <f>IF(ISBLANK('PROJECT ID|INSTRUCTIONS'!C3)," ",'PROJECT ID|INSTRUCTIONS'!C3)</f>
        <v xml:space="preserve"> </v>
      </c>
      <c r="D2" s="417"/>
      <c r="E2" s="417"/>
      <c r="F2" s="417"/>
      <c r="G2" s="417"/>
      <c r="H2" s="417"/>
      <c r="I2" s="418"/>
    </row>
    <row r="3" spans="1:12" s="52" customFormat="1" ht="16.5" customHeight="1">
      <c r="A3" s="357" t="s">
        <v>22</v>
      </c>
      <c r="B3" s="358"/>
      <c r="C3" s="419" t="str">
        <f>IF(ISBLANK('PROJECT ID|INSTRUCTIONS'!C4)," ",'PROJECT ID|INSTRUCTIONS'!C4)</f>
        <v>UCHC Voice Services Upgrade</v>
      </c>
      <c r="D3" s="419"/>
      <c r="E3" s="419"/>
      <c r="F3" s="419"/>
      <c r="G3" s="419"/>
      <c r="H3" s="419"/>
      <c r="I3" s="420"/>
    </row>
    <row r="4" spans="1:12" s="52" customFormat="1" ht="16.5" customHeight="1">
      <c r="A4" s="359" t="s">
        <v>26</v>
      </c>
      <c r="B4" s="360"/>
      <c r="C4" s="310" t="str">
        <f>IF(ISBLANK('PROJECT ID|INSTRUCTIONS'!C5)," ",'PROJECT ID|INSTRUCTIONS'!C5)</f>
        <v xml:space="preserve"> </v>
      </c>
      <c r="D4" s="310"/>
      <c r="E4" s="310"/>
      <c r="F4" s="310"/>
      <c r="G4" s="310"/>
      <c r="H4" s="310"/>
      <c r="I4" s="311"/>
    </row>
    <row r="5" spans="1:12" s="74" customFormat="1" ht="12" customHeight="1">
      <c r="A5" s="70"/>
      <c r="B5" s="70"/>
      <c r="C5" s="403"/>
      <c r="D5" s="403"/>
      <c r="E5" s="403"/>
      <c r="F5" s="403"/>
      <c r="G5" s="403"/>
      <c r="H5" s="403"/>
      <c r="I5" s="71"/>
      <c r="J5" s="72"/>
      <c r="K5" s="73"/>
    </row>
    <row r="6" spans="1:12" s="74" customFormat="1" ht="15" customHeight="1">
      <c r="A6" s="404" t="s">
        <v>21</v>
      </c>
      <c r="B6" s="405"/>
      <c r="C6" s="405"/>
      <c r="D6" s="405"/>
      <c r="E6" s="405"/>
      <c r="F6" s="405"/>
      <c r="G6" s="405"/>
      <c r="H6" s="405"/>
      <c r="I6" s="405"/>
      <c r="J6" s="405"/>
      <c r="K6" s="405"/>
      <c r="L6" s="406"/>
    </row>
    <row r="7" spans="1:12" ht="39" customHeight="1">
      <c r="A7" s="133"/>
      <c r="B7" s="134" t="s">
        <v>21</v>
      </c>
      <c r="C7" s="135" t="s">
        <v>30</v>
      </c>
      <c r="D7" s="136" t="str">
        <f>CONCATENATE("FY ",Settings!$C$1)</f>
        <v>FY 2013</v>
      </c>
      <c r="E7" s="136" t="str">
        <f>CONCATENATE("FY ",Settings!$C$1+1)</f>
        <v>FY 2014</v>
      </c>
      <c r="F7" s="136" t="str">
        <f>CONCATENATE("FY ",Settings!$C$1+2)</f>
        <v>FY 2015</v>
      </c>
      <c r="G7" s="136" t="str">
        <f>CONCATENATE("FY ",Settings!$C$1+3)</f>
        <v>FY 2016</v>
      </c>
      <c r="H7" s="136" t="str">
        <f>CONCATENATE("FY ",Settings!$C$1+4)</f>
        <v>FY 2017</v>
      </c>
      <c r="I7" s="136" t="str">
        <f>CONCATENATE("Out Years after FY",Settings!$C$1+4)</f>
        <v>Out Years after FY2017</v>
      </c>
      <c r="J7" s="136" t="str">
        <f>CONCATENATE("Total FY",Settings!$C$1," - FY",Settings!$C$1+4)</f>
        <v>Total FY2013 - FY2017</v>
      </c>
      <c r="K7" s="136" t="str">
        <f>CONCATENATE("Total FY",Settings!$C$1," - Out Years")</f>
        <v>Total FY2013 - Out Years</v>
      </c>
      <c r="L7" s="137" t="s">
        <v>29</v>
      </c>
    </row>
    <row r="8" spans="1:12" ht="16.5" customHeight="1">
      <c r="A8" s="75"/>
      <c r="B8" s="168" t="s">
        <v>105</v>
      </c>
      <c r="C8" s="6"/>
      <c r="D8" s="6"/>
      <c r="E8" s="6"/>
      <c r="F8" s="6"/>
      <c r="G8" s="6"/>
      <c r="H8" s="6"/>
      <c r="I8" s="92"/>
      <c r="J8" s="89">
        <f>SUM(D8:H8)</f>
        <v>0</v>
      </c>
      <c r="K8" s="83">
        <f>SUM(D8:I8)</f>
        <v>0</v>
      </c>
      <c r="L8" s="84">
        <f>SUM(C8:I8)</f>
        <v>0</v>
      </c>
    </row>
    <row r="9" spans="1:12" ht="16.5" customHeight="1">
      <c r="A9" s="75"/>
      <c r="B9" s="168" t="s">
        <v>106</v>
      </c>
      <c r="C9" s="4"/>
      <c r="D9" s="4"/>
      <c r="E9" s="4"/>
      <c r="F9" s="4"/>
      <c r="G9" s="4"/>
      <c r="H9" s="4"/>
      <c r="I9" s="4"/>
      <c r="J9" s="90">
        <f t="shared" ref="J9:J17" si="0">SUM(D9:H9)</f>
        <v>0</v>
      </c>
      <c r="K9" s="85">
        <f t="shared" ref="K9:K17" si="1">SUM(D9:I9)</f>
        <v>0</v>
      </c>
      <c r="L9" s="86">
        <f t="shared" ref="L9:L18" si="2">SUM(C9:I9)</f>
        <v>0</v>
      </c>
    </row>
    <row r="10" spans="1:12" ht="16.5" customHeight="1">
      <c r="A10" s="75"/>
      <c r="B10" s="168" t="s">
        <v>107</v>
      </c>
      <c r="C10" s="4"/>
      <c r="D10" s="4"/>
      <c r="E10" s="4"/>
      <c r="F10" s="4"/>
      <c r="G10" s="4"/>
      <c r="H10" s="4"/>
      <c r="I10" s="4"/>
      <c r="J10" s="90">
        <f t="shared" si="0"/>
        <v>0</v>
      </c>
      <c r="K10" s="85">
        <f t="shared" si="1"/>
        <v>0</v>
      </c>
      <c r="L10" s="86">
        <f t="shared" si="2"/>
        <v>0</v>
      </c>
    </row>
    <row r="11" spans="1:12" ht="16.5" customHeight="1">
      <c r="A11" s="75"/>
      <c r="B11" s="76" t="s">
        <v>7</v>
      </c>
      <c r="C11" s="4"/>
      <c r="D11" s="4"/>
      <c r="E11" s="4"/>
      <c r="F11" s="4"/>
      <c r="G11" s="4"/>
      <c r="H11" s="4"/>
      <c r="I11" s="4"/>
      <c r="J11" s="90">
        <f t="shared" si="0"/>
        <v>0</v>
      </c>
      <c r="K11" s="85">
        <f t="shared" si="1"/>
        <v>0</v>
      </c>
      <c r="L11" s="86">
        <f t="shared" si="2"/>
        <v>0</v>
      </c>
    </row>
    <row r="12" spans="1:12" ht="16.5" customHeight="1" thickBot="1">
      <c r="A12" s="75"/>
      <c r="B12" s="76" t="s">
        <v>8</v>
      </c>
      <c r="C12" s="5"/>
      <c r="D12" s="5"/>
      <c r="E12" s="5"/>
      <c r="F12" s="5"/>
      <c r="G12" s="5"/>
      <c r="H12" s="5"/>
      <c r="I12" s="5"/>
      <c r="J12" s="90">
        <f t="shared" si="0"/>
        <v>0</v>
      </c>
      <c r="K12" s="85">
        <f t="shared" si="1"/>
        <v>0</v>
      </c>
      <c r="L12" s="86">
        <f t="shared" si="2"/>
        <v>0</v>
      </c>
    </row>
    <row r="13" spans="1:12" ht="16.5" customHeight="1" thickTop="1" thickBot="1">
      <c r="A13" s="77"/>
      <c r="B13" s="94" t="s">
        <v>9</v>
      </c>
      <c r="C13" s="95">
        <f>'CAPITAL DEV. COSTS-THIS REQUEST'!D23</f>
        <v>0</v>
      </c>
      <c r="D13" s="95"/>
      <c r="E13" s="29">
        <f>'CAPITAL DEV. COSTS-THIS REQUEST'!F23</f>
        <v>1819679</v>
      </c>
      <c r="F13" s="29">
        <f>'CAPITAL DEV. COSTS-THIS REQUEST'!G23</f>
        <v>175000</v>
      </c>
      <c r="G13" s="29">
        <f>'CAPITAL DEV. COSTS-THIS REQUEST'!H23</f>
        <v>95000</v>
      </c>
      <c r="H13" s="95"/>
      <c r="I13" s="95">
        <f>'CAPITAL DEV. COSTS-THIS REQUEST'!J23</f>
        <v>0</v>
      </c>
      <c r="J13" s="90">
        <f>E13+F13+G13</f>
        <v>2089679</v>
      </c>
      <c r="K13" s="85">
        <f t="shared" si="1"/>
        <v>2089679</v>
      </c>
      <c r="L13" s="86">
        <f t="shared" si="2"/>
        <v>2089679</v>
      </c>
    </row>
    <row r="14" spans="1:12" ht="16.5" customHeight="1" thickTop="1">
      <c r="A14" s="415" t="s">
        <v>77</v>
      </c>
      <c r="B14" s="416"/>
      <c r="C14" s="6"/>
      <c r="D14" s="6"/>
      <c r="E14" s="6"/>
      <c r="F14" s="6"/>
      <c r="G14" s="6"/>
      <c r="H14" s="6"/>
      <c r="I14" s="6"/>
      <c r="J14" s="90">
        <f t="shared" si="0"/>
        <v>0</v>
      </c>
      <c r="K14" s="85">
        <f t="shared" si="1"/>
        <v>0</v>
      </c>
      <c r="L14" s="86">
        <f t="shared" si="2"/>
        <v>0</v>
      </c>
    </row>
    <row r="15" spans="1:12" ht="16.5" customHeight="1">
      <c r="A15" s="75"/>
      <c r="B15" s="8"/>
      <c r="C15" s="4"/>
      <c r="D15" s="4"/>
      <c r="E15" s="4"/>
      <c r="F15" s="4"/>
      <c r="G15" s="4"/>
      <c r="H15" s="4"/>
      <c r="I15" s="4"/>
      <c r="J15" s="90">
        <f t="shared" si="0"/>
        <v>0</v>
      </c>
      <c r="K15" s="85">
        <f t="shared" si="1"/>
        <v>0</v>
      </c>
      <c r="L15" s="86">
        <f t="shared" si="2"/>
        <v>0</v>
      </c>
    </row>
    <row r="16" spans="1:12" ht="16.5" customHeight="1">
      <c r="A16" s="75"/>
      <c r="B16" s="8"/>
      <c r="C16" s="4"/>
      <c r="D16" s="4"/>
      <c r="E16" s="4"/>
      <c r="F16" s="4"/>
      <c r="G16" s="4"/>
      <c r="H16" s="4"/>
      <c r="I16" s="4"/>
      <c r="J16" s="90">
        <f>SUM(D16:H16)</f>
        <v>0</v>
      </c>
      <c r="K16" s="85">
        <f>SUM(D16:I16)</f>
        <v>0</v>
      </c>
      <c r="L16" s="86">
        <f>SUM(C16:I16)</f>
        <v>0</v>
      </c>
    </row>
    <row r="17" spans="1:12" ht="16.5" customHeight="1">
      <c r="A17" s="75"/>
      <c r="B17" s="8"/>
      <c r="C17" s="4"/>
      <c r="D17" s="4"/>
      <c r="E17" s="4"/>
      <c r="F17" s="4"/>
      <c r="G17" s="4"/>
      <c r="H17" s="4"/>
      <c r="I17" s="4"/>
      <c r="J17" s="90">
        <f t="shared" si="0"/>
        <v>0</v>
      </c>
      <c r="K17" s="85">
        <f t="shared" si="1"/>
        <v>0</v>
      </c>
      <c r="L17" s="86">
        <f t="shared" si="2"/>
        <v>0</v>
      </c>
    </row>
    <row r="18" spans="1:12" ht="16.5" customHeight="1" thickBot="1">
      <c r="A18" s="75"/>
      <c r="B18" s="10"/>
      <c r="C18" s="5"/>
      <c r="D18" s="5"/>
      <c r="E18" s="5"/>
      <c r="F18" s="5"/>
      <c r="G18" s="5"/>
      <c r="H18" s="5"/>
      <c r="I18" s="93"/>
      <c r="J18" s="91">
        <f>SUM(D18:H18)</f>
        <v>0</v>
      </c>
      <c r="K18" s="87">
        <f>SUM(D18:I18)</f>
        <v>0</v>
      </c>
      <c r="L18" s="88">
        <f t="shared" si="2"/>
        <v>0</v>
      </c>
    </row>
    <row r="19" spans="1:12" ht="16.5" customHeight="1" thickTop="1" thickBot="1">
      <c r="A19" s="414" t="s">
        <v>41</v>
      </c>
      <c r="B19" s="414"/>
      <c r="C19" s="11">
        <f t="shared" ref="C19:I19" si="3">SUM(C8:C18)</f>
        <v>0</v>
      </c>
      <c r="D19" s="11">
        <f t="shared" si="3"/>
        <v>0</v>
      </c>
      <c r="E19" s="11">
        <f>SUM(E8:E18)</f>
        <v>1819679</v>
      </c>
      <c r="F19" s="11">
        <f>SUM(F8:F18)</f>
        <v>175000</v>
      </c>
      <c r="G19" s="11">
        <f>SUM(G8:G18)</f>
        <v>95000</v>
      </c>
      <c r="H19" s="11"/>
      <c r="I19" s="11">
        <f t="shared" si="3"/>
        <v>0</v>
      </c>
      <c r="J19" s="11">
        <f>SUM(J8:J18)</f>
        <v>2089679</v>
      </c>
      <c r="K19" s="11">
        <f>SUM(K8:K18)</f>
        <v>2089679</v>
      </c>
      <c r="L19" s="11">
        <f>SUM(L8:L18)</f>
        <v>2089679</v>
      </c>
    </row>
    <row r="20" spans="1:12" ht="12.6" customHeight="1" thickTop="1">
      <c r="A20" s="78"/>
      <c r="B20" s="79"/>
      <c r="C20" s="80"/>
      <c r="D20" s="80"/>
      <c r="E20" s="80"/>
      <c r="F20" s="80"/>
      <c r="G20" s="80"/>
      <c r="H20" s="80"/>
      <c r="I20" s="80"/>
    </row>
    <row r="21" spans="1:12" ht="26.25" customHeight="1">
      <c r="A21" s="407" t="s">
        <v>40</v>
      </c>
      <c r="B21" s="408"/>
      <c r="C21" s="7">
        <f>'TOTAL DEVELOPMENT COSTS'!D23</f>
        <v>0</v>
      </c>
      <c r="D21" s="7">
        <f>'TOTAL DEVELOPMENT COSTS'!E23</f>
        <v>0</v>
      </c>
      <c r="E21" s="7">
        <f>'TOTAL DEVELOPMENT COSTS'!F23</f>
        <v>1819679</v>
      </c>
      <c r="F21" s="7">
        <f>'TOTAL DEVELOPMENT COSTS'!G23</f>
        <v>175000</v>
      </c>
      <c r="G21" s="7">
        <f>'TOTAL DEVELOPMENT COSTS'!H23</f>
        <v>95000</v>
      </c>
      <c r="H21" s="7"/>
      <c r="I21" s="7">
        <f>'TOTAL DEVELOPMENT COSTS'!J23</f>
        <v>0</v>
      </c>
    </row>
    <row r="22" spans="1:12" s="81" customFormat="1" ht="8.25" customHeight="1">
      <c r="A22" s="78"/>
      <c r="B22" s="79"/>
      <c r="C22" s="80"/>
      <c r="D22" s="80"/>
      <c r="E22" s="80"/>
      <c r="F22" s="80"/>
      <c r="G22" s="80"/>
      <c r="H22" s="80"/>
      <c r="I22" s="80"/>
      <c r="L22" s="82"/>
    </row>
    <row r="23" spans="1:12" ht="37.5" customHeight="1" thickBot="1">
      <c r="A23" s="409" t="s">
        <v>78</v>
      </c>
      <c r="B23" s="410"/>
      <c r="C23" s="148"/>
      <c r="D23" s="7">
        <f t="shared" ref="D23:I23" si="4">D21-D19</f>
        <v>0</v>
      </c>
      <c r="E23" s="7">
        <f t="shared" si="4"/>
        <v>0</v>
      </c>
      <c r="F23" s="7">
        <f t="shared" si="4"/>
        <v>0</v>
      </c>
      <c r="G23" s="7">
        <f t="shared" si="4"/>
        <v>0</v>
      </c>
      <c r="H23" s="7">
        <f t="shared" si="4"/>
        <v>0</v>
      </c>
      <c r="I23" s="7">
        <f t="shared" si="4"/>
        <v>0</v>
      </c>
    </row>
    <row r="24" spans="1:12" ht="14.25" thickTop="1" thickBot="1"/>
    <row r="25" spans="1:12" ht="13.5" thickBot="1">
      <c r="C25" s="411" t="str">
        <f>IF(AND(D23=0,E23=0,F23=0,G23=0,H23=0,I23=0),"","Total Funding Source Must Equal Total Development Cost")</f>
        <v/>
      </c>
      <c r="D25" s="412"/>
      <c r="E25" s="412"/>
      <c r="F25" s="412"/>
      <c r="G25" s="412"/>
      <c r="H25" s="412"/>
      <c r="I25" s="413"/>
    </row>
  </sheetData>
  <sheetProtection formatCells="0" formatColumns="0" formatRows="0" selectLockedCells="1"/>
  <mergeCells count="13">
    <mergeCell ref="A2:B2"/>
    <mergeCell ref="A3:B3"/>
    <mergeCell ref="A4:B4"/>
    <mergeCell ref="C2:I2"/>
    <mergeCell ref="C3:I3"/>
    <mergeCell ref="C4:I4"/>
    <mergeCell ref="C5:H5"/>
    <mergeCell ref="A6:L6"/>
    <mergeCell ref="A21:B21"/>
    <mergeCell ref="A23:B23"/>
    <mergeCell ref="C25:I25"/>
    <mergeCell ref="A19:B19"/>
    <mergeCell ref="A14:B1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sheetPr codeName="Sheet9"/>
  <dimension ref="B1:C1"/>
  <sheetViews>
    <sheetView workbookViewId="0">
      <selection activeCell="C2" sqref="C2"/>
    </sheetView>
  </sheetViews>
  <sheetFormatPr defaultRowHeight="10.5"/>
  <cols>
    <col min="2" max="2" width="23.85546875" bestFit="1" customWidth="1"/>
  </cols>
  <sheetData>
    <row r="1" spans="2:3">
      <c r="B1" t="s">
        <v>42</v>
      </c>
      <c r="C1">
        <v>2013</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Administrator</cp:lastModifiedBy>
  <cp:lastPrinted>2013-07-30T14:51:42Z</cp:lastPrinted>
  <dcterms:created xsi:type="dcterms:W3CDTF">2009-11-16T15:45:40Z</dcterms:created>
  <dcterms:modified xsi:type="dcterms:W3CDTF">2013-08-08T16:11:05Z</dcterms:modified>
</cp:coreProperties>
</file>