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G21" i="5" l="1"/>
  <c r="H21" i="5"/>
  <c r="I21" i="5"/>
  <c r="J25" i="1"/>
  <c r="I25" i="1"/>
  <c r="H25" i="1"/>
  <c r="G25" i="1"/>
  <c r="F25" i="1"/>
  <c r="E25" i="1"/>
  <c r="K25" i="1" s="1"/>
  <c r="D25" i="1"/>
  <c r="K24" i="1"/>
  <c r="K22" i="1"/>
  <c r="K21" i="1"/>
  <c r="J20" i="1"/>
  <c r="J26" i="1" s="1"/>
  <c r="I20" i="1"/>
  <c r="I26" i="1" s="1"/>
  <c r="H20" i="1"/>
  <c r="H26" i="1" s="1"/>
  <c r="G20" i="1"/>
  <c r="G26" i="1" s="1"/>
  <c r="F21" i="5" s="1"/>
  <c r="F20" i="1"/>
  <c r="F26" i="1" s="1"/>
  <c r="E21" i="5" s="1"/>
  <c r="E20" i="1"/>
  <c r="E26" i="1" s="1"/>
  <c r="D20" i="1"/>
  <c r="D26" i="1" s="1"/>
  <c r="K19" i="1"/>
  <c r="K18" i="1"/>
  <c r="K17" i="1"/>
  <c r="K16" i="1"/>
  <c r="K15" i="1"/>
  <c r="K14" i="1"/>
  <c r="K13" i="1"/>
  <c r="K12" i="1"/>
  <c r="K18" i="6"/>
  <c r="K22" i="6"/>
  <c r="K13" i="6"/>
  <c r="K26" i="1" l="1"/>
  <c r="K20" i="1"/>
  <c r="J8" i="5"/>
  <c r="D22" i="2" l="1"/>
  <c r="D15" i="2"/>
  <c r="D27" i="2" s="1"/>
  <c r="E15" i="2"/>
  <c r="E27" i="2" s="1"/>
  <c r="F15" i="2"/>
  <c r="F27" i="2" s="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H26" i="2"/>
  <c r="J22" i="2"/>
  <c r="I22" i="2"/>
  <c r="H22" i="2"/>
  <c r="J15" i="2"/>
  <c r="J27" i="2" s="1"/>
  <c r="I15" i="2"/>
  <c r="I27" i="2" s="1"/>
  <c r="D66" i="10"/>
  <c r="C4" i="5"/>
  <c r="C3" i="5"/>
  <c r="C2" i="5"/>
  <c r="D4" i="2"/>
  <c r="D3" i="2"/>
  <c r="D2" i="2"/>
  <c r="C2" i="10"/>
  <c r="C4" i="10"/>
  <c r="C3" i="10"/>
  <c r="D4" i="6"/>
  <c r="D3" i="6"/>
  <c r="D2" i="6"/>
  <c r="D2" i="1"/>
  <c r="D4" i="1"/>
  <c r="D3" i="1"/>
  <c r="C2" i="4"/>
  <c r="C4" i="4"/>
  <c r="C3" i="4"/>
  <c r="A37" i="10"/>
  <c r="D7" i="5"/>
  <c r="E7" i="5"/>
  <c r="F7" i="5"/>
  <c r="G7" i="5"/>
  <c r="H7" i="5"/>
  <c r="I7" i="5"/>
  <c r="J7" i="5"/>
  <c r="K7" i="5"/>
  <c r="K8" i="5"/>
  <c r="L8" i="5"/>
  <c r="J9" i="5"/>
  <c r="K9" i="5"/>
  <c r="L9" i="5"/>
  <c r="J10" i="5"/>
  <c r="K10" i="5"/>
  <c r="L10" i="5"/>
  <c r="J11" i="5"/>
  <c r="K11" i="5"/>
  <c r="L11" i="5"/>
  <c r="J12" i="5"/>
  <c r="K12" i="5"/>
  <c r="L12" i="5"/>
  <c r="D11" i="6"/>
  <c r="D20" i="6"/>
  <c r="E20" i="6"/>
  <c r="D25" i="6"/>
  <c r="E11" i="6"/>
  <c r="E25" i="6"/>
  <c r="F11" i="6"/>
  <c r="F20" i="6"/>
  <c r="F25" i="6"/>
  <c r="G11" i="6"/>
  <c r="G20" i="6"/>
  <c r="G25" i="6"/>
  <c r="H11" i="6"/>
  <c r="H20" i="6"/>
  <c r="H25" i="6"/>
  <c r="I11" i="6"/>
  <c r="I20" i="6"/>
  <c r="I25" i="6"/>
  <c r="J11" i="6"/>
  <c r="J20" i="6"/>
  <c r="J25" i="6"/>
  <c r="J14" i="5"/>
  <c r="K14" i="5"/>
  <c r="L14" i="5"/>
  <c r="J15" i="5"/>
  <c r="K15" i="5"/>
  <c r="L15" i="5"/>
  <c r="J16" i="5"/>
  <c r="K16" i="5"/>
  <c r="L16" i="5"/>
  <c r="J17" i="5"/>
  <c r="K17" i="5"/>
  <c r="L17" i="5"/>
  <c r="J18" i="5"/>
  <c r="K18" i="5"/>
  <c r="L18" i="5"/>
  <c r="G15" i="2"/>
  <c r="G27" i="2" s="1"/>
  <c r="K15" i="2"/>
  <c r="E22" i="2"/>
  <c r="F22" i="2"/>
  <c r="G22" i="2"/>
  <c r="K22" i="2"/>
  <c r="D26" i="2"/>
  <c r="E26" i="2"/>
  <c r="F26" i="2"/>
  <c r="G26" i="2"/>
  <c r="K26" i="2"/>
  <c r="A20" i="10"/>
  <c r="A9" i="10"/>
  <c r="E7" i="6"/>
  <c r="F7" i="6"/>
  <c r="G7" i="6"/>
  <c r="H7" i="6"/>
  <c r="I7" i="6"/>
  <c r="J7" i="6"/>
  <c r="K8" i="6"/>
  <c r="K9" i="6"/>
  <c r="K10" i="6"/>
  <c r="K12" i="6"/>
  <c r="K14" i="6"/>
  <c r="K15" i="6"/>
  <c r="K16" i="6"/>
  <c r="K17" i="6"/>
  <c r="K19" i="6"/>
  <c r="K21" i="6"/>
  <c r="K24" i="6"/>
  <c r="E7" i="1"/>
  <c r="F7" i="1"/>
  <c r="G7" i="1"/>
  <c r="H7" i="1"/>
  <c r="I7" i="1"/>
  <c r="J7" i="1"/>
  <c r="K8" i="1"/>
  <c r="K9" i="1"/>
  <c r="K10" i="1"/>
  <c r="D11" i="1"/>
  <c r="E11" i="1"/>
  <c r="F11" i="1"/>
  <c r="G11" i="1"/>
  <c r="H11" i="1"/>
  <c r="I11" i="1"/>
  <c r="J11" i="1"/>
  <c r="D28" i="4"/>
  <c r="F28" i="4"/>
  <c r="D19" i="5"/>
  <c r="K11" i="6"/>
  <c r="D26" i="6" l="1"/>
  <c r="C13" i="5" s="1"/>
  <c r="J26" i="6"/>
  <c r="K11" i="1"/>
  <c r="K27" i="2"/>
  <c r="H26" i="6"/>
  <c r="G13" i="5" s="1"/>
  <c r="F26" i="6"/>
  <c r="E13" i="5" s="1"/>
  <c r="I26" i="6"/>
  <c r="H13" i="5" s="1"/>
  <c r="H19" i="5" s="1"/>
  <c r="G26" i="6"/>
  <c r="E26" i="6"/>
  <c r="O22" i="2"/>
  <c r="O15" i="2"/>
  <c r="I13" i="5"/>
  <c r="I19" i="5" s="1"/>
  <c r="G19" i="5"/>
  <c r="K20" i="6"/>
  <c r="K25" i="6"/>
  <c r="D21" i="5"/>
  <c r="D23" i="5" s="1"/>
  <c r="C21" i="5"/>
  <c r="C19" i="5"/>
  <c r="F13" i="5" l="1"/>
  <c r="F19" i="5" s="1"/>
  <c r="G23" i="5"/>
  <c r="K26" i="6"/>
  <c r="O27" i="2"/>
  <c r="I23" i="5"/>
  <c r="H23" i="5"/>
  <c r="K13" i="5"/>
  <c r="K19" i="5" s="1"/>
  <c r="E19" i="5"/>
  <c r="E23" i="5" s="1"/>
  <c r="L13" i="5" l="1"/>
  <c r="L19" i="5" s="1"/>
  <c r="J13" i="5"/>
  <c r="J19" i="5" s="1"/>
  <c r="F23" i="5"/>
  <c r="C25" i="5" s="1"/>
</calcChain>
</file>

<file path=xl/sharedStrings.xml><?xml version="1.0" encoding="utf-8"?>
<sst xmlns="http://schemas.openxmlformats.org/spreadsheetml/2006/main" count="276" uniqueCount="130">
  <si>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</si>
  <si>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</si>
  <si>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</si>
  <si>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</si>
  <si>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</si>
  <si>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</si>
  <si>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</si>
  <si>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</si>
  <si>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</si>
  <si>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</si>
  <si>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</si>
  <si>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</si>
  <si>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</si>
  <si>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</si>
  <si>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</si>
  <si>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</si>
  <si>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</si>
  <si>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</si>
  <si>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</si>
  <si>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</si>
  <si>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</si>
  <si>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</si>
  <si>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</si>
  <si>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</si>
  <si>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</si>
  <si>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</si>
  <si>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</si>
  <si>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</si>
  <si>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</si>
  <si>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</si>
  <si>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</si>
  <si>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</si>
  <si>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</si>
  <si>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</si>
  <si>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</si>
  <si>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</si>
  <si>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</si>
  <si>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</si>
  <si>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</si>
  <si>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</si>
  <si>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</si>
  <si>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</si>
  <si>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</si>
  <si>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</si>
  <si>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</si>
  <si>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</si>
  <si>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</si>
  <si>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</si>
  <si>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</si>
  <si>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</si>
  <si>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</si>
  <si>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</si>
  <si>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</si>
  <si>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</si>
  <si>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</si>
  <si>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</si>
  <si>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</si>
  <si>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</si>
  <si>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</si>
  <si>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</si>
  <si>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</si>
  <si>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</si>
  <si>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</si>
  <si>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</si>
  <si>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</si>
  <si>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</si>
  <si>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</si>
  <si>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</si>
  <si>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</si>
  <si>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</si>
  <si>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</si>
  <si>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</si>
  <si>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</si>
  <si>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</si>
  <si>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</si>
  <si>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</si>
  <si>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</si>
  <si>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</si>
  <si>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</si>
  <si>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</si>
  <si>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</si>
  <si>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</si>
  <si>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</si>
  <si>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</si>
  <si>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</si>
  <si>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</si>
  <si>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</si>
  <si>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</si>
  <si>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</si>
  <si>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</si>
  <si>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</si>
  <si>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</si>
  <si>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</si>
  <si>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</si>
  <si>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</si>
  <si>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</si>
  <si>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</si>
  <si>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</si>
  <si>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</si>
  <si>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</si>
  <si>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</si>
  <si>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</si>
  <si>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</si>
  <si>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</si>
  <si>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</si>
  <si>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</si>
  <si>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</si>
  <si>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</si>
  <si>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New system allows for electronic receipt of lab reports</t>
  </si>
  <si>
    <t>2017</t>
  </si>
  <si>
    <t>IT Consultant Services (STD)</t>
  </si>
  <si>
    <t>IT Software Licenses/Rental(STD)</t>
  </si>
  <si>
    <t>IT Consultant Services (Inf)</t>
  </si>
  <si>
    <t>IT Software Licenses/Rental(Inf)</t>
  </si>
  <si>
    <t>Data Processing Equipment (Inf)</t>
  </si>
  <si>
    <t>Capital-IT Hardware (Inf)</t>
  </si>
  <si>
    <t>2015</t>
  </si>
  <si>
    <t>2016</t>
  </si>
  <si>
    <t>Steve McConaughy</t>
  </si>
  <si>
    <t>860-509-7273</t>
  </si>
  <si>
    <t>stephen.mcconaughy@ct.gov</t>
  </si>
  <si>
    <t>Modernization -STD Database  (Including Meaningful Use needs)</t>
  </si>
  <si>
    <t>Originally submitted May 20, 2013 - (Revised 12/06/2013)</t>
  </si>
  <si>
    <t>staff currently responsible for processing will be assigned to other vital tasks.</t>
  </si>
  <si>
    <t>*Eliminate the need for Oracle DB lisencing in the DEV/TEST env (contract# 1411286)</t>
  </si>
  <si>
    <t>*Reduction In Oracle lisensing costs for PRD at BEST (CSI14290485)</t>
  </si>
  <si>
    <t xml:space="preserve">*Reduction In Oracle lisensing costs for STAG at BEST </t>
  </si>
  <si>
    <t>*Elimination of Solaris Hardware support for DEV/TEST (SUN-NK20254841)</t>
  </si>
  <si>
    <t>*Elimination of Solaris Hardware support for DEV/TEST (4 Solaris servers) cost is approximate</t>
  </si>
  <si>
    <t>* Estimated Yearly Costs - Oracle Licensing and Sun Support savings above will need to be verified by BEST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</si>
</sst>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409]mmmm\ d\,\ yyyy;@"/>
    <numFmt numFmtId="166" formatCode="&quot;$&quot;#,##0.00"/>
  </numFmts>
  <fonts count="48"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
      <sz val="10"/>
      <color rgb="FF000000"/>
      <name val="Arial"/>
      <family val="2"/>
    </font>
    <font>
      <b/>
      <i/>
      <sz val="9"/>
      <name val="Arial"/>
      <family val="2"/>
    </font>
    <font>
      <b/>
      <i/>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21" xfId="0" applyFont="1" applyFill="1" applyBorder="1" applyAlignment="1" applyProtection="1">
      <alignment horizontal="centerContinuous" wrapText="1"/>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2"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3" xfId="38" applyFont="1" applyFill="1" applyBorder="1" applyAlignment="1" applyProtection="1">
      <alignment horizontal="center" vertical="center"/>
    </xf>
    <xf numFmtId="0" fontId="37" fillId="26" borderId="84" xfId="0" applyFont="1" applyFill="1" applyBorder="1" applyAlignment="1" applyProtection="1">
      <protection locked="0"/>
    </xf>
    <xf numFmtId="0" fontId="37" fillId="26" borderId="13" xfId="0" applyFont="1" applyFill="1" applyBorder="1" applyAlignment="1" applyProtection="1">
      <protection locked="0"/>
    </xf>
    <xf numFmtId="0" fontId="37" fillId="26" borderId="85" xfId="0" applyFont="1" applyFill="1" applyBorder="1" applyAlignment="1" applyProtection="1">
      <protection locked="0"/>
    </xf>
    <xf numFmtId="0" fontId="37" fillId="26" borderId="73" xfId="0" applyFont="1" applyFill="1" applyBorder="1" applyAlignment="1" applyProtection="1">
      <protection locked="0"/>
    </xf>
    <xf numFmtId="0" fontId="37" fillId="26" borderId="85"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131"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3" fontId="0" fillId="0" borderId="0" xfId="0" applyNumberFormat="1" applyProtection="1"/>
    <xf numFmtId="0" fontId="3" fillId="26" borderId="0" xfId="0" applyFont="1" applyFill="1" applyBorder="1" applyAlignment="1" applyProtection="1">
      <alignment horizontal="right" wrapText="1"/>
    </xf>
    <xf numFmtId="0" fontId="2" fillId="26" borderId="22" xfId="0" applyFont="1" applyFill="1" applyBorder="1" applyAlignment="1" applyProtection="1">
      <alignment horizontal="right" wrapText="1"/>
    </xf>
    <xf numFmtId="0" fontId="5" fillId="25" borderId="0" xfId="0" applyFont="1" applyFill="1" applyBorder="1" applyAlignment="1" applyProtection="1">
      <alignment vertical="center" wrapText="1"/>
    </xf>
    <xf numFmtId="166" fontId="5" fillId="24" borderId="17" xfId="0" applyNumberFormat="1" applyFont="1" applyFill="1" applyBorder="1" applyAlignment="1" applyProtection="1">
      <alignment horizontal="right" vertical="center" wrapText="1"/>
      <protection locked="0"/>
    </xf>
    <xf numFmtId="166" fontId="5" fillId="24" borderId="20" xfId="0" applyNumberFormat="1" applyFont="1" applyFill="1" applyBorder="1" applyAlignment="1" applyProtection="1">
      <alignment horizontal="right" vertical="center" wrapText="1"/>
      <protection locked="0"/>
    </xf>
    <xf numFmtId="166" fontId="5" fillId="25" borderId="14" xfId="0" applyNumberFormat="1" applyFont="1" applyFill="1" applyBorder="1" applyAlignment="1" applyProtection="1">
      <alignment horizontal="right" vertical="center" indent="1"/>
    </xf>
    <xf numFmtId="166" fontId="4" fillId="0" borderId="0" xfId="0" applyNumberFormat="1" applyFont="1" applyProtection="1"/>
    <xf numFmtId="164" fontId="5" fillId="24" borderId="17" xfId="0" applyNumberFormat="1" applyFont="1" applyFill="1" applyBorder="1" applyAlignment="1" applyProtection="1">
      <alignment horizontal="right" vertical="center" wrapText="1"/>
      <protection locked="0"/>
    </xf>
    <xf numFmtId="164" fontId="5" fillId="24" borderId="20" xfId="0" applyNumberFormat="1" applyFont="1" applyFill="1" applyBorder="1" applyAlignment="1" applyProtection="1">
      <alignment horizontal="right" vertical="center" wrapText="1"/>
      <protection locked="0"/>
    </xf>
    <xf numFmtId="164" fontId="5" fillId="25" borderId="14" xfId="0" applyNumberFormat="1" applyFont="1" applyFill="1" applyBorder="1" applyAlignment="1" applyProtection="1">
      <alignment horizontal="right" vertical="center" indent="1"/>
    </xf>
    <xf numFmtId="0" fontId="8" fillId="30" borderId="84"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4"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5"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5"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5"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5"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5"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5"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46" fillId="0" borderId="0" xfId="0" applyFont="1" applyAlignment="1" applyProtection="1">
      <alignment wrapText="1"/>
    </xf>
    <xf numFmtId="0" fontId="47" fillId="0" borderId="0" xfId="0" applyFont="1" applyAlignment="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xdr:row>
          <xdr:rowOff>200025</xdr:rowOff>
        </xdr:from>
        <xdr:to>
          <xdr:col>6</xdr:col>
          <xdr:colOff>514350</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stephen.mcconaughy@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zoomScaleNormal="100" zoomScaleSheetLayoutView="100" workbookViewId="0">
      <selection activeCell="B13" sqref="B13:C13"/>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6" t="s">
        <v>73</v>
      </c>
      <c r="B2" s="226"/>
      <c r="C2" s="227"/>
    </row>
    <row r="3" spans="1:7" s="160" customFormat="1" ht="16.5" customHeight="1" x14ac:dyDescent="0.15">
      <c r="A3" s="231" t="s">
        <v>25</v>
      </c>
      <c r="B3" s="232"/>
      <c r="C3" s="190"/>
    </row>
    <row r="4" spans="1:7" s="160" customFormat="1" ht="16.5" customHeight="1" x14ac:dyDescent="0.15">
      <c r="A4" s="231" t="s">
        <v>22</v>
      </c>
      <c r="B4" s="232"/>
      <c r="C4" s="191" t="s">
        <v>121</v>
      </c>
    </row>
    <row r="5" spans="1:7" s="160" customFormat="1" ht="16.5" customHeight="1" x14ac:dyDescent="0.15">
      <c r="A5" s="231" t="s">
        <v>26</v>
      </c>
      <c r="B5" s="232"/>
      <c r="C5" s="46" t="s">
        <v>122</v>
      </c>
    </row>
    <row r="6" spans="1:7" s="160" customFormat="1" ht="16.5" customHeight="1" x14ac:dyDescent="0.15">
      <c r="A6" s="231" t="s">
        <v>27</v>
      </c>
      <c r="B6" s="232"/>
      <c r="C6" s="191" t="s">
        <v>118</v>
      </c>
      <c r="E6" s="247" t="s">
        <v>80</v>
      </c>
      <c r="F6" s="247"/>
      <c r="G6" s="247"/>
    </row>
    <row r="7" spans="1:7" s="160" customFormat="1" ht="16.5" customHeight="1" x14ac:dyDescent="0.15">
      <c r="A7" s="231" t="s">
        <v>23</v>
      </c>
      <c r="B7" s="232"/>
      <c r="C7" s="191" t="s">
        <v>119</v>
      </c>
      <c r="E7" s="247"/>
      <c r="F7" s="247"/>
      <c r="G7" s="247"/>
    </row>
    <row r="8" spans="1:7" s="161" customFormat="1" ht="16.5" customHeight="1" x14ac:dyDescent="0.15">
      <c r="A8" s="234" t="s">
        <v>24</v>
      </c>
      <c r="B8" s="235"/>
      <c r="C8" s="203" t="s">
        <v>120</v>
      </c>
      <c r="E8" s="247"/>
      <c r="F8" s="247"/>
      <c r="G8" s="247"/>
    </row>
    <row r="9" spans="1:7" ht="15.75" customHeight="1" x14ac:dyDescent="0.25">
      <c r="A9" s="236" t="s">
        <v>74</v>
      </c>
      <c r="B9" s="237"/>
      <c r="C9" s="238"/>
    </row>
    <row r="10" spans="1:7" ht="26.25" customHeight="1" x14ac:dyDescent="0.2">
      <c r="A10" s="248" t="s">
        <v>104</v>
      </c>
      <c r="B10" s="249"/>
      <c r="C10" s="250"/>
    </row>
    <row r="11" spans="1:7" ht="16.5" customHeight="1" x14ac:dyDescent="0.2">
      <c r="A11" s="201">
        <v>1</v>
      </c>
      <c r="B11" s="233" t="s">
        <v>68</v>
      </c>
      <c r="C11" s="233"/>
      <c r="D11" s="200"/>
      <c r="E11" s="200"/>
    </row>
    <row r="12" spans="1:7" ht="16.5" customHeight="1" x14ac:dyDescent="0.2">
      <c r="A12" s="199">
        <v>2</v>
      </c>
      <c r="B12" s="233" t="s">
        <v>31</v>
      </c>
      <c r="C12" s="233"/>
      <c r="D12" s="200"/>
      <c r="E12" s="200"/>
    </row>
    <row r="13" spans="1:7" ht="16.5" customHeight="1" x14ac:dyDescent="0.2">
      <c r="A13" s="199">
        <v>3</v>
      </c>
      <c r="B13" s="233" t="s">
        <v>32</v>
      </c>
      <c r="C13" s="233"/>
      <c r="D13" s="200"/>
      <c r="E13" s="200"/>
    </row>
    <row r="14" spans="1:7" ht="16.5" customHeight="1" x14ac:dyDescent="0.2">
      <c r="A14" s="199">
        <v>4</v>
      </c>
      <c r="B14" s="233" t="s">
        <v>66</v>
      </c>
      <c r="C14" s="233"/>
      <c r="D14" s="200"/>
      <c r="E14" s="200"/>
    </row>
    <row r="15" spans="1:7" ht="16.5" customHeight="1" x14ac:dyDescent="0.2">
      <c r="A15" s="199">
        <v>6</v>
      </c>
      <c r="B15" s="233" t="s">
        <v>67</v>
      </c>
      <c r="C15" s="233"/>
      <c r="D15" s="200"/>
      <c r="E15" s="200"/>
    </row>
    <row r="16" spans="1:7" ht="18" customHeight="1" x14ac:dyDescent="0.2">
      <c r="A16" s="199">
        <v>7</v>
      </c>
      <c r="B16" s="233" t="s">
        <v>33</v>
      </c>
      <c r="C16" s="233"/>
      <c r="D16" s="200"/>
      <c r="E16" s="200"/>
    </row>
    <row r="17" spans="1:3" ht="15.75" customHeight="1" x14ac:dyDescent="0.25">
      <c r="A17" s="228" t="s">
        <v>46</v>
      </c>
      <c r="B17" s="229"/>
      <c r="C17" s="230"/>
    </row>
    <row r="18" spans="1:3" ht="14.25" customHeight="1" x14ac:dyDescent="0.2">
      <c r="A18" s="196">
        <v>3</v>
      </c>
      <c r="B18" s="251" t="s">
        <v>84</v>
      </c>
      <c r="C18" s="252"/>
    </row>
    <row r="19" spans="1:3" ht="14.25" customHeight="1" x14ac:dyDescent="0.25">
      <c r="A19" s="221" t="s">
        <v>20</v>
      </c>
      <c r="B19" s="222"/>
      <c r="C19" s="223"/>
    </row>
    <row r="20" spans="1:3" ht="12.75" x14ac:dyDescent="0.2">
      <c r="A20" s="195">
        <v>1</v>
      </c>
      <c r="B20" s="219" t="s">
        <v>34</v>
      </c>
      <c r="C20" s="219"/>
    </row>
    <row r="21" spans="1:3" ht="93" customHeight="1" x14ac:dyDescent="0.2">
      <c r="A21" s="196">
        <v>2</v>
      </c>
      <c r="B21" s="220" t="s">
        <v>47</v>
      </c>
      <c r="C21" s="220"/>
    </row>
    <row r="22" spans="1:3" ht="12.75" x14ac:dyDescent="0.2">
      <c r="A22" s="196">
        <v>3</v>
      </c>
      <c r="B22" s="220" t="s">
        <v>101</v>
      </c>
      <c r="C22" s="220"/>
    </row>
    <row r="23" spans="1:3" ht="12.75" x14ac:dyDescent="0.2">
      <c r="A23" s="196">
        <v>4</v>
      </c>
      <c r="B23" s="220" t="s">
        <v>102</v>
      </c>
      <c r="C23" s="220"/>
    </row>
    <row r="24" spans="1:3" ht="15.75" customHeight="1" x14ac:dyDescent="0.25">
      <c r="A24" s="243" t="s">
        <v>45</v>
      </c>
      <c r="B24" s="243"/>
      <c r="C24" s="243"/>
    </row>
    <row r="25" spans="1:3" ht="12.75" customHeight="1" x14ac:dyDescent="0.2">
      <c r="A25" s="195">
        <v>1</v>
      </c>
      <c r="B25" s="225" t="s">
        <v>35</v>
      </c>
      <c r="C25" s="225"/>
    </row>
    <row r="26" spans="1:3" ht="12.75" x14ac:dyDescent="0.2">
      <c r="A26" s="196">
        <v>2</v>
      </c>
      <c r="B26" s="224" t="s">
        <v>36</v>
      </c>
      <c r="C26" s="224"/>
    </row>
    <row r="27" spans="1:3" ht="12.75" customHeight="1" x14ac:dyDescent="0.2">
      <c r="A27" s="196">
        <v>3</v>
      </c>
      <c r="B27" s="220" t="s">
        <v>101</v>
      </c>
      <c r="C27" s="220"/>
    </row>
    <row r="28" spans="1:3" ht="13.5" customHeight="1" x14ac:dyDescent="0.15">
      <c r="A28" s="240" t="s">
        <v>50</v>
      </c>
      <c r="B28" s="241"/>
      <c r="C28" s="242"/>
    </row>
    <row r="29" spans="1:3" ht="12.75" x14ac:dyDescent="0.2">
      <c r="A29" s="195">
        <v>1</v>
      </c>
      <c r="B29" s="225" t="s">
        <v>35</v>
      </c>
      <c r="C29" s="225"/>
    </row>
    <row r="30" spans="1:3" ht="12.75" x14ac:dyDescent="0.2">
      <c r="A30" s="196">
        <v>2</v>
      </c>
      <c r="B30" s="224" t="s">
        <v>36</v>
      </c>
      <c r="C30" s="224"/>
    </row>
    <row r="31" spans="1:3" ht="12.75" customHeight="1" x14ac:dyDescent="0.2">
      <c r="A31" s="196">
        <v>3</v>
      </c>
      <c r="B31" s="220" t="s">
        <v>101</v>
      </c>
      <c r="C31" s="220"/>
    </row>
    <row r="32" spans="1:3" ht="13.5" customHeight="1" x14ac:dyDescent="0.15">
      <c r="A32" s="240" t="s">
        <v>54</v>
      </c>
      <c r="B32" s="241"/>
      <c r="C32" s="242"/>
    </row>
    <row r="33" spans="1:3" ht="64.5" customHeight="1" x14ac:dyDescent="0.2">
      <c r="A33" s="195">
        <v>1</v>
      </c>
      <c r="B33" s="244" t="s">
        <v>81</v>
      </c>
      <c r="C33" s="245"/>
    </row>
    <row r="34" spans="1:3" ht="117.75" customHeight="1" x14ac:dyDescent="0.2">
      <c r="A34" s="196">
        <v>2</v>
      </c>
      <c r="B34" s="244" t="s">
        <v>103</v>
      </c>
      <c r="C34" s="245"/>
    </row>
    <row r="35" spans="1:3" ht="54.75" customHeight="1" x14ac:dyDescent="0.2">
      <c r="A35" s="196">
        <v>3</v>
      </c>
      <c r="B35" s="244" t="s">
        <v>82</v>
      </c>
      <c r="C35" s="245"/>
    </row>
    <row r="36" spans="1:3" ht="32.25" customHeight="1" x14ac:dyDescent="0.2">
      <c r="A36" s="196">
        <v>4</v>
      </c>
      <c r="B36" s="244" t="s">
        <v>59</v>
      </c>
      <c r="C36" s="245"/>
    </row>
    <row r="37" spans="1:3" ht="15.75" customHeight="1" x14ac:dyDescent="0.2">
      <c r="A37" s="196">
        <v>5</v>
      </c>
      <c r="B37" s="220" t="s">
        <v>69</v>
      </c>
      <c r="C37" s="220"/>
    </row>
    <row r="38" spans="1:3" ht="107.25" customHeight="1" x14ac:dyDescent="0.2">
      <c r="A38" s="196">
        <v>6</v>
      </c>
      <c r="B38" s="246" t="s">
        <v>100</v>
      </c>
      <c r="C38" s="220"/>
    </row>
    <row r="39" spans="1:3" ht="13.5" customHeight="1" x14ac:dyDescent="0.15">
      <c r="A39" s="240" t="s">
        <v>21</v>
      </c>
      <c r="B39" s="241"/>
      <c r="C39" s="242"/>
    </row>
    <row r="40" spans="1:3" ht="12.75" customHeight="1" x14ac:dyDescent="0.2">
      <c r="A40" s="195">
        <v>1</v>
      </c>
      <c r="B40" s="219" t="s">
        <v>37</v>
      </c>
      <c r="C40" s="219"/>
    </row>
    <row r="41" spans="1:3" ht="27.75" customHeight="1" x14ac:dyDescent="0.2">
      <c r="A41" s="196">
        <v>2</v>
      </c>
      <c r="B41" s="220" t="s">
        <v>75</v>
      </c>
      <c r="C41" s="220"/>
    </row>
    <row r="42" spans="1:3" ht="15.75" customHeight="1" x14ac:dyDescent="0.2">
      <c r="A42" s="197">
        <v>3</v>
      </c>
      <c r="B42" s="220" t="s">
        <v>38</v>
      </c>
      <c r="C42" s="220"/>
    </row>
    <row r="43" spans="1:3" ht="43.5" customHeight="1" x14ac:dyDescent="0.2">
      <c r="A43" s="198">
        <v>4</v>
      </c>
      <c r="B43" s="239" t="s">
        <v>79</v>
      </c>
      <c r="C43" s="220"/>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3</xdr:col>
                <xdr:colOff>0</xdr:colOff>
                <xdr:row>1</xdr:row>
                <xdr:rowOff>200025</xdr:rowOff>
              </from>
              <to>
                <xdr:col>6</xdr:col>
                <xdr:colOff>514350</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30"/>
  <sheetViews>
    <sheetView showGridLines="0" tabSelected="1" topLeftCell="A7" zoomScaleNormal="100" workbookViewId="0">
      <selection activeCell="B30" sqref="B30:F30"/>
    </sheetView>
  </sheetViews>
  <sheetFormatPr defaultRowHeight="12" x14ac:dyDescent="0.2"/>
  <cols>
    <col min="1" max="1" width="2" style="18" customWidth="1"/>
    <col min="2" max="2" width="53.28515625" style="25"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8" t="s">
        <v>25</v>
      </c>
      <c r="B2" s="259"/>
      <c r="C2" s="264" t="str">
        <f>IF(ISBLANK('PROJECT ID|INSTRUCTIONS'!C3)," ",'PROJECT ID|INSTRUCTIONS'!C3)</f>
        <v xml:space="preserve"> </v>
      </c>
      <c r="D2" s="265"/>
      <c r="E2" s="265"/>
      <c r="F2" s="266"/>
    </row>
    <row r="3" spans="1:6" s="19" customFormat="1" ht="16.5" customHeight="1" x14ac:dyDescent="0.2">
      <c r="A3" s="260" t="s">
        <v>22</v>
      </c>
      <c r="B3" s="261"/>
      <c r="C3" s="267" t="str">
        <f>IF(ISBLANK('PROJECT ID|INSTRUCTIONS'!C4)," ",'PROJECT ID|INSTRUCTIONS'!C4)</f>
        <v>Modernization -STD Database  (Including Meaningful Use needs)</v>
      </c>
      <c r="D3" s="268"/>
      <c r="E3" s="268"/>
      <c r="F3" s="269"/>
    </row>
    <row r="4" spans="1:6" s="19" customFormat="1" ht="16.5" customHeight="1" x14ac:dyDescent="0.2">
      <c r="A4" s="262" t="s">
        <v>26</v>
      </c>
      <c r="B4" s="263"/>
      <c r="C4" s="270" t="str">
        <f>IF(ISBLANK('PROJECT ID|INSTRUCTIONS'!C5)," ",'PROJECT ID|INSTRUCTIONS'!C5)</f>
        <v>Originally submitted May 20, 2013 - (Revised 12/06/2013)</v>
      </c>
      <c r="D4" s="271"/>
      <c r="E4" s="271"/>
      <c r="F4" s="272"/>
    </row>
    <row r="5" spans="1:6" s="20" customFormat="1" ht="12" customHeight="1" x14ac:dyDescent="0.2">
      <c r="B5" s="49"/>
    </row>
    <row r="6" spans="1:6" s="20" customFormat="1" ht="18.75" customHeight="1" x14ac:dyDescent="0.25">
      <c r="A6" s="255" t="s">
        <v>20</v>
      </c>
      <c r="B6" s="256"/>
      <c r="C6" s="256"/>
      <c r="D6" s="256"/>
      <c r="E6" s="256"/>
      <c r="F6" s="257"/>
    </row>
    <row r="7" spans="1:6" ht="14.25" customHeight="1" x14ac:dyDescent="0.2">
      <c r="A7" s="28"/>
      <c r="B7" s="209"/>
      <c r="C7" s="21" t="s">
        <v>3</v>
      </c>
      <c r="D7" s="21"/>
      <c r="E7" s="21" t="s">
        <v>4</v>
      </c>
      <c r="F7" s="29"/>
    </row>
    <row r="8" spans="1:6" ht="16.5" customHeight="1" thickBot="1" x14ac:dyDescent="0.25">
      <c r="A8" s="30"/>
      <c r="B8" s="210"/>
      <c r="C8" s="22" t="s">
        <v>6</v>
      </c>
      <c r="D8" s="22" t="s">
        <v>5</v>
      </c>
      <c r="E8" s="22" t="s">
        <v>1</v>
      </c>
      <c r="F8" s="31" t="s">
        <v>2</v>
      </c>
    </row>
    <row r="9" spans="1:6" ht="18" customHeight="1" thickTop="1" x14ac:dyDescent="0.2">
      <c r="A9" s="32" t="s">
        <v>10</v>
      </c>
      <c r="B9" s="211"/>
      <c r="C9" s="23"/>
      <c r="D9" s="24"/>
      <c r="E9" s="23"/>
      <c r="F9" s="24"/>
    </row>
    <row r="10" spans="1:6" s="25" customFormat="1" x14ac:dyDescent="0.2">
      <c r="A10" s="94"/>
      <c r="B10" s="125"/>
      <c r="C10" s="12"/>
      <c r="D10" s="15"/>
      <c r="E10" s="12"/>
      <c r="F10" s="15"/>
    </row>
    <row r="11" spans="1:6" s="25" customFormat="1" x14ac:dyDescent="0.2">
      <c r="A11" s="94"/>
      <c r="B11" s="125"/>
      <c r="C11" s="13"/>
      <c r="D11" s="14"/>
      <c r="E11" s="13"/>
      <c r="F11" s="14"/>
    </row>
    <row r="12" spans="1:6" s="25" customFormat="1" x14ac:dyDescent="0.2">
      <c r="A12" s="94"/>
      <c r="B12" s="125"/>
      <c r="C12" s="13"/>
      <c r="D12" s="14"/>
      <c r="E12" s="13"/>
      <c r="F12" s="14"/>
    </row>
    <row r="13" spans="1:6" s="25" customFormat="1" x14ac:dyDescent="0.2">
      <c r="A13" s="94"/>
      <c r="B13" s="125"/>
      <c r="C13" s="12"/>
      <c r="D13" s="15"/>
      <c r="E13" s="12"/>
      <c r="F13" s="15"/>
    </row>
    <row r="14" spans="1:6" s="25" customFormat="1" x14ac:dyDescent="0.2">
      <c r="A14" s="94"/>
      <c r="B14" s="125"/>
      <c r="C14" s="12"/>
      <c r="D14" s="15"/>
      <c r="E14" s="12"/>
      <c r="F14" s="15"/>
    </row>
    <row r="15" spans="1:6" ht="15" customHeight="1" x14ac:dyDescent="0.2">
      <c r="A15" s="32" t="s">
        <v>11</v>
      </c>
      <c r="B15" s="211"/>
      <c r="C15" s="97"/>
      <c r="D15" s="98"/>
      <c r="E15" s="97"/>
      <c r="F15" s="98"/>
    </row>
    <row r="16" spans="1:6" s="25" customFormat="1" x14ac:dyDescent="0.2">
      <c r="A16" s="94"/>
      <c r="B16" s="125" t="s">
        <v>108</v>
      </c>
      <c r="C16" s="13"/>
      <c r="D16" s="14"/>
      <c r="E16" s="13" t="s">
        <v>109</v>
      </c>
      <c r="F16" s="216">
        <v>120000</v>
      </c>
    </row>
    <row r="17" spans="1:6" s="25" customFormat="1" ht="24" x14ac:dyDescent="0.2">
      <c r="A17" s="94"/>
      <c r="B17" s="125" t="s">
        <v>123</v>
      </c>
      <c r="C17" s="13"/>
      <c r="D17" s="14"/>
      <c r="E17" s="13"/>
      <c r="F17" s="14">
        <v>0</v>
      </c>
    </row>
    <row r="18" spans="1:6" s="25" customFormat="1" x14ac:dyDescent="0.2">
      <c r="A18" s="94"/>
      <c r="B18" s="125"/>
      <c r="C18" s="13"/>
      <c r="D18" s="14"/>
      <c r="E18" s="13"/>
      <c r="F18" s="14"/>
    </row>
    <row r="19" spans="1:6" s="25" customFormat="1" x14ac:dyDescent="0.2">
      <c r="A19" s="94"/>
      <c r="B19" s="125"/>
      <c r="C19" s="12"/>
      <c r="D19" s="15"/>
      <c r="E19" s="12"/>
      <c r="F19" s="15" t="s">
        <v>60</v>
      </c>
    </row>
    <row r="20" spans="1:6" s="25" customFormat="1" x14ac:dyDescent="0.2">
      <c r="A20" s="94"/>
      <c r="B20" s="125"/>
      <c r="C20" s="16"/>
      <c r="D20" s="17"/>
      <c r="E20" s="16"/>
      <c r="F20" s="17"/>
    </row>
    <row r="21" spans="1:6" ht="15" customHeight="1" x14ac:dyDescent="0.2">
      <c r="A21" s="32" t="s">
        <v>12</v>
      </c>
      <c r="B21" s="211"/>
      <c r="C21" s="95"/>
      <c r="D21" s="96"/>
      <c r="E21" s="185"/>
      <c r="F21" s="96"/>
    </row>
    <row r="22" spans="1:6" s="25" customFormat="1" ht="24" x14ac:dyDescent="0.2">
      <c r="A22" s="33"/>
      <c r="B22" s="126" t="s">
        <v>124</v>
      </c>
      <c r="C22" s="13" t="s">
        <v>116</v>
      </c>
      <c r="D22" s="212">
        <v>75353.64</v>
      </c>
      <c r="E22" s="13" t="s">
        <v>117</v>
      </c>
      <c r="F22" s="216">
        <v>75353.64</v>
      </c>
    </row>
    <row r="23" spans="1:6" s="25" customFormat="1" ht="24" x14ac:dyDescent="0.2">
      <c r="A23" s="33"/>
      <c r="B23" s="127" t="s">
        <v>125</v>
      </c>
      <c r="C23" s="13" t="s">
        <v>116</v>
      </c>
      <c r="D23" s="212">
        <v>58842.89</v>
      </c>
      <c r="E23" s="13" t="s">
        <v>117</v>
      </c>
      <c r="F23" s="216">
        <v>58842.89</v>
      </c>
    </row>
    <row r="24" spans="1:6" s="25" customFormat="1" x14ac:dyDescent="0.2">
      <c r="A24" s="33"/>
      <c r="B24" s="127" t="s">
        <v>126</v>
      </c>
      <c r="C24" s="13" t="s">
        <v>116</v>
      </c>
      <c r="D24" s="212">
        <v>58842.89</v>
      </c>
      <c r="E24" s="13" t="s">
        <v>117</v>
      </c>
      <c r="F24" s="216">
        <v>58842.89</v>
      </c>
    </row>
    <row r="25" spans="1:6" s="25" customFormat="1" ht="24" x14ac:dyDescent="0.2">
      <c r="A25" s="33"/>
      <c r="B25" s="127" t="s">
        <v>127</v>
      </c>
      <c r="C25" s="13" t="s">
        <v>116</v>
      </c>
      <c r="D25" s="212">
        <v>11383.2</v>
      </c>
      <c r="E25" s="13" t="s">
        <v>117</v>
      </c>
      <c r="F25" s="216">
        <v>11383.2</v>
      </c>
    </row>
    <row r="26" spans="1:6" s="25" customFormat="1" ht="24" x14ac:dyDescent="0.2">
      <c r="A26" s="33"/>
      <c r="B26" s="127" t="s">
        <v>128</v>
      </c>
      <c r="C26" s="13" t="s">
        <v>116</v>
      </c>
      <c r="D26" s="212">
        <v>15177.6</v>
      </c>
      <c r="E26" s="13" t="s">
        <v>117</v>
      </c>
      <c r="F26" s="216">
        <v>15177.6</v>
      </c>
    </row>
    <row r="27" spans="1:6" s="25" customFormat="1" ht="12.75" thickBot="1" x14ac:dyDescent="0.25">
      <c r="A27" s="33"/>
      <c r="B27" s="128"/>
      <c r="C27" s="16"/>
      <c r="D27" s="213"/>
      <c r="E27" s="16"/>
      <c r="F27" s="217"/>
    </row>
    <row r="28" spans="1:6" ht="18" customHeight="1" thickTop="1" thickBot="1" x14ac:dyDescent="0.25">
      <c r="A28" s="253" t="s">
        <v>0</v>
      </c>
      <c r="B28" s="254"/>
      <c r="C28" s="26"/>
      <c r="D28" s="214">
        <f>SUM(D9:D27)</f>
        <v>219600.22</v>
      </c>
      <c r="E28" s="26"/>
      <c r="F28" s="218">
        <f>SUM(F9:F27)</f>
        <v>339600.22000000003</v>
      </c>
    </row>
    <row r="29" spans="1:6" ht="12.75" thickTop="1" x14ac:dyDescent="0.2">
      <c r="D29" s="215"/>
    </row>
    <row r="30" spans="1:6" x14ac:dyDescent="0.2">
      <c r="B30" s="347" t="s">
        <v>129</v>
      </c>
      <c r="C30" s="348"/>
      <c r="D30" s="348"/>
      <c r="E30" s="348"/>
      <c r="F30" s="348"/>
    </row>
  </sheetData>
  <sheetProtection formatCells="0" formatColumns="0" formatRows="0" selectLockedCells="1"/>
  <mergeCells count="9">
    <mergeCell ref="B30:F30"/>
    <mergeCell ref="A28:B28"/>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2"/>
  <sheetViews>
    <sheetView showGridLines="0" zoomScaleNormal="100" workbookViewId="0">
      <pane ySplit="7" topLeftCell="A8" activePane="bottomLeft" state="frozen"/>
      <selection pane="bottomLeft" activeCell="I8" sqref="I8"/>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80" t="s">
        <v>25</v>
      </c>
      <c r="B2" s="281"/>
      <c r="C2" s="282"/>
      <c r="D2" s="264" t="str">
        <f>IF(ISBLANK('PROJECT ID|INSTRUCTIONS'!C3)," ",'PROJECT ID|INSTRUCTIONS'!C3)</f>
        <v xml:space="preserve"> </v>
      </c>
      <c r="E2" s="265"/>
      <c r="F2" s="265"/>
      <c r="G2" s="265"/>
      <c r="H2" s="265"/>
      <c r="I2" s="266"/>
    </row>
    <row r="3" spans="1:11" ht="16.5" customHeight="1" x14ac:dyDescent="0.2">
      <c r="A3" s="283" t="s">
        <v>22</v>
      </c>
      <c r="B3" s="284"/>
      <c r="C3" s="261"/>
      <c r="D3" s="267" t="str">
        <f>IF(ISBLANK('PROJECT ID|INSTRUCTIONS'!C4)," ",'PROJECT ID|INSTRUCTIONS'!C4)</f>
        <v>Modernization -STD Database  (Including Meaningful Use needs)</v>
      </c>
      <c r="E3" s="268"/>
      <c r="F3" s="268"/>
      <c r="G3" s="268"/>
      <c r="H3" s="268"/>
      <c r="I3" s="269"/>
    </row>
    <row r="4" spans="1:11" ht="16.5" customHeight="1" x14ac:dyDescent="0.2">
      <c r="A4" s="285" t="s">
        <v>26</v>
      </c>
      <c r="B4" s="286"/>
      <c r="C4" s="287"/>
      <c r="D4" s="270" t="str">
        <f>IF(ISBLANK('PROJECT ID|INSTRUCTIONS'!C5)," ",'PROJECT ID|INSTRUCTIONS'!C5)</f>
        <v>Originally submitted May 20, 2013 - (Revised 12/06/2013)</v>
      </c>
      <c r="E4" s="271"/>
      <c r="F4" s="271"/>
      <c r="G4" s="271"/>
      <c r="H4" s="271"/>
      <c r="I4" s="272"/>
    </row>
    <row r="5" spans="1:11" s="48" customFormat="1" ht="12" customHeight="1" x14ac:dyDescent="0.15">
      <c r="A5" s="47" t="s">
        <v>48</v>
      </c>
      <c r="B5" s="47"/>
      <c r="C5" s="47"/>
      <c r="D5" s="47"/>
      <c r="E5" s="47"/>
      <c r="F5" s="47"/>
      <c r="G5" s="47"/>
    </row>
    <row r="6" spans="1:11" s="49" customFormat="1" ht="18" customHeight="1" x14ac:dyDescent="0.25">
      <c r="A6" s="273" t="s">
        <v>55</v>
      </c>
      <c r="B6" s="274"/>
      <c r="C6" s="274"/>
      <c r="D6" s="274"/>
      <c r="E6" s="274"/>
      <c r="F6" s="274"/>
      <c r="G6" s="274"/>
      <c r="H6" s="274"/>
      <c r="I6" s="274"/>
      <c r="J6" s="274"/>
      <c r="K6" s="275"/>
    </row>
    <row r="7" spans="1:11" s="49" customFormat="1" ht="25.5" x14ac:dyDescent="0.2">
      <c r="A7" s="50"/>
      <c r="B7" s="51" t="s">
        <v>14</v>
      </c>
      <c r="C7" s="52" t="s">
        <v>15</v>
      </c>
      <c r="D7" s="53" t="s">
        <v>13</v>
      </c>
      <c r="E7" s="53" t="str">
        <f>CONCATENATE("FY ",Settings!$C$1)</f>
        <v>FY 2013</v>
      </c>
      <c r="F7" s="53" t="str">
        <f>CONCATENATE("FY ",Settings!$C$1+1)</f>
        <v>FY 2014</v>
      </c>
      <c r="G7" s="53" t="str">
        <f>CONCATENATE("FY ",Settings!$C$1+2)</f>
        <v>FY 2015</v>
      </c>
      <c r="H7" s="53" t="str">
        <f>CONCATENATE("FY ",Settings!$C$1+3)</f>
        <v>FY 2016</v>
      </c>
      <c r="I7" s="53" t="str">
        <f>CONCATENATE("FY ",Settings!$C$1+4)</f>
        <v>FY 2017</v>
      </c>
      <c r="J7" s="53" t="str">
        <f>CONCATENATE("Out Years after FY",Settings!$C$1+4)</f>
        <v>Out Years after FY2017</v>
      </c>
      <c r="K7" s="54" t="s">
        <v>0</v>
      </c>
    </row>
    <row r="8" spans="1:11" ht="16.5" customHeight="1" x14ac:dyDescent="0.2">
      <c r="A8" s="276" t="s">
        <v>86</v>
      </c>
      <c r="B8" s="55">
        <v>50110</v>
      </c>
      <c r="C8" s="55" t="s">
        <v>87</v>
      </c>
      <c r="D8" s="3"/>
      <c r="E8" s="3"/>
      <c r="F8" s="3">
        <v>50350</v>
      </c>
      <c r="G8" s="3">
        <v>100700</v>
      </c>
      <c r="H8" s="3">
        <v>50350</v>
      </c>
      <c r="I8" s="3" t="s">
        <v>60</v>
      </c>
      <c r="J8" s="3"/>
      <c r="K8" s="177">
        <f>SUM(D8:J8)</f>
        <v>201400</v>
      </c>
    </row>
    <row r="9" spans="1:11" ht="16.5" customHeight="1" x14ac:dyDescent="0.2">
      <c r="A9" s="277"/>
      <c r="B9" s="55">
        <v>50130</v>
      </c>
      <c r="C9" s="55" t="s">
        <v>88</v>
      </c>
      <c r="D9" s="1"/>
      <c r="E9" s="1"/>
      <c r="F9" s="1"/>
      <c r="G9" s="1"/>
      <c r="H9" s="1"/>
      <c r="I9" s="1"/>
      <c r="J9" s="1"/>
      <c r="K9" s="96">
        <f t="shared" ref="K9:K26" si="0">SUM(D9:J9)</f>
        <v>0</v>
      </c>
    </row>
    <row r="10" spans="1:11" ht="16.5" customHeight="1" x14ac:dyDescent="0.2">
      <c r="A10" s="277"/>
      <c r="B10" s="55">
        <v>50170</v>
      </c>
      <c r="C10" s="55" t="s">
        <v>89</v>
      </c>
      <c r="D10" s="2"/>
      <c r="E10" s="2"/>
      <c r="F10" s="2"/>
      <c r="G10" s="2"/>
      <c r="H10" s="2"/>
      <c r="I10" s="2"/>
      <c r="J10" s="2"/>
      <c r="K10" s="184">
        <f t="shared" si="0"/>
        <v>0</v>
      </c>
    </row>
    <row r="11" spans="1:11" ht="16.5" customHeight="1" thickBot="1" x14ac:dyDescent="0.25">
      <c r="A11" s="278"/>
      <c r="B11" s="56" t="s">
        <v>16</v>
      </c>
      <c r="C11" s="56"/>
      <c r="D11" s="57">
        <f>SUM(D8:D10)</f>
        <v>0</v>
      </c>
      <c r="E11" s="57">
        <f t="shared" ref="E11:J11" si="1">SUM(E8:E10)</f>
        <v>0</v>
      </c>
      <c r="F11" s="57">
        <f t="shared" si="1"/>
        <v>50350</v>
      </c>
      <c r="G11" s="57">
        <f t="shared" si="1"/>
        <v>100700</v>
      </c>
      <c r="H11" s="57">
        <f t="shared" si="1"/>
        <v>50350</v>
      </c>
      <c r="I11" s="57">
        <f t="shared" si="1"/>
        <v>0</v>
      </c>
      <c r="J11" s="57">
        <f t="shared" si="1"/>
        <v>0</v>
      </c>
      <c r="K11" s="58">
        <f t="shared" si="0"/>
        <v>201400</v>
      </c>
    </row>
    <row r="12" spans="1:11" ht="16.5" customHeight="1" thickTop="1" thickBot="1" x14ac:dyDescent="0.25">
      <c r="A12" s="279" t="s">
        <v>85</v>
      </c>
      <c r="B12" s="55">
        <v>53715</v>
      </c>
      <c r="C12" s="55" t="s">
        <v>110</v>
      </c>
      <c r="D12" s="3"/>
      <c r="E12" s="3"/>
      <c r="F12" s="3">
        <v>121875</v>
      </c>
      <c r="G12" s="3">
        <v>291250</v>
      </c>
      <c r="H12" s="3">
        <v>121875</v>
      </c>
      <c r="I12" s="3"/>
      <c r="J12" s="37"/>
      <c r="K12" s="183">
        <f t="shared" si="0"/>
        <v>535000</v>
      </c>
    </row>
    <row r="13" spans="1:11" ht="16.5" customHeight="1" thickTop="1" x14ac:dyDescent="0.2">
      <c r="A13" s="276"/>
      <c r="B13" s="55">
        <v>53715</v>
      </c>
      <c r="C13" s="55" t="s">
        <v>112</v>
      </c>
      <c r="D13" s="3"/>
      <c r="E13" s="3"/>
      <c r="F13" s="3">
        <v>525000</v>
      </c>
      <c r="G13" s="3">
        <v>735000</v>
      </c>
      <c r="H13" s="3" t="s">
        <v>60</v>
      </c>
      <c r="I13" s="3"/>
      <c r="J13" s="37"/>
      <c r="K13" s="183">
        <f t="shared" si="0"/>
        <v>1260000</v>
      </c>
    </row>
    <row r="14" spans="1:11" ht="16.5" customHeight="1" x14ac:dyDescent="0.2">
      <c r="A14" s="277"/>
      <c r="B14" s="55">
        <v>53720</v>
      </c>
      <c r="C14" s="55" t="s">
        <v>91</v>
      </c>
      <c r="D14" s="1"/>
      <c r="E14" s="1"/>
      <c r="F14" s="1"/>
      <c r="G14" s="1"/>
      <c r="H14" s="1"/>
      <c r="I14" s="1"/>
      <c r="J14" s="38"/>
      <c r="K14" s="181">
        <f t="shared" si="0"/>
        <v>0</v>
      </c>
    </row>
    <row r="15" spans="1:11" ht="16.5" customHeight="1" x14ac:dyDescent="0.2">
      <c r="A15" s="277"/>
      <c r="B15" s="55">
        <v>53735</v>
      </c>
      <c r="C15" s="55" t="s">
        <v>92</v>
      </c>
      <c r="D15" s="1"/>
      <c r="E15" s="1"/>
      <c r="F15" s="1"/>
      <c r="G15" s="1"/>
      <c r="H15" s="1"/>
      <c r="I15" s="1"/>
      <c r="J15" s="38"/>
      <c r="K15" s="181">
        <f t="shared" si="0"/>
        <v>0</v>
      </c>
    </row>
    <row r="16" spans="1:11" ht="16.5" customHeight="1" x14ac:dyDescent="0.2">
      <c r="A16" s="277"/>
      <c r="B16" s="55">
        <v>53740</v>
      </c>
      <c r="C16" s="55" t="s">
        <v>93</v>
      </c>
      <c r="D16" s="1"/>
      <c r="E16" s="1"/>
      <c r="F16" s="1"/>
      <c r="G16" s="1"/>
      <c r="H16" s="1"/>
      <c r="I16" s="1"/>
      <c r="J16" s="38"/>
      <c r="K16" s="181">
        <f t="shared" si="0"/>
        <v>0</v>
      </c>
    </row>
    <row r="17" spans="1:11" ht="16.5" customHeight="1" x14ac:dyDescent="0.2">
      <c r="A17" s="277"/>
      <c r="B17" s="55">
        <v>53755</v>
      </c>
      <c r="C17" s="55" t="s">
        <v>111</v>
      </c>
      <c r="D17" s="1"/>
      <c r="E17" s="1"/>
      <c r="F17" s="1">
        <v>10000</v>
      </c>
      <c r="G17" s="1">
        <v>20000</v>
      </c>
      <c r="H17" s="1">
        <v>10000</v>
      </c>
      <c r="I17" s="1" t="s">
        <v>60</v>
      </c>
      <c r="J17" s="38"/>
      <c r="K17" s="181">
        <f t="shared" si="0"/>
        <v>40000</v>
      </c>
    </row>
    <row r="18" spans="1:11" ht="16.5" customHeight="1" x14ac:dyDescent="0.2">
      <c r="A18" s="277"/>
      <c r="B18" s="55">
        <v>53755</v>
      </c>
      <c r="C18" s="55" t="s">
        <v>113</v>
      </c>
      <c r="D18" s="1"/>
      <c r="E18" s="1"/>
      <c r="F18" s="1">
        <v>39606</v>
      </c>
      <c r="G18" s="1"/>
      <c r="H18" s="1"/>
      <c r="I18" s="1" t="s">
        <v>60</v>
      </c>
      <c r="J18" s="38"/>
      <c r="K18" s="181">
        <f t="shared" si="0"/>
        <v>39606</v>
      </c>
    </row>
    <row r="19" spans="1:11" ht="16.5" customHeight="1" x14ac:dyDescent="0.2">
      <c r="A19" s="277"/>
      <c r="B19" s="55">
        <v>53760</v>
      </c>
      <c r="C19" s="55" t="s">
        <v>95</v>
      </c>
      <c r="D19" s="1"/>
      <c r="E19" s="1"/>
      <c r="F19" s="1">
        <v>12000</v>
      </c>
      <c r="G19" s="1">
        <v>24000</v>
      </c>
      <c r="H19" s="1">
        <v>12000</v>
      </c>
      <c r="I19" s="1" t="s">
        <v>60</v>
      </c>
      <c r="J19" s="38"/>
      <c r="K19" s="182">
        <f t="shared" si="0"/>
        <v>48000</v>
      </c>
    </row>
    <row r="20" spans="1:11" ht="16.5" customHeight="1" thickBot="1" x14ac:dyDescent="0.25">
      <c r="A20" s="278"/>
      <c r="B20" s="56" t="s">
        <v>16</v>
      </c>
      <c r="C20" s="56"/>
      <c r="D20" s="57">
        <f>SUM(D12:D19)</f>
        <v>0</v>
      </c>
      <c r="E20" s="57">
        <f t="shared" ref="E20:J20" si="2">SUM(E12:E19)</f>
        <v>0</v>
      </c>
      <c r="F20" s="57">
        <f t="shared" si="2"/>
        <v>708481</v>
      </c>
      <c r="G20" s="57">
        <f t="shared" si="2"/>
        <v>1070250</v>
      </c>
      <c r="H20" s="57">
        <f t="shared" si="2"/>
        <v>143875</v>
      </c>
      <c r="I20" s="57">
        <f t="shared" si="2"/>
        <v>0</v>
      </c>
      <c r="J20" s="69">
        <f t="shared" si="2"/>
        <v>0</v>
      </c>
      <c r="K20" s="59">
        <f t="shared" si="0"/>
        <v>1922606</v>
      </c>
    </row>
    <row r="21" spans="1:11" ht="25.5" customHeight="1" thickTop="1" thickBot="1" x14ac:dyDescent="0.25">
      <c r="A21" s="279" t="s">
        <v>96</v>
      </c>
      <c r="B21" s="55">
        <v>55700</v>
      </c>
      <c r="C21" s="55" t="s">
        <v>97</v>
      </c>
      <c r="D21" s="1"/>
      <c r="E21" s="1"/>
      <c r="F21" s="1">
        <v>50000</v>
      </c>
      <c r="G21" s="1"/>
      <c r="H21" s="1"/>
      <c r="I21" s="1"/>
      <c r="J21" s="38"/>
      <c r="K21" s="183">
        <f t="shared" si="0"/>
        <v>50000</v>
      </c>
    </row>
    <row r="22" spans="1:11" ht="16.5" customHeight="1" thickTop="1" x14ac:dyDescent="0.2">
      <c r="A22" s="276"/>
      <c r="B22" s="55">
        <v>55700</v>
      </c>
      <c r="C22" s="55" t="s">
        <v>115</v>
      </c>
      <c r="D22" s="1"/>
      <c r="E22" s="1"/>
      <c r="F22" s="1">
        <v>545000</v>
      </c>
      <c r="G22" s="1"/>
      <c r="H22" s="1"/>
      <c r="I22" s="1"/>
      <c r="J22" s="38"/>
      <c r="K22" s="183">
        <f t="shared" si="0"/>
        <v>545000</v>
      </c>
    </row>
    <row r="23" spans="1:11" ht="16.5" customHeight="1" x14ac:dyDescent="0.2">
      <c r="A23" s="276"/>
      <c r="B23" s="55">
        <v>55710</v>
      </c>
      <c r="C23" s="55" t="s">
        <v>98</v>
      </c>
      <c r="D23" s="1"/>
      <c r="E23" s="1"/>
      <c r="F23" s="1"/>
      <c r="G23" s="1"/>
      <c r="H23" s="1"/>
      <c r="I23" s="1"/>
      <c r="J23" s="38"/>
      <c r="K23" s="204"/>
    </row>
    <row r="24" spans="1:11" x14ac:dyDescent="0.2">
      <c r="A24" s="276"/>
      <c r="B24" s="55">
        <v>55730</v>
      </c>
      <c r="C24" s="55" t="s">
        <v>114</v>
      </c>
      <c r="D24" s="1"/>
      <c r="E24" s="1"/>
      <c r="F24" s="1">
        <v>7200</v>
      </c>
      <c r="G24" s="1"/>
      <c r="H24" s="1"/>
      <c r="I24" s="1"/>
      <c r="J24" s="38"/>
      <c r="K24" s="182">
        <f t="shared" si="0"/>
        <v>7200</v>
      </c>
    </row>
    <row r="25" spans="1:11" ht="13.5" thickBot="1" x14ac:dyDescent="0.25">
      <c r="A25" s="278"/>
      <c r="B25" s="56" t="s">
        <v>16</v>
      </c>
      <c r="C25" s="56"/>
      <c r="D25" s="57">
        <f>SUM(D21:D24)</f>
        <v>0</v>
      </c>
      <c r="E25" s="57">
        <f t="shared" ref="E25:J25" si="3">SUM(E21:E24)</f>
        <v>0</v>
      </c>
      <c r="F25" s="57">
        <f t="shared" si="3"/>
        <v>602200</v>
      </c>
      <c r="G25" s="57">
        <f t="shared" si="3"/>
        <v>0</v>
      </c>
      <c r="H25" s="57">
        <f t="shared" si="3"/>
        <v>0</v>
      </c>
      <c r="I25" s="57">
        <f t="shared" si="3"/>
        <v>0</v>
      </c>
      <c r="J25" s="69">
        <f t="shared" si="3"/>
        <v>0</v>
      </c>
      <c r="K25" s="59">
        <f t="shared" si="0"/>
        <v>602200</v>
      </c>
    </row>
    <row r="26" spans="1:11" ht="14.25" thickTop="1" thickBot="1" x14ac:dyDescent="0.25">
      <c r="A26" s="206" t="s">
        <v>17</v>
      </c>
      <c r="B26" s="207"/>
      <c r="C26" s="70"/>
      <c r="D26" s="27">
        <f t="shared" ref="D26:J26" si="4">D11+D20+D25</f>
        <v>0</v>
      </c>
      <c r="E26" s="27">
        <f t="shared" si="4"/>
        <v>0</v>
      </c>
      <c r="F26" s="27">
        <f t="shared" si="4"/>
        <v>1361031</v>
      </c>
      <c r="G26" s="27">
        <f t="shared" si="4"/>
        <v>1170950</v>
      </c>
      <c r="H26" s="27">
        <f t="shared" si="4"/>
        <v>194225</v>
      </c>
      <c r="I26" s="27">
        <f t="shared" si="4"/>
        <v>0</v>
      </c>
      <c r="J26" s="27">
        <f t="shared" si="4"/>
        <v>0</v>
      </c>
      <c r="K26" s="27">
        <f t="shared" si="0"/>
        <v>2726206</v>
      </c>
    </row>
    <row r="27" spans="1:11" ht="13.5" thickTop="1" x14ac:dyDescent="0.2">
      <c r="D27" s="71"/>
      <c r="E27" s="71"/>
      <c r="F27" s="71"/>
      <c r="G27" s="71"/>
      <c r="H27" s="71"/>
      <c r="I27" s="71"/>
      <c r="J27" s="71"/>
      <c r="K27" s="71"/>
    </row>
    <row r="28" spans="1:11" x14ac:dyDescent="0.2">
      <c r="A28" s="9"/>
      <c r="B28" s="9"/>
      <c r="C28" s="9"/>
      <c r="D28" s="9"/>
      <c r="E28" s="9"/>
      <c r="F28" s="9"/>
      <c r="G28" s="9"/>
      <c r="H28" s="9"/>
      <c r="I28" s="9"/>
      <c r="J28" s="9"/>
      <c r="K28" s="9"/>
    </row>
    <row r="29" spans="1:11" x14ac:dyDescent="0.2">
      <c r="A29" s="9"/>
      <c r="B29" s="9"/>
      <c r="C29" s="9"/>
      <c r="D29" s="9"/>
      <c r="E29" s="9"/>
      <c r="F29" s="9"/>
      <c r="G29" s="9"/>
      <c r="H29" s="9"/>
      <c r="I29" s="9"/>
      <c r="J29" s="9"/>
      <c r="K29" s="9"/>
    </row>
    <row r="30" spans="1:11" x14ac:dyDescent="0.2">
      <c r="A30" s="9"/>
      <c r="B30" s="9"/>
      <c r="C30" s="9"/>
      <c r="D30" s="9"/>
      <c r="E30" s="9"/>
      <c r="F30" s="9"/>
      <c r="G30" s="9"/>
      <c r="H30" s="9"/>
      <c r="I30" s="9"/>
      <c r="J30" s="9"/>
      <c r="K30" s="9"/>
    </row>
    <row r="31" spans="1:11" x14ac:dyDescent="0.2">
      <c r="A31" s="9"/>
      <c r="B31" s="9"/>
      <c r="C31" s="9"/>
      <c r="D31" s="9"/>
      <c r="E31" s="9"/>
      <c r="F31" s="9"/>
      <c r="G31" s="9"/>
      <c r="H31" s="9"/>
      <c r="I31" s="9"/>
      <c r="J31" s="9"/>
      <c r="K31" s="9"/>
    </row>
    <row r="32" spans="1:11" x14ac:dyDescent="0.2">
      <c r="A32" s="9"/>
      <c r="B32" s="9"/>
      <c r="C32" s="9"/>
      <c r="D32" s="9"/>
      <c r="E32" s="9"/>
      <c r="F32" s="9"/>
      <c r="G32" s="9"/>
      <c r="H32" s="9"/>
      <c r="I32" s="9"/>
      <c r="J32" s="9"/>
      <c r="K32" s="9"/>
    </row>
  </sheetData>
  <sheetProtection formatCells="0" formatColumns="0" formatRows="0" selectLockedCells="1"/>
  <mergeCells count="10">
    <mergeCell ref="A6:K6"/>
    <mergeCell ref="A8:A11"/>
    <mergeCell ref="A12:A20"/>
    <mergeCell ref="A21:A25"/>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37"/>
  <sheetViews>
    <sheetView showGridLines="0" zoomScaleNormal="100" workbookViewId="0">
      <pane ySplit="7" topLeftCell="A8" activePane="bottomLeft" state="frozen"/>
      <selection pane="bottomLeft" activeCell="D4" sqref="D4:I4"/>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2" customFormat="1" ht="16.5" customHeight="1" x14ac:dyDescent="0.15">
      <c r="A2" s="280" t="s">
        <v>25</v>
      </c>
      <c r="B2" s="281"/>
      <c r="C2" s="281"/>
      <c r="D2" s="265" t="str">
        <f>IF(ISBLANK('PROJECT ID|INSTRUCTIONS'!C3)," ",'PROJECT ID|INSTRUCTIONS'!C3)</f>
        <v xml:space="preserve"> </v>
      </c>
      <c r="E2" s="288"/>
      <c r="F2" s="288"/>
      <c r="G2" s="288"/>
      <c r="H2" s="288"/>
      <c r="I2" s="289"/>
    </row>
    <row r="3" spans="1:11" s="62" customFormat="1" ht="16.5" customHeight="1" x14ac:dyDescent="0.15">
      <c r="A3" s="283" t="s">
        <v>22</v>
      </c>
      <c r="B3" s="284"/>
      <c r="C3" s="284"/>
      <c r="D3" s="268" t="str">
        <f>IF(ISBLANK('PROJECT ID|INSTRUCTIONS'!C4)," ",'PROJECT ID|INSTRUCTIONS'!C4)</f>
        <v>Modernization -STD Database  (Including Meaningful Use needs)</v>
      </c>
      <c r="E3" s="290"/>
      <c r="F3" s="290"/>
      <c r="G3" s="290"/>
      <c r="H3" s="290"/>
      <c r="I3" s="291"/>
    </row>
    <row r="4" spans="1:11" s="62" customFormat="1" ht="16.5" customHeight="1" x14ac:dyDescent="0.15">
      <c r="A4" s="285" t="s">
        <v>26</v>
      </c>
      <c r="B4" s="286"/>
      <c r="C4" s="286"/>
      <c r="D4" s="271" t="str">
        <f>IF(ISBLANK('PROJECT ID|INSTRUCTIONS'!C5)," ",'PROJECT ID|INSTRUCTIONS'!C5)</f>
        <v>Originally submitted May 20, 2013 - (Revised 12/06/2013)</v>
      </c>
      <c r="E4" s="292"/>
      <c r="F4" s="292"/>
      <c r="G4" s="292"/>
      <c r="H4" s="292"/>
      <c r="I4" s="293"/>
    </row>
    <row r="5" spans="1:11" s="62" customFormat="1" ht="12" customHeight="1" x14ac:dyDescent="0.15">
      <c r="A5" s="63"/>
      <c r="B5" s="63"/>
      <c r="C5" s="63"/>
      <c r="D5" s="63"/>
      <c r="E5" s="64"/>
      <c r="F5" s="64"/>
      <c r="G5" s="64"/>
      <c r="H5" s="64"/>
      <c r="I5" s="64"/>
    </row>
    <row r="6" spans="1:11" ht="18" customHeight="1" x14ac:dyDescent="0.25">
      <c r="A6" s="294" t="s">
        <v>56</v>
      </c>
      <c r="B6" s="295"/>
      <c r="C6" s="295"/>
      <c r="D6" s="295"/>
      <c r="E6" s="295"/>
      <c r="F6" s="295"/>
      <c r="G6" s="295"/>
      <c r="H6" s="295"/>
      <c r="I6" s="295"/>
      <c r="J6" s="295"/>
      <c r="K6" s="296"/>
    </row>
    <row r="7" spans="1:11" ht="26.25" thickBot="1" x14ac:dyDescent="0.25">
      <c r="A7" s="65"/>
      <c r="B7" s="66" t="s">
        <v>14</v>
      </c>
      <c r="C7" s="66" t="s">
        <v>15</v>
      </c>
      <c r="D7" s="67" t="s">
        <v>13</v>
      </c>
      <c r="E7" s="67" t="str">
        <f>CONCATENATE("FY ",Settings!$C$1)</f>
        <v>FY 2013</v>
      </c>
      <c r="F7" s="67" t="str">
        <f>CONCATENATE("FY ",Settings!$C$1+1)</f>
        <v>FY 2014</v>
      </c>
      <c r="G7" s="67" t="str">
        <f>CONCATENATE("FY ",Settings!$C$1+2)</f>
        <v>FY 2015</v>
      </c>
      <c r="H7" s="67" t="str">
        <f>CONCATENATE("FY ",Settings!$C$1+3)</f>
        <v>FY 2016</v>
      </c>
      <c r="I7" s="67" t="str">
        <f>CONCATENATE("FY ",Settings!$C$1+4)</f>
        <v>FY 2017</v>
      </c>
      <c r="J7" s="67" t="str">
        <f>CONCATENATE("Out Years after FY",Settings!$C$1+4)</f>
        <v>Out Years after FY2017</v>
      </c>
      <c r="K7" s="68" t="s">
        <v>0</v>
      </c>
    </row>
    <row r="8" spans="1:11" ht="16.5" customHeight="1" x14ac:dyDescent="0.2">
      <c r="A8" s="276" t="s">
        <v>86</v>
      </c>
      <c r="B8" s="55">
        <v>50110</v>
      </c>
      <c r="C8" s="55" t="s">
        <v>87</v>
      </c>
      <c r="D8" s="202"/>
      <c r="E8" s="3"/>
      <c r="F8" s="3"/>
      <c r="G8" s="3"/>
      <c r="H8" s="3"/>
      <c r="I8" s="3"/>
      <c r="J8" s="37"/>
      <c r="K8" s="180">
        <f>SUM(D8:J8)</f>
        <v>0</v>
      </c>
    </row>
    <row r="9" spans="1:11" ht="16.5" customHeight="1" x14ac:dyDescent="0.15">
      <c r="A9" s="277"/>
      <c r="B9" s="55">
        <v>50130</v>
      </c>
      <c r="C9" s="55" t="s">
        <v>88</v>
      </c>
      <c r="D9" s="1"/>
      <c r="E9" s="1"/>
      <c r="F9" s="1"/>
      <c r="G9" s="1"/>
      <c r="H9" s="1"/>
      <c r="I9" s="1"/>
      <c r="J9" s="38"/>
      <c r="K9" s="181">
        <f t="shared" ref="K9:K26" si="0">SUM(D9:J9)</f>
        <v>0</v>
      </c>
    </row>
    <row r="10" spans="1:11" ht="16.5" customHeight="1" x14ac:dyDescent="0.15">
      <c r="A10" s="277"/>
      <c r="B10" s="55">
        <v>50170</v>
      </c>
      <c r="C10" s="55" t="s">
        <v>89</v>
      </c>
      <c r="D10" s="2"/>
      <c r="E10" s="2"/>
      <c r="F10" s="2"/>
      <c r="G10" s="2"/>
      <c r="H10" s="2"/>
      <c r="I10" s="2"/>
      <c r="J10" s="39"/>
      <c r="K10" s="182">
        <f t="shared" si="0"/>
        <v>0</v>
      </c>
    </row>
    <row r="11" spans="1:11" ht="16.5" customHeight="1" thickBot="1" x14ac:dyDescent="0.2">
      <c r="A11" s="278"/>
      <c r="B11" s="56" t="s">
        <v>16</v>
      </c>
      <c r="C11" s="56"/>
      <c r="D11" s="57">
        <f>SUM(D8:D10)</f>
        <v>0</v>
      </c>
      <c r="E11" s="57">
        <f t="shared" ref="E11:J11" si="1">SUM(E8:E10)</f>
        <v>0</v>
      </c>
      <c r="F11" s="57">
        <f t="shared" si="1"/>
        <v>0</v>
      </c>
      <c r="G11" s="57">
        <f t="shared" si="1"/>
        <v>0</v>
      </c>
      <c r="H11" s="57">
        <f t="shared" si="1"/>
        <v>0</v>
      </c>
      <c r="I11" s="57">
        <f t="shared" si="1"/>
        <v>0</v>
      </c>
      <c r="J11" s="69">
        <f t="shared" si="1"/>
        <v>0</v>
      </c>
      <c r="K11" s="59">
        <f t="shared" si="0"/>
        <v>0</v>
      </c>
    </row>
    <row r="12" spans="1:11" ht="16.5" customHeight="1" thickTop="1" thickBot="1" x14ac:dyDescent="0.2">
      <c r="A12" s="279" t="s">
        <v>85</v>
      </c>
      <c r="B12" s="55">
        <v>53715</v>
      </c>
      <c r="C12" s="55" t="s">
        <v>110</v>
      </c>
      <c r="D12" s="3"/>
      <c r="E12" s="3"/>
      <c r="F12" s="3">
        <v>121875</v>
      </c>
      <c r="G12" s="3">
        <v>291250</v>
      </c>
      <c r="H12" s="3">
        <v>121875</v>
      </c>
      <c r="I12" s="3"/>
      <c r="J12" s="37"/>
      <c r="K12" s="183">
        <f t="shared" si="0"/>
        <v>535000</v>
      </c>
    </row>
    <row r="13" spans="1:11" ht="16.5" customHeight="1" thickTop="1" x14ac:dyDescent="0.15">
      <c r="A13" s="276"/>
      <c r="B13" s="55">
        <v>53715</v>
      </c>
      <c r="C13" s="55" t="s">
        <v>112</v>
      </c>
      <c r="D13" s="3"/>
      <c r="E13" s="3"/>
      <c r="F13" s="3">
        <v>525000</v>
      </c>
      <c r="G13" s="3">
        <v>735000</v>
      </c>
      <c r="H13" s="3" t="s">
        <v>60</v>
      </c>
      <c r="I13" s="3"/>
      <c r="J13" s="37"/>
      <c r="K13" s="183">
        <f t="shared" ref="K13" si="2">SUM(D13:J13)</f>
        <v>1260000</v>
      </c>
    </row>
    <row r="14" spans="1:11" ht="16.5" customHeight="1" x14ac:dyDescent="0.15">
      <c r="A14" s="277"/>
      <c r="B14" s="55">
        <v>53720</v>
      </c>
      <c r="C14" s="55" t="s">
        <v>91</v>
      </c>
      <c r="D14" s="1"/>
      <c r="E14" s="1"/>
      <c r="F14" s="1"/>
      <c r="G14" s="1"/>
      <c r="H14" s="1"/>
      <c r="I14" s="1"/>
      <c r="J14" s="38"/>
      <c r="K14" s="181">
        <f t="shared" si="0"/>
        <v>0</v>
      </c>
    </row>
    <row r="15" spans="1:11" ht="16.5" customHeight="1" x14ac:dyDescent="0.15">
      <c r="A15" s="277"/>
      <c r="B15" s="55">
        <v>53735</v>
      </c>
      <c r="C15" s="55" t="s">
        <v>92</v>
      </c>
      <c r="D15" s="1"/>
      <c r="E15" s="1"/>
      <c r="F15" s="1"/>
      <c r="G15" s="1"/>
      <c r="H15" s="1"/>
      <c r="I15" s="1"/>
      <c r="J15" s="38"/>
      <c r="K15" s="181">
        <f t="shared" si="0"/>
        <v>0</v>
      </c>
    </row>
    <row r="16" spans="1:11" ht="16.5" customHeight="1" x14ac:dyDescent="0.15">
      <c r="A16" s="277"/>
      <c r="B16" s="55">
        <v>53740</v>
      </c>
      <c r="C16" s="55" t="s">
        <v>93</v>
      </c>
      <c r="D16" s="1"/>
      <c r="E16" s="1"/>
      <c r="F16" s="1"/>
      <c r="G16" s="1"/>
      <c r="H16" s="1"/>
      <c r="I16" s="1"/>
      <c r="J16" s="38"/>
      <c r="K16" s="181">
        <f t="shared" si="0"/>
        <v>0</v>
      </c>
    </row>
    <row r="17" spans="1:11" ht="16.5" customHeight="1" x14ac:dyDescent="0.15">
      <c r="A17" s="277"/>
      <c r="B17" s="55">
        <v>53755</v>
      </c>
      <c r="C17" s="55" t="s">
        <v>111</v>
      </c>
      <c r="D17" s="1"/>
      <c r="E17" s="1"/>
      <c r="F17" s="1">
        <v>10000</v>
      </c>
      <c r="G17" s="1">
        <v>20000</v>
      </c>
      <c r="H17" s="1">
        <v>10000</v>
      </c>
      <c r="I17" s="1" t="s">
        <v>60</v>
      </c>
      <c r="J17" s="38"/>
      <c r="K17" s="181">
        <f t="shared" si="0"/>
        <v>40000</v>
      </c>
    </row>
    <row r="18" spans="1:11" ht="16.5" customHeight="1" x14ac:dyDescent="0.15">
      <c r="A18" s="277"/>
      <c r="B18" s="55">
        <v>53755</v>
      </c>
      <c r="C18" s="55" t="s">
        <v>113</v>
      </c>
      <c r="D18" s="1"/>
      <c r="E18" s="1"/>
      <c r="F18" s="1">
        <v>39606</v>
      </c>
      <c r="G18" s="1"/>
      <c r="H18" s="1"/>
      <c r="I18" s="1" t="s">
        <v>60</v>
      </c>
      <c r="J18" s="38"/>
      <c r="K18" s="181">
        <f t="shared" ref="K18" si="3">SUM(D18:J18)</f>
        <v>39606</v>
      </c>
    </row>
    <row r="19" spans="1:11" ht="16.5" customHeight="1" x14ac:dyDescent="0.15">
      <c r="A19" s="277"/>
      <c r="B19" s="55">
        <v>53760</v>
      </c>
      <c r="C19" s="55" t="s">
        <v>95</v>
      </c>
      <c r="D19" s="1"/>
      <c r="E19" s="1"/>
      <c r="F19" s="1">
        <v>12000</v>
      </c>
      <c r="G19" s="1">
        <v>24000</v>
      </c>
      <c r="H19" s="1">
        <v>12000</v>
      </c>
      <c r="I19" s="1" t="s">
        <v>60</v>
      </c>
      <c r="J19" s="38"/>
      <c r="K19" s="182">
        <f t="shared" si="0"/>
        <v>48000</v>
      </c>
    </row>
    <row r="20" spans="1:11" ht="16.5" customHeight="1" thickBot="1" x14ac:dyDescent="0.2">
      <c r="A20" s="278"/>
      <c r="B20" s="56" t="s">
        <v>16</v>
      </c>
      <c r="C20" s="56"/>
      <c r="D20" s="57">
        <f>SUM(D12:D19)</f>
        <v>0</v>
      </c>
      <c r="E20" s="57">
        <f t="shared" ref="E20:J20" si="4">SUM(E12:E19)</f>
        <v>0</v>
      </c>
      <c r="F20" s="57">
        <f t="shared" si="4"/>
        <v>708481</v>
      </c>
      <c r="G20" s="57">
        <f t="shared" si="4"/>
        <v>1070250</v>
      </c>
      <c r="H20" s="57">
        <f t="shared" si="4"/>
        <v>143875</v>
      </c>
      <c r="I20" s="57">
        <f t="shared" si="4"/>
        <v>0</v>
      </c>
      <c r="J20" s="69">
        <f t="shared" si="4"/>
        <v>0</v>
      </c>
      <c r="K20" s="59">
        <f t="shared" si="0"/>
        <v>1922606</v>
      </c>
    </row>
    <row r="21" spans="1:11" ht="16.5" customHeight="1" thickTop="1" thickBot="1" x14ac:dyDescent="0.2">
      <c r="A21" s="279" t="s">
        <v>96</v>
      </c>
      <c r="B21" s="55">
        <v>55700</v>
      </c>
      <c r="C21" s="55" t="s">
        <v>97</v>
      </c>
      <c r="D21" s="1"/>
      <c r="E21" s="1"/>
      <c r="F21" s="1">
        <v>50000</v>
      </c>
      <c r="G21" s="1"/>
      <c r="H21" s="1"/>
      <c r="I21" s="1"/>
      <c r="J21" s="38"/>
      <c r="K21" s="183">
        <f t="shared" si="0"/>
        <v>50000</v>
      </c>
    </row>
    <row r="22" spans="1:11" ht="16.5" customHeight="1" thickTop="1" x14ac:dyDescent="0.15">
      <c r="A22" s="276"/>
      <c r="B22" s="55">
        <v>55700</v>
      </c>
      <c r="C22" s="55" t="s">
        <v>115</v>
      </c>
      <c r="D22" s="1"/>
      <c r="E22" s="1"/>
      <c r="F22" s="1">
        <v>545000</v>
      </c>
      <c r="G22" s="1"/>
      <c r="H22" s="1"/>
      <c r="I22" s="1"/>
      <c r="J22" s="38"/>
      <c r="K22" s="183">
        <f t="shared" ref="K22" si="5">SUM(D22:J22)</f>
        <v>545000</v>
      </c>
    </row>
    <row r="23" spans="1:11" ht="16.5" customHeight="1" x14ac:dyDescent="0.15">
      <c r="A23" s="276"/>
      <c r="B23" s="55">
        <v>55710</v>
      </c>
      <c r="C23" s="55" t="s">
        <v>98</v>
      </c>
      <c r="D23" s="1"/>
      <c r="E23" s="1"/>
      <c r="F23" s="1"/>
      <c r="G23" s="1"/>
      <c r="H23" s="1"/>
      <c r="I23" s="1"/>
      <c r="J23" s="38"/>
      <c r="K23" s="204"/>
    </row>
    <row r="24" spans="1:11" ht="15.75" customHeight="1" x14ac:dyDescent="0.15">
      <c r="A24" s="276"/>
      <c r="B24" s="55">
        <v>55730</v>
      </c>
      <c r="C24" s="55" t="s">
        <v>114</v>
      </c>
      <c r="D24" s="1"/>
      <c r="E24" s="1"/>
      <c r="F24" s="1">
        <v>7200</v>
      </c>
      <c r="G24" s="1"/>
      <c r="H24" s="1"/>
      <c r="I24" s="1"/>
      <c r="J24" s="38"/>
      <c r="K24" s="182">
        <f t="shared" si="0"/>
        <v>7200</v>
      </c>
    </row>
    <row r="25" spans="1:11" ht="16.5" customHeight="1" thickBot="1" x14ac:dyDescent="0.2">
      <c r="A25" s="278"/>
      <c r="B25" s="56" t="s">
        <v>16</v>
      </c>
      <c r="C25" s="56"/>
      <c r="D25" s="57">
        <f>SUM(D21:D24)</f>
        <v>0</v>
      </c>
      <c r="E25" s="57">
        <f t="shared" ref="E25:J25" si="6">SUM(E21:E24)</f>
        <v>0</v>
      </c>
      <c r="F25" s="57">
        <f t="shared" si="6"/>
        <v>602200</v>
      </c>
      <c r="G25" s="57">
        <f t="shared" si="6"/>
        <v>0</v>
      </c>
      <c r="H25" s="57">
        <f t="shared" si="6"/>
        <v>0</v>
      </c>
      <c r="I25" s="57">
        <f t="shared" si="6"/>
        <v>0</v>
      </c>
      <c r="J25" s="69">
        <f t="shared" si="6"/>
        <v>0</v>
      </c>
      <c r="K25" s="59">
        <f t="shared" si="0"/>
        <v>602200</v>
      </c>
    </row>
    <row r="26" spans="1:11" ht="16.5" customHeight="1" thickTop="1" thickBot="1" x14ac:dyDescent="0.2">
      <c r="A26" s="60" t="s">
        <v>17</v>
      </c>
      <c r="B26" s="61"/>
      <c r="C26" s="70"/>
      <c r="D26" s="27">
        <f t="shared" ref="D26:J26" si="7">D11+D20+D25</f>
        <v>0</v>
      </c>
      <c r="E26" s="27">
        <f t="shared" si="7"/>
        <v>0</v>
      </c>
      <c r="F26" s="27">
        <f t="shared" si="7"/>
        <v>1310681</v>
      </c>
      <c r="G26" s="27">
        <f t="shared" si="7"/>
        <v>1070250</v>
      </c>
      <c r="H26" s="27">
        <f t="shared" si="7"/>
        <v>143875</v>
      </c>
      <c r="I26" s="27">
        <f t="shared" si="7"/>
        <v>0</v>
      </c>
      <c r="J26" s="27">
        <f t="shared" si="7"/>
        <v>0</v>
      </c>
      <c r="K26" s="27">
        <f t="shared" si="0"/>
        <v>2524806</v>
      </c>
    </row>
    <row r="27" spans="1:11" ht="3.95" customHeight="1" thickTop="1" x14ac:dyDescent="0.2">
      <c r="A27" s="20"/>
      <c r="B27" s="20"/>
      <c r="C27" s="20"/>
      <c r="D27" s="71"/>
      <c r="E27" s="71"/>
      <c r="F27" s="71"/>
      <c r="G27" s="71"/>
      <c r="H27" s="71"/>
      <c r="I27" s="71"/>
      <c r="J27" s="71"/>
      <c r="K27" s="71"/>
    </row>
    <row r="36" spans="6:8" x14ac:dyDescent="0.15">
      <c r="F36" s="208"/>
      <c r="G36" s="208"/>
      <c r="H36" s="208"/>
    </row>
    <row r="37" spans="6:8" x14ac:dyDescent="0.15">
      <c r="F37" s="208"/>
      <c r="G37" s="208"/>
      <c r="H37" s="208"/>
    </row>
  </sheetData>
  <sheetProtection formatCells="0" formatColumns="0" formatRows="0" selectLockedCells="1"/>
  <mergeCells count="10">
    <mergeCell ref="A8:A11"/>
    <mergeCell ref="A12:A20"/>
    <mergeCell ref="A21:A25"/>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2" customWidth="1"/>
    <col min="2" max="2" width="9.28515625" style="72" customWidth="1"/>
    <col min="3" max="3" width="74.42578125" style="73" customWidth="1"/>
    <col min="4" max="4" width="17.5703125" style="73" customWidth="1"/>
    <col min="5" max="5" width="15.140625" style="73" customWidth="1"/>
    <col min="6" max="16384" width="9.140625" style="73"/>
  </cols>
  <sheetData>
    <row r="1" spans="1:5" ht="12" customHeight="1" x14ac:dyDescent="0.2"/>
    <row r="2" spans="1:5" ht="16.5" customHeight="1" x14ac:dyDescent="0.2">
      <c r="A2" s="317" t="s">
        <v>25</v>
      </c>
      <c r="B2" s="318"/>
      <c r="C2" s="310" t="str">
        <f>IF(ISBLANK('PROJECT ID|INSTRUCTIONS'!C3)," ",'PROJECT ID|INSTRUCTIONS'!C3)</f>
        <v xml:space="preserve"> </v>
      </c>
      <c r="D2" s="310"/>
      <c r="E2" s="311"/>
    </row>
    <row r="3" spans="1:5" ht="16.5" customHeight="1" x14ac:dyDescent="0.2">
      <c r="A3" s="319" t="s">
        <v>22</v>
      </c>
      <c r="B3" s="320"/>
      <c r="C3" s="312" t="str">
        <f>IF(ISBLANK('PROJECT ID|INSTRUCTIONS'!C4)," ",'PROJECT ID|INSTRUCTIONS'!C4)</f>
        <v>Modernization -STD Database  (Including Meaningful Use needs)</v>
      </c>
      <c r="D3" s="312"/>
      <c r="E3" s="313"/>
    </row>
    <row r="4" spans="1:5" ht="16.5" customHeight="1" x14ac:dyDescent="0.2">
      <c r="A4" s="321" t="s">
        <v>26</v>
      </c>
      <c r="B4" s="322"/>
      <c r="C4" s="314" t="str">
        <f>IF(ISBLANK('PROJECT ID|INSTRUCTIONS'!C5)," ",'PROJECT ID|INSTRUCTIONS'!C5)</f>
        <v>Originally submitted May 20, 2013 - (Revised 12/06/2013)</v>
      </c>
      <c r="D4" s="314"/>
      <c r="E4" s="315"/>
    </row>
    <row r="5" spans="1:5" ht="12" customHeight="1" x14ac:dyDescent="0.2"/>
    <row r="6" spans="1:5" ht="15.75" x14ac:dyDescent="0.2">
      <c r="A6" s="298" t="s">
        <v>71</v>
      </c>
      <c r="B6" s="299"/>
      <c r="C6" s="299"/>
      <c r="D6" s="299"/>
      <c r="E6" s="300"/>
    </row>
    <row r="7" spans="1:5" ht="15.75" customHeight="1" x14ac:dyDescent="0.2">
      <c r="A7" s="194" t="s">
        <v>44</v>
      </c>
      <c r="B7" s="186" t="s">
        <v>49</v>
      </c>
      <c r="C7" s="187" t="s">
        <v>83</v>
      </c>
      <c r="D7" s="187" t="s">
        <v>51</v>
      </c>
      <c r="E7" s="188" t="s">
        <v>43</v>
      </c>
    </row>
    <row r="8" spans="1:5" ht="3.75" customHeight="1" x14ac:dyDescent="0.2">
      <c r="A8" s="192"/>
      <c r="B8" s="192"/>
      <c r="C8" s="193"/>
      <c r="D8" s="193"/>
      <c r="E8" s="193"/>
    </row>
    <row r="9" spans="1:5" ht="15" x14ac:dyDescent="0.2">
      <c r="A9" s="301" t="str">
        <f>CONCATENATE("FY ",Settings!$C$1-1)</f>
        <v>FY 2012</v>
      </c>
      <c r="B9" s="302"/>
      <c r="C9" s="302"/>
      <c r="D9" s="302"/>
      <c r="E9" s="303"/>
    </row>
    <row r="10" spans="1:5" x14ac:dyDescent="0.2">
      <c r="A10" s="129">
        <v>2011</v>
      </c>
      <c r="B10" s="130">
        <v>1</v>
      </c>
      <c r="C10" s="173"/>
      <c r="D10" s="131"/>
      <c r="E10" s="132" t="s">
        <v>57</v>
      </c>
    </row>
    <row r="11" spans="1:5" x14ac:dyDescent="0.2">
      <c r="A11" s="133">
        <v>2011</v>
      </c>
      <c r="B11" s="134">
        <v>2</v>
      </c>
      <c r="C11" s="174"/>
      <c r="D11" s="136"/>
      <c r="E11" s="137" t="s">
        <v>57</v>
      </c>
    </row>
    <row r="12" spans="1:5" x14ac:dyDescent="0.2">
      <c r="A12" s="133">
        <v>2011</v>
      </c>
      <c r="B12" s="134">
        <v>3</v>
      </c>
      <c r="C12" s="175"/>
      <c r="D12" s="136"/>
      <c r="E12" s="137" t="s">
        <v>57</v>
      </c>
    </row>
    <row r="13" spans="1:5" x14ac:dyDescent="0.2">
      <c r="A13" s="133">
        <v>2011</v>
      </c>
      <c r="B13" s="134">
        <v>4</v>
      </c>
      <c r="C13" s="175"/>
      <c r="D13" s="136"/>
      <c r="E13" s="137" t="s">
        <v>57</v>
      </c>
    </row>
    <row r="14" spans="1:5" x14ac:dyDescent="0.2">
      <c r="A14" s="133">
        <v>2011</v>
      </c>
      <c r="B14" s="134">
        <v>5</v>
      </c>
      <c r="C14" s="175"/>
      <c r="D14" s="136"/>
      <c r="E14" s="137" t="s">
        <v>57</v>
      </c>
    </row>
    <row r="15" spans="1:5" x14ac:dyDescent="0.2">
      <c r="A15" s="133">
        <v>2011</v>
      </c>
      <c r="B15" s="134">
        <v>6</v>
      </c>
      <c r="C15" s="175"/>
      <c r="D15" s="136"/>
      <c r="E15" s="137" t="s">
        <v>57</v>
      </c>
    </row>
    <row r="16" spans="1:5" x14ac:dyDescent="0.2">
      <c r="A16" s="133">
        <v>2011</v>
      </c>
      <c r="B16" s="134">
        <v>7</v>
      </c>
      <c r="C16" s="175"/>
      <c r="D16" s="136"/>
      <c r="E16" s="137" t="s">
        <v>57</v>
      </c>
    </row>
    <row r="17" spans="1:5" x14ac:dyDescent="0.2">
      <c r="A17" s="133">
        <v>2011</v>
      </c>
      <c r="B17" s="134">
        <v>8</v>
      </c>
      <c r="C17" s="175"/>
      <c r="D17" s="136"/>
      <c r="E17" s="137" t="s">
        <v>57</v>
      </c>
    </row>
    <row r="18" spans="1:5" x14ac:dyDescent="0.2">
      <c r="A18" s="133">
        <v>2011</v>
      </c>
      <c r="B18" s="134">
        <v>9</v>
      </c>
      <c r="C18" s="175"/>
      <c r="D18" s="136"/>
      <c r="E18" s="137" t="s">
        <v>57</v>
      </c>
    </row>
    <row r="19" spans="1:5" x14ac:dyDescent="0.2">
      <c r="A19" s="139">
        <v>2011</v>
      </c>
      <c r="B19" s="140">
        <v>10</v>
      </c>
      <c r="C19" s="176"/>
      <c r="D19" s="141"/>
      <c r="E19" s="142" t="s">
        <v>57</v>
      </c>
    </row>
    <row r="20" spans="1:5" ht="15" x14ac:dyDescent="0.2">
      <c r="A20" s="304" t="str">
        <f>CONCATENATE("FY ",Settings!$C$1)</f>
        <v>FY 2013</v>
      </c>
      <c r="B20" s="305"/>
      <c r="C20" s="305"/>
      <c r="D20" s="305"/>
      <c r="E20" s="306"/>
    </row>
    <row r="21" spans="1:5" x14ac:dyDescent="0.2">
      <c r="A21" s="129">
        <v>2012</v>
      </c>
      <c r="B21" s="130">
        <v>1</v>
      </c>
      <c r="C21" s="143"/>
      <c r="D21" s="167"/>
      <c r="E21" s="144" t="s">
        <v>76</v>
      </c>
    </row>
    <row r="22" spans="1:5" x14ac:dyDescent="0.2">
      <c r="A22" s="133">
        <v>2012</v>
      </c>
      <c r="B22" s="134">
        <v>2</v>
      </c>
      <c r="C22" s="135"/>
      <c r="D22" s="168"/>
      <c r="E22" s="145" t="s">
        <v>76</v>
      </c>
    </row>
    <row r="23" spans="1:5" x14ac:dyDescent="0.2">
      <c r="A23" s="133">
        <v>2012</v>
      </c>
      <c r="B23" s="134">
        <v>3</v>
      </c>
      <c r="C23" s="138"/>
      <c r="D23" s="168"/>
      <c r="E23" s="145" t="s">
        <v>76</v>
      </c>
    </row>
    <row r="24" spans="1:5" x14ac:dyDescent="0.2">
      <c r="A24" s="133">
        <v>2012</v>
      </c>
      <c r="B24" s="134">
        <v>4</v>
      </c>
      <c r="C24" s="146"/>
      <c r="D24" s="168"/>
      <c r="E24" s="145" t="s">
        <v>76</v>
      </c>
    </row>
    <row r="25" spans="1:5" x14ac:dyDescent="0.2">
      <c r="A25" s="133">
        <v>2012</v>
      </c>
      <c r="B25" s="134">
        <v>5</v>
      </c>
      <c r="C25" s="138"/>
      <c r="D25" s="168"/>
      <c r="E25" s="145" t="s">
        <v>76</v>
      </c>
    </row>
    <row r="26" spans="1:5" x14ac:dyDescent="0.2">
      <c r="A26" s="133">
        <v>2012</v>
      </c>
      <c r="B26" s="134">
        <v>6</v>
      </c>
      <c r="C26" s="138"/>
      <c r="D26" s="168"/>
      <c r="E26" s="145" t="s">
        <v>76</v>
      </c>
    </row>
    <row r="27" spans="1:5" x14ac:dyDescent="0.2">
      <c r="A27" s="133">
        <v>2012</v>
      </c>
      <c r="B27" s="134">
        <v>7</v>
      </c>
      <c r="C27" s="138"/>
      <c r="D27" s="168"/>
      <c r="E27" s="145" t="s">
        <v>76</v>
      </c>
    </row>
    <row r="28" spans="1:5" x14ac:dyDescent="0.2">
      <c r="A28" s="133">
        <v>2012</v>
      </c>
      <c r="B28" s="134">
        <v>8</v>
      </c>
      <c r="C28" s="138"/>
      <c r="D28" s="168"/>
      <c r="E28" s="145" t="s">
        <v>76</v>
      </c>
    </row>
    <row r="29" spans="1:5" x14ac:dyDescent="0.2">
      <c r="A29" s="133">
        <v>2012</v>
      </c>
      <c r="B29" s="134">
        <v>9</v>
      </c>
      <c r="C29" s="138"/>
      <c r="D29" s="168"/>
      <c r="E29" s="145" t="s">
        <v>76</v>
      </c>
    </row>
    <row r="30" spans="1:5" x14ac:dyDescent="0.2">
      <c r="A30" s="133">
        <v>2012</v>
      </c>
      <c r="B30" s="134">
        <v>10</v>
      </c>
      <c r="C30" s="138"/>
      <c r="D30" s="168"/>
      <c r="E30" s="145" t="s">
        <v>76</v>
      </c>
    </row>
    <row r="31" spans="1:5" x14ac:dyDescent="0.2">
      <c r="A31" s="133">
        <v>2012</v>
      </c>
      <c r="B31" s="134">
        <v>11</v>
      </c>
      <c r="C31" s="146"/>
      <c r="D31" s="168"/>
      <c r="E31" s="145" t="s">
        <v>76</v>
      </c>
    </row>
    <row r="32" spans="1:5" x14ac:dyDescent="0.2">
      <c r="A32" s="133">
        <v>2012</v>
      </c>
      <c r="B32" s="134">
        <v>12</v>
      </c>
      <c r="C32" s="146"/>
      <c r="D32" s="168"/>
      <c r="E32" s="145" t="s">
        <v>76</v>
      </c>
    </row>
    <row r="33" spans="1:5" x14ac:dyDescent="0.2">
      <c r="A33" s="133">
        <v>2012</v>
      </c>
      <c r="B33" s="134">
        <v>13</v>
      </c>
      <c r="C33" s="146"/>
      <c r="D33" s="168"/>
      <c r="E33" s="145" t="s">
        <v>76</v>
      </c>
    </row>
    <row r="34" spans="1:5" x14ac:dyDescent="0.2">
      <c r="A34" s="133">
        <v>2012</v>
      </c>
      <c r="B34" s="134">
        <v>14</v>
      </c>
      <c r="C34" s="146"/>
      <c r="D34" s="168"/>
      <c r="E34" s="145" t="s">
        <v>76</v>
      </c>
    </row>
    <row r="35" spans="1:5" ht="13.5" thickBot="1" x14ac:dyDescent="0.25">
      <c r="A35" s="147">
        <v>2012</v>
      </c>
      <c r="B35" s="148">
        <v>15</v>
      </c>
      <c r="C35" s="149"/>
      <c r="D35" s="169"/>
      <c r="E35" s="150" t="s">
        <v>76</v>
      </c>
    </row>
    <row r="36" spans="1:5" ht="14.25" thickTop="1" thickBot="1" x14ac:dyDescent="0.25">
      <c r="A36" s="316" t="s">
        <v>39</v>
      </c>
      <c r="B36" s="316"/>
      <c r="C36" s="316"/>
      <c r="D36" s="189">
        <f>SUM(D21:D35)</f>
        <v>0</v>
      </c>
      <c r="E36" s="74"/>
    </row>
    <row r="37" spans="1:5" ht="15.75" customHeight="1" thickTop="1" x14ac:dyDescent="0.2">
      <c r="A37" s="297" t="str">
        <f>CONCATENATE("FY ",Settings!$C$1+1, "+")</f>
        <v>FY 2014+</v>
      </c>
      <c r="B37" s="297"/>
      <c r="C37" s="297"/>
      <c r="D37" s="297"/>
      <c r="E37" s="297"/>
    </row>
    <row r="38" spans="1:5" x14ac:dyDescent="0.2">
      <c r="A38" s="151">
        <v>2013</v>
      </c>
      <c r="B38" s="152">
        <v>1</v>
      </c>
      <c r="C38" s="153"/>
      <c r="D38" s="170"/>
      <c r="E38" s="144" t="s">
        <v>76</v>
      </c>
    </row>
    <row r="39" spans="1:5" x14ac:dyDescent="0.2">
      <c r="A39" s="154">
        <v>2013</v>
      </c>
      <c r="B39" s="155">
        <v>2</v>
      </c>
      <c r="C39" s="146"/>
      <c r="D39" s="171"/>
      <c r="E39" s="145" t="s">
        <v>76</v>
      </c>
    </row>
    <row r="40" spans="1:5" x14ac:dyDescent="0.2">
      <c r="A40" s="154">
        <v>2013</v>
      </c>
      <c r="B40" s="155">
        <v>3</v>
      </c>
      <c r="C40" s="138"/>
      <c r="D40" s="171"/>
      <c r="E40" s="145" t="s">
        <v>76</v>
      </c>
    </row>
    <row r="41" spans="1:5" x14ac:dyDescent="0.2">
      <c r="A41" s="154">
        <v>2013</v>
      </c>
      <c r="B41" s="155">
        <v>4</v>
      </c>
      <c r="C41" s="146"/>
      <c r="D41" s="171"/>
      <c r="E41" s="145" t="s">
        <v>76</v>
      </c>
    </row>
    <row r="42" spans="1:5" x14ac:dyDescent="0.2">
      <c r="A42" s="154">
        <v>2013</v>
      </c>
      <c r="B42" s="155">
        <v>5</v>
      </c>
      <c r="C42" s="135"/>
      <c r="D42" s="171"/>
      <c r="E42" s="145" t="s">
        <v>76</v>
      </c>
    </row>
    <row r="43" spans="1:5" x14ac:dyDescent="0.2">
      <c r="A43" s="154">
        <v>2013</v>
      </c>
      <c r="B43" s="155">
        <v>6</v>
      </c>
      <c r="C43" s="138"/>
      <c r="D43" s="171"/>
      <c r="E43" s="145" t="s">
        <v>76</v>
      </c>
    </row>
    <row r="44" spans="1:5" x14ac:dyDescent="0.2">
      <c r="A44" s="154">
        <v>2013</v>
      </c>
      <c r="B44" s="155">
        <v>7</v>
      </c>
      <c r="C44" s="156"/>
      <c r="D44" s="171"/>
      <c r="E44" s="145" t="s">
        <v>76</v>
      </c>
    </row>
    <row r="45" spans="1:5" x14ac:dyDescent="0.2">
      <c r="A45" s="154">
        <v>2014</v>
      </c>
      <c r="B45" s="155">
        <v>1</v>
      </c>
      <c r="C45" s="156"/>
      <c r="D45" s="171"/>
      <c r="E45" s="145" t="s">
        <v>76</v>
      </c>
    </row>
    <row r="46" spans="1:5" x14ac:dyDescent="0.2">
      <c r="A46" s="154">
        <v>2014</v>
      </c>
      <c r="B46" s="155">
        <v>2</v>
      </c>
      <c r="C46" s="156"/>
      <c r="D46" s="171"/>
      <c r="E46" s="145" t="s">
        <v>76</v>
      </c>
    </row>
    <row r="47" spans="1:5" x14ac:dyDescent="0.2">
      <c r="A47" s="154">
        <v>2014</v>
      </c>
      <c r="B47" s="155">
        <v>3</v>
      </c>
      <c r="C47" s="156"/>
      <c r="D47" s="171"/>
      <c r="E47" s="145" t="s">
        <v>76</v>
      </c>
    </row>
    <row r="48" spans="1:5" x14ac:dyDescent="0.2">
      <c r="A48" s="154">
        <v>2014</v>
      </c>
      <c r="B48" s="155">
        <v>4</v>
      </c>
      <c r="C48" s="156"/>
      <c r="D48" s="171"/>
      <c r="E48" s="145" t="s">
        <v>76</v>
      </c>
    </row>
    <row r="49" spans="1:5" x14ac:dyDescent="0.2">
      <c r="A49" s="154">
        <v>2014</v>
      </c>
      <c r="B49" s="155">
        <v>5</v>
      </c>
      <c r="C49" s="156"/>
      <c r="D49" s="171"/>
      <c r="E49" s="145" t="s">
        <v>76</v>
      </c>
    </row>
    <row r="50" spans="1:5" x14ac:dyDescent="0.2">
      <c r="A50" s="154">
        <v>2014</v>
      </c>
      <c r="B50" s="155">
        <v>6</v>
      </c>
      <c r="C50" s="156"/>
      <c r="D50" s="171"/>
      <c r="E50" s="145" t="s">
        <v>76</v>
      </c>
    </row>
    <row r="51" spans="1:5" x14ac:dyDescent="0.2">
      <c r="A51" s="154">
        <v>2014</v>
      </c>
      <c r="B51" s="155">
        <v>7</v>
      </c>
      <c r="C51" s="156"/>
      <c r="D51" s="171"/>
      <c r="E51" s="145" t="s">
        <v>76</v>
      </c>
    </row>
    <row r="52" spans="1:5" x14ac:dyDescent="0.2">
      <c r="A52" s="154">
        <v>2015</v>
      </c>
      <c r="B52" s="155">
        <v>1</v>
      </c>
      <c r="C52" s="156"/>
      <c r="D52" s="171"/>
      <c r="E52" s="145" t="s">
        <v>76</v>
      </c>
    </row>
    <row r="53" spans="1:5" x14ac:dyDescent="0.2">
      <c r="A53" s="154">
        <v>2015</v>
      </c>
      <c r="B53" s="155">
        <v>2</v>
      </c>
      <c r="C53" s="156"/>
      <c r="D53" s="171"/>
      <c r="E53" s="145" t="s">
        <v>76</v>
      </c>
    </row>
    <row r="54" spans="1:5" x14ac:dyDescent="0.2">
      <c r="A54" s="154">
        <v>2015</v>
      </c>
      <c r="B54" s="155">
        <v>3</v>
      </c>
      <c r="C54" s="156"/>
      <c r="D54" s="171"/>
      <c r="E54" s="145" t="s">
        <v>76</v>
      </c>
    </row>
    <row r="55" spans="1:5" x14ac:dyDescent="0.2">
      <c r="A55" s="154">
        <v>2015</v>
      </c>
      <c r="B55" s="155">
        <v>4</v>
      </c>
      <c r="C55" s="156"/>
      <c r="D55" s="171"/>
      <c r="E55" s="145" t="s">
        <v>76</v>
      </c>
    </row>
    <row r="56" spans="1:5" x14ac:dyDescent="0.2">
      <c r="A56" s="154">
        <v>2015</v>
      </c>
      <c r="B56" s="155">
        <v>5</v>
      </c>
      <c r="C56" s="156"/>
      <c r="D56" s="171"/>
      <c r="E56" s="145" t="s">
        <v>76</v>
      </c>
    </row>
    <row r="57" spans="1:5" x14ac:dyDescent="0.2">
      <c r="A57" s="154">
        <v>2015</v>
      </c>
      <c r="B57" s="155">
        <v>6</v>
      </c>
      <c r="C57" s="156"/>
      <c r="D57" s="171"/>
      <c r="E57" s="145" t="s">
        <v>76</v>
      </c>
    </row>
    <row r="58" spans="1:5" x14ac:dyDescent="0.2">
      <c r="A58" s="154">
        <v>2015</v>
      </c>
      <c r="B58" s="155">
        <v>7</v>
      </c>
      <c r="C58" s="156"/>
      <c r="D58" s="171"/>
      <c r="E58" s="145" t="s">
        <v>76</v>
      </c>
    </row>
    <row r="59" spans="1:5" x14ac:dyDescent="0.2">
      <c r="A59" s="154">
        <v>2016</v>
      </c>
      <c r="B59" s="155">
        <v>1</v>
      </c>
      <c r="C59" s="156"/>
      <c r="D59" s="171"/>
      <c r="E59" s="145" t="s">
        <v>76</v>
      </c>
    </row>
    <row r="60" spans="1:5" x14ac:dyDescent="0.2">
      <c r="A60" s="154">
        <v>2016</v>
      </c>
      <c r="B60" s="155">
        <v>2</v>
      </c>
      <c r="C60" s="156"/>
      <c r="D60" s="171"/>
      <c r="E60" s="145" t="s">
        <v>76</v>
      </c>
    </row>
    <row r="61" spans="1:5" x14ac:dyDescent="0.2">
      <c r="A61" s="154">
        <v>2016</v>
      </c>
      <c r="B61" s="155">
        <v>3</v>
      </c>
      <c r="C61" s="156"/>
      <c r="D61" s="171"/>
      <c r="E61" s="145" t="s">
        <v>76</v>
      </c>
    </row>
    <row r="62" spans="1:5" x14ac:dyDescent="0.2">
      <c r="A62" s="154">
        <v>2016</v>
      </c>
      <c r="B62" s="155">
        <v>4</v>
      </c>
      <c r="C62" s="156"/>
      <c r="D62" s="171"/>
      <c r="E62" s="145" t="s">
        <v>76</v>
      </c>
    </row>
    <row r="63" spans="1:5" x14ac:dyDescent="0.2">
      <c r="A63" s="154">
        <v>2016</v>
      </c>
      <c r="B63" s="155">
        <v>5</v>
      </c>
      <c r="C63" s="156"/>
      <c r="D63" s="171"/>
      <c r="E63" s="145" t="s">
        <v>76</v>
      </c>
    </row>
    <row r="64" spans="1:5" x14ac:dyDescent="0.2">
      <c r="A64" s="154">
        <v>2016</v>
      </c>
      <c r="B64" s="155">
        <v>6</v>
      </c>
      <c r="C64" s="156"/>
      <c r="D64" s="171"/>
      <c r="E64" s="145" t="s">
        <v>76</v>
      </c>
    </row>
    <row r="65" spans="1:5" ht="13.5" thickBot="1" x14ac:dyDescent="0.25">
      <c r="A65" s="157">
        <v>2016</v>
      </c>
      <c r="B65" s="158">
        <v>7</v>
      </c>
      <c r="C65" s="159"/>
      <c r="D65" s="172"/>
      <c r="E65" s="150" t="s">
        <v>76</v>
      </c>
    </row>
    <row r="66" spans="1:5" ht="16.5" customHeight="1" thickTop="1" thickBot="1" x14ac:dyDescent="0.25">
      <c r="A66" s="307" t="s">
        <v>39</v>
      </c>
      <c r="B66" s="308"/>
      <c r="C66" s="309"/>
      <c r="D66" s="189">
        <f>SUM(D38:D65)</f>
        <v>0</v>
      </c>
      <c r="E66" s="74"/>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K13" sqref="K13"/>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2" customFormat="1" ht="16.5" customHeight="1" x14ac:dyDescent="0.15">
      <c r="A2" s="258" t="s">
        <v>25</v>
      </c>
      <c r="B2" s="323"/>
      <c r="C2" s="259"/>
      <c r="D2" s="264" t="str">
        <f>IF(ISBLANK('PROJECT ID|INSTRUCTIONS'!C3)," ",'PROJECT ID|INSTRUCTIONS'!C3)</f>
        <v xml:space="preserve"> </v>
      </c>
      <c r="E2" s="265"/>
      <c r="F2" s="265"/>
      <c r="G2" s="265"/>
      <c r="H2" s="265"/>
      <c r="I2" s="265"/>
      <c r="J2" s="265"/>
      <c r="K2" s="266"/>
    </row>
    <row r="3" spans="1:15" s="62" customFormat="1" ht="16.5" customHeight="1" x14ac:dyDescent="0.15">
      <c r="A3" s="260" t="s">
        <v>22</v>
      </c>
      <c r="B3" s="284"/>
      <c r="C3" s="261"/>
      <c r="D3" s="267" t="str">
        <f>IF(ISBLANK('PROJECT ID|INSTRUCTIONS'!C4)," ",'PROJECT ID|INSTRUCTIONS'!C4)</f>
        <v>Modernization -STD Database  (Including Meaningful Use needs)</v>
      </c>
      <c r="E3" s="268"/>
      <c r="F3" s="268"/>
      <c r="G3" s="268"/>
      <c r="H3" s="268"/>
      <c r="I3" s="268"/>
      <c r="J3" s="268"/>
      <c r="K3" s="269"/>
    </row>
    <row r="4" spans="1:15" s="62" customFormat="1" ht="16.5" customHeight="1" x14ac:dyDescent="0.15">
      <c r="A4" s="262" t="s">
        <v>26</v>
      </c>
      <c r="B4" s="324"/>
      <c r="C4" s="263"/>
      <c r="D4" s="270" t="str">
        <f>IF(ISBLANK('PROJECT ID|INSTRUCTIONS'!C5)," ",'PROJECT ID|INSTRUCTIONS'!C5)</f>
        <v>Originally submitted May 20, 2013 - (Revised 12/06/2013)</v>
      </c>
      <c r="E4" s="271"/>
      <c r="F4" s="271"/>
      <c r="G4" s="271"/>
      <c r="H4" s="271"/>
      <c r="I4" s="271"/>
      <c r="J4" s="271"/>
      <c r="K4" s="272"/>
    </row>
    <row r="5" spans="1:15" s="48" customFormat="1" ht="12" customHeight="1" x14ac:dyDescent="0.15"/>
    <row r="6" spans="1:15" ht="16.5" customHeight="1" x14ac:dyDescent="0.2">
      <c r="A6" s="328" t="s">
        <v>52</v>
      </c>
      <c r="B6" s="328"/>
      <c r="C6" s="328"/>
      <c r="D6" s="328"/>
      <c r="E6" s="328"/>
      <c r="F6" s="92">
        <v>2014</v>
      </c>
      <c r="G6" s="48"/>
      <c r="H6" s="75"/>
      <c r="I6" s="48"/>
      <c r="J6" s="48"/>
      <c r="K6" s="48"/>
    </row>
    <row r="7" spans="1:15" ht="16.5" customHeight="1" x14ac:dyDescent="0.2">
      <c r="A7" s="328" t="s">
        <v>53</v>
      </c>
      <c r="B7" s="328"/>
      <c r="C7" s="328"/>
      <c r="D7" s="328"/>
      <c r="E7" s="328"/>
      <c r="F7" s="93">
        <v>2016</v>
      </c>
      <c r="G7" s="48"/>
      <c r="H7" s="48"/>
      <c r="I7" s="48"/>
      <c r="J7" s="48"/>
      <c r="K7" s="48"/>
    </row>
    <row r="8" spans="1:15" ht="12" customHeight="1" x14ac:dyDescent="0.2">
      <c r="A8" s="48"/>
      <c r="B8" s="48"/>
      <c r="C8" s="48"/>
      <c r="D8" s="48"/>
      <c r="E8" s="48"/>
      <c r="F8" s="48"/>
      <c r="G8" s="48"/>
      <c r="H8" s="48"/>
      <c r="I8" s="48"/>
      <c r="J8" s="48"/>
      <c r="K8" s="48"/>
    </row>
    <row r="9" spans="1:15" ht="31.5" customHeight="1" x14ac:dyDescent="0.25">
      <c r="A9" s="294" t="s">
        <v>28</v>
      </c>
      <c r="B9" s="295"/>
      <c r="C9" s="295"/>
      <c r="D9" s="295"/>
      <c r="E9" s="295"/>
      <c r="F9" s="295"/>
      <c r="G9" s="295"/>
      <c r="H9" s="295"/>
      <c r="I9" s="295"/>
      <c r="J9" s="295"/>
      <c r="K9" s="296"/>
      <c r="M9" s="325" t="s">
        <v>70</v>
      </c>
      <c r="N9" s="326"/>
      <c r="O9" s="327"/>
    </row>
    <row r="10" spans="1:15" ht="12.75" x14ac:dyDescent="0.2">
      <c r="A10" s="76"/>
      <c r="B10" s="77"/>
      <c r="C10" s="78"/>
      <c r="D10" s="79" t="s">
        <v>18</v>
      </c>
      <c r="E10" s="79" t="s">
        <v>19</v>
      </c>
      <c r="F10" s="80" t="str">
        <f>IF(OR(ISBLANK($F$7),ISBLANK($F$6)),"(c)",IF($F$7-$F$6&gt;1,"(c)",""))</f>
        <v>(c)</v>
      </c>
      <c r="G10" s="80" t="str">
        <f>IF(OR(ISBLANK($F$7),ISBLANK($F$6)),"(d)",IF($F$7-$F$6&gt;2,"(d)",""))</f>
        <v/>
      </c>
      <c r="H10" s="80" t="str">
        <f>IF(OR(ISBLANK($F$7),ISBLANK($F$6)),"(e)",IF($F$7-$F$6&gt;3,"(e)",""))</f>
        <v/>
      </c>
      <c r="I10" s="80" t="str">
        <f>IF(OR(ISBLANK($F$7),ISBLANK($F$6)),"(f)",IF($F$7-$F$6&gt;4,"(f)",""))</f>
        <v/>
      </c>
      <c r="J10" s="80" t="str">
        <f>IF(OR(ISBLANK($F$7),ISBLANK($F$6)),"(g)",IF($F$7-$F$6&gt;5,"(g)",""))</f>
        <v/>
      </c>
      <c r="K10" s="81" t="str">
        <f>IF(OR(ISBLANK($F$7),ISBLANK($F$6)),"(h)",IF($F$7-$F$6&gt;5,"(h)",IF($F$7-$F$6&lt;1,"(c)",CHOOSE($F$7-$F$6,"(c)","(d)","(e)","(f)","(g)"))))</f>
        <v>(d)</v>
      </c>
      <c r="M10" s="82" t="s">
        <v>63</v>
      </c>
      <c r="N10" s="79" t="s">
        <v>64</v>
      </c>
      <c r="O10" s="83" t="s">
        <v>65</v>
      </c>
    </row>
    <row r="11" spans="1:15" ht="37.5" customHeight="1" x14ac:dyDescent="0.2">
      <c r="A11" s="84"/>
      <c r="B11" s="85" t="s">
        <v>14</v>
      </c>
      <c r="C11" s="85" t="s">
        <v>15</v>
      </c>
      <c r="D11" s="86" t="s">
        <v>58</v>
      </c>
      <c r="E11" s="86" t="str">
        <f>CONCATENATE("Transition FY"&amp;IF(ISBLANK($F$6),1,RIGHT($F$6,2))&amp;" Support Costs")</f>
        <v>Transition FY14 Support Costs</v>
      </c>
      <c r="F11" s="86" t="str">
        <f>IF(ISBLANK($F$7),CONCATENATE("Transition FY"&amp;IF(ISBLANK($F$6),2,RIGHT($F$6,2)+1)&amp;" Support Costs"),IF(ISBLANK($F$6),"Transition FY2 Support Costs",IF($F$7-$F$6&gt;1,CONCATENATE("Transition FY"&amp;RIGHT($F$6,2)+1&amp;" Support Costs"),"")))</f>
        <v>Transition FY15 Support Costs</v>
      </c>
      <c r="G11" s="86" t="str">
        <f>IF(ISBLANK($F$7),CONCATENATE("Transition FY"&amp;IF(ISBLANK($F$6),3,RIGHT($F$6,2)+2)&amp;" Support Costs"),IF(ISBLANK($F$6),"Transition FY3 Support Costs",IF($F$7-$F$6&gt;2,CONCATENATE("Transition FY"&amp;RIGHT($F$6,2)+2&amp;" Support Costs"),"")))</f>
        <v/>
      </c>
      <c r="H11" s="86" t="str">
        <f>IF(ISBLANK($F$7),CONCATENATE("Transition FY"&amp;IF(ISBLANK($F$6),4,RIGHT($F$6,2)+3)&amp;" Support Costs"),IF(ISBLANK($F$6),"Transition FY4 Support Costs",IF($F$7-$F$6&gt;3,CONCATENATE("Transition FY"&amp;RIGHT($F$6,2)+3&amp;" Support Costs"),"")))</f>
        <v/>
      </c>
      <c r="I11" s="86" t="str">
        <f>IF(ISBLANK($F$7),CONCATENATE("Transition FY"&amp;IF(ISBLANK($F$6),5,RIGHT($F$6,2)+4)&amp;" Support Costs"),IF(ISBLANK($F$6),"Transition FY5 Support Costs",IF($F$7-$F$6&gt;4,CONCATENATE("Transition FY"&amp;RIGHT($F$6,2)+4&amp;" Support Costs"),"")))</f>
        <v/>
      </c>
      <c r="J11" s="86" t="str">
        <f>IF(ISBLANK($F$7),CONCATENATE("Transition FY"&amp;IF(ISBLANK($F$6),6,RIGHT($F$6,2)+5)&amp;" Support Costs"),IF(ISBLANK($F$6),"Transition FY6 Support Costs",IF($F$7-$F$6&gt;5,CONCATENATE("Transition FY"&amp;RIGHT($F$6,2)+5&amp;" Support Costs"),"")))</f>
        <v/>
      </c>
      <c r="K11" s="87" t="str">
        <f>CONCATENATE("Steady State "&amp;IF(ISBLANK($F$7),"","FY" &amp; RIGHT($F$7,2))&amp;" Support Costs")</f>
        <v>Steady State FY16 Support Costs</v>
      </c>
      <c r="L11" s="88"/>
      <c r="M11" s="89" t="s">
        <v>61</v>
      </c>
      <c r="N11" s="80" t="s">
        <v>72</v>
      </c>
      <c r="O11" s="81" t="s">
        <v>62</v>
      </c>
    </row>
    <row r="12" spans="1:15" ht="16.5" customHeight="1" x14ac:dyDescent="0.2">
      <c r="A12" s="276" t="s">
        <v>86</v>
      </c>
      <c r="B12" s="55">
        <v>50110</v>
      </c>
      <c r="C12" s="55" t="s">
        <v>87</v>
      </c>
      <c r="D12" s="3">
        <v>7600</v>
      </c>
      <c r="E12" s="3"/>
      <c r="F12" s="3"/>
      <c r="G12" s="3"/>
      <c r="H12" s="3"/>
      <c r="I12" s="3"/>
      <c r="J12" s="3"/>
      <c r="K12" s="42">
        <v>7600</v>
      </c>
      <c r="L12" s="90"/>
      <c r="M12" s="43"/>
      <c r="N12" s="36"/>
      <c r="O12" s="177">
        <f>M12*N12</f>
        <v>0</v>
      </c>
    </row>
    <row r="13" spans="1:15" ht="16.5" customHeight="1" x14ac:dyDescent="0.2">
      <c r="A13" s="277"/>
      <c r="B13" s="55">
        <v>50130</v>
      </c>
      <c r="C13" s="55" t="s">
        <v>88</v>
      </c>
      <c r="D13" s="1"/>
      <c r="E13" s="1"/>
      <c r="F13" s="1"/>
      <c r="G13" s="1"/>
      <c r="H13" s="1"/>
      <c r="I13" s="1"/>
      <c r="J13" s="1"/>
      <c r="K13" s="40"/>
      <c r="M13" s="44"/>
      <c r="N13" s="34"/>
      <c r="O13" s="177">
        <f>M13*N13</f>
        <v>0</v>
      </c>
    </row>
    <row r="14" spans="1:15" ht="16.5" customHeight="1" x14ac:dyDescent="0.2">
      <c r="A14" s="277"/>
      <c r="B14" s="55">
        <v>50170</v>
      </c>
      <c r="C14" s="55" t="s">
        <v>89</v>
      </c>
      <c r="D14" s="2"/>
      <c r="E14" s="2"/>
      <c r="F14" s="2"/>
      <c r="G14" s="2"/>
      <c r="H14" s="2"/>
      <c r="I14" s="2"/>
      <c r="J14" s="2"/>
      <c r="K14" s="41"/>
      <c r="M14" s="45"/>
      <c r="N14" s="35"/>
      <c r="O14" s="177">
        <f>M14*N14</f>
        <v>0</v>
      </c>
    </row>
    <row r="15" spans="1:15" ht="16.5" customHeight="1" thickBot="1" x14ac:dyDescent="0.25">
      <c r="A15" s="278"/>
      <c r="B15" s="56" t="s">
        <v>16</v>
      </c>
      <c r="C15" s="56"/>
      <c r="D15" s="57">
        <f t="shared" ref="D15:K15" si="0">SUM(D12:D14)</f>
        <v>7600</v>
      </c>
      <c r="E15" s="57">
        <f t="shared" si="0"/>
        <v>0</v>
      </c>
      <c r="F15" s="57">
        <f t="shared" si="0"/>
        <v>0</v>
      </c>
      <c r="G15" s="57">
        <f t="shared" si="0"/>
        <v>0</v>
      </c>
      <c r="H15" s="57">
        <f t="shared" si="0"/>
        <v>0</v>
      </c>
      <c r="I15" s="57">
        <f t="shared" si="0"/>
        <v>0</v>
      </c>
      <c r="J15" s="57">
        <f t="shared" si="0"/>
        <v>0</v>
      </c>
      <c r="K15" s="58">
        <f t="shared" si="0"/>
        <v>7600</v>
      </c>
      <c r="M15" s="91">
        <f>SUM(M12:M14)</f>
        <v>0</v>
      </c>
      <c r="N15" s="179" t="s">
        <v>60</v>
      </c>
      <c r="O15" s="58">
        <f>SUM(O12:O14)</f>
        <v>0</v>
      </c>
    </row>
    <row r="16" spans="1:15" ht="16.5" customHeight="1" thickTop="1" x14ac:dyDescent="0.2">
      <c r="A16" s="279" t="s">
        <v>85</v>
      </c>
      <c r="B16" s="55">
        <v>53715</v>
      </c>
      <c r="C16" s="55" t="s">
        <v>90</v>
      </c>
      <c r="D16" s="3"/>
      <c r="E16" s="3"/>
      <c r="F16" s="3"/>
      <c r="G16" s="3"/>
      <c r="H16" s="3"/>
      <c r="I16" s="3"/>
      <c r="J16" s="3"/>
      <c r="K16" s="42"/>
      <c r="M16" s="43"/>
      <c r="N16" s="36"/>
      <c r="O16" s="177">
        <f t="shared" ref="O16:O21" si="1">M16*N16</f>
        <v>0</v>
      </c>
    </row>
    <row r="17" spans="1:15" ht="16.5" customHeight="1" x14ac:dyDescent="0.2">
      <c r="A17" s="277"/>
      <c r="B17" s="55">
        <v>53720</v>
      </c>
      <c r="C17" s="55" t="s">
        <v>91</v>
      </c>
      <c r="D17" s="1"/>
      <c r="E17" s="1"/>
      <c r="F17" s="1"/>
      <c r="G17" s="1"/>
      <c r="H17" s="1"/>
      <c r="I17" s="1"/>
      <c r="J17" s="1"/>
      <c r="K17" s="40"/>
      <c r="M17" s="44"/>
      <c r="N17" s="34"/>
      <c r="O17" s="177">
        <f t="shared" si="1"/>
        <v>0</v>
      </c>
    </row>
    <row r="18" spans="1:15" ht="16.5" customHeight="1" x14ac:dyDescent="0.2">
      <c r="A18" s="277"/>
      <c r="B18" s="55">
        <v>53735</v>
      </c>
      <c r="C18" s="55" t="s">
        <v>92</v>
      </c>
      <c r="D18" s="1"/>
      <c r="E18" s="1"/>
      <c r="F18" s="1"/>
      <c r="G18" s="1"/>
      <c r="H18" s="1"/>
      <c r="I18" s="1"/>
      <c r="J18" s="1"/>
      <c r="K18" s="40"/>
      <c r="M18" s="44"/>
      <c r="N18" s="34"/>
      <c r="O18" s="177">
        <f t="shared" si="1"/>
        <v>0</v>
      </c>
    </row>
    <row r="19" spans="1:15" ht="16.5" customHeight="1" x14ac:dyDescent="0.2">
      <c r="A19" s="277"/>
      <c r="B19" s="55">
        <v>53740</v>
      </c>
      <c r="C19" s="55" t="s">
        <v>93</v>
      </c>
      <c r="D19" s="1"/>
      <c r="E19" s="1"/>
      <c r="F19" s="1"/>
      <c r="G19" s="1"/>
      <c r="H19" s="1"/>
      <c r="I19" s="1"/>
      <c r="J19" s="1"/>
      <c r="K19" s="40"/>
      <c r="M19" s="44"/>
      <c r="N19" s="34"/>
      <c r="O19" s="177">
        <f t="shared" si="1"/>
        <v>0</v>
      </c>
    </row>
    <row r="20" spans="1:15" ht="16.5" customHeight="1" x14ac:dyDescent="0.2">
      <c r="A20" s="277"/>
      <c r="B20" s="55">
        <v>53755</v>
      </c>
      <c r="C20" s="55" t="s">
        <v>94</v>
      </c>
      <c r="D20" s="1"/>
      <c r="E20" s="1"/>
      <c r="F20" s="1"/>
      <c r="G20" s="1"/>
      <c r="H20" s="1"/>
      <c r="I20" s="1"/>
      <c r="J20" s="1"/>
      <c r="K20" s="40">
        <v>20000</v>
      </c>
      <c r="M20" s="44"/>
      <c r="N20" s="34"/>
      <c r="O20" s="177">
        <f t="shared" si="1"/>
        <v>0</v>
      </c>
    </row>
    <row r="21" spans="1:15" ht="16.5" customHeight="1" x14ac:dyDescent="0.2">
      <c r="A21" s="277"/>
      <c r="B21" s="55">
        <v>53760</v>
      </c>
      <c r="C21" s="55" t="s">
        <v>95</v>
      </c>
      <c r="D21" s="1"/>
      <c r="E21" s="1"/>
      <c r="F21" s="1"/>
      <c r="G21" s="1"/>
      <c r="H21" s="1"/>
      <c r="I21" s="1"/>
      <c r="J21" s="1"/>
      <c r="K21" s="40">
        <v>24000</v>
      </c>
      <c r="M21" s="44"/>
      <c r="N21" s="34"/>
      <c r="O21" s="177">
        <f t="shared" si="1"/>
        <v>0</v>
      </c>
    </row>
    <row r="22" spans="1:15" ht="16.5" customHeight="1" thickBot="1" x14ac:dyDescent="0.25">
      <c r="A22" s="278"/>
      <c r="B22" s="56" t="s">
        <v>16</v>
      </c>
      <c r="C22" s="56"/>
      <c r="D22" s="57">
        <f t="shared" ref="D22:K22" si="2">SUM(D16:D21)</f>
        <v>0</v>
      </c>
      <c r="E22" s="57">
        <f t="shared" si="2"/>
        <v>0</v>
      </c>
      <c r="F22" s="57">
        <f t="shared" si="2"/>
        <v>0</v>
      </c>
      <c r="G22" s="57">
        <f t="shared" si="2"/>
        <v>0</v>
      </c>
      <c r="H22" s="57">
        <f t="shared" si="2"/>
        <v>0</v>
      </c>
      <c r="I22" s="57">
        <f t="shared" si="2"/>
        <v>0</v>
      </c>
      <c r="J22" s="57">
        <f t="shared" si="2"/>
        <v>0</v>
      </c>
      <c r="K22" s="58">
        <f t="shared" si="2"/>
        <v>44000</v>
      </c>
      <c r="M22" s="91">
        <f>SUM(M16:M21)</f>
        <v>0</v>
      </c>
      <c r="N22" s="179" t="s">
        <v>60</v>
      </c>
      <c r="O22" s="58">
        <f>SUM(O16:O21)</f>
        <v>0</v>
      </c>
    </row>
    <row r="23" spans="1:15" ht="16.5" customHeight="1" thickTop="1" x14ac:dyDescent="0.2">
      <c r="A23" s="279" t="s">
        <v>96</v>
      </c>
      <c r="B23" s="55">
        <v>55700</v>
      </c>
      <c r="C23" s="55" t="s">
        <v>97</v>
      </c>
      <c r="D23" s="1"/>
      <c r="E23" s="1"/>
      <c r="F23" s="1"/>
      <c r="G23" s="1"/>
      <c r="H23" s="1"/>
      <c r="I23" s="1"/>
      <c r="J23" s="1"/>
      <c r="K23" s="40"/>
      <c r="M23" s="44"/>
      <c r="N23" s="34"/>
      <c r="O23" s="177">
        <f>M23*N23</f>
        <v>0</v>
      </c>
    </row>
    <row r="24" spans="1:15" ht="16.5" customHeight="1" x14ac:dyDescent="0.2">
      <c r="A24" s="276"/>
      <c r="B24" s="55">
        <v>55710</v>
      </c>
      <c r="C24" s="55" t="s">
        <v>98</v>
      </c>
      <c r="D24" s="1"/>
      <c r="E24" s="1"/>
      <c r="F24" s="1"/>
      <c r="G24" s="1"/>
      <c r="H24" s="1"/>
      <c r="I24" s="1"/>
      <c r="J24" s="1"/>
      <c r="K24" s="40"/>
      <c r="M24" s="44"/>
      <c r="N24" s="34"/>
      <c r="O24" s="177"/>
    </row>
    <row r="25" spans="1:15" ht="16.5" customHeight="1" x14ac:dyDescent="0.2">
      <c r="A25" s="276"/>
      <c r="B25" s="55">
        <v>55730</v>
      </c>
      <c r="C25" s="55" t="s">
        <v>99</v>
      </c>
      <c r="D25" s="1"/>
      <c r="E25" s="1"/>
      <c r="F25" s="1"/>
      <c r="G25" s="1"/>
      <c r="H25" s="1"/>
      <c r="I25" s="1"/>
      <c r="J25" s="1"/>
      <c r="K25" s="40"/>
      <c r="M25" s="44"/>
      <c r="N25" s="34"/>
      <c r="O25" s="177">
        <f>M25*N25</f>
        <v>0</v>
      </c>
    </row>
    <row r="26" spans="1:15" ht="16.5" customHeight="1" thickBot="1" x14ac:dyDescent="0.25">
      <c r="A26" s="278"/>
      <c r="B26" s="56" t="s">
        <v>16</v>
      </c>
      <c r="C26" s="56"/>
      <c r="D26" s="57">
        <f t="shared" ref="D26:K26" si="3">SUM(D23:D25)</f>
        <v>0</v>
      </c>
      <c r="E26" s="57">
        <f t="shared" si="3"/>
        <v>0</v>
      </c>
      <c r="F26" s="57">
        <f t="shared" si="3"/>
        <v>0</v>
      </c>
      <c r="G26" s="57">
        <f t="shared" si="3"/>
        <v>0</v>
      </c>
      <c r="H26" s="57">
        <f t="shared" si="3"/>
        <v>0</v>
      </c>
      <c r="I26" s="57">
        <f t="shared" si="3"/>
        <v>0</v>
      </c>
      <c r="J26" s="57">
        <f t="shared" si="3"/>
        <v>0</v>
      </c>
      <c r="K26" s="58">
        <f t="shared" si="3"/>
        <v>0</v>
      </c>
      <c r="M26" s="91">
        <f>SUM(M23:M25)</f>
        <v>0</v>
      </c>
      <c r="N26" s="179" t="s">
        <v>60</v>
      </c>
      <c r="O26" s="58">
        <f>SUM(O23:O25)</f>
        <v>0</v>
      </c>
    </row>
    <row r="27" spans="1:15" ht="16.5" customHeight="1" thickTop="1" thickBot="1" x14ac:dyDescent="0.25">
      <c r="A27" s="70" t="s">
        <v>17</v>
      </c>
      <c r="B27" s="70"/>
      <c r="C27" s="70"/>
      <c r="D27" s="27">
        <f t="shared" ref="D27:K27" si="4">D15+D22+D26</f>
        <v>7600</v>
      </c>
      <c r="E27" s="27">
        <f t="shared" si="4"/>
        <v>0</v>
      </c>
      <c r="F27" s="27">
        <f t="shared" si="4"/>
        <v>0</v>
      </c>
      <c r="G27" s="27">
        <f t="shared" si="4"/>
        <v>0</v>
      </c>
      <c r="H27" s="27">
        <f t="shared" si="4"/>
        <v>0</v>
      </c>
      <c r="I27" s="27">
        <f t="shared" si="4"/>
        <v>0</v>
      </c>
      <c r="J27" s="27">
        <f t="shared" si="4"/>
        <v>0</v>
      </c>
      <c r="K27" s="27">
        <f t="shared" si="4"/>
        <v>51600</v>
      </c>
      <c r="M27" s="27">
        <f>M15+M22+M26</f>
        <v>0</v>
      </c>
      <c r="N27" s="178"/>
      <c r="O27" s="27">
        <f>O15+O22+O26</f>
        <v>0</v>
      </c>
    </row>
    <row r="28" spans="1:15" ht="3.95" customHeight="1" thickTop="1" x14ac:dyDescent="0.2">
      <c r="A28" s="20"/>
      <c r="B28" s="20"/>
      <c r="C28" s="20"/>
      <c r="D28" s="71"/>
      <c r="E28" s="71"/>
      <c r="F28" s="71"/>
      <c r="G28" s="71"/>
      <c r="H28" s="71"/>
      <c r="I28" s="71"/>
      <c r="J28" s="71"/>
      <c r="K28" s="71"/>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E8" sqref="E8"/>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2" customFormat="1" ht="16.5" customHeight="1" x14ac:dyDescent="0.15">
      <c r="A2" s="317" t="s">
        <v>25</v>
      </c>
      <c r="B2" s="318"/>
      <c r="C2" s="329" t="str">
        <f>IF(ISBLANK('PROJECT ID|INSTRUCTIONS'!C3)," ",'PROJECT ID|INSTRUCTIONS'!C3)</f>
        <v xml:space="preserve"> </v>
      </c>
      <c r="D2" s="329"/>
      <c r="E2" s="329"/>
      <c r="F2" s="329"/>
      <c r="G2" s="329"/>
      <c r="H2" s="329"/>
      <c r="I2" s="330"/>
    </row>
    <row r="3" spans="1:12" s="62" customFormat="1" ht="16.5" customHeight="1" x14ac:dyDescent="0.15">
      <c r="A3" s="319" t="s">
        <v>22</v>
      </c>
      <c r="B3" s="320"/>
      <c r="C3" s="331" t="str">
        <f>IF(ISBLANK('PROJECT ID|INSTRUCTIONS'!C4)," ",'PROJECT ID|INSTRUCTIONS'!C4)</f>
        <v>Modernization -STD Database  (Including Meaningful Use needs)</v>
      </c>
      <c r="D3" s="331"/>
      <c r="E3" s="331"/>
      <c r="F3" s="331"/>
      <c r="G3" s="331"/>
      <c r="H3" s="331"/>
      <c r="I3" s="332"/>
    </row>
    <row r="4" spans="1:12" s="62" customFormat="1" ht="16.5" customHeight="1" x14ac:dyDescent="0.15">
      <c r="A4" s="321" t="s">
        <v>26</v>
      </c>
      <c r="B4" s="322"/>
      <c r="C4" s="271" t="str">
        <f>IF(ISBLANK('PROJECT ID|INSTRUCTIONS'!C5)," ",'PROJECT ID|INSTRUCTIONS'!C5)</f>
        <v>Originally submitted May 20, 2013 - (Revised 12/06/2013)</v>
      </c>
      <c r="D4" s="271"/>
      <c r="E4" s="271"/>
      <c r="F4" s="271"/>
      <c r="G4" s="271"/>
      <c r="H4" s="271"/>
      <c r="I4" s="272"/>
    </row>
    <row r="5" spans="1:12" s="103" customFormat="1" ht="12" customHeight="1" x14ac:dyDescent="0.15">
      <c r="A5" s="99"/>
      <c r="B5" s="99"/>
      <c r="C5" s="333"/>
      <c r="D5" s="333"/>
      <c r="E5" s="333"/>
      <c r="F5" s="333"/>
      <c r="G5" s="333"/>
      <c r="H5" s="333"/>
      <c r="I5" s="100"/>
      <c r="J5" s="101"/>
      <c r="K5" s="102"/>
    </row>
    <row r="6" spans="1:12" s="103" customFormat="1" ht="15" customHeight="1" x14ac:dyDescent="0.25">
      <c r="A6" s="334" t="s">
        <v>21</v>
      </c>
      <c r="B6" s="335"/>
      <c r="C6" s="335"/>
      <c r="D6" s="335"/>
      <c r="E6" s="335"/>
      <c r="F6" s="335"/>
      <c r="G6" s="335"/>
      <c r="H6" s="335"/>
      <c r="I6" s="335"/>
      <c r="J6" s="335"/>
      <c r="K6" s="335"/>
      <c r="L6" s="336"/>
    </row>
    <row r="7" spans="1:12" ht="39" customHeight="1" x14ac:dyDescent="0.2">
      <c r="A7" s="162"/>
      <c r="B7" s="163" t="s">
        <v>21</v>
      </c>
      <c r="C7" s="164" t="s">
        <v>30</v>
      </c>
      <c r="D7" s="165" t="str">
        <f>CONCATENATE("FY ",Settings!$C$1)</f>
        <v>FY 2013</v>
      </c>
      <c r="E7" s="165" t="str">
        <f>CONCATENATE("FY ",Settings!$C$1+1)</f>
        <v>FY 2014</v>
      </c>
      <c r="F7" s="165" t="str">
        <f>CONCATENATE("FY ",Settings!$C$1+2)</f>
        <v>FY 2015</v>
      </c>
      <c r="G7" s="165" t="str">
        <f>CONCATENATE("FY ",Settings!$C$1+3)</f>
        <v>FY 2016</v>
      </c>
      <c r="H7" s="165" t="str">
        <f>CONCATENATE("FY ",Settings!$C$1+4)</f>
        <v>FY 2017</v>
      </c>
      <c r="I7" s="165" t="str">
        <f>CONCATENATE("Out Years after FY",Settings!$C$1+4)</f>
        <v>Out Years after FY2017</v>
      </c>
      <c r="J7" s="165" t="str">
        <f>CONCATENATE("Total FY",Settings!$C$1," - FY",Settings!$C$1+4)</f>
        <v>Total FY2013 - FY2017</v>
      </c>
      <c r="K7" s="165" t="str">
        <f>CONCATENATE("Total FY",Settings!$C$1," - Out Years")</f>
        <v>Total FY2013 - Out Years</v>
      </c>
      <c r="L7" s="166" t="s">
        <v>29</v>
      </c>
    </row>
    <row r="8" spans="1:12" ht="16.5" customHeight="1" x14ac:dyDescent="0.2">
      <c r="A8" s="104"/>
      <c r="B8" s="205" t="s">
        <v>105</v>
      </c>
      <c r="C8" s="6"/>
      <c r="D8" s="6"/>
      <c r="E8" s="6">
        <v>23050</v>
      </c>
      <c r="F8" s="6">
        <v>46100</v>
      </c>
      <c r="G8" s="6">
        <v>23050</v>
      </c>
      <c r="H8" s="6" t="s">
        <v>60</v>
      </c>
      <c r="I8" s="121"/>
      <c r="J8" s="118">
        <f>SUM(D8:I8)</f>
        <v>92200</v>
      </c>
      <c r="K8" s="112">
        <f>SUM(D8:I8)</f>
        <v>92200</v>
      </c>
      <c r="L8" s="113">
        <f>SUM(C8:I8)</f>
        <v>92200</v>
      </c>
    </row>
    <row r="9" spans="1:12" ht="16.5" customHeight="1" x14ac:dyDescent="0.2">
      <c r="A9" s="104"/>
      <c r="B9" s="205" t="s">
        <v>106</v>
      </c>
      <c r="C9" s="4"/>
      <c r="D9" s="4"/>
      <c r="E9" s="4"/>
      <c r="F9" s="4"/>
      <c r="G9" s="4"/>
      <c r="H9" s="4"/>
      <c r="I9" s="4"/>
      <c r="J9" s="119">
        <f t="shared" ref="J9:J17" si="0">SUM(D9:H9)</f>
        <v>0</v>
      </c>
      <c r="K9" s="114">
        <f t="shared" ref="K9:K17" si="1">SUM(D9:I9)</f>
        <v>0</v>
      </c>
      <c r="L9" s="115">
        <f t="shared" ref="L9:L18" si="2">SUM(C9:I9)</f>
        <v>0</v>
      </c>
    </row>
    <row r="10" spans="1:12" ht="16.5" customHeight="1" x14ac:dyDescent="0.2">
      <c r="A10" s="104"/>
      <c r="B10" s="205" t="s">
        <v>107</v>
      </c>
      <c r="C10" s="4"/>
      <c r="D10" s="4"/>
      <c r="E10" s="4"/>
      <c r="F10" s="4"/>
      <c r="G10" s="4"/>
      <c r="H10" s="4"/>
      <c r="I10" s="4"/>
      <c r="J10" s="119">
        <f t="shared" si="0"/>
        <v>0</v>
      </c>
      <c r="K10" s="114">
        <f t="shared" si="1"/>
        <v>0</v>
      </c>
      <c r="L10" s="115">
        <f t="shared" si="2"/>
        <v>0</v>
      </c>
    </row>
    <row r="11" spans="1:12" ht="16.5" customHeight="1" x14ac:dyDescent="0.2">
      <c r="A11" s="104"/>
      <c r="B11" s="105" t="s">
        <v>7</v>
      </c>
      <c r="C11" s="4"/>
      <c r="D11" s="4"/>
      <c r="E11" s="4">
        <v>27300</v>
      </c>
      <c r="F11" s="4">
        <v>54600</v>
      </c>
      <c r="G11" s="4">
        <v>27300</v>
      </c>
      <c r="H11" s="4" t="s">
        <v>60</v>
      </c>
      <c r="I11" s="4"/>
      <c r="J11" s="119">
        <f t="shared" si="0"/>
        <v>109200</v>
      </c>
      <c r="K11" s="114">
        <f t="shared" si="1"/>
        <v>109200</v>
      </c>
      <c r="L11" s="115">
        <f t="shared" si="2"/>
        <v>109200</v>
      </c>
    </row>
    <row r="12" spans="1:12" ht="16.5" customHeight="1" x14ac:dyDescent="0.2">
      <c r="A12" s="104"/>
      <c r="B12" s="105" t="s">
        <v>8</v>
      </c>
      <c r="C12" s="5"/>
      <c r="D12" s="5"/>
      <c r="E12" s="5"/>
      <c r="F12" s="5"/>
      <c r="G12" s="5"/>
      <c r="H12" s="5"/>
      <c r="I12" s="5"/>
      <c r="J12" s="119">
        <f t="shared" si="0"/>
        <v>0</v>
      </c>
      <c r="K12" s="114">
        <f t="shared" si="1"/>
        <v>0</v>
      </c>
      <c r="L12" s="115">
        <f t="shared" si="2"/>
        <v>0</v>
      </c>
    </row>
    <row r="13" spans="1:12" ht="16.5" customHeight="1" x14ac:dyDescent="0.2">
      <c r="A13" s="106"/>
      <c r="B13" s="123" t="s">
        <v>9</v>
      </c>
      <c r="C13" s="124">
        <f>'CAPITAL DEV. COSTS-THIS REQUEST'!D26</f>
        <v>0</v>
      </c>
      <c r="D13" s="124"/>
      <c r="E13" s="124">
        <f>'CAPITAL DEV. COSTS-THIS REQUEST'!F26</f>
        <v>1310681</v>
      </c>
      <c r="F13" s="124">
        <f>'CAPITAL DEV. COSTS-THIS REQUEST'!G26</f>
        <v>1070250</v>
      </c>
      <c r="G13" s="124">
        <f>'CAPITAL DEV. COSTS-THIS REQUEST'!H26</f>
        <v>143875</v>
      </c>
      <c r="H13" s="124">
        <f>'CAPITAL DEV. COSTS-THIS REQUEST'!I26</f>
        <v>0</v>
      </c>
      <c r="I13" s="124">
        <f>'CAPITAL DEV. COSTS-THIS REQUEST'!J26</f>
        <v>0</v>
      </c>
      <c r="J13" s="119">
        <f t="shared" si="0"/>
        <v>2524806</v>
      </c>
      <c r="K13" s="114">
        <f t="shared" si="1"/>
        <v>2524806</v>
      </c>
      <c r="L13" s="115">
        <f t="shared" si="2"/>
        <v>2524806</v>
      </c>
    </row>
    <row r="14" spans="1:12" ht="16.5" customHeight="1" x14ac:dyDescent="0.2">
      <c r="A14" s="345" t="s">
        <v>77</v>
      </c>
      <c r="B14" s="346"/>
      <c r="C14" s="6"/>
      <c r="D14" s="6"/>
      <c r="E14" s="6"/>
      <c r="F14" s="6"/>
      <c r="G14" s="6"/>
      <c r="H14" s="6"/>
      <c r="I14" s="6"/>
      <c r="J14" s="119">
        <f t="shared" si="0"/>
        <v>0</v>
      </c>
      <c r="K14" s="114">
        <f t="shared" si="1"/>
        <v>0</v>
      </c>
      <c r="L14" s="115">
        <f t="shared" si="2"/>
        <v>0</v>
      </c>
    </row>
    <row r="15" spans="1:12" ht="16.5" customHeight="1" x14ac:dyDescent="0.2">
      <c r="A15" s="104"/>
      <c r="B15" s="8"/>
      <c r="C15" s="4"/>
      <c r="D15" s="4"/>
      <c r="E15" s="4"/>
      <c r="F15" s="4"/>
      <c r="G15" s="4"/>
      <c r="H15" s="4"/>
      <c r="I15" s="4"/>
      <c r="J15" s="119">
        <f t="shared" si="0"/>
        <v>0</v>
      </c>
      <c r="K15" s="114">
        <f t="shared" si="1"/>
        <v>0</v>
      </c>
      <c r="L15" s="115">
        <f t="shared" si="2"/>
        <v>0</v>
      </c>
    </row>
    <row r="16" spans="1:12" ht="16.5" customHeight="1" x14ac:dyDescent="0.2">
      <c r="A16" s="104"/>
      <c r="B16" s="8"/>
      <c r="C16" s="4"/>
      <c r="D16" s="4"/>
      <c r="E16" s="4"/>
      <c r="F16" s="4"/>
      <c r="G16" s="4"/>
      <c r="H16" s="4"/>
      <c r="I16" s="4"/>
      <c r="J16" s="119">
        <f>SUM(D16:H16)</f>
        <v>0</v>
      </c>
      <c r="K16" s="114">
        <f>SUM(D16:I16)</f>
        <v>0</v>
      </c>
      <c r="L16" s="115">
        <f>SUM(C16:I16)</f>
        <v>0</v>
      </c>
    </row>
    <row r="17" spans="1:12" ht="16.5" customHeight="1" x14ac:dyDescent="0.2">
      <c r="A17" s="104"/>
      <c r="B17" s="8"/>
      <c r="C17" s="4"/>
      <c r="D17" s="4"/>
      <c r="E17" s="4"/>
      <c r="F17" s="4"/>
      <c r="G17" s="4"/>
      <c r="H17" s="4"/>
      <c r="I17" s="4"/>
      <c r="J17" s="119">
        <f t="shared" si="0"/>
        <v>0</v>
      </c>
      <c r="K17" s="114">
        <f t="shared" si="1"/>
        <v>0</v>
      </c>
      <c r="L17" s="115">
        <f t="shared" si="2"/>
        <v>0</v>
      </c>
    </row>
    <row r="18" spans="1:12" ht="16.5" customHeight="1" thickBot="1" x14ac:dyDescent="0.25">
      <c r="A18" s="104"/>
      <c r="B18" s="10"/>
      <c r="C18" s="5"/>
      <c r="D18" s="5"/>
      <c r="E18" s="5"/>
      <c r="F18" s="5"/>
      <c r="G18" s="5"/>
      <c r="H18" s="5"/>
      <c r="I18" s="122"/>
      <c r="J18" s="120">
        <f>SUM(D18:H18)</f>
        <v>0</v>
      </c>
      <c r="K18" s="116">
        <f>SUM(D18:I18)</f>
        <v>0</v>
      </c>
      <c r="L18" s="117">
        <f t="shared" si="2"/>
        <v>0</v>
      </c>
    </row>
    <row r="19" spans="1:12" ht="16.5" customHeight="1" thickTop="1" thickBot="1" x14ac:dyDescent="0.25">
      <c r="A19" s="344" t="s">
        <v>41</v>
      </c>
      <c r="B19" s="344"/>
      <c r="C19" s="11">
        <f t="shared" ref="C19:L19" si="3">SUM(C8:C18)</f>
        <v>0</v>
      </c>
      <c r="D19" s="11">
        <f t="shared" si="3"/>
        <v>0</v>
      </c>
      <c r="E19" s="11">
        <f t="shared" si="3"/>
        <v>1361031</v>
      </c>
      <c r="F19" s="11">
        <f t="shared" si="3"/>
        <v>1170950</v>
      </c>
      <c r="G19" s="11">
        <f t="shared" si="3"/>
        <v>194225</v>
      </c>
      <c r="H19" s="11">
        <f t="shared" si="3"/>
        <v>0</v>
      </c>
      <c r="I19" s="11">
        <f t="shared" si="3"/>
        <v>0</v>
      </c>
      <c r="J19" s="11">
        <f>SUM(J8:J18)</f>
        <v>2726206</v>
      </c>
      <c r="K19" s="11">
        <f t="shared" si="3"/>
        <v>2726206</v>
      </c>
      <c r="L19" s="11">
        <f t="shared" si="3"/>
        <v>2726206</v>
      </c>
    </row>
    <row r="20" spans="1:12" ht="12.6" customHeight="1" thickTop="1" x14ac:dyDescent="0.2">
      <c r="A20" s="107"/>
      <c r="B20" s="108"/>
      <c r="C20" s="109"/>
      <c r="D20" s="109"/>
      <c r="E20" s="109"/>
      <c r="F20" s="109"/>
      <c r="G20" s="109"/>
      <c r="H20" s="109"/>
      <c r="I20" s="109"/>
    </row>
    <row r="21" spans="1:12" ht="26.25" customHeight="1" x14ac:dyDescent="0.2">
      <c r="A21" s="337" t="s">
        <v>40</v>
      </c>
      <c r="B21" s="338"/>
      <c r="C21" s="7">
        <f>'TOTAL DEVELOPMENT COSTS'!D23</f>
        <v>0</v>
      </c>
      <c r="D21" s="7">
        <f>'TOTAL DEVELOPMENT COSTS'!E23</f>
        <v>0</v>
      </c>
      <c r="E21" s="7">
        <f>'TOTAL DEVELOPMENT COSTS'!F26</f>
        <v>1361031</v>
      </c>
      <c r="F21" s="7">
        <f>'TOTAL DEVELOPMENT COSTS'!G26</f>
        <v>1170950</v>
      </c>
      <c r="G21" s="7">
        <f>'TOTAL DEVELOPMENT COSTS'!H26</f>
        <v>194225</v>
      </c>
      <c r="H21" s="7">
        <f>'TOTAL DEVELOPMENT COSTS'!I26</f>
        <v>0</v>
      </c>
      <c r="I21" s="7">
        <f>'TOTAL DEVELOPMENT COSTS'!J26</f>
        <v>0</v>
      </c>
    </row>
    <row r="22" spans="1:12" s="110" customFormat="1" ht="8.25" customHeight="1" x14ac:dyDescent="0.2">
      <c r="A22" s="107"/>
      <c r="B22" s="108"/>
      <c r="C22" s="109"/>
      <c r="D22" s="109"/>
      <c r="E22" s="109"/>
      <c r="F22" s="109"/>
      <c r="G22" s="109"/>
      <c r="H22" s="109"/>
      <c r="I22" s="109"/>
      <c r="L22" s="111"/>
    </row>
    <row r="23" spans="1:12" ht="37.5" customHeight="1" thickBot="1" x14ac:dyDescent="0.25">
      <c r="A23" s="339" t="s">
        <v>78</v>
      </c>
      <c r="B23" s="340"/>
      <c r="C23" s="179"/>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41" t="str">
        <f>IF(AND(D23=0,E23=0,F23=0,G23=0,H23=0,I23=0),"","Total Funding Source Must Equal Total Development Cost")</f>
        <v/>
      </c>
      <c r="D25" s="342"/>
      <c r="E25" s="342"/>
      <c r="F25" s="342"/>
      <c r="G25" s="342"/>
      <c r="H25" s="342"/>
      <c r="I25" s="343"/>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Maloney, Dan G</cp:lastModifiedBy>
  <cp:lastPrinted>2013-12-06T18:59:28Z</cp:lastPrinted>
  <dcterms:created xsi:type="dcterms:W3CDTF">2009-11-16T15:45:40Z</dcterms:created>
  <dcterms:modified xsi:type="dcterms:W3CDTF">2013-12-06T19:49:24Z</dcterms:modified>
</cp:coreProperties>
</file>