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240" windowWidth="15480" windowHeight="11520" tabRatio="91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H11" i="1" l="1"/>
  <c r="I11" i="1"/>
  <c r="F27" i="4" l="1"/>
  <c r="D22" i="2" l="1"/>
  <c r="D15" i="2"/>
  <c r="D27" i="2" s="1"/>
  <c r="E15" i="2"/>
  <c r="E27" i="2" s="1"/>
  <c r="F15" i="2"/>
  <c r="O12" i="2"/>
  <c r="O14" i="2"/>
  <c r="O13" i="2"/>
  <c r="O16" i="2"/>
  <c r="O17" i="2"/>
  <c r="O18" i="2"/>
  <c r="O19" i="2"/>
  <c r="O20" i="2"/>
  <c r="O21" i="2"/>
  <c r="O23" i="2"/>
  <c r="O25" i="2"/>
  <c r="O26" i="2" s="1"/>
  <c r="M15" i="2"/>
  <c r="M27" i="2" s="1"/>
  <c r="M22" i="2"/>
  <c r="M26" i="2"/>
  <c r="K11" i="2"/>
  <c r="J11" i="2"/>
  <c r="I11" i="2"/>
  <c r="H11" i="2"/>
  <c r="F11" i="2"/>
  <c r="E11" i="2"/>
  <c r="D36" i="10"/>
  <c r="K10" i="2"/>
  <c r="J10" i="2"/>
  <c r="I10" i="2"/>
  <c r="H10" i="2"/>
  <c r="F10" i="2"/>
  <c r="H15" i="2"/>
  <c r="H27" i="2" s="1"/>
  <c r="J26" i="2"/>
  <c r="I26" i="2"/>
  <c r="H26" i="2"/>
  <c r="J22" i="2"/>
  <c r="I22" i="2"/>
  <c r="H22" i="2"/>
  <c r="J15" i="2"/>
  <c r="J27" i="2" s="1"/>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s="1"/>
  <c r="C13" i="5" s="1"/>
  <c r="D18" i="6"/>
  <c r="E18" i="6"/>
  <c r="D22" i="6"/>
  <c r="E11" i="6"/>
  <c r="E23" i="6" s="1"/>
  <c r="D13" i="5" s="1"/>
  <c r="E22" i="6"/>
  <c r="F11" i="6"/>
  <c r="F18" i="6"/>
  <c r="F22" i="6"/>
  <c r="G11" i="6"/>
  <c r="G18" i="6"/>
  <c r="G22" i="6"/>
  <c r="H11" i="6"/>
  <c r="H18" i="6"/>
  <c r="H22" i="6"/>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J11" i="1"/>
  <c r="J18" i="1"/>
  <c r="K12" i="1"/>
  <c r="K13" i="1"/>
  <c r="K14" i="1"/>
  <c r="K15" i="1"/>
  <c r="K16" i="1"/>
  <c r="K17" i="1"/>
  <c r="D18" i="1"/>
  <c r="F18" i="1"/>
  <c r="G18" i="1"/>
  <c r="H18" i="1"/>
  <c r="I18" i="1"/>
  <c r="K19" i="1"/>
  <c r="D22" i="1"/>
  <c r="E22" i="1"/>
  <c r="F22" i="1"/>
  <c r="G22" i="1"/>
  <c r="H22" i="1"/>
  <c r="I22" i="1"/>
  <c r="J22" i="1"/>
  <c r="D27" i="4"/>
  <c r="D19" i="5"/>
  <c r="K22" i="1"/>
  <c r="J23" i="6" l="1"/>
  <c r="I13" i="5" s="1"/>
  <c r="I19" i="5" s="1"/>
  <c r="I23" i="6"/>
  <c r="H13" i="5" s="1"/>
  <c r="H19" i="5" s="1"/>
  <c r="H23" i="6"/>
  <c r="G13" i="5" s="1"/>
  <c r="G19" i="5" s="1"/>
  <c r="G23" i="6"/>
  <c r="F13" i="5" s="1"/>
  <c r="F19" i="5" s="1"/>
  <c r="F23" i="6"/>
  <c r="E13" i="5" s="1"/>
  <c r="K11" i="6"/>
  <c r="G27" i="2"/>
  <c r="F27" i="2"/>
  <c r="K27" i="2"/>
  <c r="K18" i="1"/>
  <c r="O22" i="2"/>
  <c r="O15" i="2"/>
  <c r="K18" i="6"/>
  <c r="K22" i="6"/>
  <c r="J23" i="1"/>
  <c r="I21" i="5" s="1"/>
  <c r="F23" i="1"/>
  <c r="E21" i="5" s="1"/>
  <c r="E23" i="1"/>
  <c r="I23" i="1"/>
  <c r="H21" i="5" s="1"/>
  <c r="G23" i="1"/>
  <c r="D23" i="1"/>
  <c r="C21" i="5" s="1"/>
  <c r="C19" i="5"/>
  <c r="K23" i="6" l="1"/>
  <c r="D21" i="5"/>
  <c r="D23" i="5" s="1"/>
  <c r="O27" i="2"/>
  <c r="I23" i="5"/>
  <c r="H23" i="5"/>
  <c r="F21" i="5"/>
  <c r="F23" i="5" s="1"/>
  <c r="K13" i="5"/>
  <c r="K19" i="5" s="1"/>
  <c r="J13" i="5"/>
  <c r="J19" i="5" s="1"/>
  <c r="E19" i="5"/>
  <c r="E23" i="5" s="1"/>
  <c r="L13" i="5"/>
  <c r="L19" i="5" s="1"/>
  <c r="K11" i="1" l="1"/>
  <c r="H23" i="1"/>
  <c r="K23" i="1" s="1"/>
  <c r="G21" i="5" l="1"/>
  <c r="G23" i="5" s="1"/>
  <c r="C25" i="5" s="1"/>
</calcChain>
</file>

<file path=xl/sharedStrings.xml><?xml version="1.0" encoding="utf-8"?>
<sst xmlns="http://schemas.openxmlformats.org/spreadsheetml/2006/main" count="251" uniqueCount="121">
  <si>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</si>
  <si>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</si>
  <si>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</si>
  <si>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</si>
  <si>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</si>
  <si>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</si>
  <si>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</si>
  <si>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</si>
  <si>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</si>
  <si>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</si>
  <si>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</si>
  <si>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</si>
  <si>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</si>
  <si>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</si>
  <si>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</si>
  <si>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</si>
  <si>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</si>
  <si>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</si>
  <si>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</si>
  <si>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</si>
  <si>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</si>
  <si>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</si>
  <si>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</si>
  <si>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</si>
  <si>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</si>
  <si>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</si>
  <si>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</si>
  <si>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</si>
  <si>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</si>
  <si>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</si>
  <si>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</si>
  <si>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</si>
  <si>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</si>
  <si>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</si>
  <si>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</si>
  <si>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</si>
  <si>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</si>
  <si>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</si>
  <si>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</si>
  <si>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</si>
  <si>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</si>
  <si>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</si>
  <si>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</si>
  <si>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</si>
  <si>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</si>
  <si>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</si>
  <si>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</si>
  <si>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</si>
  <si>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</si>
  <si>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</si>
  <si>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</si>
  <si>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</si>
  <si>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</si>
  <si>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</si>
  <si>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</si>
  <si>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</si>
  <si>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</si>
  <si>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</si>
  <si>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</si>
  <si>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</si>
  <si>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</si>
  <si>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</si>
  <si>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</si>
  <si>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</si>
  <si>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</si>
  <si>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</si>
  <si>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</si>
  <si>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</si>
  <si>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</si>
  <si>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</si>
  <si>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</si>
  <si>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</si>
  <si>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</si>
  <si>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</si>
  <si>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</si>
  <si>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</si>
  <si>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</si>
  <si>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</si>
  <si>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</si>
  <si>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</si>
  <si>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</si>
  <si>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</si>
  <si>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</si>
  <si>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</si>
  <si>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</si>
  <si>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</si>
  <si>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</si>
  <si>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</si>
  <si>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</si>
  <si>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</si>
  <si>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</si>
  <si>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</si>
  <si>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</si>
  <si>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</si>
  <si>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</si>
  <si>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</si>
  <si>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</si>
  <si>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</si>
  <si>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</si>
  <si>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</si>
  <si>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</si>
  <si>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</si>
  <si>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</si>
  <si>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</si>
  <si>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</si>
  <si>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</si>
  <si>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</si>
  <si>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</si>
  <si>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Electronic Vital Records Registration System - Module Integration Project</t>
  </si>
  <si>
    <t>Stephen Eichler</t>
  </si>
  <si>
    <t>860 509-8305</t>
  </si>
  <si>
    <t>stephen.eichler@ct.gov</t>
  </si>
  <si>
    <t>2016</t>
  </si>
  <si>
    <t>Additional reimbursement from SSA death data submittals through OVS</t>
  </si>
  <si>
    <t>2013 DPHM1 326</t>
  </si>
  <si>
    <t>Additional Sales of Death Certificates through CT Vital Records Office - Issuance Module in service</t>
  </si>
  <si>
    <t>Consolidation of the CT Vital Records disparate systems into one comprehensive system - NCHS Death/Fetal Death data submittal revenue</t>
  </si>
  <si>
    <t>Elimination of external resource processing cost for death data entry - Money not spent</t>
  </si>
  <si>
    <t xml:space="preserve">Annual Total Cost for existing Death Registry System - State, Contract, License Fees, Maintenance </t>
  </si>
  <si>
    <t>Death Registry System Hardware replacement - Aging hardware requires replacement</t>
  </si>
  <si>
    <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</si>
</sst>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6"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7229475</xdr:colOff>
          <xdr:row>1</xdr:row>
          <xdr:rowOff>200025</xdr:rowOff>
        </xdr:from>
        <xdr:to>
          <xdr:col>6</xdr:col>
          <xdr:colOff>409575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stephen.eichler@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abSelected="1" zoomScaleNormal="100" zoomScaleSheetLayoutView="100" workbookViewId="0">
      <selection activeCell="B36" sqref="B36:C36"/>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9" t="s">
        <v>73</v>
      </c>
      <c r="B2" s="229"/>
      <c r="C2" s="230"/>
    </row>
    <row r="3" spans="1:7" s="163" customFormat="1" ht="16.5" customHeight="1" x14ac:dyDescent="0.15">
      <c r="A3" s="234" t="s">
        <v>25</v>
      </c>
      <c r="B3" s="235"/>
      <c r="C3" s="194" t="s">
        <v>114</v>
      </c>
    </row>
    <row r="4" spans="1:7" s="163" customFormat="1" ht="16.5" customHeight="1" x14ac:dyDescent="0.15">
      <c r="A4" s="234" t="s">
        <v>22</v>
      </c>
      <c r="B4" s="235"/>
      <c r="C4" s="195" t="s">
        <v>108</v>
      </c>
    </row>
    <row r="5" spans="1:7" s="163" customFormat="1" ht="16.5" customHeight="1" x14ac:dyDescent="0.15">
      <c r="A5" s="234" t="s">
        <v>26</v>
      </c>
      <c r="B5" s="235"/>
      <c r="C5" s="49"/>
    </row>
    <row r="6" spans="1:7" s="163" customFormat="1" ht="16.5" customHeight="1" x14ac:dyDescent="0.15">
      <c r="A6" s="234" t="s">
        <v>27</v>
      </c>
      <c r="B6" s="235"/>
      <c r="C6" s="195" t="s">
        <v>109</v>
      </c>
      <c r="E6" s="211" t="s">
        <v>80</v>
      </c>
      <c r="F6" s="211"/>
      <c r="G6" s="211"/>
    </row>
    <row r="7" spans="1:7" s="163" customFormat="1" ht="16.5" customHeight="1" x14ac:dyDescent="0.15">
      <c r="A7" s="234" t="s">
        <v>23</v>
      </c>
      <c r="B7" s="235"/>
      <c r="C7" s="195" t="s">
        <v>110</v>
      </c>
      <c r="E7" s="211"/>
      <c r="F7" s="211"/>
      <c r="G7" s="211"/>
    </row>
    <row r="8" spans="1:7" s="164" customFormat="1" ht="16.5" customHeight="1" x14ac:dyDescent="0.15">
      <c r="A8" s="236" t="s">
        <v>24</v>
      </c>
      <c r="B8" s="237"/>
      <c r="C8" s="207" t="s">
        <v>111</v>
      </c>
      <c r="E8" s="211"/>
      <c r="F8" s="211"/>
      <c r="G8" s="211"/>
    </row>
    <row r="9" spans="1:7" ht="15.75" customHeight="1" x14ac:dyDescent="0.25">
      <c r="A9" s="238" t="s">
        <v>74</v>
      </c>
      <c r="B9" s="239"/>
      <c r="C9" s="240"/>
    </row>
    <row r="10" spans="1:7" ht="26.25" customHeight="1" x14ac:dyDescent="0.2">
      <c r="A10" s="212" t="s">
        <v>104</v>
      </c>
      <c r="B10" s="213"/>
      <c r="C10" s="214"/>
    </row>
    <row r="11" spans="1:7" ht="16.5" customHeight="1" x14ac:dyDescent="0.2">
      <c r="A11" s="205">
        <v>1</v>
      </c>
      <c r="B11" s="217" t="s">
        <v>68</v>
      </c>
      <c r="C11" s="217"/>
      <c r="D11" s="204"/>
      <c r="E11" s="204"/>
    </row>
    <row r="12" spans="1:7" ht="16.5" customHeight="1" x14ac:dyDescent="0.2">
      <c r="A12" s="203">
        <v>2</v>
      </c>
      <c r="B12" s="217" t="s">
        <v>31</v>
      </c>
      <c r="C12" s="217"/>
      <c r="D12" s="204"/>
      <c r="E12" s="204"/>
    </row>
    <row r="13" spans="1:7" ht="16.5" customHeight="1" x14ac:dyDescent="0.2">
      <c r="A13" s="203">
        <v>3</v>
      </c>
      <c r="B13" s="217" t="s">
        <v>32</v>
      </c>
      <c r="C13" s="217"/>
      <c r="D13" s="204"/>
      <c r="E13" s="204"/>
    </row>
    <row r="14" spans="1:7" ht="16.5" customHeight="1" x14ac:dyDescent="0.2">
      <c r="A14" s="203">
        <v>4</v>
      </c>
      <c r="B14" s="217" t="s">
        <v>66</v>
      </c>
      <c r="C14" s="217"/>
      <c r="D14" s="204"/>
      <c r="E14" s="204"/>
    </row>
    <row r="15" spans="1:7" ht="16.5" customHeight="1" x14ac:dyDescent="0.2">
      <c r="A15" s="203">
        <v>6</v>
      </c>
      <c r="B15" s="217" t="s">
        <v>67</v>
      </c>
      <c r="C15" s="217"/>
      <c r="D15" s="204"/>
      <c r="E15" s="204"/>
    </row>
    <row r="16" spans="1:7" ht="18" customHeight="1" x14ac:dyDescent="0.2">
      <c r="A16" s="203">
        <v>7</v>
      </c>
      <c r="B16" s="217" t="s">
        <v>33</v>
      </c>
      <c r="C16" s="217"/>
      <c r="D16" s="204"/>
      <c r="E16" s="204"/>
    </row>
    <row r="17" spans="1:3" ht="15.75" customHeight="1" x14ac:dyDescent="0.25">
      <c r="A17" s="231" t="s">
        <v>46</v>
      </c>
      <c r="B17" s="232"/>
      <c r="C17" s="233"/>
    </row>
    <row r="18" spans="1:3" ht="14.25" customHeight="1" x14ac:dyDescent="0.2">
      <c r="A18" s="200">
        <v>3</v>
      </c>
      <c r="B18" s="215" t="s">
        <v>84</v>
      </c>
      <c r="C18" s="216"/>
    </row>
    <row r="19" spans="1:3" ht="14.25" customHeight="1" x14ac:dyDescent="0.25">
      <c r="A19" s="242" t="s">
        <v>20</v>
      </c>
      <c r="B19" s="243"/>
      <c r="C19" s="244"/>
    </row>
    <row r="20" spans="1:3" ht="12.75" x14ac:dyDescent="0.2">
      <c r="A20" s="199">
        <v>1</v>
      </c>
      <c r="B20" s="241" t="s">
        <v>34</v>
      </c>
      <c r="C20" s="241"/>
    </row>
    <row r="21" spans="1:3" ht="93" customHeight="1" x14ac:dyDescent="0.2">
      <c r="A21" s="200">
        <v>2</v>
      </c>
      <c r="B21" s="219" t="s">
        <v>47</v>
      </c>
      <c r="C21" s="219"/>
    </row>
    <row r="22" spans="1:3" ht="12.75" x14ac:dyDescent="0.2">
      <c r="A22" s="200">
        <v>3</v>
      </c>
      <c r="B22" s="219" t="s">
        <v>101</v>
      </c>
      <c r="C22" s="219"/>
    </row>
    <row r="23" spans="1:3" ht="12.75" x14ac:dyDescent="0.2">
      <c r="A23" s="200">
        <v>4</v>
      </c>
      <c r="B23" s="219" t="s">
        <v>102</v>
      </c>
      <c r="C23" s="219"/>
    </row>
    <row r="24" spans="1:3" ht="15.75" customHeight="1" x14ac:dyDescent="0.25">
      <c r="A24" s="223" t="s">
        <v>45</v>
      </c>
      <c r="B24" s="223"/>
      <c r="C24" s="223"/>
    </row>
    <row r="25" spans="1:3" ht="12.75" customHeight="1" x14ac:dyDescent="0.2">
      <c r="A25" s="199">
        <v>1</v>
      </c>
      <c r="B25" s="226" t="s">
        <v>35</v>
      </c>
      <c r="C25" s="226"/>
    </row>
    <row r="26" spans="1:3" ht="12.75" x14ac:dyDescent="0.2">
      <c r="A26" s="200">
        <v>2</v>
      </c>
      <c r="B26" s="227" t="s">
        <v>36</v>
      </c>
      <c r="C26" s="227"/>
    </row>
    <row r="27" spans="1:3" ht="12.75" customHeight="1" x14ac:dyDescent="0.2">
      <c r="A27" s="200">
        <v>3</v>
      </c>
      <c r="B27" s="219" t="s">
        <v>101</v>
      </c>
      <c r="C27" s="219"/>
    </row>
    <row r="28" spans="1:3" ht="13.5" customHeight="1" x14ac:dyDescent="0.15">
      <c r="A28" s="220" t="s">
        <v>50</v>
      </c>
      <c r="B28" s="221"/>
      <c r="C28" s="222"/>
    </row>
    <row r="29" spans="1:3" ht="12.75" x14ac:dyDescent="0.2">
      <c r="A29" s="199">
        <v>1</v>
      </c>
      <c r="B29" s="226" t="s">
        <v>35</v>
      </c>
      <c r="C29" s="226"/>
    </row>
    <row r="30" spans="1:3" ht="12.75" x14ac:dyDescent="0.2">
      <c r="A30" s="200">
        <v>2</v>
      </c>
      <c r="B30" s="227" t="s">
        <v>36</v>
      </c>
      <c r="C30" s="227"/>
    </row>
    <row r="31" spans="1:3" ht="12.75" customHeight="1" x14ac:dyDescent="0.2">
      <c r="A31" s="200">
        <v>3</v>
      </c>
      <c r="B31" s="219" t="s">
        <v>101</v>
      </c>
      <c r="C31" s="219"/>
    </row>
    <row r="32" spans="1:3" ht="13.5" customHeight="1" x14ac:dyDescent="0.15">
      <c r="A32" s="220" t="s">
        <v>54</v>
      </c>
      <c r="B32" s="221"/>
      <c r="C32" s="222"/>
    </row>
    <row r="33" spans="1:3" ht="64.5" customHeight="1" x14ac:dyDescent="0.2">
      <c r="A33" s="199">
        <v>1</v>
      </c>
      <c r="B33" s="224" t="s">
        <v>81</v>
      </c>
      <c r="C33" s="225"/>
    </row>
    <row r="34" spans="1:3" ht="117.75" customHeight="1" x14ac:dyDescent="0.2">
      <c r="A34" s="200">
        <v>2</v>
      </c>
      <c r="B34" s="224" t="s">
        <v>103</v>
      </c>
      <c r="C34" s="225"/>
    </row>
    <row r="35" spans="1:3" ht="54.75" customHeight="1" x14ac:dyDescent="0.2">
      <c r="A35" s="200">
        <v>3</v>
      </c>
      <c r="B35" s="224" t="s">
        <v>82</v>
      </c>
      <c r="C35" s="225"/>
    </row>
    <row r="36" spans="1:3" ht="32.25" customHeight="1" x14ac:dyDescent="0.2">
      <c r="A36" s="200">
        <v>4</v>
      </c>
      <c r="B36" s="224" t="s">
        <v>59</v>
      </c>
      <c r="C36" s="225"/>
    </row>
    <row r="37" spans="1:3" ht="15.75" customHeight="1" x14ac:dyDescent="0.2">
      <c r="A37" s="200">
        <v>5</v>
      </c>
      <c r="B37" s="219" t="s">
        <v>69</v>
      </c>
      <c r="C37" s="219"/>
    </row>
    <row r="38" spans="1:3" ht="107.25" customHeight="1" x14ac:dyDescent="0.2">
      <c r="A38" s="200">
        <v>6</v>
      </c>
      <c r="B38" s="228" t="s">
        <v>100</v>
      </c>
      <c r="C38" s="219"/>
    </row>
    <row r="39" spans="1:3" ht="13.5" customHeight="1" x14ac:dyDescent="0.15">
      <c r="A39" s="220" t="s">
        <v>21</v>
      </c>
      <c r="B39" s="221"/>
      <c r="C39" s="222"/>
    </row>
    <row r="40" spans="1:3" ht="12.75" customHeight="1" x14ac:dyDescent="0.2">
      <c r="A40" s="199">
        <v>1</v>
      </c>
      <c r="B40" s="241" t="s">
        <v>37</v>
      </c>
      <c r="C40" s="241"/>
    </row>
    <row r="41" spans="1:3" ht="27.75" customHeight="1" x14ac:dyDescent="0.2">
      <c r="A41" s="200">
        <v>2</v>
      </c>
      <c r="B41" s="219" t="s">
        <v>75</v>
      </c>
      <c r="C41" s="219"/>
    </row>
    <row r="42" spans="1:3" ht="15.75" customHeight="1" x14ac:dyDescent="0.2">
      <c r="A42" s="201">
        <v>3</v>
      </c>
      <c r="B42" s="219" t="s">
        <v>38</v>
      </c>
      <c r="C42" s="219"/>
    </row>
    <row r="43" spans="1:3" ht="43.5" customHeight="1" x14ac:dyDescent="0.2">
      <c r="A43" s="202">
        <v>4</v>
      </c>
      <c r="B43" s="218" t="s">
        <v>79</v>
      </c>
      <c r="C43" s="219"/>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2</xdr:col>
                <xdr:colOff>7229475</xdr:colOff>
                <xdr:row>1</xdr:row>
                <xdr:rowOff>200025</xdr:rowOff>
              </from>
              <to>
                <xdr:col>6</xdr:col>
                <xdr:colOff>409575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topLeftCell="A4" zoomScaleNormal="100" workbookViewId="0">
      <selection activeCell="C23" sqref="C23"/>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0" t="s">
        <v>25</v>
      </c>
      <c r="B2" s="251"/>
      <c r="C2" s="256" t="str">
        <f>IF(ISBLANK('PROJECT ID|INSTRUCTIONS'!C3)," ",'PROJECT ID|INSTRUCTIONS'!C3)</f>
        <v>2013 DPHM1 326</v>
      </c>
      <c r="D2" s="257"/>
      <c r="E2" s="257"/>
      <c r="F2" s="258"/>
    </row>
    <row r="3" spans="1:6" s="19" customFormat="1" ht="16.5" customHeight="1" x14ac:dyDescent="0.2">
      <c r="A3" s="252" t="s">
        <v>22</v>
      </c>
      <c r="B3" s="253"/>
      <c r="C3" s="259" t="str">
        <f>IF(ISBLANK('PROJECT ID|INSTRUCTIONS'!C4)," ",'PROJECT ID|INSTRUCTIONS'!C4)</f>
        <v>Electronic Vital Records Registration System - Module Integration Project</v>
      </c>
      <c r="D3" s="260"/>
      <c r="E3" s="260"/>
      <c r="F3" s="261"/>
    </row>
    <row r="4" spans="1:6" s="19" customFormat="1" ht="16.5" customHeight="1" x14ac:dyDescent="0.2">
      <c r="A4" s="254" t="s">
        <v>26</v>
      </c>
      <c r="B4" s="255"/>
      <c r="C4" s="262" t="str">
        <f>IF(ISBLANK('PROJECT ID|INSTRUCTIONS'!C5)," ",'PROJECT ID|INSTRUCTIONS'!C5)</f>
        <v xml:space="preserve"> </v>
      </c>
      <c r="D4" s="263"/>
      <c r="E4" s="263"/>
      <c r="F4" s="264"/>
    </row>
    <row r="5" spans="1:6" s="20" customFormat="1" ht="12" customHeight="1" x14ac:dyDescent="0.2"/>
    <row r="6" spans="1:6" s="20" customFormat="1" ht="18.75" customHeight="1" x14ac:dyDescent="0.25">
      <c r="A6" s="247" t="s">
        <v>20</v>
      </c>
      <c r="B6" s="248"/>
      <c r="C6" s="248"/>
      <c r="D6" s="248"/>
      <c r="E6" s="248"/>
      <c r="F6" s="249"/>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ht="24" x14ac:dyDescent="0.2">
      <c r="A10" s="97"/>
      <c r="B10" s="128" t="s">
        <v>115</v>
      </c>
      <c r="C10" s="12"/>
      <c r="D10" s="15"/>
      <c r="E10" s="12" t="s">
        <v>112</v>
      </c>
      <c r="F10" s="15">
        <v>56000</v>
      </c>
    </row>
    <row r="11" spans="1:6" s="27" customFormat="1" ht="24" x14ac:dyDescent="0.2">
      <c r="A11" s="97"/>
      <c r="B11" s="128" t="s">
        <v>113</v>
      </c>
      <c r="C11" s="13"/>
      <c r="D11" s="14"/>
      <c r="E11" s="13" t="s">
        <v>120</v>
      </c>
      <c r="F11" s="14">
        <v>71000</v>
      </c>
    </row>
    <row r="12" spans="1:6" s="27" customFormat="1" ht="36" x14ac:dyDescent="0.2">
      <c r="A12" s="97"/>
      <c r="B12" s="128" t="s">
        <v>116</v>
      </c>
      <c r="C12" s="13"/>
      <c r="D12" s="14"/>
      <c r="E12" s="13" t="s">
        <v>120</v>
      </c>
      <c r="F12" s="14">
        <v>152000</v>
      </c>
    </row>
    <row r="13" spans="1:6" s="27" customFormat="1" x14ac:dyDescent="0.2">
      <c r="A13" s="97"/>
      <c r="B13" s="128"/>
      <c r="C13" s="12"/>
      <c r="D13" s="15"/>
      <c r="E13" s="12"/>
      <c r="F13" s="15"/>
    </row>
    <row r="14" spans="1:6" s="27" customFormat="1" x14ac:dyDescent="0.2">
      <c r="A14" s="97"/>
      <c r="B14" s="128"/>
      <c r="C14" s="12"/>
      <c r="D14" s="15"/>
      <c r="E14" s="12"/>
      <c r="F14" s="15"/>
    </row>
    <row r="15" spans="1:6" ht="15" customHeight="1" x14ac:dyDescent="0.2">
      <c r="A15" s="34" t="s">
        <v>11</v>
      </c>
      <c r="B15" s="35"/>
      <c r="C15" s="100"/>
      <c r="D15" s="101"/>
      <c r="E15" s="100"/>
      <c r="F15" s="101"/>
    </row>
    <row r="16" spans="1:6" s="27" customFormat="1" ht="24" x14ac:dyDescent="0.2">
      <c r="A16" s="97"/>
      <c r="B16" s="128" t="s">
        <v>117</v>
      </c>
      <c r="C16" s="13"/>
      <c r="D16" s="14"/>
      <c r="E16" s="13" t="s">
        <v>120</v>
      </c>
      <c r="F16" s="14">
        <v>58200</v>
      </c>
    </row>
    <row r="17" spans="1:6" s="27" customFormat="1" x14ac:dyDescent="0.2">
      <c r="A17" s="97"/>
      <c r="B17" s="128"/>
      <c r="C17" s="13"/>
      <c r="D17" s="14"/>
      <c r="E17" s="13"/>
      <c r="F17" s="14"/>
    </row>
    <row r="18" spans="1:6" s="27" customFormat="1" x14ac:dyDescent="0.2">
      <c r="A18" s="97"/>
      <c r="B18" s="128"/>
      <c r="C18" s="13"/>
      <c r="D18" s="14"/>
      <c r="E18" s="13"/>
      <c r="F18" s="14"/>
    </row>
    <row r="19" spans="1:6" s="27" customFormat="1" x14ac:dyDescent="0.2">
      <c r="A19" s="97"/>
      <c r="B19" s="128"/>
      <c r="C19" s="12"/>
      <c r="D19" s="15"/>
      <c r="E19" s="12"/>
      <c r="F19" s="15"/>
    </row>
    <row r="20" spans="1:6" s="27" customFormat="1" x14ac:dyDescent="0.2">
      <c r="A20" s="97"/>
      <c r="B20" s="128"/>
      <c r="C20" s="16"/>
      <c r="D20" s="17"/>
      <c r="E20" s="16"/>
      <c r="F20" s="17"/>
    </row>
    <row r="21" spans="1:6" ht="15" customHeight="1" x14ac:dyDescent="0.2">
      <c r="A21" s="34" t="s">
        <v>12</v>
      </c>
      <c r="B21" s="35"/>
      <c r="C21" s="98"/>
      <c r="D21" s="99"/>
      <c r="E21" s="189"/>
      <c r="F21" s="99"/>
    </row>
    <row r="22" spans="1:6" s="27" customFormat="1" ht="24" x14ac:dyDescent="0.2">
      <c r="A22" s="36"/>
      <c r="B22" s="130" t="s">
        <v>118</v>
      </c>
      <c r="C22" s="13"/>
      <c r="D22" s="14"/>
      <c r="E22" s="13" t="s">
        <v>120</v>
      </c>
      <c r="F22" s="14">
        <v>103142</v>
      </c>
    </row>
    <row r="23" spans="1:6" s="27" customFormat="1" ht="24" x14ac:dyDescent="0.2">
      <c r="A23" s="36"/>
      <c r="B23" s="130" t="s">
        <v>119</v>
      </c>
      <c r="C23" s="13" t="s">
        <v>120</v>
      </c>
      <c r="D23" s="14">
        <v>47200</v>
      </c>
      <c r="E23" s="13"/>
      <c r="F23" s="14"/>
    </row>
    <row r="24" spans="1:6" s="27" customFormat="1" x14ac:dyDescent="0.2">
      <c r="A24" s="36"/>
      <c r="B24" s="130"/>
      <c r="C24" s="13"/>
      <c r="D24" s="14"/>
      <c r="E24" s="13"/>
      <c r="F24" s="14"/>
    </row>
    <row r="25" spans="1:6" s="27" customFormat="1" x14ac:dyDescent="0.2">
      <c r="A25" s="36"/>
      <c r="B25" s="129"/>
      <c r="C25" s="12"/>
      <c r="D25" s="15"/>
      <c r="E25" s="12"/>
      <c r="F25" s="15"/>
    </row>
    <row r="26" spans="1:6" s="27" customFormat="1" ht="12.75" thickBot="1" x14ac:dyDescent="0.25">
      <c r="A26" s="36"/>
      <c r="B26" s="131"/>
      <c r="C26" s="16"/>
      <c r="D26" s="17"/>
      <c r="E26" s="16"/>
      <c r="F26" s="17"/>
    </row>
    <row r="27" spans="1:6" ht="18" customHeight="1" thickTop="1" thickBot="1" x14ac:dyDescent="0.25">
      <c r="A27" s="245" t="s">
        <v>0</v>
      </c>
      <c r="B27" s="246"/>
      <c r="C27" s="28"/>
      <c r="D27" s="29">
        <f>SUM(D9:D26)</f>
        <v>47200</v>
      </c>
      <c r="E27" s="28"/>
      <c r="F27" s="29">
        <f>SUM(F9:F26)</f>
        <v>440342</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pane ySplit="7" topLeftCell="A8" activePane="bottomLeft" state="frozen"/>
      <selection pane="bottomLeft" activeCell="I19" sqref="I19"/>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65" t="s">
        <v>25</v>
      </c>
      <c r="B2" s="266"/>
      <c r="C2" s="267"/>
      <c r="D2" s="256" t="str">
        <f>IF(ISBLANK('PROJECT ID|INSTRUCTIONS'!C3)," ",'PROJECT ID|INSTRUCTIONS'!C3)</f>
        <v>2013 DPHM1 326</v>
      </c>
      <c r="E2" s="257"/>
      <c r="F2" s="257"/>
      <c r="G2" s="257"/>
      <c r="H2" s="257"/>
      <c r="I2" s="258"/>
    </row>
    <row r="3" spans="1:11" ht="16.5" customHeight="1" x14ac:dyDescent="0.2">
      <c r="A3" s="268" t="s">
        <v>22</v>
      </c>
      <c r="B3" s="269"/>
      <c r="C3" s="253"/>
      <c r="D3" s="259" t="str">
        <f>IF(ISBLANK('PROJECT ID|INSTRUCTIONS'!C4)," ",'PROJECT ID|INSTRUCTIONS'!C4)</f>
        <v>Electronic Vital Records Registration System - Module Integration Project</v>
      </c>
      <c r="E3" s="260"/>
      <c r="F3" s="260"/>
      <c r="G3" s="260"/>
      <c r="H3" s="260"/>
      <c r="I3" s="261"/>
    </row>
    <row r="4" spans="1:11" ht="16.5" customHeight="1" x14ac:dyDescent="0.2">
      <c r="A4" s="270" t="s">
        <v>26</v>
      </c>
      <c r="B4" s="271"/>
      <c r="C4" s="272"/>
      <c r="D4" s="262" t="str">
        <f>IF(ISBLANK('PROJECT ID|INSTRUCTIONS'!C5)," ",'PROJECT ID|INSTRUCTIONS'!C5)</f>
        <v xml:space="preserve"> </v>
      </c>
      <c r="E4" s="263"/>
      <c r="F4" s="263"/>
      <c r="G4" s="263"/>
      <c r="H4" s="263"/>
      <c r="I4" s="264"/>
    </row>
    <row r="5" spans="1:11" s="51" customFormat="1" ht="12" customHeight="1" x14ac:dyDescent="0.15">
      <c r="A5" s="50" t="s">
        <v>48</v>
      </c>
      <c r="B5" s="50"/>
      <c r="C5" s="50"/>
      <c r="D5" s="50"/>
      <c r="E5" s="50"/>
      <c r="F5" s="50"/>
      <c r="G5" s="50"/>
    </row>
    <row r="6" spans="1:11" s="52" customFormat="1" ht="18" customHeight="1" x14ac:dyDescent="0.25">
      <c r="A6" s="276" t="s">
        <v>55</v>
      </c>
      <c r="B6" s="277"/>
      <c r="C6" s="277"/>
      <c r="D6" s="277"/>
      <c r="E6" s="277"/>
      <c r="F6" s="277"/>
      <c r="G6" s="277"/>
      <c r="H6" s="277"/>
      <c r="I6" s="277"/>
      <c r="J6" s="277"/>
      <c r="K6" s="278"/>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79" t="s">
        <v>86</v>
      </c>
      <c r="B8" s="58">
        <v>50110</v>
      </c>
      <c r="C8" s="58" t="s">
        <v>87</v>
      </c>
      <c r="D8" s="3"/>
      <c r="E8" s="3"/>
      <c r="F8" s="3">
        <v>65500</v>
      </c>
      <c r="G8" s="3">
        <v>183000</v>
      </c>
      <c r="H8" s="3">
        <v>183000</v>
      </c>
      <c r="I8" s="3">
        <v>137500</v>
      </c>
      <c r="J8" s="3"/>
      <c r="K8" s="180">
        <f>SUM(D8:J8)</f>
        <v>569000</v>
      </c>
    </row>
    <row r="9" spans="1:11" ht="16.5" customHeight="1" x14ac:dyDescent="0.2">
      <c r="A9" s="280"/>
      <c r="B9" s="58">
        <v>50130</v>
      </c>
      <c r="C9" s="58" t="s">
        <v>88</v>
      </c>
      <c r="D9" s="1"/>
      <c r="E9" s="1"/>
      <c r="F9" s="1"/>
      <c r="G9" s="1"/>
      <c r="H9" s="1"/>
      <c r="I9" s="1"/>
      <c r="J9" s="1"/>
      <c r="K9" s="99">
        <f t="shared" ref="K9:K19" si="0">SUM(D9:J9)</f>
        <v>0</v>
      </c>
    </row>
    <row r="10" spans="1:11" ht="16.5" customHeight="1" x14ac:dyDescent="0.2">
      <c r="A10" s="280"/>
      <c r="B10" s="58">
        <v>50170</v>
      </c>
      <c r="C10" s="58" t="s">
        <v>89</v>
      </c>
      <c r="D10" s="2"/>
      <c r="E10" s="2"/>
      <c r="F10" s="2"/>
      <c r="G10" s="2"/>
      <c r="H10" s="2"/>
      <c r="I10" s="2"/>
      <c r="J10" s="2"/>
      <c r="K10" s="188">
        <f t="shared" si="0"/>
        <v>0</v>
      </c>
    </row>
    <row r="11" spans="1:11" ht="16.5" customHeight="1" thickBot="1" x14ac:dyDescent="0.25">
      <c r="A11" s="281"/>
      <c r="B11" s="59" t="s">
        <v>16</v>
      </c>
      <c r="C11" s="59"/>
      <c r="D11" s="60">
        <f>SUM(D8:D10)</f>
        <v>0</v>
      </c>
      <c r="E11" s="60">
        <f t="shared" ref="E11:J11" si="1">SUM(E8:E10)</f>
        <v>0</v>
      </c>
      <c r="F11" s="60">
        <f t="shared" si="1"/>
        <v>65500</v>
      </c>
      <c r="G11" s="60">
        <f t="shared" si="1"/>
        <v>183000</v>
      </c>
      <c r="H11" s="60">
        <f>SUM(H8:H10)</f>
        <v>183000</v>
      </c>
      <c r="I11" s="60">
        <f>SUM(I8:I10)</f>
        <v>137500</v>
      </c>
      <c r="J11" s="60">
        <f t="shared" si="1"/>
        <v>0</v>
      </c>
      <c r="K11" s="61">
        <f t="shared" si="0"/>
        <v>569000</v>
      </c>
    </row>
    <row r="12" spans="1:11" ht="16.5" customHeight="1" thickTop="1" x14ac:dyDescent="0.2">
      <c r="A12" s="282" t="s">
        <v>85</v>
      </c>
      <c r="B12" s="58">
        <v>53715</v>
      </c>
      <c r="C12" s="58" t="s">
        <v>90</v>
      </c>
      <c r="D12" s="3"/>
      <c r="E12" s="3"/>
      <c r="F12" s="3">
        <v>52500</v>
      </c>
      <c r="G12" s="3">
        <v>170383</v>
      </c>
      <c r="H12" s="3">
        <v>172632</v>
      </c>
      <c r="I12" s="3">
        <v>174200</v>
      </c>
      <c r="J12" s="3"/>
      <c r="K12" s="187">
        <f t="shared" si="0"/>
        <v>569715</v>
      </c>
    </row>
    <row r="13" spans="1:11" ht="16.5" customHeight="1" x14ac:dyDescent="0.2">
      <c r="A13" s="280"/>
      <c r="B13" s="58">
        <v>53720</v>
      </c>
      <c r="C13" s="58" t="s">
        <v>91</v>
      </c>
      <c r="D13" s="1"/>
      <c r="E13" s="1"/>
      <c r="F13" s="1">
        <v>186000</v>
      </c>
      <c r="G13" s="1">
        <v>470000</v>
      </c>
      <c r="H13" s="1">
        <v>320000</v>
      </c>
      <c r="I13" s="1">
        <v>140000</v>
      </c>
      <c r="J13" s="1"/>
      <c r="K13" s="99">
        <f t="shared" si="0"/>
        <v>1116000</v>
      </c>
    </row>
    <row r="14" spans="1:11" ht="16.5" customHeight="1" x14ac:dyDescent="0.2">
      <c r="A14" s="280"/>
      <c r="B14" s="58">
        <v>53735</v>
      </c>
      <c r="C14" s="58" t="s">
        <v>92</v>
      </c>
      <c r="D14" s="1"/>
      <c r="E14" s="1"/>
      <c r="F14" s="1"/>
      <c r="G14" s="1"/>
      <c r="H14" s="1"/>
      <c r="I14" s="1"/>
      <c r="J14" s="1"/>
      <c r="K14" s="99">
        <f t="shared" si="0"/>
        <v>0</v>
      </c>
    </row>
    <row r="15" spans="1:11" ht="16.5" customHeight="1" x14ac:dyDescent="0.2">
      <c r="A15" s="280"/>
      <c r="B15" s="58">
        <v>53740</v>
      </c>
      <c r="C15" s="58" t="s">
        <v>93</v>
      </c>
      <c r="D15" s="1"/>
      <c r="E15" s="1"/>
      <c r="F15" s="1"/>
      <c r="G15" s="1"/>
      <c r="H15" s="1"/>
      <c r="I15" s="1"/>
      <c r="J15" s="1"/>
      <c r="K15" s="99">
        <f t="shared" si="0"/>
        <v>0</v>
      </c>
    </row>
    <row r="16" spans="1:11" ht="16.5" customHeight="1" x14ac:dyDescent="0.2">
      <c r="A16" s="280"/>
      <c r="B16" s="58">
        <v>53755</v>
      </c>
      <c r="C16" s="58" t="s">
        <v>94</v>
      </c>
      <c r="D16" s="1"/>
      <c r="E16" s="1"/>
      <c r="F16" s="1"/>
      <c r="G16" s="1"/>
      <c r="H16" s="1"/>
      <c r="I16" s="1"/>
      <c r="J16" s="1"/>
      <c r="K16" s="99">
        <f t="shared" si="0"/>
        <v>0</v>
      </c>
    </row>
    <row r="17" spans="1:11" ht="16.5" customHeight="1" x14ac:dyDescent="0.2">
      <c r="A17" s="280"/>
      <c r="B17" s="58">
        <v>53760</v>
      </c>
      <c r="C17" s="58" t="s">
        <v>95</v>
      </c>
      <c r="D17" s="1"/>
      <c r="E17" s="1"/>
      <c r="F17" s="1"/>
      <c r="G17" s="1"/>
      <c r="H17" s="1"/>
      <c r="I17" s="1"/>
      <c r="J17" s="1"/>
      <c r="K17" s="188">
        <f t="shared" si="0"/>
        <v>0</v>
      </c>
    </row>
    <row r="18" spans="1:11" ht="16.5" customHeight="1" thickBot="1" x14ac:dyDescent="0.25">
      <c r="A18" s="281"/>
      <c r="B18" s="59" t="s">
        <v>16</v>
      </c>
      <c r="C18" s="59"/>
      <c r="D18" s="60">
        <f>SUM(D12:D17)</f>
        <v>0</v>
      </c>
      <c r="E18" s="60">
        <f t="shared" ref="E18:J18" si="2">SUM(E12:E17)</f>
        <v>0</v>
      </c>
      <c r="F18" s="60">
        <f t="shared" si="2"/>
        <v>238500</v>
      </c>
      <c r="G18" s="60">
        <f t="shared" si="2"/>
        <v>640383</v>
      </c>
      <c r="H18" s="60">
        <f t="shared" si="2"/>
        <v>492632</v>
      </c>
      <c r="I18" s="60">
        <f t="shared" si="2"/>
        <v>314200</v>
      </c>
      <c r="J18" s="60">
        <f t="shared" si="2"/>
        <v>0</v>
      </c>
      <c r="K18" s="61">
        <f>SUM(D18:J18)</f>
        <v>1685715</v>
      </c>
    </row>
    <row r="19" spans="1:11" ht="16.5" customHeight="1" thickTop="1" x14ac:dyDescent="0.2">
      <c r="A19" s="282" t="s">
        <v>96</v>
      </c>
      <c r="B19" s="58">
        <v>55700</v>
      </c>
      <c r="C19" s="58" t="s">
        <v>97</v>
      </c>
      <c r="D19" s="1"/>
      <c r="E19" s="1"/>
      <c r="F19" s="1"/>
      <c r="G19" s="1"/>
      <c r="H19" s="1"/>
      <c r="I19" s="1"/>
      <c r="J19" s="1"/>
      <c r="K19" s="187">
        <f t="shared" si="0"/>
        <v>0</v>
      </c>
    </row>
    <row r="20" spans="1:11" ht="16.5" customHeight="1" x14ac:dyDescent="0.2">
      <c r="A20" s="279"/>
      <c r="B20" s="58">
        <v>55710</v>
      </c>
      <c r="C20" s="58" t="s">
        <v>98</v>
      </c>
      <c r="D20" s="1"/>
      <c r="E20" s="1"/>
      <c r="F20" s="1"/>
      <c r="G20" s="1"/>
      <c r="H20" s="1"/>
      <c r="I20" s="1"/>
      <c r="J20" s="1"/>
      <c r="K20" s="208"/>
    </row>
    <row r="21" spans="1:11" ht="48" customHeight="1" x14ac:dyDescent="0.2">
      <c r="A21" s="279"/>
      <c r="B21" s="58">
        <v>55730</v>
      </c>
      <c r="C21" s="58" t="s">
        <v>99</v>
      </c>
      <c r="D21" s="1"/>
      <c r="E21" s="1"/>
      <c r="F21" s="1"/>
      <c r="G21" s="1"/>
      <c r="H21" s="1"/>
      <c r="I21" s="1"/>
      <c r="J21" s="1"/>
      <c r="K21" s="208"/>
    </row>
    <row r="22" spans="1:11" ht="16.5" customHeight="1" thickBot="1" x14ac:dyDescent="0.25">
      <c r="A22" s="281"/>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x14ac:dyDescent="0.25">
      <c r="A23" s="273" t="s">
        <v>17</v>
      </c>
      <c r="B23" s="274"/>
      <c r="C23" s="275"/>
      <c r="D23" s="29">
        <f t="shared" ref="D23:J23" si="4">D11+D18+D22</f>
        <v>0</v>
      </c>
      <c r="E23" s="29">
        <f t="shared" si="4"/>
        <v>0</v>
      </c>
      <c r="F23" s="29">
        <f t="shared" si="4"/>
        <v>304000</v>
      </c>
      <c r="G23" s="29">
        <f t="shared" si="4"/>
        <v>823383</v>
      </c>
      <c r="H23" s="29">
        <f t="shared" si="4"/>
        <v>675632</v>
      </c>
      <c r="I23" s="29">
        <f t="shared" si="4"/>
        <v>451700</v>
      </c>
      <c r="J23" s="29">
        <f t="shared" si="4"/>
        <v>0</v>
      </c>
      <c r="K23" s="29">
        <f>SUM(D23:J23)</f>
        <v>2254715</v>
      </c>
    </row>
    <row r="24" spans="1:11" ht="13.5" thickTop="1" x14ac:dyDescent="0.2"/>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pane ySplit="7" topLeftCell="A11" activePane="bottomLeft" state="frozen"/>
      <selection pane="bottomLeft" activeCell="G16" sqref="G16"/>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65" t="s">
        <v>25</v>
      </c>
      <c r="B2" s="266"/>
      <c r="C2" s="266"/>
      <c r="D2" s="257" t="str">
        <f>IF(ISBLANK('PROJECT ID|INSTRUCTIONS'!C3)," ",'PROJECT ID|INSTRUCTIONS'!C3)</f>
        <v>2013 DPHM1 326</v>
      </c>
      <c r="E2" s="283"/>
      <c r="F2" s="283"/>
      <c r="G2" s="283"/>
      <c r="H2" s="283"/>
      <c r="I2" s="284"/>
    </row>
    <row r="3" spans="1:11" s="65" customFormat="1" ht="16.5" customHeight="1" x14ac:dyDescent="0.15">
      <c r="A3" s="268" t="s">
        <v>22</v>
      </c>
      <c r="B3" s="269"/>
      <c r="C3" s="269"/>
      <c r="D3" s="260" t="str">
        <f>IF(ISBLANK('PROJECT ID|INSTRUCTIONS'!C4)," ",'PROJECT ID|INSTRUCTIONS'!C4)</f>
        <v>Electronic Vital Records Registration System - Module Integration Project</v>
      </c>
      <c r="E3" s="285"/>
      <c r="F3" s="285"/>
      <c r="G3" s="285"/>
      <c r="H3" s="285"/>
      <c r="I3" s="286"/>
    </row>
    <row r="4" spans="1:11" s="65" customFormat="1" ht="16.5" customHeight="1" x14ac:dyDescent="0.15">
      <c r="A4" s="270" t="s">
        <v>26</v>
      </c>
      <c r="B4" s="271"/>
      <c r="C4" s="271"/>
      <c r="D4" s="263" t="str">
        <f>IF(ISBLANK('PROJECT ID|INSTRUCTIONS'!C5)," ",'PROJECT ID|INSTRUCTIONS'!C5)</f>
        <v xml:space="preserve"> </v>
      </c>
      <c r="E4" s="287"/>
      <c r="F4" s="287"/>
      <c r="G4" s="287"/>
      <c r="H4" s="287"/>
      <c r="I4" s="288"/>
    </row>
    <row r="5" spans="1:11" s="65" customFormat="1" ht="12" customHeight="1" x14ac:dyDescent="0.15">
      <c r="A5" s="66"/>
      <c r="B5" s="66"/>
      <c r="C5" s="66"/>
      <c r="D5" s="66"/>
      <c r="E5" s="67"/>
      <c r="F5" s="67"/>
      <c r="G5" s="67"/>
      <c r="H5" s="67"/>
      <c r="I5" s="67"/>
    </row>
    <row r="6" spans="1:11" ht="18" customHeight="1" x14ac:dyDescent="0.25">
      <c r="A6" s="289" t="s">
        <v>56</v>
      </c>
      <c r="B6" s="290"/>
      <c r="C6" s="290"/>
      <c r="D6" s="290"/>
      <c r="E6" s="290"/>
      <c r="F6" s="290"/>
      <c r="G6" s="290"/>
      <c r="H6" s="290"/>
      <c r="I6" s="290"/>
      <c r="J6" s="290"/>
      <c r="K6" s="291"/>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79" t="s">
        <v>86</v>
      </c>
      <c r="B8" s="58">
        <v>50110</v>
      </c>
      <c r="C8" s="58" t="s">
        <v>87</v>
      </c>
      <c r="D8" s="206"/>
      <c r="E8" s="3"/>
      <c r="F8" s="3"/>
      <c r="G8" s="3"/>
      <c r="H8" s="3"/>
      <c r="I8" s="3"/>
      <c r="J8" s="40"/>
      <c r="K8" s="183">
        <f>SUM(D8:J8)</f>
        <v>0</v>
      </c>
    </row>
    <row r="9" spans="1:11" ht="16.5" customHeight="1" x14ac:dyDescent="0.15">
      <c r="A9" s="280"/>
      <c r="B9" s="58">
        <v>50130</v>
      </c>
      <c r="C9" s="58" t="s">
        <v>88</v>
      </c>
      <c r="D9" s="1"/>
      <c r="E9" s="1"/>
      <c r="F9" s="1"/>
      <c r="G9" s="1"/>
      <c r="H9" s="1"/>
      <c r="I9" s="1"/>
      <c r="J9" s="41"/>
      <c r="K9" s="184">
        <f t="shared" ref="K9:K23" si="0">SUM(D9:J9)</f>
        <v>0</v>
      </c>
    </row>
    <row r="10" spans="1:11" ht="16.5" customHeight="1" x14ac:dyDescent="0.15">
      <c r="A10" s="280"/>
      <c r="B10" s="58">
        <v>50170</v>
      </c>
      <c r="C10" s="58" t="s">
        <v>89</v>
      </c>
      <c r="D10" s="2"/>
      <c r="E10" s="2"/>
      <c r="F10" s="2"/>
      <c r="G10" s="2"/>
      <c r="H10" s="2"/>
      <c r="I10" s="2"/>
      <c r="J10" s="42"/>
      <c r="K10" s="185">
        <f t="shared" si="0"/>
        <v>0</v>
      </c>
    </row>
    <row r="11" spans="1:11" ht="16.5" customHeight="1" thickBot="1" x14ac:dyDescent="0.2">
      <c r="A11" s="281"/>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82" t="s">
        <v>85</v>
      </c>
      <c r="B12" s="58">
        <v>53715</v>
      </c>
      <c r="C12" s="58" t="s">
        <v>90</v>
      </c>
      <c r="D12" s="3"/>
      <c r="E12" s="3"/>
      <c r="F12" s="3">
        <v>52500</v>
      </c>
      <c r="G12" s="3">
        <v>170383</v>
      </c>
      <c r="H12" s="3">
        <v>172632</v>
      </c>
      <c r="I12" s="3">
        <v>174200</v>
      </c>
      <c r="J12" s="40"/>
      <c r="K12" s="186">
        <f t="shared" si="0"/>
        <v>569715</v>
      </c>
    </row>
    <row r="13" spans="1:11" ht="16.5" customHeight="1" x14ac:dyDescent="0.15">
      <c r="A13" s="280"/>
      <c r="B13" s="58">
        <v>53720</v>
      </c>
      <c r="C13" s="58" t="s">
        <v>91</v>
      </c>
      <c r="D13" s="1"/>
      <c r="E13" s="1"/>
      <c r="F13" s="1">
        <v>186000</v>
      </c>
      <c r="G13" s="1">
        <v>470000</v>
      </c>
      <c r="H13" s="1">
        <v>320000</v>
      </c>
      <c r="I13" s="1">
        <v>140000</v>
      </c>
      <c r="J13" s="41"/>
      <c r="K13" s="184">
        <f t="shared" si="0"/>
        <v>1116000</v>
      </c>
    </row>
    <row r="14" spans="1:11" ht="16.5" customHeight="1" x14ac:dyDescent="0.15">
      <c r="A14" s="280"/>
      <c r="B14" s="58">
        <v>53735</v>
      </c>
      <c r="C14" s="58" t="s">
        <v>92</v>
      </c>
      <c r="D14" s="1"/>
      <c r="E14" s="1"/>
      <c r="F14" s="1"/>
      <c r="G14" s="1"/>
      <c r="H14" s="1"/>
      <c r="I14" s="1"/>
      <c r="J14" s="41"/>
      <c r="K14" s="184">
        <f t="shared" si="0"/>
        <v>0</v>
      </c>
    </row>
    <row r="15" spans="1:11" ht="16.5" customHeight="1" x14ac:dyDescent="0.15">
      <c r="A15" s="280"/>
      <c r="B15" s="58">
        <v>53740</v>
      </c>
      <c r="C15" s="58" t="s">
        <v>93</v>
      </c>
      <c r="D15" s="1"/>
      <c r="E15" s="1"/>
      <c r="F15" s="1"/>
      <c r="G15" s="1"/>
      <c r="H15" s="1"/>
      <c r="I15" s="1"/>
      <c r="J15" s="41"/>
      <c r="K15" s="184">
        <f t="shared" si="0"/>
        <v>0</v>
      </c>
    </row>
    <row r="16" spans="1:11" ht="16.5" customHeight="1" x14ac:dyDescent="0.15">
      <c r="A16" s="280"/>
      <c r="B16" s="58">
        <v>53755</v>
      </c>
      <c r="C16" s="58" t="s">
        <v>94</v>
      </c>
      <c r="D16" s="1"/>
      <c r="E16" s="1"/>
      <c r="F16" s="1"/>
      <c r="G16" s="1"/>
      <c r="H16" s="1"/>
      <c r="I16" s="1"/>
      <c r="J16" s="41"/>
      <c r="K16" s="184">
        <f t="shared" si="0"/>
        <v>0</v>
      </c>
    </row>
    <row r="17" spans="1:11" ht="16.5" customHeight="1" x14ac:dyDescent="0.15">
      <c r="A17" s="280"/>
      <c r="B17" s="58">
        <v>53760</v>
      </c>
      <c r="C17" s="58" t="s">
        <v>95</v>
      </c>
      <c r="D17" s="1"/>
      <c r="E17" s="1"/>
      <c r="F17" s="1"/>
      <c r="G17" s="1"/>
      <c r="H17" s="1"/>
      <c r="I17" s="1"/>
      <c r="J17" s="41"/>
      <c r="K17" s="185">
        <f t="shared" si="0"/>
        <v>0</v>
      </c>
    </row>
    <row r="18" spans="1:11" ht="16.5" customHeight="1" thickBot="1" x14ac:dyDescent="0.2">
      <c r="A18" s="281"/>
      <c r="B18" s="59" t="s">
        <v>16</v>
      </c>
      <c r="C18" s="59"/>
      <c r="D18" s="60">
        <f>SUM(D12:D17)</f>
        <v>0</v>
      </c>
      <c r="E18" s="60">
        <f t="shared" ref="E18:J18" si="2">SUM(E12:E17)</f>
        <v>0</v>
      </c>
      <c r="F18" s="60">
        <f t="shared" si="2"/>
        <v>238500</v>
      </c>
      <c r="G18" s="60">
        <f t="shared" si="2"/>
        <v>640383</v>
      </c>
      <c r="H18" s="60">
        <f t="shared" si="2"/>
        <v>492632</v>
      </c>
      <c r="I18" s="60">
        <f t="shared" si="2"/>
        <v>314200</v>
      </c>
      <c r="J18" s="72">
        <f t="shared" si="2"/>
        <v>0</v>
      </c>
      <c r="K18" s="62">
        <f t="shared" si="0"/>
        <v>1685715</v>
      </c>
    </row>
    <row r="19" spans="1:11" ht="16.5" customHeight="1" thickTop="1" x14ac:dyDescent="0.15">
      <c r="A19" s="282" t="s">
        <v>96</v>
      </c>
      <c r="B19" s="58">
        <v>55700</v>
      </c>
      <c r="C19" s="58" t="s">
        <v>97</v>
      </c>
      <c r="D19" s="1"/>
      <c r="E19" s="1"/>
      <c r="F19" s="1"/>
      <c r="G19" s="1"/>
      <c r="H19" s="1"/>
      <c r="I19" s="1"/>
      <c r="J19" s="41"/>
      <c r="K19" s="186">
        <f t="shared" si="0"/>
        <v>0</v>
      </c>
    </row>
    <row r="20" spans="1:11" ht="16.5" customHeight="1" x14ac:dyDescent="0.15">
      <c r="A20" s="279"/>
      <c r="B20" s="58">
        <v>55710</v>
      </c>
      <c r="C20" s="58" t="s">
        <v>98</v>
      </c>
      <c r="D20" s="1"/>
      <c r="E20" s="1"/>
      <c r="F20" s="1"/>
      <c r="G20" s="1"/>
      <c r="H20" s="1"/>
      <c r="I20" s="1"/>
      <c r="J20" s="41"/>
      <c r="K20" s="209"/>
    </row>
    <row r="21" spans="1:11" ht="15.75" customHeight="1" x14ac:dyDescent="0.15">
      <c r="A21" s="279"/>
      <c r="B21" s="58">
        <v>55730</v>
      </c>
      <c r="C21" s="58" t="s">
        <v>99</v>
      </c>
      <c r="D21" s="1"/>
      <c r="E21" s="1"/>
      <c r="F21" s="1"/>
      <c r="G21" s="1"/>
      <c r="H21" s="1"/>
      <c r="I21" s="1"/>
      <c r="J21" s="41"/>
      <c r="K21" s="185">
        <f t="shared" si="0"/>
        <v>0</v>
      </c>
    </row>
    <row r="22" spans="1:11" ht="16.5" customHeight="1" thickBot="1" x14ac:dyDescent="0.2">
      <c r="A22" s="281"/>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x14ac:dyDescent="0.2">
      <c r="A23" s="63" t="s">
        <v>17</v>
      </c>
      <c r="B23" s="64"/>
      <c r="C23" s="73"/>
      <c r="D23" s="29">
        <f t="shared" ref="D23:J23" si="4">D11+D18+D22</f>
        <v>0</v>
      </c>
      <c r="E23" s="29">
        <f t="shared" si="4"/>
        <v>0</v>
      </c>
      <c r="F23" s="29">
        <f t="shared" si="4"/>
        <v>238500</v>
      </c>
      <c r="G23" s="29">
        <f t="shared" si="4"/>
        <v>640383</v>
      </c>
      <c r="H23" s="29">
        <f t="shared" si="4"/>
        <v>492632</v>
      </c>
      <c r="I23" s="29">
        <f t="shared" si="4"/>
        <v>314200</v>
      </c>
      <c r="J23" s="29">
        <f t="shared" si="4"/>
        <v>0</v>
      </c>
      <c r="K23" s="29">
        <f t="shared" si="0"/>
        <v>1685715</v>
      </c>
    </row>
    <row r="24" spans="1:11" ht="3.95" customHeight="1" thickTop="1" x14ac:dyDescent="0.2">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299" t="s">
        <v>25</v>
      </c>
      <c r="B2" s="300"/>
      <c r="C2" s="292" t="str">
        <f>IF(ISBLANK('PROJECT ID|INSTRUCTIONS'!C3)," ",'PROJECT ID|INSTRUCTIONS'!C3)</f>
        <v>2013 DPHM1 326</v>
      </c>
      <c r="D2" s="292"/>
      <c r="E2" s="293"/>
    </row>
    <row r="3" spans="1:5" ht="16.5" customHeight="1" x14ac:dyDescent="0.2">
      <c r="A3" s="301" t="s">
        <v>22</v>
      </c>
      <c r="B3" s="302"/>
      <c r="C3" s="294" t="str">
        <f>IF(ISBLANK('PROJECT ID|INSTRUCTIONS'!C4)," ",'PROJECT ID|INSTRUCTIONS'!C4)</f>
        <v>Electronic Vital Records Registration System - Module Integration Project</v>
      </c>
      <c r="D3" s="294"/>
      <c r="E3" s="295"/>
    </row>
    <row r="4" spans="1:5" ht="16.5" customHeight="1" x14ac:dyDescent="0.2">
      <c r="A4" s="303" t="s">
        <v>26</v>
      </c>
      <c r="B4" s="304"/>
      <c r="C4" s="296" t="str">
        <f>IF(ISBLANK('PROJECT ID|INSTRUCTIONS'!C5)," ",'PROJECT ID|INSTRUCTIONS'!C5)</f>
        <v xml:space="preserve"> </v>
      </c>
      <c r="D4" s="296"/>
      <c r="E4" s="297"/>
    </row>
    <row r="5" spans="1:5" ht="12" customHeight="1" x14ac:dyDescent="0.2"/>
    <row r="6" spans="1:5" ht="15.75" x14ac:dyDescent="0.2">
      <c r="A6" s="306" t="s">
        <v>71</v>
      </c>
      <c r="B6" s="307"/>
      <c r="C6" s="307"/>
      <c r="D6" s="307"/>
      <c r="E6" s="308"/>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309" t="str">
        <f>CONCATENATE("FY ",Settings!$C$1-1)</f>
        <v>FY 2012</v>
      </c>
      <c r="B9" s="310"/>
      <c r="C9" s="310"/>
      <c r="D9" s="310"/>
      <c r="E9" s="311"/>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12" t="str">
        <f>CONCATENATE("FY ",Settings!$C$1)</f>
        <v>FY 2013</v>
      </c>
      <c r="B20" s="313"/>
      <c r="C20" s="313"/>
      <c r="D20" s="313"/>
      <c r="E20" s="314"/>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298" t="s">
        <v>39</v>
      </c>
      <c r="B36" s="298"/>
      <c r="C36" s="298"/>
      <c r="D36" s="193">
        <f>SUM(D21:D35)</f>
        <v>0</v>
      </c>
      <c r="E36" s="77"/>
    </row>
    <row r="37" spans="1:5" ht="15.75" customHeight="1" thickTop="1" x14ac:dyDescent="0.2">
      <c r="A37" s="305" t="str">
        <f>CONCATENATE("FY ",Settings!$C$1+1, "+")</f>
        <v>FY 2014+</v>
      </c>
      <c r="B37" s="305"/>
      <c r="C37" s="305"/>
      <c r="D37" s="305"/>
      <c r="E37" s="305"/>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15" t="s">
        <v>39</v>
      </c>
      <c r="B66" s="316"/>
      <c r="C66" s="317"/>
      <c r="D66" s="193">
        <f>SUM(D38:D65)</f>
        <v>0</v>
      </c>
      <c r="E66" s="77"/>
    </row>
    <row r="67" spans="1:5" ht="13.5" thickTop="1" x14ac:dyDescent="0.2"/>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C3" zoomScaleNormal="100" workbookViewId="0">
      <selection activeCell="G18" sqref="G18"/>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0" t="s">
        <v>25</v>
      </c>
      <c r="B2" s="322"/>
      <c r="C2" s="251"/>
      <c r="D2" s="256" t="str">
        <f>IF(ISBLANK('PROJECT ID|INSTRUCTIONS'!C3)," ",'PROJECT ID|INSTRUCTIONS'!C3)</f>
        <v>2013 DPHM1 326</v>
      </c>
      <c r="E2" s="257"/>
      <c r="F2" s="257"/>
      <c r="G2" s="257"/>
      <c r="H2" s="257"/>
      <c r="I2" s="257"/>
      <c r="J2" s="257"/>
      <c r="K2" s="258"/>
    </row>
    <row r="3" spans="1:15" s="65" customFormat="1" ht="16.5" customHeight="1" x14ac:dyDescent="0.15">
      <c r="A3" s="252" t="s">
        <v>22</v>
      </c>
      <c r="B3" s="269"/>
      <c r="C3" s="253"/>
      <c r="D3" s="259" t="str">
        <f>IF(ISBLANK('PROJECT ID|INSTRUCTIONS'!C4)," ",'PROJECT ID|INSTRUCTIONS'!C4)</f>
        <v>Electronic Vital Records Registration System - Module Integration Project</v>
      </c>
      <c r="E3" s="260"/>
      <c r="F3" s="260"/>
      <c r="G3" s="260"/>
      <c r="H3" s="260"/>
      <c r="I3" s="260"/>
      <c r="J3" s="260"/>
      <c r="K3" s="261"/>
    </row>
    <row r="4" spans="1:15" s="65" customFormat="1" ht="16.5" customHeight="1" x14ac:dyDescent="0.15">
      <c r="A4" s="254" t="s">
        <v>26</v>
      </c>
      <c r="B4" s="323"/>
      <c r="C4" s="255"/>
      <c r="D4" s="262" t="str">
        <f>IF(ISBLANK('PROJECT ID|INSTRUCTIONS'!C5)," ",'PROJECT ID|INSTRUCTIONS'!C5)</f>
        <v xml:space="preserve"> </v>
      </c>
      <c r="E4" s="263"/>
      <c r="F4" s="263"/>
      <c r="G4" s="263"/>
      <c r="H4" s="263"/>
      <c r="I4" s="263"/>
      <c r="J4" s="263"/>
      <c r="K4" s="264"/>
    </row>
    <row r="5" spans="1:15" s="51" customFormat="1" ht="12" customHeight="1" x14ac:dyDescent="0.15"/>
    <row r="6" spans="1:15" ht="16.5" customHeight="1" x14ac:dyDescent="0.2">
      <c r="A6" s="321" t="s">
        <v>52</v>
      </c>
      <c r="B6" s="321"/>
      <c r="C6" s="321"/>
      <c r="D6" s="321"/>
      <c r="E6" s="321"/>
      <c r="F6" s="95">
        <v>2015</v>
      </c>
      <c r="G6" s="51"/>
      <c r="H6" s="78"/>
      <c r="I6" s="51"/>
      <c r="J6" s="51"/>
      <c r="K6" s="51"/>
    </row>
    <row r="7" spans="1:15" ht="16.5" customHeight="1" x14ac:dyDescent="0.2">
      <c r="A7" s="321" t="s">
        <v>53</v>
      </c>
      <c r="B7" s="321"/>
      <c r="C7" s="321"/>
      <c r="D7" s="321"/>
      <c r="E7" s="321"/>
      <c r="F7" s="96">
        <v>2017</v>
      </c>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89" t="s">
        <v>28</v>
      </c>
      <c r="B9" s="290"/>
      <c r="C9" s="290"/>
      <c r="D9" s="290"/>
      <c r="E9" s="290"/>
      <c r="F9" s="290"/>
      <c r="G9" s="290"/>
      <c r="H9" s="290"/>
      <c r="I9" s="290"/>
      <c r="J9" s="290"/>
      <c r="K9" s="291"/>
      <c r="M9" s="318" t="s">
        <v>70</v>
      </c>
      <c r="N9" s="319"/>
      <c r="O9" s="320"/>
    </row>
    <row r="10" spans="1:15" ht="12.75" x14ac:dyDescent="0.2">
      <c r="A10" s="79"/>
      <c r="B10" s="80"/>
      <c r="C10" s="81"/>
      <c r="D10" s="82" t="s">
        <v>18</v>
      </c>
      <c r="E10" s="82" t="s">
        <v>19</v>
      </c>
      <c r="F10" s="83" t="str">
        <f>IF(OR(ISBLANK($F$7),ISBLANK($F$6)),"(c)",IF($F$7-$F$6&gt;1,"(c)",""))</f>
        <v>(c)</v>
      </c>
      <c r="G10" s="83"/>
      <c r="H10" s="83" t="str">
        <f>IF(OR(ISBLANK($F$7),ISBLANK($F$6)),"(e)",IF($F$7-$F$6&gt;3,"(e)",""))</f>
        <v/>
      </c>
      <c r="I10" s="83" t="str">
        <f>IF(OR(ISBLANK($F$7),ISBLANK($F$6)),"(f)",IF($F$7-$F$6&gt;4,"(f)",""))</f>
        <v/>
      </c>
      <c r="J10" s="83" t="str">
        <f>IF(OR(ISBLANK($F$7),ISBLANK($F$6)),"(g)",IF($F$7-$F$6&gt;5,"(g)",""))</f>
        <v/>
      </c>
      <c r="K10" s="84" t="str">
        <f>IF(OR(ISBLANK($F$7),ISBLANK($F$6)),"(h)",IF($F$7-$F$6&gt;5,"(h)",IF($F$7-$F$6&lt;1,"(c)",CHOOSE($F$7-$F$6,"(c)","(d)","(e)","(f)","(g)"))))</f>
        <v>(d)</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FY15 Support Costs</v>
      </c>
      <c r="F11" s="89" t="str">
        <f>IF(ISBLANK($F$7),CONCATENATE("Transition FY"&amp;IF(ISBLANK($F$6),2,RIGHT($F$6,2)+1)&amp;" Support Costs"),IF(ISBLANK($F$6),"Transition FY2 Support Costs",IF($F$7-$F$6&gt;1,CONCATENATE("Transition FY"&amp;RIGHT($F$6,2)+1&amp;" Support Costs"),"")))</f>
        <v>Transition FY16 Support Costs</v>
      </c>
      <c r="G11" s="89"/>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FY17 Support Costs</v>
      </c>
      <c r="L11" s="91"/>
      <c r="M11" s="92" t="s">
        <v>61</v>
      </c>
      <c r="N11" s="83" t="s">
        <v>72</v>
      </c>
      <c r="O11" s="84" t="s">
        <v>62</v>
      </c>
    </row>
    <row r="12" spans="1:15" ht="16.5" customHeight="1" x14ac:dyDescent="0.2">
      <c r="A12" s="279" t="s">
        <v>86</v>
      </c>
      <c r="B12" s="58">
        <v>50110</v>
      </c>
      <c r="C12" s="58" t="s">
        <v>87</v>
      </c>
      <c r="D12" s="3">
        <v>40000</v>
      </c>
      <c r="E12" s="3">
        <v>42000</v>
      </c>
      <c r="F12" s="3">
        <v>44000</v>
      </c>
      <c r="G12" s="3"/>
      <c r="H12" s="3"/>
      <c r="I12" s="3"/>
      <c r="J12" s="3"/>
      <c r="K12" s="45">
        <v>46000</v>
      </c>
      <c r="L12" s="93"/>
      <c r="M12" s="46"/>
      <c r="N12" s="39"/>
      <c r="O12" s="180">
        <f>M12*N12</f>
        <v>0</v>
      </c>
    </row>
    <row r="13" spans="1:15" ht="16.5" customHeight="1" x14ac:dyDescent="0.2">
      <c r="A13" s="280"/>
      <c r="B13" s="58">
        <v>50130</v>
      </c>
      <c r="C13" s="58" t="s">
        <v>88</v>
      </c>
      <c r="D13" s="1"/>
      <c r="E13" s="1"/>
      <c r="F13" s="1"/>
      <c r="G13" s="1"/>
      <c r="H13" s="1"/>
      <c r="I13" s="1"/>
      <c r="J13" s="1"/>
      <c r="K13" s="43"/>
      <c r="M13" s="47"/>
      <c r="N13" s="37"/>
      <c r="O13" s="180">
        <f>M13*N13</f>
        <v>0</v>
      </c>
    </row>
    <row r="14" spans="1:15" ht="16.5" customHeight="1" x14ac:dyDescent="0.2">
      <c r="A14" s="280"/>
      <c r="B14" s="58">
        <v>50170</v>
      </c>
      <c r="C14" s="58" t="s">
        <v>89</v>
      </c>
      <c r="D14" s="2"/>
      <c r="E14" s="2"/>
      <c r="F14" s="2"/>
      <c r="G14" s="2"/>
      <c r="H14" s="2"/>
      <c r="I14" s="2"/>
      <c r="J14" s="2"/>
      <c r="K14" s="44"/>
      <c r="M14" s="48"/>
      <c r="N14" s="38"/>
      <c r="O14" s="180">
        <f>M14*N14</f>
        <v>0</v>
      </c>
    </row>
    <row r="15" spans="1:15" ht="16.5" customHeight="1" thickBot="1" x14ac:dyDescent="0.25">
      <c r="A15" s="281"/>
      <c r="B15" s="59" t="s">
        <v>16</v>
      </c>
      <c r="C15" s="59"/>
      <c r="D15" s="60">
        <f t="shared" ref="D15:K15" si="0">SUM(D12:D14)</f>
        <v>40000</v>
      </c>
      <c r="E15" s="60">
        <f t="shared" si="0"/>
        <v>42000</v>
      </c>
      <c r="F15" s="60">
        <f t="shared" si="0"/>
        <v>44000</v>
      </c>
      <c r="G15" s="60">
        <f t="shared" si="0"/>
        <v>0</v>
      </c>
      <c r="H15" s="60">
        <f t="shared" si="0"/>
        <v>0</v>
      </c>
      <c r="I15" s="60">
        <f t="shared" si="0"/>
        <v>0</v>
      </c>
      <c r="J15" s="60">
        <f t="shared" si="0"/>
        <v>0</v>
      </c>
      <c r="K15" s="61">
        <f t="shared" si="0"/>
        <v>46000</v>
      </c>
      <c r="M15" s="94">
        <f>SUM(M12:M14)</f>
        <v>0</v>
      </c>
      <c r="N15" s="182" t="s">
        <v>60</v>
      </c>
      <c r="O15" s="61">
        <f>SUM(O12:O14)</f>
        <v>0</v>
      </c>
    </row>
    <row r="16" spans="1:15" ht="16.5" customHeight="1" thickTop="1" x14ac:dyDescent="0.2">
      <c r="A16" s="282" t="s">
        <v>85</v>
      </c>
      <c r="B16" s="58">
        <v>53715</v>
      </c>
      <c r="C16" s="58" t="s">
        <v>90</v>
      </c>
      <c r="D16" s="3"/>
      <c r="E16" s="3"/>
      <c r="F16" s="3"/>
      <c r="G16" s="3"/>
      <c r="H16" s="3"/>
      <c r="I16" s="3"/>
      <c r="J16" s="3"/>
      <c r="K16" s="45"/>
      <c r="M16" s="46"/>
      <c r="N16" s="39"/>
      <c r="O16" s="180">
        <f t="shared" ref="O16:O21" si="1">M16*N16</f>
        <v>0</v>
      </c>
    </row>
    <row r="17" spans="1:15" ht="16.5" customHeight="1" x14ac:dyDescent="0.2">
      <c r="A17" s="280"/>
      <c r="B17" s="58">
        <v>53720</v>
      </c>
      <c r="C17" s="58" t="s">
        <v>91</v>
      </c>
      <c r="D17" s="1"/>
      <c r="E17" s="1"/>
      <c r="F17" s="1"/>
      <c r="G17" s="1"/>
      <c r="H17" s="1"/>
      <c r="I17" s="1"/>
      <c r="J17" s="1"/>
      <c r="K17" s="43"/>
      <c r="M17" s="47"/>
      <c r="N17" s="37"/>
      <c r="O17" s="180">
        <f t="shared" si="1"/>
        <v>0</v>
      </c>
    </row>
    <row r="18" spans="1:15" ht="16.5" customHeight="1" x14ac:dyDescent="0.2">
      <c r="A18" s="280"/>
      <c r="B18" s="58">
        <v>53735</v>
      </c>
      <c r="C18" s="58" t="s">
        <v>92</v>
      </c>
      <c r="D18" s="1"/>
      <c r="E18" s="1"/>
      <c r="F18" s="1"/>
      <c r="G18" s="1"/>
      <c r="H18" s="1"/>
      <c r="I18" s="1"/>
      <c r="J18" s="1"/>
      <c r="K18" s="43"/>
      <c r="M18" s="47"/>
      <c r="N18" s="37"/>
      <c r="O18" s="180">
        <f t="shared" si="1"/>
        <v>0</v>
      </c>
    </row>
    <row r="19" spans="1:15" ht="16.5" customHeight="1" x14ac:dyDescent="0.2">
      <c r="A19" s="280"/>
      <c r="B19" s="58">
        <v>53740</v>
      </c>
      <c r="C19" s="58" t="s">
        <v>93</v>
      </c>
      <c r="D19" s="1"/>
      <c r="E19" s="1"/>
      <c r="F19" s="1"/>
      <c r="G19" s="1"/>
      <c r="H19" s="1"/>
      <c r="I19" s="1"/>
      <c r="J19" s="1"/>
      <c r="K19" s="43"/>
      <c r="M19" s="47"/>
      <c r="N19" s="37"/>
      <c r="O19" s="180">
        <f t="shared" si="1"/>
        <v>0</v>
      </c>
    </row>
    <row r="20" spans="1:15" ht="16.5" customHeight="1" x14ac:dyDescent="0.2">
      <c r="A20" s="280"/>
      <c r="B20" s="58">
        <v>53755</v>
      </c>
      <c r="C20" s="58" t="s">
        <v>94</v>
      </c>
      <c r="D20" s="1"/>
      <c r="E20" s="1"/>
      <c r="F20" s="1"/>
      <c r="G20" s="1"/>
      <c r="H20" s="1"/>
      <c r="I20" s="1"/>
      <c r="J20" s="1"/>
      <c r="K20" s="43"/>
      <c r="M20" s="47"/>
      <c r="N20" s="37"/>
      <c r="O20" s="180">
        <f t="shared" si="1"/>
        <v>0</v>
      </c>
    </row>
    <row r="21" spans="1:15" ht="16.5" customHeight="1" x14ac:dyDescent="0.2">
      <c r="A21" s="280"/>
      <c r="B21" s="58">
        <v>53760</v>
      </c>
      <c r="C21" s="58" t="s">
        <v>95</v>
      </c>
      <c r="D21" s="1"/>
      <c r="E21" s="1"/>
      <c r="F21" s="1"/>
      <c r="G21" s="1"/>
      <c r="H21" s="1"/>
      <c r="I21" s="1"/>
      <c r="J21" s="1"/>
      <c r="K21" s="43">
        <v>75000</v>
      </c>
      <c r="M21" s="47"/>
      <c r="N21" s="37"/>
      <c r="O21" s="180">
        <f t="shared" si="1"/>
        <v>0</v>
      </c>
    </row>
    <row r="22" spans="1:15" ht="16.5" customHeight="1" thickBot="1" x14ac:dyDescent="0.25">
      <c r="A22" s="281"/>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75000</v>
      </c>
      <c r="M22" s="94">
        <f>SUM(M16:M21)</f>
        <v>0</v>
      </c>
      <c r="N22" s="182" t="s">
        <v>60</v>
      </c>
      <c r="O22" s="61">
        <f>SUM(O16:O21)</f>
        <v>0</v>
      </c>
    </row>
    <row r="23" spans="1:15" ht="16.5" customHeight="1" thickTop="1" x14ac:dyDescent="0.2">
      <c r="A23" s="282" t="s">
        <v>96</v>
      </c>
      <c r="B23" s="58">
        <v>55700</v>
      </c>
      <c r="C23" s="58" t="s">
        <v>97</v>
      </c>
      <c r="D23" s="1"/>
      <c r="E23" s="1"/>
      <c r="F23" s="1"/>
      <c r="G23" s="1"/>
      <c r="H23" s="1"/>
      <c r="I23" s="1"/>
      <c r="J23" s="1"/>
      <c r="K23" s="43"/>
      <c r="M23" s="47"/>
      <c r="N23" s="37"/>
      <c r="O23" s="180">
        <f>M23*N23</f>
        <v>0</v>
      </c>
    </row>
    <row r="24" spans="1:15" ht="16.5" customHeight="1" x14ac:dyDescent="0.2">
      <c r="A24" s="279"/>
      <c r="B24" s="58">
        <v>55710</v>
      </c>
      <c r="C24" s="58" t="s">
        <v>98</v>
      </c>
      <c r="D24" s="1"/>
      <c r="E24" s="1"/>
      <c r="F24" s="1"/>
      <c r="G24" s="1"/>
      <c r="H24" s="1"/>
      <c r="I24" s="1"/>
      <c r="J24" s="1"/>
      <c r="K24" s="43"/>
      <c r="M24" s="47"/>
      <c r="N24" s="37"/>
      <c r="O24" s="180"/>
    </row>
    <row r="25" spans="1:15" ht="16.5" customHeight="1" x14ac:dyDescent="0.2">
      <c r="A25" s="279"/>
      <c r="B25" s="58">
        <v>55730</v>
      </c>
      <c r="C25" s="58" t="s">
        <v>99</v>
      </c>
      <c r="D25" s="1"/>
      <c r="E25" s="1"/>
      <c r="F25" s="1"/>
      <c r="G25" s="1"/>
      <c r="H25" s="1"/>
      <c r="I25" s="1"/>
      <c r="J25" s="1"/>
      <c r="K25" s="43"/>
      <c r="M25" s="47"/>
      <c r="N25" s="37"/>
      <c r="O25" s="180">
        <f>M25*N25</f>
        <v>0</v>
      </c>
    </row>
    <row r="26" spans="1:15" ht="16.5" customHeight="1" thickBot="1" x14ac:dyDescent="0.25">
      <c r="A26" s="281"/>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40000</v>
      </c>
      <c r="E27" s="29">
        <f t="shared" si="4"/>
        <v>42000</v>
      </c>
      <c r="F27" s="29">
        <f t="shared" si="4"/>
        <v>44000</v>
      </c>
      <c r="G27" s="29">
        <f t="shared" si="4"/>
        <v>0</v>
      </c>
      <c r="H27" s="29">
        <f t="shared" si="4"/>
        <v>0</v>
      </c>
      <c r="I27" s="29">
        <f t="shared" si="4"/>
        <v>0</v>
      </c>
      <c r="J27" s="29">
        <f t="shared" si="4"/>
        <v>0</v>
      </c>
      <c r="K27" s="29">
        <f t="shared" si="4"/>
        <v>121000</v>
      </c>
      <c r="M27" s="29">
        <f>M15+M22+M26</f>
        <v>0</v>
      </c>
      <c r="N27" s="181"/>
      <c r="O27" s="29">
        <f>O15+O22+O26</f>
        <v>0</v>
      </c>
    </row>
    <row r="28" spans="1:15" ht="3.95" customHeight="1" thickTop="1" x14ac:dyDescent="0.2">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4" zoomScaleNormal="100" workbookViewId="0">
      <selection activeCell="H8" sqref="H8"/>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299" t="s">
        <v>25</v>
      </c>
      <c r="B2" s="300"/>
      <c r="C2" s="338" t="str">
        <f>IF(ISBLANK('PROJECT ID|INSTRUCTIONS'!C3)," ",'PROJECT ID|INSTRUCTIONS'!C3)</f>
        <v>2013 DPHM1 326</v>
      </c>
      <c r="D2" s="338"/>
      <c r="E2" s="338"/>
      <c r="F2" s="338"/>
      <c r="G2" s="338"/>
      <c r="H2" s="338"/>
      <c r="I2" s="339"/>
    </row>
    <row r="3" spans="1:12" s="65" customFormat="1" ht="16.5" customHeight="1" x14ac:dyDescent="0.15">
      <c r="A3" s="301" t="s">
        <v>22</v>
      </c>
      <c r="B3" s="302"/>
      <c r="C3" s="340" t="str">
        <f>IF(ISBLANK('PROJECT ID|INSTRUCTIONS'!C4)," ",'PROJECT ID|INSTRUCTIONS'!C4)</f>
        <v>Electronic Vital Records Registration System - Module Integration Project</v>
      </c>
      <c r="D3" s="340"/>
      <c r="E3" s="340"/>
      <c r="F3" s="340"/>
      <c r="G3" s="340"/>
      <c r="H3" s="340"/>
      <c r="I3" s="341"/>
    </row>
    <row r="4" spans="1:12" s="65" customFormat="1" ht="16.5" customHeight="1" x14ac:dyDescent="0.15">
      <c r="A4" s="303" t="s">
        <v>26</v>
      </c>
      <c r="B4" s="304"/>
      <c r="C4" s="263" t="str">
        <f>IF(ISBLANK('PROJECT ID|INSTRUCTIONS'!C5)," ",'PROJECT ID|INSTRUCTIONS'!C5)</f>
        <v xml:space="preserve"> </v>
      </c>
      <c r="D4" s="263"/>
      <c r="E4" s="263"/>
      <c r="F4" s="263"/>
      <c r="G4" s="263"/>
      <c r="H4" s="263"/>
      <c r="I4" s="264"/>
    </row>
    <row r="5" spans="1:12" s="106" customFormat="1" ht="12" customHeight="1" x14ac:dyDescent="0.15">
      <c r="A5" s="102"/>
      <c r="B5" s="102"/>
      <c r="C5" s="324"/>
      <c r="D5" s="324"/>
      <c r="E5" s="324"/>
      <c r="F5" s="324"/>
      <c r="G5" s="324"/>
      <c r="H5" s="324"/>
      <c r="I5" s="103"/>
      <c r="J5" s="104"/>
      <c r="K5" s="105"/>
    </row>
    <row r="6" spans="1:12" s="106" customFormat="1" ht="15" customHeight="1" x14ac:dyDescent="0.25">
      <c r="A6" s="325" t="s">
        <v>21</v>
      </c>
      <c r="B6" s="326"/>
      <c r="C6" s="326"/>
      <c r="D6" s="326"/>
      <c r="E6" s="326"/>
      <c r="F6" s="326"/>
      <c r="G6" s="326"/>
      <c r="H6" s="326"/>
      <c r="I6" s="326"/>
      <c r="J6" s="326"/>
      <c r="K6" s="326"/>
      <c r="L6" s="327"/>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10" t="s">
        <v>105</v>
      </c>
      <c r="C8" s="6"/>
      <c r="D8" s="6"/>
      <c r="E8" s="6">
        <v>65500</v>
      </c>
      <c r="F8" s="6">
        <v>183000</v>
      </c>
      <c r="G8" s="6">
        <v>183000</v>
      </c>
      <c r="H8" s="6">
        <v>137500</v>
      </c>
      <c r="I8" s="124"/>
      <c r="J8" s="121">
        <f>SUM(D8:H8)</f>
        <v>569000</v>
      </c>
      <c r="K8" s="115">
        <f>SUM(D8:I8)</f>
        <v>569000</v>
      </c>
      <c r="L8" s="116">
        <f>SUM(C8:I8)</f>
        <v>569000</v>
      </c>
    </row>
    <row r="9" spans="1:12" ht="16.5" customHeight="1" x14ac:dyDescent="0.2">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x14ac:dyDescent="0.2">
      <c r="A10" s="107"/>
      <c r="B10" s="210"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c r="E11" s="4"/>
      <c r="F11" s="4"/>
      <c r="G11" s="4"/>
      <c r="H11" s="4"/>
      <c r="I11" s="4"/>
      <c r="J11" s="122">
        <f t="shared" si="0"/>
        <v>0</v>
      </c>
      <c r="K11" s="117">
        <f t="shared" si="1"/>
        <v>0</v>
      </c>
      <c r="L11" s="118">
        <f t="shared" si="2"/>
        <v>0</v>
      </c>
    </row>
    <row r="12" spans="1:12" ht="16.5" customHeight="1" x14ac:dyDescent="0.2">
      <c r="A12" s="107"/>
      <c r="B12" s="108" t="s">
        <v>8</v>
      </c>
      <c r="C12" s="5"/>
      <c r="D12" s="5"/>
      <c r="E12" s="5"/>
      <c r="F12" s="5"/>
      <c r="G12" s="5"/>
      <c r="H12" s="5"/>
      <c r="I12" s="5"/>
      <c r="J12" s="122">
        <f t="shared" si="0"/>
        <v>0</v>
      </c>
      <c r="K12" s="117">
        <f t="shared" si="1"/>
        <v>0</v>
      </c>
      <c r="L12" s="118">
        <f t="shared" si="2"/>
        <v>0</v>
      </c>
    </row>
    <row r="13" spans="1:12" ht="16.5" customHeight="1" x14ac:dyDescent="0.2">
      <c r="A13" s="109"/>
      <c r="B13" s="126" t="s">
        <v>9</v>
      </c>
      <c r="C13" s="127">
        <f>'CAPITAL DEV. COSTS-THIS REQUEST'!D23</f>
        <v>0</v>
      </c>
      <c r="D13" s="127">
        <f>'CAPITAL DEV. COSTS-THIS REQUEST'!E23</f>
        <v>0</v>
      </c>
      <c r="E13" s="127">
        <f>'CAPITAL DEV. COSTS-THIS REQUEST'!F23</f>
        <v>238500</v>
      </c>
      <c r="F13" s="127">
        <f>'CAPITAL DEV. COSTS-THIS REQUEST'!G23</f>
        <v>640383</v>
      </c>
      <c r="G13" s="127">
        <f>'CAPITAL DEV. COSTS-THIS REQUEST'!H23</f>
        <v>492632</v>
      </c>
      <c r="H13" s="127">
        <f>'CAPITAL DEV. COSTS-THIS REQUEST'!I23</f>
        <v>314200</v>
      </c>
      <c r="I13" s="127">
        <f>'CAPITAL DEV. COSTS-THIS REQUEST'!J23</f>
        <v>0</v>
      </c>
      <c r="J13" s="122">
        <f t="shared" si="0"/>
        <v>1685715</v>
      </c>
      <c r="K13" s="117">
        <f t="shared" si="1"/>
        <v>1685715</v>
      </c>
      <c r="L13" s="118">
        <f t="shared" si="2"/>
        <v>1685715</v>
      </c>
    </row>
    <row r="14" spans="1:12" ht="16.5" customHeight="1" x14ac:dyDescent="0.2">
      <c r="A14" s="336" t="s">
        <v>77</v>
      </c>
      <c r="B14" s="337"/>
      <c r="C14" s="6"/>
      <c r="D14" s="6"/>
      <c r="E14" s="6"/>
      <c r="F14" s="6"/>
      <c r="G14" s="6"/>
      <c r="H14" s="6"/>
      <c r="I14" s="6"/>
      <c r="J14" s="122">
        <f t="shared" si="0"/>
        <v>0</v>
      </c>
      <c r="K14" s="117">
        <f t="shared" si="1"/>
        <v>0</v>
      </c>
      <c r="L14" s="118">
        <f t="shared" si="2"/>
        <v>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35" t="s">
        <v>41</v>
      </c>
      <c r="B19" s="335"/>
      <c r="C19" s="11">
        <f t="shared" ref="C19:L19" si="3">SUM(C8:C18)</f>
        <v>0</v>
      </c>
      <c r="D19" s="11">
        <f t="shared" si="3"/>
        <v>0</v>
      </c>
      <c r="E19" s="11">
        <f t="shared" si="3"/>
        <v>304000</v>
      </c>
      <c r="F19" s="11">
        <f t="shared" si="3"/>
        <v>823383</v>
      </c>
      <c r="G19" s="11">
        <f t="shared" si="3"/>
        <v>675632</v>
      </c>
      <c r="H19" s="11">
        <f t="shared" si="3"/>
        <v>451700</v>
      </c>
      <c r="I19" s="11">
        <f t="shared" si="3"/>
        <v>0</v>
      </c>
      <c r="J19" s="11">
        <f>SUM(J8:J18)</f>
        <v>2254715</v>
      </c>
      <c r="K19" s="11">
        <f t="shared" si="3"/>
        <v>2254715</v>
      </c>
      <c r="L19" s="11">
        <f t="shared" si="3"/>
        <v>2254715</v>
      </c>
    </row>
    <row r="20" spans="1:12" ht="12.6" customHeight="1" thickTop="1" x14ac:dyDescent="0.2">
      <c r="A20" s="110"/>
      <c r="B20" s="111"/>
      <c r="C20" s="112"/>
      <c r="D20" s="112"/>
      <c r="E20" s="112"/>
      <c r="F20" s="112"/>
      <c r="G20" s="112"/>
      <c r="H20" s="112"/>
      <c r="I20" s="112"/>
    </row>
    <row r="21" spans="1:12" ht="26.25" customHeight="1" x14ac:dyDescent="0.2">
      <c r="A21" s="328" t="s">
        <v>40</v>
      </c>
      <c r="B21" s="329"/>
      <c r="C21" s="7">
        <f>'TOTAL DEVELOPMENT COSTS'!D23</f>
        <v>0</v>
      </c>
      <c r="D21" s="7">
        <f>'TOTAL DEVELOPMENT COSTS'!E23</f>
        <v>0</v>
      </c>
      <c r="E21" s="7">
        <f>'TOTAL DEVELOPMENT COSTS'!F23</f>
        <v>304000</v>
      </c>
      <c r="F21" s="7">
        <f>'TOTAL DEVELOPMENT COSTS'!G23</f>
        <v>823383</v>
      </c>
      <c r="G21" s="7">
        <f>'TOTAL DEVELOPMENT COSTS'!H23</f>
        <v>675632</v>
      </c>
      <c r="H21" s="7">
        <f>'TOTAL DEVELOPMENT COSTS'!I23</f>
        <v>451700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0" t="s">
        <v>78</v>
      </c>
      <c r="B23" s="331"/>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EB06D748431449A45EFD3D63735F3D" ma:contentTypeVersion="0" ma:contentTypeDescription="Create a new document." ma:contentTypeScope="" ma:versionID="8c88d12fcabf421b60f80ccfc2f73a1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2F302-5337-4612-B095-3EC8E146F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295ED35-0B8E-419B-8538-EB6E94DEC7B7}">
  <ds:schemaRef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C68F883-639D-4174-971A-FC24E3730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Eichler, Stephen</cp:lastModifiedBy>
  <cp:lastPrinted>2014-01-24T17:39:00Z</cp:lastPrinted>
  <dcterms:created xsi:type="dcterms:W3CDTF">2009-11-16T15:45:40Z</dcterms:created>
  <dcterms:modified xsi:type="dcterms:W3CDTF">2014-03-20T16:23:21Z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0x01010076EB06D748431449A45EFD3D63735F3D</vt:lpwstr>
  </property>
</Properties>
</file>