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480" yWindow="360" windowWidth="15480" windowHeight="11400" tabRatio="913" firstSheet="2" activeTab="8"/>
  </bookViews>
  <sheets>
    <sheet name="PROJECT ID|INSTRUCTIONS" sheetId="12" r:id="rId1"/>
    <sheet name="FINANCIAL BENEFITS" sheetId="4" r:id="rId2"/>
    <sheet name="TOTAL DEVELOPMENT COSTS" sheetId="1" r:id="rId3"/>
    <sheet name="CAPITAL DEV. COSTS-THIS REQUEST" sheetId="6" r:id="rId4"/>
    <sheet name=" OBJECTIVES" sheetId="10" state="hidden" r:id="rId5"/>
    <sheet name="FUNDING SOURCES" sheetId="5" r:id="rId6"/>
    <sheet name="SUPPORT COSTS" sheetId="2" r:id="rId7"/>
    <sheet name="Settings" sheetId="11" state="hidden" r:id="rId8"/>
    <sheet name="TIMELINE COSTS" sheetId="13" r:id="rId9"/>
  </sheets>
  <definedNames>
    <definedName name="OLE_LINK2" localSheetId="0">'PROJECT ID|INSTRUCTIONS'!$C$60</definedName>
    <definedName name="_xlnm.Print_Area" localSheetId="4">' OBJECTIVES'!$A$2:$E$66</definedName>
    <definedName name="_xlnm.Print_Area" localSheetId="0">'PROJECT ID|INSTRUCTIONS'!$A$2:$C$43</definedName>
    <definedName name="_xlnm.Print_Titles" localSheetId="4">' OBJECTIVES'!$6:$7</definedName>
    <definedName name="_xlnm.Print_Titles" localSheetId="3">'CAPITAL DEV. COSTS-THIS REQUEST'!$6:$7</definedName>
    <definedName name="_xlnm.Print_Titles" localSheetId="1">'FINANCIAL BENEFITS'!$6:$8</definedName>
    <definedName name="_xlnm.Print_Titles" localSheetId="6">'SUPPORT COSTS'!$9:$11</definedName>
    <definedName name="_xlnm.Print_Titles" localSheetId="2">'TOTAL DEVELOPMENT COSTS'!$6:$7</definedName>
  </definedNames>
  <calcPr calcId="145621"/>
</workbook>
</file>

<file path=xl/calcChain.xml><?xml version="1.0" encoding="utf-8"?>
<calcChain xmlns="http://schemas.openxmlformats.org/spreadsheetml/2006/main">
  <c r="C13" i="13" l="1"/>
  <c r="B12" i="13"/>
  <c r="B13" i="13"/>
  <c r="H13" i="13" l="1"/>
  <c r="D13" i="13"/>
  <c r="E13" i="13" l="1"/>
  <c r="E4" i="13"/>
  <c r="E3" i="13"/>
  <c r="E2" i="13"/>
  <c r="I12" i="13" l="1"/>
  <c r="D21" i="5"/>
  <c r="D19" i="5"/>
  <c r="G12" i="1"/>
  <c r="D23" i="5" l="1"/>
  <c r="K12" i="2"/>
  <c r="F12" i="1"/>
  <c r="F26" i="4" l="1"/>
  <c r="K20" i="1" l="1"/>
  <c r="K21" i="1"/>
  <c r="K19" i="1"/>
  <c r="K13" i="1"/>
  <c r="K14" i="1"/>
  <c r="K15" i="1"/>
  <c r="K16" i="1"/>
  <c r="K17" i="1"/>
  <c r="K12" i="1"/>
  <c r="K9" i="1"/>
  <c r="K10" i="1"/>
  <c r="K8" i="1"/>
  <c r="D22" i="2" l="1"/>
  <c r="D15" i="2"/>
  <c r="E15" i="2"/>
  <c r="F15" i="2"/>
  <c r="F27" i="2" s="1"/>
  <c r="O12" i="2"/>
  <c r="O14" i="2"/>
  <c r="O13" i="2"/>
  <c r="O16" i="2"/>
  <c r="O17" i="2"/>
  <c r="O18" i="2"/>
  <c r="O19" i="2"/>
  <c r="O20" i="2"/>
  <c r="O21" i="2"/>
  <c r="O23" i="2"/>
  <c r="O25" i="2"/>
  <c r="O26" i="2" s="1"/>
  <c r="M15" i="2"/>
  <c r="M22" i="2"/>
  <c r="M26" i="2"/>
  <c r="K11" i="2"/>
  <c r="J11" i="2"/>
  <c r="I11" i="2"/>
  <c r="H11" i="2"/>
  <c r="G11" i="2"/>
  <c r="F11" i="2"/>
  <c r="E11" i="2"/>
  <c r="D36" i="10"/>
  <c r="K10" i="2"/>
  <c r="J10" i="2"/>
  <c r="I10" i="2"/>
  <c r="H10" i="2"/>
  <c r="G10" i="2"/>
  <c r="F10" i="2"/>
  <c r="H15" i="2"/>
  <c r="J26" i="2"/>
  <c r="I26" i="2"/>
  <c r="H26" i="2"/>
  <c r="J22" i="2"/>
  <c r="I22" i="2"/>
  <c r="H22" i="2"/>
  <c r="J15" i="2"/>
  <c r="J27" i="2" s="1"/>
  <c r="I15" i="2"/>
  <c r="I27" i="2" s="1"/>
  <c r="D66" i="10"/>
  <c r="C4" i="5"/>
  <c r="C3" i="5"/>
  <c r="C2" i="5"/>
  <c r="D4" i="2"/>
  <c r="D3" i="2"/>
  <c r="D2" i="2"/>
  <c r="C2" i="10"/>
  <c r="C4" i="10"/>
  <c r="C3" i="10"/>
  <c r="D4" i="6"/>
  <c r="D3" i="6"/>
  <c r="D2" i="6"/>
  <c r="D2" i="1"/>
  <c r="D4" i="1"/>
  <c r="D3" i="1"/>
  <c r="C2" i="4"/>
  <c r="C4" i="4"/>
  <c r="C3" i="4"/>
  <c r="A37" i="10"/>
  <c r="D7" i="5"/>
  <c r="E7" i="5"/>
  <c r="F7" i="5"/>
  <c r="G7" i="5"/>
  <c r="H7" i="5"/>
  <c r="I7" i="5"/>
  <c r="J7" i="5"/>
  <c r="K7" i="5"/>
  <c r="J8" i="5"/>
  <c r="K8" i="5"/>
  <c r="L8" i="5"/>
  <c r="J9" i="5"/>
  <c r="K9" i="5"/>
  <c r="L9" i="5"/>
  <c r="J10" i="5"/>
  <c r="K10" i="5"/>
  <c r="L10" i="5"/>
  <c r="J11" i="5"/>
  <c r="K11" i="5"/>
  <c r="L11" i="5"/>
  <c r="J12" i="5"/>
  <c r="K12" i="5"/>
  <c r="L12" i="5"/>
  <c r="D11" i="6"/>
  <c r="D18" i="6"/>
  <c r="E18" i="6"/>
  <c r="D22" i="6"/>
  <c r="E11" i="6"/>
  <c r="E22" i="6"/>
  <c r="F11" i="6"/>
  <c r="F18" i="6"/>
  <c r="F22" i="6"/>
  <c r="G11" i="6"/>
  <c r="G18" i="6"/>
  <c r="G22" i="6"/>
  <c r="H11" i="6"/>
  <c r="H18" i="6"/>
  <c r="H22" i="6"/>
  <c r="I11" i="6"/>
  <c r="I18" i="6"/>
  <c r="I22" i="6"/>
  <c r="J11" i="6"/>
  <c r="J18" i="6"/>
  <c r="J22" i="6"/>
  <c r="J14" i="5"/>
  <c r="K14" i="5"/>
  <c r="L14" i="5"/>
  <c r="J15" i="5"/>
  <c r="K15" i="5"/>
  <c r="L15" i="5"/>
  <c r="J16" i="5"/>
  <c r="K16" i="5"/>
  <c r="L16" i="5"/>
  <c r="J17" i="5"/>
  <c r="K17" i="5"/>
  <c r="L17" i="5"/>
  <c r="J18" i="5"/>
  <c r="K18" i="5"/>
  <c r="L18" i="5"/>
  <c r="G15" i="2"/>
  <c r="K15" i="2"/>
  <c r="E22" i="2"/>
  <c r="F22" i="2"/>
  <c r="G22" i="2"/>
  <c r="K22" i="2"/>
  <c r="D26" i="2"/>
  <c r="E26" i="2"/>
  <c r="F26" i="2"/>
  <c r="G26" i="2"/>
  <c r="K26" i="2"/>
  <c r="A20" i="10"/>
  <c r="A9" i="10"/>
  <c r="E7" i="6"/>
  <c r="F7" i="6"/>
  <c r="G7" i="6"/>
  <c r="H7" i="6"/>
  <c r="I7" i="6"/>
  <c r="J7" i="6"/>
  <c r="K8" i="6"/>
  <c r="K9" i="6"/>
  <c r="K10" i="6"/>
  <c r="K12" i="6"/>
  <c r="K13" i="6"/>
  <c r="K14" i="6"/>
  <c r="K15" i="6"/>
  <c r="K16" i="6"/>
  <c r="K17" i="6"/>
  <c r="K19" i="6"/>
  <c r="K21" i="6"/>
  <c r="E7" i="1"/>
  <c r="F7" i="1"/>
  <c r="G7" i="1"/>
  <c r="H7" i="1"/>
  <c r="I7" i="1"/>
  <c r="J7" i="1"/>
  <c r="D11" i="1"/>
  <c r="E11" i="1"/>
  <c r="E18" i="1"/>
  <c r="F11" i="1"/>
  <c r="G11" i="1"/>
  <c r="H11" i="1"/>
  <c r="I11" i="1"/>
  <c r="J11" i="1"/>
  <c r="J18" i="1"/>
  <c r="D18" i="1"/>
  <c r="F18" i="1"/>
  <c r="G18" i="1"/>
  <c r="H18" i="1"/>
  <c r="I18" i="1"/>
  <c r="D22" i="1"/>
  <c r="E22" i="1"/>
  <c r="F22" i="1"/>
  <c r="G22" i="1"/>
  <c r="H22" i="1"/>
  <c r="I22" i="1"/>
  <c r="J22" i="1"/>
  <c r="D26" i="4"/>
  <c r="M27" i="2" l="1"/>
  <c r="F23" i="6"/>
  <c r="E13" i="5" s="1"/>
  <c r="E23" i="6"/>
  <c r="K11" i="6"/>
  <c r="K22" i="1"/>
  <c r="H23" i="6"/>
  <c r="G13" i="5" s="1"/>
  <c r="G19" i="5" s="1"/>
  <c r="J23" i="6"/>
  <c r="I13" i="5" s="1"/>
  <c r="I19" i="5" s="1"/>
  <c r="H27" i="2"/>
  <c r="G27" i="2"/>
  <c r="E27" i="2"/>
  <c r="K27" i="2"/>
  <c r="I23" i="6"/>
  <c r="H13" i="5" s="1"/>
  <c r="H19" i="5" s="1"/>
  <c r="D27" i="2"/>
  <c r="G23" i="6"/>
  <c r="F13" i="5" s="1"/>
  <c r="F19" i="5" s="1"/>
  <c r="D23" i="6"/>
  <c r="C13" i="5" s="1"/>
  <c r="C19" i="5" s="1"/>
  <c r="K11" i="1"/>
  <c r="K18" i="1"/>
  <c r="O22" i="2"/>
  <c r="O15" i="2"/>
  <c r="K18" i="6"/>
  <c r="K22" i="6"/>
  <c r="J23" i="1"/>
  <c r="I21" i="5" s="1"/>
  <c r="H23" i="1"/>
  <c r="G21" i="5" s="1"/>
  <c r="F23" i="1"/>
  <c r="E21" i="5" s="1"/>
  <c r="E23" i="1"/>
  <c r="I23" i="1"/>
  <c r="H21" i="5" s="1"/>
  <c r="G23" i="1"/>
  <c r="D23" i="1"/>
  <c r="O27" i="2" l="1"/>
  <c r="D13" i="5"/>
  <c r="C21" i="5"/>
  <c r="K23" i="1"/>
  <c r="G23" i="5"/>
  <c r="K23" i="6"/>
  <c r="I23" i="5"/>
  <c r="H23" i="5"/>
  <c r="F21" i="5"/>
  <c r="F23" i="5" s="1"/>
  <c r="K13" i="5"/>
  <c r="K19" i="5" s="1"/>
  <c r="E19" i="5"/>
  <c r="E23" i="5" s="1"/>
  <c r="J13" i="5" l="1"/>
  <c r="J19" i="5" s="1"/>
  <c r="C25" i="5"/>
  <c r="L13" i="5"/>
  <c r="L19" i="5" s="1"/>
  <c r="G13" i="13"/>
  <c r="F13" i="13" l="1"/>
  <c r="I13" i="13" s="1"/>
  <c r="I11" i="13"/>
</calcChain>
</file>

<file path=xl/comments1.xml><?xml version="1.0" encoding="utf-8"?>
<comments xmlns="http://schemas.openxmlformats.org/spreadsheetml/2006/main">
  <authors>
    <author>PCS</author>
  </authors>
  <commentList>
    <comment ref="F16" authorId="0">
      <text>
        <r>
          <rPr>
            <sz val="9"/>
            <color indexed="81"/>
            <rFont val="Tahoma"/>
            <family val="2"/>
          </rPr>
          <t xml:space="preserve">
300 DORS staff eliminating an average of 20 hours per year of preparing documentation and facilitating the transferring/referring consumers to other programs within DORS. 20 Hours at an average Salary/Fringe cost of $54.94 = $329,640</t>
        </r>
      </text>
    </comment>
    <comment ref="F17" authorId="0">
      <text>
        <r>
          <rPr>
            <b/>
            <sz val="9"/>
            <color indexed="81"/>
            <rFont val="Tahoma"/>
            <family val="2"/>
          </rPr>
          <t xml:space="preserve">Development of common fiscal processing with enhanced workflow and interfacing with CORE-CT will curtail expected future expansion of the DORS business office by 2 FAO positions valued at $62,500 = $125,000.  </t>
        </r>
      </text>
    </comment>
    <comment ref="F18" authorId="0">
      <text>
        <r>
          <rPr>
            <sz val="9"/>
            <color indexed="81"/>
            <rFont val="Tahoma"/>
            <family val="2"/>
          </rPr>
          <t xml:space="preserve">
Creation of a common data dictionary,development of a user-friendly reporting tool  will immediately reduce staff time involved in creation of standard management reports. Projected aggregate Time reduction is 30 hours per month at average hourly cost of $66 per hour = </t>
        </r>
        <r>
          <rPr>
            <b/>
            <sz val="9"/>
            <color indexed="81"/>
            <rFont val="Tahoma"/>
            <family val="2"/>
          </rPr>
          <t>$23,760</t>
        </r>
        <r>
          <rPr>
            <sz val="9"/>
            <color indexed="81"/>
            <rFont val="Tahoma"/>
            <family val="2"/>
          </rPr>
          <t xml:space="preserve">. Additional effeciencied will be realized with respect to staff that are unsupported by an MIS at present and utilze MS applications or paper files to meet reporting needs. An estimated 20 hours per month at $66 = </t>
        </r>
        <r>
          <rPr>
            <b/>
            <sz val="9"/>
            <color indexed="81"/>
            <rFont val="Tahoma"/>
            <family val="2"/>
          </rPr>
          <t>15,840</t>
        </r>
        <r>
          <rPr>
            <sz val="9"/>
            <color indexed="81"/>
            <rFont val="Tahoma"/>
            <family val="2"/>
          </rPr>
          <t xml:space="preserve"> 
Development of Dashboard metrics will markedly reduce the need for ad hoc report requests or staff time spent building querries: 300 staff at $54.94/hour at 1 hour per month = </t>
        </r>
        <r>
          <rPr>
            <b/>
            <sz val="9"/>
            <color indexed="81"/>
            <rFont val="Tahoma"/>
            <family val="2"/>
          </rPr>
          <t>$197,784</t>
        </r>
        <r>
          <rPr>
            <sz val="9"/>
            <color indexed="81"/>
            <rFont val="Tahoma"/>
            <family val="2"/>
          </rPr>
          <t xml:space="preserve"> </t>
        </r>
      </text>
    </comment>
    <comment ref="F19" authorId="0">
      <text>
        <r>
          <rPr>
            <b/>
            <sz val="9"/>
            <color indexed="81"/>
            <rFont val="Tahoma"/>
            <family val="2"/>
          </rPr>
          <t>PCS:</t>
        </r>
        <r>
          <rPr>
            <sz val="9"/>
            <color indexed="81"/>
            <rFont val="Tahoma"/>
            <family val="2"/>
          </rPr>
          <t xml:space="preserve">
Current annual Internal System Administration requires:
TM: 140,791 @ .66 = 93,700
KBS: 113,950 @ .5 = 56,975
JW: 120,720 @ .5 = 60,360
MS: 90,599 @ .66 = 59,759
WS: 78,000 @ .20 = 15,600
</t>
        </r>
        <r>
          <rPr>
            <u/>
            <sz val="9"/>
            <color indexed="81"/>
            <rFont val="Tahoma"/>
            <family val="2"/>
          </rPr>
          <t>RR: 78,000 @ .10 = 7,800</t>
        </r>
        <r>
          <rPr>
            <sz val="9"/>
            <color indexed="81"/>
            <rFont val="Tahoma"/>
            <family val="2"/>
          </rPr>
          <t xml:space="preserve">
Aggregate = $294,194</t>
        </r>
        <r>
          <rPr>
            <b/>
            <sz val="9"/>
            <color indexed="81"/>
            <rFont val="Tahoma"/>
            <family val="2"/>
          </rPr>
          <t xml:space="preserve">
</t>
        </r>
        <r>
          <rPr>
            <sz val="9"/>
            <color indexed="81"/>
            <rFont val="Tahoma"/>
            <family val="2"/>
          </rPr>
          <t xml:space="preserve">25% reduction = </t>
        </r>
        <r>
          <rPr>
            <b/>
            <sz val="9"/>
            <color indexed="81"/>
            <rFont val="Tahoma"/>
            <family val="2"/>
          </rPr>
          <t>$73,549</t>
        </r>
      </text>
    </comment>
    <comment ref="F22" authorId="0">
      <text>
        <r>
          <rPr>
            <sz val="9"/>
            <color indexed="81"/>
            <rFont val="Tahoma"/>
            <family val="2"/>
          </rPr>
          <t xml:space="preserve">Based on current annual cost of all system maintenance (BESB Libera $45,000, BRS Libera $139,200, BESB Silver Lining $28,109) - LESS estimated replacement system maintenance cost of $192,160 = </t>
        </r>
        <r>
          <rPr>
            <b/>
            <sz val="9"/>
            <color indexed="81"/>
            <rFont val="Tahoma"/>
            <family val="2"/>
          </rPr>
          <t>20,149</t>
        </r>
        <r>
          <rPr>
            <sz val="9"/>
            <color indexed="81"/>
            <rFont val="Tahoma"/>
            <family val="2"/>
          </rPr>
          <t xml:space="preserve">
</t>
        </r>
      </text>
    </comment>
    <comment ref="F23" authorId="0">
      <text>
        <r>
          <rPr>
            <b/>
            <sz val="9"/>
            <color indexed="81"/>
            <rFont val="Tahoma"/>
            <family val="2"/>
          </rPr>
          <t>Based on last year's Libera system costs.</t>
        </r>
        <r>
          <rPr>
            <sz val="9"/>
            <color indexed="81"/>
            <rFont val="Tahoma"/>
            <family val="2"/>
          </rPr>
          <t xml:space="preserve">
</t>
        </r>
      </text>
    </comment>
  </commentList>
</comments>
</file>

<file path=xl/comments2.xml><?xml version="1.0" encoding="utf-8"?>
<comments xmlns="http://schemas.openxmlformats.org/spreadsheetml/2006/main">
  <authors>
    <author>PCS</author>
  </authors>
  <commentList>
    <comment ref="D8" authorId="0">
      <text>
        <r>
          <rPr>
            <b/>
            <sz val="9"/>
            <color indexed="81"/>
            <rFont val="Tahoma"/>
            <family val="2"/>
          </rPr>
          <t xml:space="preserve">
</t>
        </r>
        <r>
          <rPr>
            <sz val="9"/>
            <color indexed="81"/>
            <rFont val="Tahoma"/>
            <family val="2"/>
          </rPr>
          <t xml:space="preserve">
</t>
        </r>
      </text>
    </comment>
    <comment ref="E8" authorId="0">
      <text>
        <r>
          <rPr>
            <b/>
            <sz val="9"/>
            <color indexed="81"/>
            <rFont val="Tahoma"/>
            <family val="2"/>
          </rPr>
          <t>PCS:</t>
        </r>
        <r>
          <rPr>
            <sz val="9"/>
            <color indexed="81"/>
            <rFont val="Tahoma"/>
            <family val="2"/>
          </rPr>
          <t xml:space="preserve">
KBS work on RFP scope and System Requirements for federal programs. 10% of 119,416</t>
        </r>
      </text>
    </comment>
    <comment ref="F8" authorId="0">
      <text>
        <r>
          <rPr>
            <b/>
            <u/>
            <sz val="9"/>
            <color indexed="81"/>
            <rFont val="Tahoma"/>
            <family val="2"/>
          </rPr>
          <t>33%</t>
        </r>
        <r>
          <rPr>
            <b/>
            <sz val="9"/>
            <color indexed="81"/>
            <rFont val="Tahoma"/>
            <family val="2"/>
          </rPr>
          <t xml:space="preserve">:
KBS: 39,407
TM: 46,461
JW:39,836
</t>
        </r>
        <r>
          <rPr>
            <b/>
            <u/>
            <sz val="9"/>
            <color indexed="81"/>
            <rFont val="Tahoma"/>
            <family val="2"/>
          </rPr>
          <t>20%</t>
        </r>
        <r>
          <rPr>
            <b/>
            <sz val="9"/>
            <color indexed="81"/>
            <rFont val="Tahoma"/>
            <family val="2"/>
          </rPr>
          <t xml:space="preserve">
DSJ: 23,720
CB: 21,043
FAO: 17,380
PG: 16,823
NB: 27,936
JA: 37,377
MGH: 23,883
3CSLR: 72,000
Mary B: 28,100
HR: 8,067
Marsha B: 20,318
10%
KKB 21,037
DFD: 18,551
BS: 6,970
FED = $468,909
STATE FUNDED:
</t>
        </r>
        <r>
          <rPr>
            <b/>
            <u/>
            <sz val="9"/>
            <color indexed="81"/>
            <rFont val="Tahoma"/>
            <family val="2"/>
          </rPr>
          <t>20%</t>
        </r>
        <r>
          <rPr>
            <b/>
            <sz val="9"/>
            <color indexed="81"/>
            <rFont val="Tahoma"/>
            <family val="2"/>
          </rPr>
          <t xml:space="preserve">
MP 19,571
MS: 18,120
3FAO's: 37,500
</t>
        </r>
        <r>
          <rPr>
            <b/>
            <u/>
            <sz val="9"/>
            <color indexed="81"/>
            <rFont val="Tahoma"/>
            <family val="2"/>
          </rPr>
          <t>10%</t>
        </r>
        <r>
          <rPr>
            <b/>
            <sz val="9"/>
            <color indexed="81"/>
            <rFont val="Tahoma"/>
            <family val="2"/>
          </rPr>
          <t xml:space="preserve">
SB: 7,800
DF: 7,598
DT: 7,863
State= $98,452
Combined= $567,361</t>
        </r>
      </text>
    </comment>
    <comment ref="G8" authorId="0">
      <text>
        <r>
          <rPr>
            <b/>
            <u/>
            <sz val="9"/>
            <color indexed="81"/>
            <rFont val="Tahoma"/>
            <family val="2"/>
          </rPr>
          <t>33%</t>
        </r>
        <r>
          <rPr>
            <b/>
            <sz val="9"/>
            <color indexed="81"/>
            <rFont val="Tahoma"/>
            <family val="2"/>
          </rPr>
          <t xml:space="preserve">:
KBS: 39,407
TM: 46,461
JW:39,836
</t>
        </r>
        <r>
          <rPr>
            <b/>
            <u/>
            <sz val="9"/>
            <color indexed="81"/>
            <rFont val="Tahoma"/>
            <family val="2"/>
          </rPr>
          <t>20%</t>
        </r>
        <r>
          <rPr>
            <b/>
            <sz val="9"/>
            <color indexed="81"/>
            <rFont val="Tahoma"/>
            <family val="2"/>
          </rPr>
          <t xml:space="preserve">
DSJ: 23,720
CB: 21,043
FAO: 17,380
PG: 16,823
NB: 27,936
JA: 37,377
MGH: 23,883
3CSLR: 72,000
Mary B: 28,100
HR: 8,067
Marsha B: 20,318
10%
KKB 21,037
DFD: 18,551
BS: 6,970
FED = $468,909
STATE FUNDED:
</t>
        </r>
        <r>
          <rPr>
            <b/>
            <u/>
            <sz val="9"/>
            <color indexed="81"/>
            <rFont val="Tahoma"/>
            <family val="2"/>
          </rPr>
          <t>20%</t>
        </r>
        <r>
          <rPr>
            <b/>
            <sz val="9"/>
            <color indexed="81"/>
            <rFont val="Tahoma"/>
            <family val="2"/>
          </rPr>
          <t xml:space="preserve">
MP 19,571
MS: 18,120
3FAO's: 37,500
</t>
        </r>
        <r>
          <rPr>
            <b/>
            <u/>
            <sz val="9"/>
            <color indexed="81"/>
            <rFont val="Tahoma"/>
            <family val="2"/>
          </rPr>
          <t>10%</t>
        </r>
        <r>
          <rPr>
            <b/>
            <sz val="9"/>
            <color indexed="81"/>
            <rFont val="Tahoma"/>
            <family val="2"/>
          </rPr>
          <t xml:space="preserve">
SB: 7,800
DF: 7,598
DT: 7,863
State= $98,452
Combined= $567,361</t>
        </r>
      </text>
    </comment>
    <comment ref="E12" authorId="0">
      <text>
        <r>
          <rPr>
            <b/>
            <sz val="9"/>
            <color indexed="81"/>
            <rFont val="Tahoma"/>
            <family val="2"/>
          </rPr>
          <t>PCS:</t>
        </r>
        <r>
          <rPr>
            <sz val="9"/>
            <color indexed="81"/>
            <rFont val="Tahoma"/>
            <family val="2"/>
          </rPr>
          <t xml:space="preserve">
Jeff for 8 months @ 130K annual - 33% of time
</t>
        </r>
      </text>
    </comment>
    <comment ref="F12" authorId="0">
      <text>
        <r>
          <rPr>
            <b/>
            <sz val="9"/>
            <color indexed="81"/>
            <rFont val="Tahoma"/>
            <family val="2"/>
          </rPr>
          <t>PCS:
4 Consultants @ $130K average. Per Master Agreement Contracts, estimated average cost.
1 Project Manager
3 Business Analysts/Testers</t>
        </r>
        <r>
          <rPr>
            <sz val="9"/>
            <color indexed="81"/>
            <rFont val="Tahoma"/>
            <family val="2"/>
          </rPr>
          <t xml:space="preserve">
</t>
        </r>
      </text>
    </comment>
    <comment ref="G12" authorId="0">
      <text>
        <r>
          <rPr>
            <b/>
            <sz val="9"/>
            <color indexed="81"/>
            <rFont val="Tahoma"/>
            <family val="2"/>
          </rPr>
          <t>PCS:
4 Consultants @ $130K average. Per Master Agreement Contracts, estimated average cost.
1 Project Manager
3 Business Analysts/Testers</t>
        </r>
        <r>
          <rPr>
            <sz val="9"/>
            <color indexed="81"/>
            <rFont val="Tahoma"/>
            <family val="2"/>
          </rPr>
          <t xml:space="preserve">
</t>
        </r>
      </text>
    </comment>
    <comment ref="F16" authorId="0">
      <text>
        <r>
          <rPr>
            <b/>
            <sz val="9"/>
            <color indexed="81"/>
            <rFont val="Tahoma"/>
            <family val="2"/>
          </rPr>
          <t>PCS:</t>
        </r>
        <r>
          <rPr>
            <sz val="9"/>
            <color indexed="81"/>
            <rFont val="Tahoma"/>
            <family val="2"/>
          </rPr>
          <t xml:space="preserve">
Projected Application cost based on BRS most recent procurement of comparable system. </t>
        </r>
      </text>
    </comment>
    <comment ref="G16" authorId="0">
      <text>
        <r>
          <rPr>
            <b/>
            <sz val="9"/>
            <color indexed="81"/>
            <rFont val="Tahoma"/>
            <family val="2"/>
          </rPr>
          <t>PCS:</t>
        </r>
        <r>
          <rPr>
            <sz val="9"/>
            <color indexed="81"/>
            <rFont val="Tahoma"/>
            <family val="2"/>
          </rPr>
          <t xml:space="preserve">
Projected Application cost based on BRS most recent procurement of comparable system. </t>
        </r>
      </text>
    </comment>
    <comment ref="H17" authorId="0">
      <text>
        <r>
          <rPr>
            <b/>
            <sz val="9"/>
            <color indexed="81"/>
            <rFont val="Tahoma"/>
            <family val="2"/>
          </rPr>
          <t>PCS:</t>
        </r>
        <r>
          <rPr>
            <sz val="9"/>
            <color indexed="81"/>
            <rFont val="Tahoma"/>
            <family val="2"/>
          </rPr>
          <t xml:space="preserve">
Estimated system Maintenance costs based on most recent procurement of comparable system</t>
        </r>
      </text>
    </comment>
    <comment ref="I17" authorId="0">
      <text>
        <r>
          <rPr>
            <b/>
            <sz val="9"/>
            <color indexed="81"/>
            <rFont val="Tahoma"/>
            <family val="2"/>
          </rPr>
          <t>PCS:</t>
        </r>
        <r>
          <rPr>
            <sz val="9"/>
            <color indexed="81"/>
            <rFont val="Tahoma"/>
            <family val="2"/>
          </rPr>
          <t xml:space="preserve">
Estimated system Maintenance costs based on most recent procurement of comparable system</t>
        </r>
      </text>
    </comment>
    <comment ref="J17" authorId="0">
      <text>
        <r>
          <rPr>
            <b/>
            <sz val="9"/>
            <color indexed="81"/>
            <rFont val="Tahoma"/>
            <family val="2"/>
          </rPr>
          <t>PCS:</t>
        </r>
        <r>
          <rPr>
            <sz val="9"/>
            <color indexed="81"/>
            <rFont val="Tahoma"/>
            <family val="2"/>
          </rPr>
          <t xml:space="preserve">
3% inflation of previous maintenance costs</t>
        </r>
      </text>
    </comment>
    <comment ref="D21" authorId="0">
      <text>
        <r>
          <rPr>
            <b/>
            <sz val="9"/>
            <color indexed="81"/>
            <rFont val="Tahoma"/>
            <family val="2"/>
          </rPr>
          <t>PCS:</t>
        </r>
        <r>
          <rPr>
            <sz val="9"/>
            <color indexed="81"/>
            <rFont val="Tahoma"/>
            <family val="2"/>
          </rPr>
          <t xml:space="preserve">
Cost of servers that can be leveraged into implementation</t>
        </r>
      </text>
    </comment>
  </commentList>
</comments>
</file>

<file path=xl/comments3.xml><?xml version="1.0" encoding="utf-8"?>
<comments xmlns="http://schemas.openxmlformats.org/spreadsheetml/2006/main">
  <authors>
    <author>PCS</author>
  </authors>
  <commentList>
    <comment ref="F12" authorId="0">
      <text>
        <r>
          <rPr>
            <b/>
            <sz val="9"/>
            <color indexed="81"/>
            <rFont val="Tahoma"/>
            <family val="2"/>
          </rPr>
          <t>PCS:
4 Consultants @ $130K average. Per Master Agreement Contracts, estimated average cost
1 Project Manager
2 Business Analysts</t>
        </r>
        <r>
          <rPr>
            <sz val="9"/>
            <color indexed="81"/>
            <rFont val="Tahoma"/>
            <family val="2"/>
          </rPr>
          <t xml:space="preserve">
</t>
        </r>
      </text>
    </comment>
    <comment ref="G12" authorId="0">
      <text>
        <r>
          <rPr>
            <b/>
            <sz val="9"/>
            <color indexed="81"/>
            <rFont val="Tahoma"/>
            <family val="2"/>
          </rPr>
          <t>PCS:
4 Consultants @ $130K average. Per Master Agreement Contracts, estimated average cost</t>
        </r>
        <r>
          <rPr>
            <sz val="9"/>
            <color indexed="81"/>
            <rFont val="Tahoma"/>
            <family val="2"/>
          </rPr>
          <t xml:space="preserve">
</t>
        </r>
      </text>
    </comment>
    <comment ref="F16" authorId="0">
      <text>
        <r>
          <rPr>
            <b/>
            <sz val="9"/>
            <color indexed="81"/>
            <rFont val="Tahoma"/>
            <family val="2"/>
          </rPr>
          <t>PCS:</t>
        </r>
        <r>
          <rPr>
            <sz val="9"/>
            <color indexed="81"/>
            <rFont val="Tahoma"/>
            <family val="2"/>
          </rPr>
          <t xml:space="preserve">
Projected Application cost based on BRS most recent procurement of comparable system. </t>
        </r>
      </text>
    </comment>
    <comment ref="G16" authorId="0">
      <text>
        <r>
          <rPr>
            <b/>
            <sz val="9"/>
            <color indexed="81"/>
            <rFont val="Tahoma"/>
            <family val="2"/>
          </rPr>
          <t>PCS:</t>
        </r>
        <r>
          <rPr>
            <sz val="9"/>
            <color indexed="81"/>
            <rFont val="Tahoma"/>
            <family val="2"/>
          </rPr>
          <t xml:space="preserve">
Projected Application cost based on BRS most recent procurement of comparable system. </t>
        </r>
      </text>
    </comment>
  </commentList>
</comments>
</file>

<file path=xl/comments4.xml><?xml version="1.0" encoding="utf-8"?>
<comments xmlns="http://schemas.openxmlformats.org/spreadsheetml/2006/main">
  <authors>
    <author>PCS</author>
  </authors>
  <commentList>
    <comment ref="E8" authorId="0">
      <text>
        <r>
          <rPr>
            <b/>
            <sz val="9"/>
            <color indexed="81"/>
            <rFont val="Tahoma"/>
            <family val="2"/>
          </rPr>
          <t>State Funded Salary - contributing GF and STF staff.</t>
        </r>
        <r>
          <rPr>
            <sz val="9"/>
            <color indexed="81"/>
            <rFont val="Tahoma"/>
            <family val="2"/>
          </rPr>
          <t xml:space="preserve">
</t>
        </r>
      </text>
    </comment>
    <comment ref="F8" authorId="0">
      <text>
        <r>
          <rPr>
            <b/>
            <sz val="9"/>
            <color indexed="81"/>
            <rFont val="Tahoma"/>
            <family val="2"/>
          </rPr>
          <t>State Funded Salary - contributing GF and STF staff.</t>
        </r>
        <r>
          <rPr>
            <sz val="9"/>
            <color indexed="81"/>
            <rFont val="Tahoma"/>
            <family val="2"/>
          </rPr>
          <t xml:space="preserve">
</t>
        </r>
      </text>
    </comment>
    <comment ref="G8" authorId="0">
      <text>
        <r>
          <rPr>
            <b/>
            <sz val="9"/>
            <color indexed="81"/>
            <rFont val="Tahoma"/>
            <family val="2"/>
          </rPr>
          <t>PCS:</t>
        </r>
        <r>
          <rPr>
            <sz val="9"/>
            <color indexed="81"/>
            <rFont val="Tahoma"/>
            <family val="2"/>
          </rPr>
          <t xml:space="preserve">
Anticipated funding source is GF Other Expenses - Can be cost allocated to Federal Grants if necessary</t>
        </r>
      </text>
    </comment>
    <comment ref="H8" authorId="0">
      <text>
        <r>
          <rPr>
            <b/>
            <sz val="9"/>
            <color indexed="81"/>
            <rFont val="Tahoma"/>
            <family val="2"/>
          </rPr>
          <t>PCS:</t>
        </r>
        <r>
          <rPr>
            <sz val="9"/>
            <color indexed="81"/>
            <rFont val="Tahoma"/>
            <family val="2"/>
          </rPr>
          <t xml:space="preserve">
Anticipated funding source is GF Other Expenses - Can be cost allocated to Federal Grants if necessary</t>
        </r>
      </text>
    </comment>
    <comment ref="I8" authorId="0">
      <text>
        <r>
          <rPr>
            <b/>
            <sz val="9"/>
            <color indexed="81"/>
            <rFont val="Tahoma"/>
            <family val="2"/>
          </rPr>
          <t>PCS:</t>
        </r>
        <r>
          <rPr>
            <sz val="9"/>
            <color indexed="81"/>
            <rFont val="Tahoma"/>
            <family val="2"/>
          </rPr>
          <t xml:space="preserve">
3% inflation of previous maintenance costs</t>
        </r>
      </text>
    </comment>
    <comment ref="D11" authorId="0">
      <text>
        <r>
          <rPr>
            <b/>
            <sz val="9"/>
            <color indexed="81"/>
            <rFont val="Tahoma"/>
            <family val="2"/>
          </rPr>
          <t>Based on 8 employees * KBS at 10% + Pro-rated Consultant</t>
        </r>
      </text>
    </comment>
    <comment ref="E11" authorId="0">
      <text>
        <r>
          <rPr>
            <b/>
            <sz val="9"/>
            <color indexed="81"/>
            <rFont val="Tahoma"/>
            <family val="2"/>
          </rPr>
          <t>Based on Federal Salaries from previous tabs and 1 Business Analyst Consultant</t>
        </r>
      </text>
    </comment>
    <comment ref="F11" authorId="0">
      <text>
        <r>
          <rPr>
            <b/>
            <sz val="9"/>
            <color indexed="81"/>
            <rFont val="Tahoma"/>
            <family val="2"/>
          </rPr>
          <t>Based on Federal Salaries from previous tabs and 1 Business Analyst Consultant</t>
        </r>
      </text>
    </comment>
  </commentList>
</comments>
</file>

<file path=xl/comments5.xml><?xml version="1.0" encoding="utf-8"?>
<comments xmlns="http://schemas.openxmlformats.org/spreadsheetml/2006/main">
  <authors>
    <author>PCS</author>
  </authors>
  <commentList>
    <comment ref="K12" authorId="0">
      <text>
        <r>
          <rPr>
            <b/>
            <sz val="9"/>
            <color indexed="81"/>
            <rFont val="Tahoma"/>
            <family val="2"/>
          </rPr>
          <t>Based on 8 employees * $42781 average salary/year at a 50% rate + 3 BESB employees.</t>
        </r>
      </text>
    </comment>
    <comment ref="E22" authorId="0">
      <text>
        <r>
          <rPr>
            <b/>
            <sz val="9"/>
            <color indexed="81"/>
            <rFont val="Tahoma"/>
            <family val="2"/>
          </rPr>
          <t xml:space="preserve">Assumes Old and New systems will run concurrently though 2014.  Depending on resources, we may be able to shrink the time period where we have concurrent systems.
</t>
        </r>
        <r>
          <rPr>
            <sz val="9"/>
            <color indexed="81"/>
            <rFont val="Tahoma"/>
            <family val="2"/>
          </rPr>
          <t xml:space="preserve">
</t>
        </r>
      </text>
    </comment>
    <comment ref="K22" authorId="0">
      <text>
        <r>
          <rPr>
            <b/>
            <sz val="9"/>
            <color indexed="81"/>
            <rFont val="Tahoma"/>
            <family val="2"/>
          </rPr>
          <t>Based upon Prior Fiscal Year Costs</t>
        </r>
        <r>
          <rPr>
            <sz val="9"/>
            <color indexed="81"/>
            <rFont val="Tahoma"/>
            <family val="2"/>
          </rPr>
          <t xml:space="preserve">
</t>
        </r>
      </text>
    </comment>
  </commentList>
</comments>
</file>

<file path=xl/comments6.xml><?xml version="1.0" encoding="utf-8"?>
<comments xmlns="http://schemas.openxmlformats.org/spreadsheetml/2006/main">
  <authors>
    <author>PCS</author>
  </authors>
  <commentList>
    <comment ref="C5" authorId="0">
      <text>
        <r>
          <rPr>
            <b/>
            <sz val="9"/>
            <color indexed="81"/>
            <rFont val="Tahoma"/>
            <family val="2"/>
          </rPr>
          <t>Assumes this phase takes 20% of total project time.</t>
        </r>
        <r>
          <rPr>
            <sz val="9"/>
            <color indexed="81"/>
            <rFont val="Tahoma"/>
            <family val="2"/>
          </rPr>
          <t xml:space="preserve">
</t>
        </r>
      </text>
    </comment>
    <comment ref="D5" authorId="0">
      <text>
        <r>
          <rPr>
            <b/>
            <sz val="9"/>
            <color indexed="81"/>
            <rFont val="Tahoma"/>
            <family val="2"/>
          </rPr>
          <t>Assumes this phase takes 25% of total project time.</t>
        </r>
        <r>
          <rPr>
            <sz val="9"/>
            <color indexed="81"/>
            <rFont val="Tahoma"/>
            <family val="2"/>
          </rPr>
          <t xml:space="preserve">
</t>
        </r>
      </text>
    </comment>
    <comment ref="E5" authorId="0">
      <text>
        <r>
          <rPr>
            <b/>
            <sz val="9"/>
            <color indexed="81"/>
            <rFont val="Tahoma"/>
            <family val="2"/>
          </rPr>
          <t>Assumes this phase takes 30% of total project time.</t>
        </r>
        <r>
          <rPr>
            <sz val="9"/>
            <color indexed="81"/>
            <rFont val="Tahoma"/>
            <family val="2"/>
          </rPr>
          <t xml:space="preserve">
</t>
        </r>
      </text>
    </comment>
    <comment ref="F5" authorId="0">
      <text>
        <r>
          <rPr>
            <b/>
            <sz val="9"/>
            <color indexed="81"/>
            <rFont val="Tahoma"/>
            <family val="2"/>
          </rPr>
          <t>Assumes this phase takes 20% of total project time.</t>
        </r>
        <r>
          <rPr>
            <sz val="9"/>
            <color indexed="81"/>
            <rFont val="Tahoma"/>
            <family val="2"/>
          </rPr>
          <t xml:space="preserve">
</t>
        </r>
      </text>
    </comment>
    <comment ref="G5" authorId="0">
      <text>
        <r>
          <rPr>
            <b/>
            <sz val="9"/>
            <color indexed="81"/>
            <rFont val="Tahoma"/>
            <family val="2"/>
          </rPr>
          <t>Assumes this phase takes 5% of total project time.</t>
        </r>
        <r>
          <rPr>
            <sz val="9"/>
            <color indexed="81"/>
            <rFont val="Tahoma"/>
            <family val="2"/>
          </rPr>
          <t xml:space="preserve">
</t>
        </r>
      </text>
    </comment>
  </commentList>
</comments>
</file>

<file path=xl/sharedStrings.xml><?xml version="1.0" encoding="utf-8"?>
<sst xmlns="http://schemas.openxmlformats.org/spreadsheetml/2006/main" count="279" uniqueCount="139">
  <si>
    <t>Total</t>
  </si>
  <si>
    <t>Starts in What FY?</t>
  </si>
  <si>
    <t>Annual Amount</t>
  </si>
  <si>
    <t>One Time Benefit</t>
  </si>
  <si>
    <t>Recurring Benefit</t>
  </si>
  <si>
    <t>One Time Amount</t>
  </si>
  <si>
    <t>Occurs in What FY?</t>
  </si>
  <si>
    <t>Federal Funds</t>
  </si>
  <si>
    <t>Capital Funds--Non IT</t>
  </si>
  <si>
    <t>Capital Funds--IT Bond Funds</t>
  </si>
  <si>
    <t>1) New or Additional Revenue</t>
  </si>
  <si>
    <t>2) Streamlining/Efficiency Gains</t>
  </si>
  <si>
    <t>3) Cost Avoidance</t>
  </si>
  <si>
    <t>Prior Fiscal Years</t>
  </si>
  <si>
    <t>Code</t>
  </si>
  <si>
    <t>Description</t>
  </si>
  <si>
    <t>Subtotal</t>
  </si>
  <si>
    <t>Grand Total</t>
  </si>
  <si>
    <t>(a)</t>
  </si>
  <si>
    <t>(b)</t>
  </si>
  <si>
    <t>FINANCIAL BENEFITS</t>
  </si>
  <si>
    <t>FUNDING SOURCES</t>
  </si>
  <si>
    <t>Project Title</t>
  </si>
  <si>
    <t>Phone</t>
  </si>
  <si>
    <t>Email</t>
  </si>
  <si>
    <t>Project Number</t>
  </si>
  <si>
    <t>Date Submitted</t>
  </si>
  <si>
    <t>Your Name</t>
  </si>
  <si>
    <t>TRANSITION AND ANNUAL OPERATING COSTS</t>
  </si>
  <si>
    <t>Total
All Years</t>
  </si>
  <si>
    <t>Prior Fiscal Years
Actual</t>
  </si>
  <si>
    <t>Financial Benefits</t>
  </si>
  <si>
    <t>Total Development Costs</t>
  </si>
  <si>
    <t>Funding Sources</t>
  </si>
  <si>
    <t>Summarize the anticipated financial benefits to be realized by this project in each of the categories listed.</t>
  </si>
  <si>
    <t>Estimate project costs for relevant expenditure categories by project year, using as many columns as needed to cover the total project duration.</t>
  </si>
  <si>
    <t>Space is provided in the "other" section of the spreadsheet for additional expenditure categories not listed.</t>
  </si>
  <si>
    <t xml:space="preserve">Enter the amount from each funding source to be used for project development/implementation.  Do NOT include funding for ongoing operating costs.  </t>
  </si>
  <si>
    <t xml:space="preserve">Total funding amounts at the bottom of the worksheet should tie out to the Grand Total line in the TOTAL DEVELOPMENT COSTS worksheet.  </t>
  </si>
  <si>
    <t>TOTAL</t>
  </si>
  <si>
    <t>Grand Totals from 
"Total Development Costs" tab</t>
  </si>
  <si>
    <t>Total - All Funding Sources</t>
  </si>
  <si>
    <t>Capital Planning Fiscal Year</t>
  </si>
  <si>
    <t>Status</t>
  </si>
  <si>
    <t>FY</t>
  </si>
  <si>
    <t>TOTAL DEVELOPMENT COSTS</t>
  </si>
  <si>
    <t>GENERAL INSTRUCTIONS</t>
  </si>
  <si>
    <t>A financial benefit may either be one-time or ongoing.  Examples:
  New or Additional Revenue--one time: Grant for which agency becomes eligible by implementing a new process.
  New or Additional Revenue--ongoing: Improved enforcement of tax code; implementation of new licensing fee.
  Streamlining/Efficiency Gains--one time: Consolidation of process allows liquidation of certain assets.
  Streamlining/Efficiency Gains--ongoing: Improved process allows operation with fewer contractors.
  Cost Avoidance--one-time: Implementation of system to achieve compliance avoids penalty.
  Cost Avoidance--ongoing: System to address new mandate eliminates need to hire new staff.</t>
  </si>
  <si>
    <r>
      <t xml:space="preserve">Use this sheet to identify the </t>
    </r>
    <r>
      <rPr>
        <b/>
        <i/>
        <sz val="10"/>
        <color indexed="10"/>
        <rFont val="Arial"/>
        <family val="2"/>
      </rPr>
      <t>TOTAL</t>
    </r>
    <r>
      <rPr>
        <i/>
        <sz val="10"/>
        <rFont val="Arial"/>
        <family val="2"/>
      </rPr>
      <t xml:space="preserve"> project development and implementation costs.</t>
    </r>
  </si>
  <si>
    <t>Obj#</t>
  </si>
  <si>
    <t>CAPITAL DEVELOPMENT COSTS</t>
  </si>
  <si>
    <t>Estimated Costs</t>
  </si>
  <si>
    <t>FIRST FISCAL YEAR OF TRANSITION (YYYY)</t>
  </si>
  <si>
    <t>FIRST FISCAL YEAR OF STEADY STATE OPERATION (YYYY)</t>
  </si>
  <si>
    <t>TRANSITION AND OPERATING COSTS</t>
  </si>
  <si>
    <t>TOTAL DEVELOPMENT &amp; IMPLEMENTATION COSTS</t>
  </si>
  <si>
    <t>CAPITAL DEVELOPMENT &amp; IMPLEMENTATION COSTS</t>
  </si>
  <si>
    <t>Select…</t>
  </si>
  <si>
    <t>Current System Support Costs</t>
  </si>
  <si>
    <r>
      <t xml:space="preserve">In the last column, estimate the costs for all expenses associated with supporting the new application / environment in a steady state operation </t>
    </r>
    <r>
      <rPr>
        <b/>
        <sz val="10"/>
        <rFont val="Arial"/>
        <family val="2"/>
      </rPr>
      <t xml:space="preserve">AFTER </t>
    </r>
    <r>
      <rPr>
        <sz val="10"/>
        <rFont val="Arial"/>
        <family val="2"/>
      </rPr>
      <t>ALL project components have been transitioned to production and the old system, if any, has been decommissioned.</t>
    </r>
  </si>
  <si>
    <t xml:space="preserve"> </t>
  </si>
  <si>
    <t>High Level Operating Pool</t>
  </si>
  <si>
    <t>Environment Operating Costs</t>
  </si>
  <si>
    <t>(i)</t>
  </si>
  <si>
    <t>(j)</t>
  </si>
  <si>
    <t>(k)</t>
  </si>
  <si>
    <t>Capital Development Costs</t>
  </si>
  <si>
    <t>Support Costs (Transition and Annual Operating Costs)</t>
  </si>
  <si>
    <t>Project ID | Instructions (this worksheet)</t>
  </si>
  <si>
    <t>Total Steady State Support Costs should correspond to entry in part II.K of the IB form.</t>
  </si>
  <si>
    <t>OPERATING COSTS Work sheet                        (Current System Cost)</t>
  </si>
  <si>
    <t>PROJECT OBJECTIVES</t>
  </si>
  <si>
    <t>% Allocated to this Environment</t>
  </si>
  <si>
    <t>PROJECT IDENTIFICATION</t>
  </si>
  <si>
    <t>TABLE OF CONTENTS</t>
  </si>
  <si>
    <t>Amounts entered in the Capital Funds--IT Bond Funds row (highlighted) represent your IT capital bond funding request.  These amounts should tie out to the Grand Total line in the CAPITAL DEVELOPMENT COSTS worksheet.</t>
  </si>
  <si>
    <t>Not Started</t>
  </si>
  <si>
    <t xml:space="preserve">   Other</t>
  </si>
  <si>
    <r>
      <t xml:space="preserve">Variance                                         </t>
    </r>
    <r>
      <rPr>
        <b/>
        <i/>
        <sz val="10"/>
        <rFont val="Arial"/>
        <family val="2"/>
      </rPr>
      <t>(Development Cost Totals -
Funding Source Totals)</t>
    </r>
  </si>
  <si>
    <r>
      <t>PLEASE BE ADVISED</t>
    </r>
    <r>
      <rPr>
        <sz val="10"/>
        <rFont val="Arial"/>
        <family val="2"/>
      </rPr>
      <t>: If the user is presented with an error message on this tab, it is because the "Total - All Funding Sources" amount (row 20) for any fiscal year does not equal the "Grand Total" amount for the same fiscal year from the "Total Development Costs" tab.  In order to resolve the error, the user must make sure these numbers are in agreement.</t>
    </r>
  </si>
  <si>
    <t>ENTER INFORMATION HERE TO PRE POPULATE IN ALL TABS</t>
  </si>
  <si>
    <t xml:space="preserve">Enter the first fiscal year of transition.  The transition period begins in the first year that any part of the new system will begin live operation.  Please note that some or all parts of the old system may continue to operate during the transition period.  Implementation of certain large systems may be staged over multiple transition years. 
Enter the first fiscal year of steady state operation.  The transition period ends when the new system is fully implemented and the old system, if any, is decommissioned.  </t>
  </si>
  <si>
    <r>
      <t xml:space="preserve">In each Transition Year column, estimate the costs for all expenses associated with supporting the current </t>
    </r>
    <r>
      <rPr>
        <b/>
        <sz val="10"/>
        <rFont val="Arial"/>
        <family val="2"/>
      </rPr>
      <t>and</t>
    </r>
    <r>
      <rPr>
        <sz val="10"/>
        <rFont val="Arial"/>
        <family val="2"/>
      </rPr>
      <t xml:space="preserve"> new application(s) / environment(s) for each year during which any project component is transitioning to production.  
The spreadsheet allows for up to six transition years.  If the transition period is less than six years, the column labels for unnecessary years will be blanked out.</t>
    </r>
  </si>
  <si>
    <t xml:space="preserve">          OBJECTIVE</t>
  </si>
  <si>
    <t>Enter information in white areas only.  Shaded areas are pre-filled, will be calculated for you, or are for OPM use only.</t>
  </si>
  <si>
    <t>Info. Technology (53700)</t>
  </si>
  <si>
    <t>Salaries and Wages (50010)</t>
  </si>
  <si>
    <t>Salaries &amp; Wages Full Time</t>
  </si>
  <si>
    <t>Salaries &amp; Wages - Contractual</t>
  </si>
  <si>
    <t>Overtime</t>
  </si>
  <si>
    <t>IT Consultant Services</t>
  </si>
  <si>
    <t>IT Data Services</t>
  </si>
  <si>
    <t>IT Hardware Lease/Rental</t>
  </si>
  <si>
    <t>IT Hardware Maint &amp; Support</t>
  </si>
  <si>
    <t>IT Software Licenses/Rental</t>
  </si>
  <si>
    <t>IT Software Maint &amp; Support</t>
  </si>
  <si>
    <t>Capital Outlays - Equipment (55600)</t>
  </si>
  <si>
    <t>Capital-IT Hardware Purch/Inst</t>
  </si>
  <si>
    <t>Capital-Telecomm Equip/Syst</t>
  </si>
  <si>
    <t>Data Processing Equipment</t>
  </si>
  <si>
    <r>
      <t>Instructions for column (i) - (k)</t>
    </r>
    <r>
      <rPr>
        <sz val="10"/>
        <rFont val="Arial"/>
        <family val="2"/>
      </rPr>
      <t xml:space="preserve"> : To be used in the event that financial data is not available for the specific application and/or environment covered in this Investment Brief.  This tool will assist in breaking down costs within this larger more encompassing cost pool.
</t>
    </r>
    <r>
      <rPr>
        <u/>
        <sz val="10"/>
        <rFont val="Arial"/>
        <family val="2"/>
      </rPr>
      <t>Column (i)</t>
    </r>
    <r>
      <rPr>
        <sz val="10"/>
        <rFont val="Arial"/>
        <family val="2"/>
      </rPr>
      <t xml:space="preserve">: High Level Operating Pool – In many cases operating costs are not budgeted to specific application and/or environments.  In these cases you’ll need to use the closest available budget.  Enter amount for each object class/code of the higher level cost pool.
</t>
    </r>
    <r>
      <rPr>
        <u/>
        <sz val="10"/>
        <rFont val="Arial"/>
        <family val="2"/>
      </rPr>
      <t xml:space="preserve">Column (j) </t>
    </r>
    <r>
      <rPr>
        <sz val="10"/>
        <rFont val="Arial"/>
        <family val="2"/>
      </rPr>
      <t xml:space="preserve">: Enter the percentage that represents the portion of operating costs that are to be apportioned to the application and/or environment covered in this Investment Brief.
</t>
    </r>
    <r>
      <rPr>
        <u/>
        <sz val="10"/>
        <rFont val="Arial"/>
        <family val="2"/>
      </rPr>
      <t xml:space="preserve">Column (k) </t>
    </r>
    <r>
      <rPr>
        <sz val="10"/>
        <rFont val="Arial"/>
        <family val="2"/>
      </rPr>
      <t>: Calculates the cost by applicable object class/code to be entered in ‘column (a)'.</t>
    </r>
  </si>
  <si>
    <t>Grand totals should correspond to entries in the online Investment Brief</t>
  </si>
  <si>
    <t>When you are done entering financial benefit amounts, please explain each line item in the space provided in the online Investment Brief.</t>
  </si>
  <si>
    <r>
      <t xml:space="preserve">In column (a), please provide the actual costs for all expenses associated with supporting the current application and/or environment </t>
    </r>
    <r>
      <rPr>
        <b/>
        <sz val="10"/>
        <rFont val="Arial"/>
        <family val="2"/>
      </rPr>
      <t xml:space="preserve">PRIOR </t>
    </r>
    <r>
      <rPr>
        <sz val="10"/>
        <rFont val="Arial"/>
        <family val="2"/>
      </rPr>
      <t xml:space="preserve">to the start of this project.
The major expense categories (Object Codes) that need to be included in this estimate have been listed in each row.  Additional spaces have been provided at the end of the list to include other expenses that are specific to this application/environment.
Your agency finance group should be contacted to provide this cost information.  If your Finance group does not provide application-level cost accounting, then it will be necessary to estimate these costs as a percentage of the whole IT budget for your Agency. Please refer to columns (i) - (k) and provide the necessary details </t>
    </r>
    <r>
      <rPr>
        <b/>
        <sz val="10"/>
        <rFont val="Arial"/>
        <family val="2"/>
      </rPr>
      <t>(See Below for Additional Instructions).</t>
    </r>
  </si>
  <si>
    <t xml:space="preserve">The following worksheets are meant to be used in conjunction with the online Investment Brief (IB) Form.  The IB form will refer you to the appropriate worksheet depending on the context within the IB form. </t>
  </si>
  <si>
    <t>Appropriated Funds</t>
  </si>
  <si>
    <t>Special Revenue Funds</t>
  </si>
  <si>
    <t>Restricted Revenue Funds</t>
  </si>
  <si>
    <t>2013 BRSM1 81</t>
  </si>
  <si>
    <t>David Doukas</t>
  </si>
  <si>
    <t>(860) 424-4862</t>
  </si>
  <si>
    <t>david.doukas@ct.gov</t>
  </si>
  <si>
    <t>Improved cross-agency communication</t>
  </si>
  <si>
    <t>Enhanced data reporting</t>
  </si>
  <si>
    <t>Fewer systems/less system maintenance</t>
  </si>
  <si>
    <t>Common Fiscal interfacing</t>
  </si>
  <si>
    <t>Elimination of contracted helpdesk costs (Libera)</t>
  </si>
  <si>
    <t>Integrated Consumer Service and Reporting System</t>
  </si>
  <si>
    <t>Reduction in Internal System Administration</t>
  </si>
  <si>
    <t>FY16</t>
  </si>
  <si>
    <t>Requirements Gathering</t>
  </si>
  <si>
    <t xml:space="preserve">RFP </t>
  </si>
  <si>
    <t>Server Reclaimation</t>
  </si>
  <si>
    <t>Purchasing</t>
  </si>
  <si>
    <t>Licensing</t>
  </si>
  <si>
    <t>Contracted group</t>
  </si>
  <si>
    <t>Business Issue FY 2013</t>
  </si>
  <si>
    <t>Business Requirements Phase FY 2014</t>
  </si>
  <si>
    <t>Design Phase FY 2014</t>
  </si>
  <si>
    <t>Construction Phase FY 2015</t>
  </si>
  <si>
    <t>Testing Phase FY 2015</t>
  </si>
  <si>
    <t>Implementation Phase FY 2015</t>
  </si>
  <si>
    <t>Post Implementation Phase FY 2015</t>
  </si>
  <si>
    <t>Employees</t>
  </si>
  <si>
    <t>Maintenance</t>
  </si>
  <si>
    <t>Total Project Cost/Phase</t>
  </si>
  <si>
    <t>IT Capital Funds/Phase</t>
  </si>
  <si>
    <t>BRS Funds/Phase</t>
  </si>
  <si>
    <t>Totals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</si>
</sst>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50" x14ac:knownFonts="1">
    <font>
      <sz val="8"/>
      <name val="Verdana"/>
    </font>
    <font>
      <sz val="8"/>
      <name val="Verdana"/>
      <family val="2"/>
    </font>
    <font>
      <b/>
      <sz val="8"/>
      <color indexed="9"/>
      <name val="Arial"/>
      <family val="2"/>
    </font>
    <font>
      <b/>
      <sz val="9"/>
      <color indexed="9"/>
      <name val="Arial"/>
      <family val="2"/>
    </font>
    <font>
      <sz val="9"/>
      <name val="Arial"/>
      <family val="2"/>
    </font>
    <font>
      <b/>
      <sz val="9"/>
      <name val="Arial"/>
      <family val="2"/>
    </font>
    <font>
      <sz val="9"/>
      <color indexed="9"/>
      <name val="Arial"/>
      <family val="2"/>
    </font>
    <font>
      <b/>
      <sz val="10"/>
      <color indexed="9"/>
      <name val="Arial"/>
      <family val="2"/>
    </font>
    <font>
      <sz val="10"/>
      <name val="Arial"/>
      <family val="2"/>
    </font>
    <font>
      <b/>
      <sz val="10"/>
      <name val="Arial"/>
      <family val="2"/>
    </font>
    <font>
      <u/>
      <sz val="10"/>
      <color indexed="12"/>
      <name val="Arial"/>
      <family val="2"/>
    </font>
    <font>
      <b/>
      <u/>
      <sz val="10"/>
      <name val="Arial"/>
      <family val="2"/>
    </font>
    <font>
      <b/>
      <u/>
      <sz val="9"/>
      <color indexed="9"/>
      <name val="Arial"/>
      <family val="2"/>
    </font>
    <font>
      <i/>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Arial"/>
      <family val="2"/>
    </font>
    <font>
      <b/>
      <sz val="12"/>
      <color indexed="9"/>
      <name val="Arial"/>
      <family val="2"/>
    </font>
    <font>
      <b/>
      <sz val="14"/>
      <color indexed="9"/>
      <name val="Arial"/>
      <family val="2"/>
    </font>
    <font>
      <sz val="9"/>
      <name val="Arial"/>
      <family val="2"/>
    </font>
    <font>
      <b/>
      <i/>
      <sz val="10"/>
      <color indexed="10"/>
      <name val="Arial"/>
      <family val="2"/>
    </font>
    <font>
      <sz val="10"/>
      <color indexed="9"/>
      <name val="Arial"/>
      <family val="2"/>
    </font>
    <font>
      <u/>
      <sz val="10"/>
      <name val="Arial"/>
      <family val="2"/>
    </font>
    <font>
      <b/>
      <i/>
      <sz val="10"/>
      <name val="Arial"/>
      <family val="2"/>
    </font>
    <font>
      <b/>
      <sz val="11"/>
      <color indexed="9"/>
      <name val="Arial"/>
      <family val="2"/>
    </font>
    <font>
      <b/>
      <sz val="13"/>
      <color indexed="9"/>
      <name val="Arial"/>
      <family val="2"/>
    </font>
    <font>
      <b/>
      <sz val="9"/>
      <name val="Arial"/>
      <family val="2"/>
    </font>
    <font>
      <b/>
      <u/>
      <sz val="10"/>
      <color indexed="12"/>
      <name val="Arial"/>
      <family val="2"/>
    </font>
    <font>
      <b/>
      <sz val="8"/>
      <name val="Verdana"/>
      <family val="2"/>
    </font>
    <font>
      <b/>
      <sz val="11"/>
      <name val="Arial"/>
      <family val="2"/>
    </font>
    <font>
      <sz val="9"/>
      <color indexed="81"/>
      <name val="Tahoma"/>
      <family val="2"/>
    </font>
    <font>
      <b/>
      <sz val="9"/>
      <color indexed="81"/>
      <name val="Tahoma"/>
      <family val="2"/>
    </font>
    <font>
      <b/>
      <u/>
      <sz val="9"/>
      <color indexed="81"/>
      <name val="Tahoma"/>
      <family val="2"/>
    </font>
    <font>
      <u/>
      <sz val="9"/>
      <color indexed="81"/>
      <name val="Tahoma"/>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31"/>
        <bgColor indexed="64"/>
      </patternFill>
    </fill>
    <fill>
      <patternFill patternType="solid">
        <fgColor indexed="18"/>
        <bgColor indexed="64"/>
      </patternFill>
    </fill>
    <fill>
      <patternFill patternType="gray0625">
        <bgColor indexed="31"/>
      </patternFill>
    </fill>
    <fill>
      <patternFill patternType="solid">
        <fgColor indexed="43"/>
        <bgColor indexed="64"/>
      </patternFill>
    </fill>
    <fill>
      <patternFill patternType="solid">
        <fgColor indexed="18"/>
        <bgColor indexed="24"/>
      </patternFill>
    </fill>
    <fill>
      <patternFill patternType="solid">
        <fgColor indexed="44"/>
        <bgColor indexed="64"/>
      </patternFill>
    </fill>
  </fills>
  <borders count="1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9"/>
      </left>
      <right style="thin">
        <color indexed="9"/>
      </right>
      <top style="thin">
        <color indexed="9"/>
      </top>
      <bottom style="thin">
        <color indexed="9"/>
      </bottom>
      <diagonal/>
    </border>
    <border>
      <left/>
      <right/>
      <top/>
      <bottom style="thick">
        <color indexed="18"/>
      </bottom>
      <diagonal/>
    </border>
    <border>
      <left style="thin">
        <color indexed="9"/>
      </left>
      <right style="thin">
        <color indexed="9"/>
      </right>
      <top style="thin">
        <color indexed="9"/>
      </top>
      <bottom style="thick">
        <color indexed="18"/>
      </bottom>
      <diagonal/>
    </border>
    <border>
      <left style="thin">
        <color indexed="64"/>
      </left>
      <right/>
      <top style="thick">
        <color indexed="18"/>
      </top>
      <bottom/>
      <diagonal/>
    </border>
    <border>
      <left/>
      <right style="thin">
        <color indexed="64"/>
      </right>
      <top style="thick">
        <color indexed="18"/>
      </top>
      <bottom/>
      <diagonal/>
    </border>
    <border>
      <left style="thin">
        <color indexed="64"/>
      </left>
      <right/>
      <top/>
      <bottom/>
      <diagonal/>
    </border>
    <border>
      <left style="thin">
        <color indexed="9"/>
      </left>
      <right style="thin">
        <color indexed="64"/>
      </right>
      <top style="thin">
        <color indexed="9"/>
      </top>
      <bottom style="thin">
        <color indexed="9"/>
      </bottom>
      <diagonal/>
    </border>
    <border>
      <left style="thin">
        <color indexed="64"/>
      </left>
      <right/>
      <top/>
      <bottom style="thick">
        <color indexed="18"/>
      </bottom>
      <diagonal/>
    </border>
    <border>
      <left style="thin">
        <color indexed="9"/>
      </left>
      <right style="thin">
        <color indexed="64"/>
      </right>
      <top style="thin">
        <color indexed="9"/>
      </top>
      <bottom style="thick">
        <color indexed="18"/>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9"/>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n">
        <color indexed="64"/>
      </right>
      <top style="thin">
        <color indexed="9"/>
      </top>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9"/>
      </right>
      <top style="thin">
        <color indexed="9"/>
      </top>
      <bottom style="medium">
        <color indexed="9"/>
      </bottom>
      <diagonal/>
    </border>
    <border>
      <left style="thin">
        <color indexed="9"/>
      </left>
      <right style="thin">
        <color indexed="9"/>
      </right>
      <top style="thin">
        <color indexed="9"/>
      </top>
      <bottom style="medium">
        <color indexed="9"/>
      </bottom>
      <diagonal/>
    </border>
    <border>
      <left style="thin">
        <color indexed="9"/>
      </left>
      <right style="thin">
        <color indexed="64"/>
      </right>
      <top style="thin">
        <color indexed="9"/>
      </top>
      <bottom style="medium">
        <color indexed="9"/>
      </bottom>
      <diagonal/>
    </border>
    <border>
      <left style="thin">
        <color indexed="64"/>
      </left>
      <right style="thin">
        <color indexed="64"/>
      </right>
      <top style="thin">
        <color indexed="64"/>
      </top>
      <bottom/>
      <diagonal/>
    </border>
    <border>
      <left style="hair">
        <color indexed="64"/>
      </left>
      <right/>
      <top style="thin">
        <color indexed="64"/>
      </top>
      <bottom style="double">
        <color indexed="64"/>
      </bottom>
      <diagonal/>
    </border>
    <border>
      <left style="thin">
        <color indexed="64"/>
      </left>
      <right style="thin">
        <color indexed="9"/>
      </right>
      <top style="thin">
        <color indexed="9"/>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9"/>
      </left>
      <right style="hair">
        <color indexed="9"/>
      </right>
      <top/>
      <bottom style="thin">
        <color indexed="64"/>
      </bottom>
      <diagonal/>
    </border>
    <border>
      <left style="hair">
        <color indexed="9"/>
      </left>
      <right style="hair">
        <color indexed="9"/>
      </right>
      <top/>
      <bottom style="thin">
        <color indexed="64"/>
      </bottom>
      <diagonal/>
    </border>
    <border>
      <left style="hair">
        <color indexed="9"/>
      </left>
      <right style="thin">
        <color indexed="64"/>
      </right>
      <top/>
      <bottom style="thin">
        <color indexed="64"/>
      </bottom>
      <diagonal/>
    </border>
    <border>
      <left style="thin">
        <color indexed="64"/>
      </left>
      <right style="thin">
        <color indexed="64"/>
      </right>
      <top style="medium">
        <color indexed="9"/>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9"/>
      </left>
      <right/>
      <top style="thin">
        <color indexed="9"/>
      </top>
      <bottom/>
      <diagonal/>
    </border>
    <border>
      <left/>
      <right style="thin">
        <color indexed="9"/>
      </right>
      <top style="thin">
        <color indexed="9"/>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9"/>
      </top>
      <bottom style="hair">
        <color indexed="9"/>
      </bottom>
      <diagonal/>
    </border>
    <border>
      <left/>
      <right style="thin">
        <color indexed="64"/>
      </right>
      <top style="hair">
        <color indexed="9"/>
      </top>
      <bottom style="hair">
        <color indexed="9"/>
      </bottom>
      <diagonal/>
    </border>
    <border>
      <left/>
      <right/>
      <top style="hair">
        <color indexed="9"/>
      </top>
      <bottom style="thin">
        <color indexed="8"/>
      </bottom>
      <diagonal/>
    </border>
    <border>
      <left/>
      <right style="thin">
        <color indexed="64"/>
      </right>
      <top style="hair">
        <color indexed="9"/>
      </top>
      <bottom style="thin">
        <color indexed="8"/>
      </bottom>
      <diagonal/>
    </border>
    <border>
      <left/>
      <right/>
      <top style="thin">
        <color indexed="64"/>
      </top>
      <bottom style="thin">
        <color indexed="64"/>
      </bottom>
      <diagonal/>
    </border>
    <border>
      <left/>
      <right style="thin">
        <color indexed="64"/>
      </right>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thin">
        <color indexed="9"/>
      </bottom>
      <diagonal/>
    </border>
    <border>
      <left/>
      <right/>
      <top style="thin">
        <color indexed="64"/>
      </top>
      <bottom style="thin">
        <color indexed="9"/>
      </bottom>
      <diagonal/>
    </border>
    <border>
      <left/>
      <right style="thin">
        <color indexed="64"/>
      </right>
      <top style="thin">
        <color indexed="64"/>
      </top>
      <bottom style="thin">
        <color indexed="9"/>
      </bottom>
      <diagonal/>
    </border>
    <border>
      <left style="thin">
        <color indexed="64"/>
      </left>
      <right/>
      <top style="thin">
        <color indexed="9"/>
      </top>
      <bottom style="thin">
        <color indexed="9"/>
      </bottom>
      <diagonal/>
    </border>
    <border>
      <left/>
      <right style="thin">
        <color indexed="64"/>
      </right>
      <top style="thin">
        <color indexed="9"/>
      </top>
      <bottom style="thin">
        <color indexed="9"/>
      </bottom>
      <diagonal/>
    </border>
    <border>
      <left style="thin">
        <color indexed="64"/>
      </left>
      <right/>
      <top style="thin">
        <color indexed="9"/>
      </top>
      <bottom style="thin">
        <color indexed="64"/>
      </bottom>
      <diagonal/>
    </border>
    <border>
      <left/>
      <right style="thin">
        <color indexed="64"/>
      </right>
      <top style="thin">
        <color indexed="9"/>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double">
        <color indexed="64"/>
      </top>
      <bottom style="double">
        <color indexed="64"/>
      </bottom>
      <diagonal/>
    </border>
    <border>
      <left style="thin">
        <color indexed="64"/>
      </left>
      <right/>
      <top style="double">
        <color indexed="64"/>
      </top>
      <bottom/>
      <diagonal/>
    </border>
    <border>
      <left style="thick">
        <color indexed="18"/>
      </left>
      <right/>
      <top/>
      <bottom style="thin">
        <color indexed="9"/>
      </bottom>
      <diagonal/>
    </border>
    <border>
      <left/>
      <right/>
      <top/>
      <bottom style="thin">
        <color indexed="9"/>
      </bottom>
      <diagonal/>
    </border>
    <border>
      <left/>
      <right style="thin">
        <color indexed="64"/>
      </right>
      <top/>
      <bottom style="thin">
        <color indexed="9"/>
      </bottom>
      <diagonal/>
    </border>
    <border>
      <left style="thick">
        <color indexed="18"/>
      </left>
      <right/>
      <top style="thin">
        <color indexed="9"/>
      </top>
      <bottom style="thin">
        <color indexed="9"/>
      </bottom>
      <diagonal/>
    </border>
    <border>
      <left/>
      <right/>
      <top style="thin">
        <color indexed="9"/>
      </top>
      <bottom style="thin">
        <color indexed="9"/>
      </bottom>
      <diagonal/>
    </border>
    <border>
      <left style="thick">
        <color indexed="18"/>
      </left>
      <right/>
      <top style="thin">
        <color indexed="9"/>
      </top>
      <bottom/>
      <diagonal/>
    </border>
    <border>
      <left/>
      <right/>
      <top style="thin">
        <color indexed="9"/>
      </top>
      <bottom/>
      <diagonal/>
    </border>
    <border>
      <left/>
      <right style="thin">
        <color indexed="64"/>
      </right>
      <top style="thin">
        <color indexed="9"/>
      </top>
      <bottom/>
      <diagonal/>
    </border>
    <border>
      <left style="thin">
        <color indexed="64"/>
      </left>
      <right style="thin">
        <color indexed="9"/>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right/>
      <top style="thin">
        <color indexed="9"/>
      </top>
      <bottom style="thin">
        <color indexed="64"/>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right/>
      <top style="medium">
        <color auto="1"/>
      </top>
      <bottom/>
      <diagonal/>
    </border>
    <border>
      <left/>
      <right/>
      <top/>
      <bottom style="medium">
        <color auto="1"/>
      </bottom>
      <diagonal/>
    </border>
  </borders>
  <cellStyleXfs count="44">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5" borderId="0" applyNumberFormat="0" applyBorder="0" applyAlignment="0" applyProtection="0"/>
    <xf numFmtId="0" fontId="14" fillId="8" borderId="0" applyNumberFormat="0" applyBorder="0" applyAlignment="0" applyProtection="0"/>
    <xf numFmtId="0" fontId="14" fillId="11" borderId="0" applyNumberFormat="0" applyBorder="0" applyAlignment="0" applyProtection="0"/>
    <xf numFmtId="0" fontId="15" fillId="12"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3" borderId="0" applyNumberFormat="0" applyBorder="0" applyAlignment="0" applyProtection="0"/>
    <xf numFmtId="0" fontId="15" fillId="14" borderId="0" applyNumberFormat="0" applyBorder="0" applyAlignment="0" applyProtection="0"/>
    <xf numFmtId="0" fontId="15" fillId="19" borderId="0" applyNumberFormat="0" applyBorder="0" applyAlignment="0" applyProtection="0"/>
    <xf numFmtId="0" fontId="16" fillId="3" borderId="0" applyNumberFormat="0" applyBorder="0" applyAlignment="0" applyProtection="0"/>
    <xf numFmtId="0" fontId="17" fillId="20" borderId="1" applyNumberFormat="0" applyAlignment="0" applyProtection="0"/>
    <xf numFmtId="0" fontId="18" fillId="21" borderId="2" applyNumberFormat="0" applyAlignment="0" applyProtection="0"/>
    <xf numFmtId="0" fontId="20" fillId="0" borderId="0" applyNumberFormat="0" applyFill="0" applyBorder="0" applyAlignment="0" applyProtection="0"/>
    <xf numFmtId="0" fontId="21" fillId="4"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10" fillId="0" borderId="0" applyNumberFormat="0" applyFill="0" applyBorder="0" applyAlignment="0" applyProtection="0">
      <alignment vertical="top"/>
      <protection locked="0"/>
    </xf>
    <xf numFmtId="0" fontId="25" fillId="7" borderId="1" applyNumberFormat="0" applyAlignment="0" applyProtection="0"/>
    <xf numFmtId="0" fontId="26" fillId="0" borderId="6" applyNumberFormat="0" applyFill="0" applyAlignment="0" applyProtection="0"/>
    <xf numFmtId="0" fontId="27" fillId="22" borderId="0" applyNumberFormat="0" applyBorder="0" applyAlignment="0" applyProtection="0"/>
    <xf numFmtId="0" fontId="19" fillId="0" borderId="0"/>
    <xf numFmtId="0" fontId="19" fillId="23" borderId="7" applyNumberFormat="0" applyFont="0" applyAlignment="0" applyProtection="0"/>
    <xf numFmtId="0" fontId="28" fillId="20"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cellStyleXfs>
  <cellXfs count="354">
    <xf numFmtId="0" fontId="0" fillId="0" borderId="0" xfId="0"/>
    <xf numFmtId="3" fontId="5" fillId="24" borderId="10" xfId="0" applyNumberFormat="1" applyFont="1" applyFill="1" applyBorder="1" applyAlignment="1" applyProtection="1">
      <alignment horizontal="right" vertical="center" indent="1"/>
      <protection locked="0"/>
    </xf>
    <xf numFmtId="3" fontId="5" fillId="24" borderId="11" xfId="0" applyNumberFormat="1" applyFont="1" applyFill="1" applyBorder="1" applyAlignment="1" applyProtection="1">
      <alignment horizontal="right" vertical="center" indent="1"/>
      <protection locked="0"/>
    </xf>
    <xf numFmtId="3" fontId="5" fillId="24" borderId="12" xfId="0" applyNumberFormat="1" applyFont="1" applyFill="1" applyBorder="1" applyAlignment="1" applyProtection="1">
      <alignment horizontal="right" vertical="center" indent="1"/>
      <protection locked="0"/>
    </xf>
    <xf numFmtId="3" fontId="9" fillId="24" borderId="10" xfId="0" applyNumberFormat="1" applyFont="1" applyFill="1" applyBorder="1" applyAlignment="1" applyProtection="1">
      <alignment horizontal="right" vertical="center" indent="1"/>
      <protection locked="0"/>
    </xf>
    <xf numFmtId="3" fontId="9" fillId="24" borderId="11" xfId="0" applyNumberFormat="1" applyFont="1" applyFill="1" applyBorder="1" applyAlignment="1" applyProtection="1">
      <alignment horizontal="right" vertical="center" indent="1"/>
      <protection locked="0"/>
    </xf>
    <xf numFmtId="3" fontId="9" fillId="24" borderId="12" xfId="0" applyNumberFormat="1" applyFont="1" applyFill="1" applyBorder="1" applyAlignment="1" applyProtection="1">
      <alignment horizontal="right" vertical="center" indent="1"/>
      <protection locked="0"/>
    </xf>
    <xf numFmtId="3" fontId="9" fillId="25" borderId="13" xfId="0" applyNumberFormat="1" applyFont="1" applyFill="1" applyBorder="1" applyAlignment="1" applyProtection="1">
      <alignment horizontal="right" vertical="center" indent="1"/>
    </xf>
    <xf numFmtId="0" fontId="9" fillId="24" borderId="10" xfId="0" applyFont="1" applyFill="1" applyBorder="1" applyAlignment="1" applyProtection="1">
      <alignment vertical="center" wrapText="1"/>
      <protection locked="0"/>
    </xf>
    <xf numFmtId="0" fontId="0" fillId="0" borderId="0" xfId="0" applyProtection="1"/>
    <xf numFmtId="0" fontId="9" fillId="24" borderId="11" xfId="0" applyFont="1" applyFill="1" applyBorder="1" applyAlignment="1" applyProtection="1">
      <alignment vertical="center" wrapText="1"/>
      <protection locked="0"/>
    </xf>
    <xf numFmtId="3" fontId="9" fillId="25" borderId="14" xfId="0" applyNumberFormat="1" applyFont="1" applyFill="1" applyBorder="1" applyAlignment="1" applyProtection="1">
      <alignment horizontal="right" vertical="center" indent="1"/>
    </xf>
    <xf numFmtId="49" fontId="5" fillId="24" borderId="15" xfId="0" applyNumberFormat="1" applyFont="1" applyFill="1" applyBorder="1" applyAlignment="1" applyProtection="1">
      <alignment horizontal="center" vertical="center" wrapText="1"/>
      <protection locked="0"/>
    </xf>
    <xf numFmtId="49" fontId="5" fillId="24" borderId="16" xfId="0" applyNumberFormat="1" applyFont="1" applyFill="1" applyBorder="1" applyAlignment="1" applyProtection="1">
      <alignment horizontal="center" vertical="center" wrapText="1"/>
      <protection locked="0"/>
    </xf>
    <xf numFmtId="3" fontId="5" fillId="24" borderId="17" xfId="0" applyNumberFormat="1" applyFont="1" applyFill="1" applyBorder="1" applyAlignment="1" applyProtection="1">
      <alignment horizontal="right" vertical="center" wrapText="1"/>
      <protection locked="0"/>
    </xf>
    <xf numFmtId="3" fontId="5" fillId="24" borderId="18" xfId="0" applyNumberFormat="1" applyFont="1" applyFill="1" applyBorder="1" applyAlignment="1" applyProtection="1">
      <alignment horizontal="right" vertical="center" wrapText="1"/>
      <protection locked="0"/>
    </xf>
    <xf numFmtId="49" fontId="5" fillId="24" borderId="19" xfId="0" applyNumberFormat="1" applyFont="1" applyFill="1" applyBorder="1" applyAlignment="1" applyProtection="1">
      <alignment horizontal="center" vertical="center" wrapText="1"/>
      <protection locked="0"/>
    </xf>
    <xf numFmtId="3" fontId="5" fillId="24" borderId="20" xfId="0" applyNumberFormat="1" applyFont="1" applyFill="1" applyBorder="1" applyAlignment="1" applyProtection="1">
      <alignment horizontal="right" vertical="center" wrapText="1"/>
      <protection locked="0"/>
    </xf>
    <xf numFmtId="0" fontId="4" fillId="0" borderId="0" xfId="0" applyFont="1" applyProtection="1"/>
    <xf numFmtId="0" fontId="9" fillId="0" borderId="0" xfId="0" applyFont="1" applyProtection="1"/>
    <xf numFmtId="0" fontId="8" fillId="0" borderId="0" xfId="0" applyFont="1" applyProtection="1"/>
    <xf numFmtId="0" fontId="3" fillId="26" borderId="0" xfId="0" applyFont="1" applyFill="1" applyBorder="1" applyAlignment="1" applyProtection="1">
      <alignment horizontal="right"/>
    </xf>
    <xf numFmtId="0" fontId="3" fillId="26" borderId="21" xfId="0" applyFont="1" applyFill="1" applyBorder="1" applyAlignment="1" applyProtection="1">
      <alignment horizontal="centerContinuous" wrapText="1"/>
    </xf>
    <xf numFmtId="0" fontId="2" fillId="26" borderId="22" xfId="0" applyFont="1" applyFill="1" applyBorder="1" applyAlignment="1" applyProtection="1">
      <alignment horizontal="right"/>
    </xf>
    <xf numFmtId="0" fontId="3" fillId="26" borderId="23" xfId="0" applyFont="1" applyFill="1" applyBorder="1" applyAlignment="1" applyProtection="1">
      <alignment horizontal="center" wrapText="1"/>
    </xf>
    <xf numFmtId="49" fontId="5" fillId="25" borderId="24" xfId="0" applyNumberFormat="1" applyFont="1" applyFill="1" applyBorder="1" applyAlignment="1" applyProtection="1">
      <alignment horizontal="center" vertical="center"/>
    </xf>
    <xf numFmtId="3" fontId="5" fillId="25" borderId="25" xfId="0" applyNumberFormat="1" applyFont="1" applyFill="1" applyBorder="1" applyAlignment="1" applyProtection="1">
      <alignment horizontal="right" vertical="center" indent="1"/>
    </xf>
    <xf numFmtId="0" fontId="4" fillId="0" borderId="0" xfId="0" applyFont="1" applyAlignment="1" applyProtection="1">
      <alignment wrapText="1"/>
    </xf>
    <xf numFmtId="49" fontId="5" fillId="25" borderId="14" xfId="0" applyNumberFormat="1" applyFont="1" applyFill="1" applyBorder="1" applyAlignment="1" applyProtection="1">
      <alignment horizontal="center" vertical="center"/>
    </xf>
    <xf numFmtId="3" fontId="5" fillId="25" borderId="14" xfId="0" applyNumberFormat="1" applyFont="1" applyFill="1" applyBorder="1" applyAlignment="1" applyProtection="1">
      <alignment horizontal="right" vertical="center" indent="1"/>
    </xf>
    <xf numFmtId="0" fontId="12" fillId="26" borderId="26" xfId="0" applyFont="1" applyFill="1" applyBorder="1" applyAlignment="1" applyProtection="1">
      <alignment vertical="top"/>
    </xf>
    <xf numFmtId="0" fontId="3" fillId="26" borderId="27" xfId="0" applyFont="1" applyFill="1" applyBorder="1" applyAlignment="1" applyProtection="1">
      <alignment horizontal="centerContinuous" wrapText="1"/>
    </xf>
    <xf numFmtId="0" fontId="3" fillId="26" borderId="28" xfId="0" applyFont="1" applyFill="1" applyBorder="1" applyAlignment="1" applyProtection="1">
      <alignment horizontal="right"/>
    </xf>
    <xf numFmtId="0" fontId="3" fillId="26" borderId="29" xfId="0" applyFont="1" applyFill="1" applyBorder="1" applyAlignment="1" applyProtection="1">
      <alignment horizontal="center" wrapText="1"/>
    </xf>
    <xf numFmtId="0" fontId="5" fillId="25" borderId="26" xfId="0" applyFont="1" applyFill="1" applyBorder="1" applyAlignment="1" applyProtection="1">
      <alignment vertical="center"/>
    </xf>
    <xf numFmtId="0" fontId="5" fillId="25" borderId="0" xfId="0" applyFont="1" applyFill="1" applyBorder="1" applyAlignment="1" applyProtection="1">
      <alignment vertical="center"/>
    </xf>
    <xf numFmtId="0" fontId="5" fillId="25" borderId="26" xfId="0" applyFont="1" applyFill="1" applyBorder="1" applyAlignment="1" applyProtection="1">
      <alignment vertical="center" wrapText="1"/>
    </xf>
    <xf numFmtId="10" fontId="5" fillId="24" borderId="10" xfId="0" applyNumberFormat="1" applyFont="1" applyFill="1" applyBorder="1" applyAlignment="1" applyProtection="1">
      <alignment horizontal="right" vertical="center" indent="1"/>
      <protection locked="0"/>
    </xf>
    <xf numFmtId="10" fontId="5" fillId="24" borderId="11" xfId="0" applyNumberFormat="1" applyFont="1" applyFill="1" applyBorder="1" applyAlignment="1" applyProtection="1">
      <alignment horizontal="right" vertical="center" indent="1"/>
      <protection locked="0"/>
    </xf>
    <xf numFmtId="10" fontId="5" fillId="24" borderId="12" xfId="0" applyNumberFormat="1" applyFont="1" applyFill="1" applyBorder="1" applyAlignment="1" applyProtection="1">
      <alignment horizontal="right" vertical="center" indent="1"/>
      <protection locked="0"/>
    </xf>
    <xf numFmtId="3" fontId="5" fillId="24" borderId="31" xfId="0" applyNumberFormat="1" applyFont="1" applyFill="1" applyBorder="1" applyAlignment="1" applyProtection="1">
      <alignment horizontal="right" vertical="center" indent="1"/>
      <protection locked="0"/>
    </xf>
    <xf numFmtId="3" fontId="5" fillId="24" borderId="18" xfId="0" applyNumberFormat="1" applyFont="1" applyFill="1" applyBorder="1" applyAlignment="1" applyProtection="1">
      <alignment horizontal="right" vertical="center" indent="1"/>
      <protection locked="0"/>
    </xf>
    <xf numFmtId="3" fontId="5" fillId="24" borderId="20" xfId="0" applyNumberFormat="1" applyFont="1" applyFill="1" applyBorder="1" applyAlignment="1" applyProtection="1">
      <alignment horizontal="right" vertical="center" indent="1"/>
      <protection locked="0"/>
    </xf>
    <xf numFmtId="3" fontId="5" fillId="24" borderId="16" xfId="0" applyNumberFormat="1" applyFont="1" applyFill="1" applyBorder="1" applyAlignment="1" applyProtection="1">
      <alignment horizontal="right" vertical="center" indent="1"/>
      <protection locked="0"/>
    </xf>
    <xf numFmtId="3" fontId="5" fillId="24" borderId="15" xfId="0" applyNumberFormat="1" applyFont="1" applyFill="1" applyBorder="1" applyAlignment="1" applyProtection="1">
      <alignment horizontal="right" vertical="center" indent="1"/>
      <protection locked="0"/>
    </xf>
    <xf numFmtId="3" fontId="5" fillId="24" borderId="19" xfId="0" applyNumberFormat="1" applyFont="1" applyFill="1" applyBorder="1" applyAlignment="1" applyProtection="1">
      <alignment horizontal="right" vertical="center" indent="1"/>
      <protection locked="0"/>
    </xf>
    <xf numFmtId="165" fontId="9" fillId="0" borderId="34" xfId="0" applyNumberFormat="1" applyFont="1" applyFill="1" applyBorder="1" applyAlignment="1" applyProtection="1">
      <alignment horizontal="left" vertical="center" wrapText="1"/>
      <protection locked="0"/>
    </xf>
    <xf numFmtId="49" fontId="13" fillId="0" borderId="0" xfId="0" applyNumberFormat="1" applyFont="1" applyAlignment="1" applyProtection="1">
      <alignment vertical="center"/>
    </xf>
    <xf numFmtId="49" fontId="8" fillId="0" borderId="0" xfId="0" applyNumberFormat="1" applyFont="1" applyAlignment="1" applyProtection="1">
      <alignment vertical="center"/>
    </xf>
    <xf numFmtId="0" fontId="8" fillId="0" borderId="0" xfId="0" applyFont="1" applyAlignment="1" applyProtection="1">
      <alignment wrapText="1"/>
    </xf>
    <xf numFmtId="0" fontId="7" fillId="26" borderId="35" xfId="0" applyFont="1" applyFill="1" applyBorder="1" applyAlignment="1" applyProtection="1">
      <alignment horizontal="center"/>
    </xf>
    <xf numFmtId="0" fontId="7" fillId="26" borderId="36" xfId="0" applyFont="1" applyFill="1" applyBorder="1" applyAlignment="1" applyProtection="1">
      <alignment horizontal="center"/>
    </xf>
    <xf numFmtId="0" fontId="7" fillId="26" borderId="37" xfId="0" applyFont="1" applyFill="1" applyBorder="1" applyAlignment="1" applyProtection="1">
      <alignment horizontal="center"/>
    </xf>
    <xf numFmtId="0" fontId="7" fillId="26" borderId="37" xfId="0" applyFont="1" applyFill="1" applyBorder="1" applyAlignment="1" applyProtection="1">
      <alignment horizontal="center" wrapText="1"/>
    </xf>
    <xf numFmtId="0" fontId="7" fillId="26" borderId="38" xfId="0" applyFont="1" applyFill="1" applyBorder="1" applyAlignment="1" applyProtection="1">
      <alignment horizontal="center" wrapText="1"/>
    </xf>
    <xf numFmtId="0" fontId="9" fillId="25" borderId="0" xfId="0" applyFont="1" applyFill="1" applyBorder="1" applyAlignment="1" applyProtection="1">
      <alignment vertical="center"/>
    </xf>
    <xf numFmtId="0" fontId="9" fillId="25" borderId="39" xfId="0" applyFont="1" applyFill="1" applyBorder="1" applyAlignment="1" applyProtection="1">
      <alignment vertical="center"/>
    </xf>
    <xf numFmtId="3" fontId="5" fillId="25" borderId="40" xfId="0" applyNumberFormat="1" applyFont="1" applyFill="1" applyBorder="1" applyAlignment="1" applyProtection="1">
      <alignment horizontal="right" vertical="center" indent="1"/>
    </xf>
    <xf numFmtId="3" fontId="5" fillId="25" borderId="41" xfId="0" applyNumberFormat="1" applyFont="1" applyFill="1" applyBorder="1" applyAlignment="1" applyProtection="1">
      <alignment horizontal="right" vertical="center" indent="1"/>
    </xf>
    <xf numFmtId="3" fontId="5" fillId="25" borderId="42" xfId="0" applyNumberFormat="1" applyFont="1" applyFill="1" applyBorder="1" applyAlignment="1" applyProtection="1">
      <alignment horizontal="right" vertical="center" indent="1"/>
    </xf>
    <xf numFmtId="0" fontId="9" fillId="25" borderId="43" xfId="0" applyFont="1" applyFill="1" applyBorder="1" applyAlignment="1" applyProtection="1">
      <alignment vertical="center"/>
    </xf>
    <xf numFmtId="0" fontId="9" fillId="25" borderId="44" xfId="0" applyFont="1" applyFill="1" applyBorder="1" applyAlignment="1" applyProtection="1">
      <alignment vertical="center"/>
    </xf>
    <xf numFmtId="49" fontId="9" fillId="0" borderId="0" xfId="0" applyNumberFormat="1" applyFont="1" applyAlignment="1" applyProtection="1">
      <alignment vertical="center"/>
    </xf>
    <xf numFmtId="0" fontId="9" fillId="0" borderId="0" xfId="0" applyNumberFormat="1" applyFont="1" applyBorder="1" applyAlignment="1" applyProtection="1">
      <alignment vertical="center" wrapText="1"/>
    </xf>
    <xf numFmtId="0" fontId="0" fillId="0" borderId="0" xfId="0" applyNumberFormat="1" applyBorder="1" applyAlignment="1" applyProtection="1">
      <alignment vertical="center" wrapText="1"/>
    </xf>
    <xf numFmtId="0" fontId="7" fillId="26" borderId="45" xfId="0" applyFont="1" applyFill="1" applyBorder="1" applyAlignment="1" applyProtection="1">
      <alignment horizontal="center"/>
    </xf>
    <xf numFmtId="0" fontId="7" fillId="26" borderId="46" xfId="0" applyFont="1" applyFill="1" applyBorder="1" applyAlignment="1" applyProtection="1">
      <alignment horizontal="center"/>
    </xf>
    <xf numFmtId="0" fontId="7" fillId="26" borderId="46" xfId="0" applyFont="1" applyFill="1" applyBorder="1" applyAlignment="1" applyProtection="1">
      <alignment horizontal="center" wrapText="1"/>
    </xf>
    <xf numFmtId="0" fontId="7" fillId="26" borderId="47" xfId="0" applyFont="1" applyFill="1" applyBorder="1" applyAlignment="1" applyProtection="1">
      <alignment horizontal="center" wrapText="1"/>
    </xf>
    <xf numFmtId="3" fontId="5" fillId="25" borderId="49" xfId="0" applyNumberFormat="1" applyFont="1" applyFill="1" applyBorder="1" applyAlignment="1" applyProtection="1">
      <alignment horizontal="right" vertical="center" indent="1"/>
    </xf>
    <xf numFmtId="0" fontId="9" fillId="25" borderId="14" xfId="0" applyFont="1" applyFill="1" applyBorder="1" applyAlignment="1" applyProtection="1">
      <alignment vertical="center"/>
    </xf>
    <xf numFmtId="3" fontId="8" fillId="0" borderId="0" xfId="0" applyNumberFormat="1" applyFont="1" applyAlignment="1" applyProtection="1">
      <alignment horizontal="right" vertical="center" indent="1"/>
    </xf>
    <xf numFmtId="0" fontId="19" fillId="0" borderId="0" xfId="38" applyAlignment="1" applyProtection="1">
      <alignment horizontal="center"/>
    </xf>
    <xf numFmtId="0" fontId="19" fillId="0" borderId="0" xfId="38" applyProtection="1"/>
    <xf numFmtId="164" fontId="35" fillId="27" borderId="14" xfId="38" applyNumberFormat="1" applyFont="1" applyFill="1" applyBorder="1" applyProtection="1"/>
    <xf numFmtId="0" fontId="8" fillId="0" borderId="0" xfId="0" applyNumberFormat="1" applyFont="1" applyAlignment="1" applyProtection="1">
      <alignment vertical="center"/>
    </xf>
    <xf numFmtId="0" fontId="7" fillId="26" borderId="50" xfId="0" applyFont="1" applyFill="1" applyBorder="1" applyAlignment="1" applyProtection="1">
      <alignment horizontal="left"/>
    </xf>
    <xf numFmtId="0" fontId="7" fillId="26" borderId="21" xfId="0" applyFont="1" applyFill="1" applyBorder="1" applyAlignment="1" applyProtection="1">
      <alignment horizontal="left" vertical="center"/>
    </xf>
    <xf numFmtId="0" fontId="7" fillId="26" borderId="21" xfId="0" applyFont="1" applyFill="1" applyBorder="1" applyAlignment="1" applyProtection="1">
      <alignment horizontal="right"/>
    </xf>
    <xf numFmtId="0" fontId="7" fillId="26" borderId="21" xfId="0" applyFont="1" applyFill="1" applyBorder="1" applyAlignment="1" applyProtection="1">
      <alignment horizontal="center" wrapText="1"/>
    </xf>
    <xf numFmtId="0" fontId="3" fillId="26" borderId="21" xfId="0" applyFont="1" applyFill="1" applyBorder="1" applyAlignment="1" applyProtection="1">
      <alignment horizontal="center" wrapText="1"/>
    </xf>
    <xf numFmtId="0" fontId="3" fillId="26" borderId="27" xfId="0" applyFont="1" applyFill="1" applyBorder="1" applyAlignment="1" applyProtection="1">
      <alignment horizontal="center" wrapText="1"/>
    </xf>
    <xf numFmtId="0" fontId="7" fillId="26" borderId="50" xfId="0" applyFont="1" applyFill="1" applyBorder="1" applyAlignment="1" applyProtection="1">
      <alignment horizontal="center" wrapText="1"/>
    </xf>
    <xf numFmtId="0" fontId="7" fillId="26" borderId="27" xfId="0" applyFont="1" applyFill="1" applyBorder="1" applyAlignment="1" applyProtection="1">
      <alignment horizontal="center" wrapText="1"/>
    </xf>
    <xf numFmtId="0" fontId="7" fillId="26" borderId="51" xfId="0" applyFont="1" applyFill="1" applyBorder="1" applyAlignment="1" applyProtection="1">
      <alignment horizontal="center"/>
    </xf>
    <xf numFmtId="0" fontId="7" fillId="26" borderId="52" xfId="0" applyFont="1" applyFill="1" applyBorder="1" applyAlignment="1" applyProtection="1">
      <alignment horizontal="center"/>
    </xf>
    <xf numFmtId="0" fontId="3" fillId="26" borderId="52" xfId="0" applyFont="1" applyFill="1" applyBorder="1" applyAlignment="1" applyProtection="1">
      <alignment horizontal="center" wrapText="1"/>
    </xf>
    <xf numFmtId="0" fontId="3" fillId="26" borderId="53" xfId="0" applyFont="1" applyFill="1" applyBorder="1" applyAlignment="1" applyProtection="1">
      <alignment horizontal="center" wrapText="1"/>
    </xf>
    <xf numFmtId="0" fontId="4" fillId="0" borderId="0" xfId="0" applyNumberFormat="1" applyFont="1" applyProtection="1"/>
    <xf numFmtId="0" fontId="3" fillId="26" borderId="50" xfId="0" applyFont="1" applyFill="1" applyBorder="1" applyAlignment="1" applyProtection="1">
      <alignment horizontal="center" wrapText="1"/>
    </xf>
    <xf numFmtId="0" fontId="6" fillId="0" borderId="0" xfId="0" applyFont="1" applyProtection="1"/>
    <xf numFmtId="3" fontId="5" fillId="25" borderId="54" xfId="0" applyNumberFormat="1" applyFont="1" applyFill="1" applyBorder="1" applyAlignment="1" applyProtection="1">
      <alignment horizontal="right" vertical="center" indent="1"/>
    </xf>
    <xf numFmtId="0" fontId="5" fillId="24" borderId="55" xfId="0" applyNumberFormat="1" applyFont="1" applyFill="1" applyBorder="1" applyAlignment="1" applyProtection="1">
      <alignment horizontal="right" vertical="center" indent="1"/>
      <protection locked="0"/>
    </xf>
    <xf numFmtId="0" fontId="5" fillId="24" borderId="56" xfId="0" applyNumberFormat="1" applyFont="1" applyFill="1" applyBorder="1" applyAlignment="1" applyProtection="1">
      <alignment horizontal="right" vertical="center" indent="1"/>
      <protection locked="0"/>
    </xf>
    <xf numFmtId="0" fontId="5" fillId="25" borderId="57" xfId="0" applyFont="1" applyFill="1" applyBorder="1" applyAlignment="1" applyProtection="1">
      <alignment vertical="center" wrapText="1"/>
    </xf>
    <xf numFmtId="49" fontId="5" fillId="25" borderId="15" xfId="0" applyNumberFormat="1" applyFont="1" applyFill="1" applyBorder="1" applyAlignment="1" applyProtection="1">
      <alignment horizontal="center" vertical="center"/>
    </xf>
    <xf numFmtId="3" fontId="5" fillId="25" borderId="18" xfId="0" applyNumberFormat="1" applyFont="1" applyFill="1" applyBorder="1" applyAlignment="1" applyProtection="1">
      <alignment horizontal="right" vertical="center" indent="1"/>
    </xf>
    <xf numFmtId="49" fontId="5" fillId="25" borderId="58" xfId="0" applyNumberFormat="1" applyFont="1" applyFill="1" applyBorder="1" applyAlignment="1" applyProtection="1">
      <alignment horizontal="center" vertical="center"/>
    </xf>
    <xf numFmtId="3" fontId="5" fillId="25" borderId="59" xfId="0" applyNumberFormat="1" applyFont="1" applyFill="1" applyBorder="1" applyAlignment="1" applyProtection="1">
      <alignment horizontal="right" vertical="center" indent="1"/>
    </xf>
    <xf numFmtId="0" fontId="7" fillId="0" borderId="0" xfId="0" applyFont="1" applyFill="1" applyBorder="1" applyAlignment="1" applyProtection="1">
      <alignment vertical="center"/>
    </xf>
    <xf numFmtId="49" fontId="7" fillId="24" borderId="0" xfId="0" applyNumberFormat="1" applyFont="1" applyFill="1" applyBorder="1" applyAlignment="1" applyProtection="1">
      <alignment vertical="center"/>
    </xf>
    <xf numFmtId="49" fontId="7" fillId="0" borderId="0" xfId="0" applyNumberFormat="1" applyFont="1" applyFill="1" applyBorder="1" applyAlignment="1" applyProtection="1">
      <alignment vertical="center"/>
    </xf>
    <xf numFmtId="49" fontId="7" fillId="0" borderId="0" xfId="0" applyNumberFormat="1" applyFont="1" applyBorder="1" applyAlignment="1" applyProtection="1">
      <alignment vertical="center"/>
    </xf>
    <xf numFmtId="49" fontId="9" fillId="0" borderId="0" xfId="0" applyNumberFormat="1" applyFont="1" applyBorder="1" applyAlignment="1" applyProtection="1">
      <alignment vertical="center"/>
    </xf>
    <xf numFmtId="0" fontId="9" fillId="25" borderId="26" xfId="0" applyFont="1" applyFill="1" applyBorder="1" applyAlignment="1" applyProtection="1">
      <alignment vertical="center"/>
    </xf>
    <xf numFmtId="0" fontId="9" fillId="25" borderId="60" xfId="0" applyFont="1" applyFill="1" applyBorder="1" applyAlignment="1" applyProtection="1">
      <alignment vertical="center"/>
    </xf>
    <xf numFmtId="0" fontId="11" fillId="25" borderId="26" xfId="0" applyFont="1" applyFill="1" applyBorder="1" applyAlignment="1" applyProtection="1">
      <alignment vertical="center" wrapText="1"/>
    </xf>
    <xf numFmtId="0" fontId="9" fillId="24" borderId="26" xfId="0" applyNumberFormat="1" applyFont="1" applyFill="1" applyBorder="1" applyAlignment="1" applyProtection="1">
      <alignment horizontal="left" vertical="center" wrapText="1"/>
    </xf>
    <xf numFmtId="0" fontId="9" fillId="24" borderId="0" xfId="0" applyNumberFormat="1" applyFont="1" applyFill="1" applyBorder="1" applyAlignment="1" applyProtection="1">
      <alignment horizontal="left" vertical="center" wrapText="1"/>
    </xf>
    <xf numFmtId="3" fontId="9" fillId="24" borderId="0" xfId="0" applyNumberFormat="1" applyFont="1" applyFill="1" applyBorder="1" applyAlignment="1" applyProtection="1">
      <alignment horizontal="right" vertical="center" indent="1"/>
    </xf>
    <xf numFmtId="0" fontId="9" fillId="24" borderId="0" xfId="0" applyFont="1" applyFill="1" applyProtection="1"/>
    <xf numFmtId="3" fontId="9" fillId="24" borderId="0" xfId="0" applyNumberFormat="1" applyFont="1" applyFill="1" applyProtection="1"/>
    <xf numFmtId="3" fontId="9" fillId="25" borderId="61" xfId="0" applyNumberFormat="1" applyFont="1" applyFill="1" applyBorder="1" applyAlignment="1" applyProtection="1">
      <alignment horizontal="right" vertical="center" indent="1"/>
    </xf>
    <xf numFmtId="3" fontId="9" fillId="25" borderId="62" xfId="0" applyNumberFormat="1" applyFont="1" applyFill="1" applyBorder="1" applyAlignment="1" applyProtection="1">
      <alignment horizontal="right" vertical="center" indent="1"/>
    </xf>
    <xf numFmtId="3" fontId="9" fillId="25" borderId="10" xfId="0" applyNumberFormat="1" applyFont="1" applyFill="1" applyBorder="1" applyAlignment="1" applyProtection="1">
      <alignment horizontal="right" vertical="center" indent="1"/>
    </xf>
    <xf numFmtId="3" fontId="9" fillId="25" borderId="18" xfId="0" applyNumberFormat="1" applyFont="1" applyFill="1" applyBorder="1" applyAlignment="1" applyProtection="1">
      <alignment horizontal="right" vertical="center" indent="1"/>
    </xf>
    <xf numFmtId="3" fontId="9" fillId="25" borderId="63" xfId="0" applyNumberFormat="1" applyFont="1" applyFill="1" applyBorder="1" applyAlignment="1" applyProtection="1">
      <alignment horizontal="right" vertical="center" indent="1"/>
    </xf>
    <xf numFmtId="3" fontId="9" fillId="25" borderId="64" xfId="0" applyNumberFormat="1" applyFont="1" applyFill="1" applyBorder="1" applyAlignment="1" applyProtection="1">
      <alignment horizontal="right" vertical="center" indent="1"/>
    </xf>
    <xf numFmtId="3" fontId="9" fillId="25" borderId="65" xfId="0" applyNumberFormat="1" applyFont="1" applyFill="1" applyBorder="1" applyAlignment="1" applyProtection="1">
      <alignment horizontal="right" vertical="center" indent="1"/>
    </xf>
    <xf numFmtId="3" fontId="9" fillId="25" borderId="30" xfId="0" applyNumberFormat="1" applyFont="1" applyFill="1" applyBorder="1" applyAlignment="1" applyProtection="1">
      <alignment horizontal="right" vertical="center" indent="1"/>
    </xf>
    <xf numFmtId="3" fontId="9" fillId="25" borderId="66" xfId="0" applyNumberFormat="1" applyFont="1" applyFill="1" applyBorder="1" applyAlignment="1" applyProtection="1">
      <alignment horizontal="right" vertical="center" indent="1"/>
    </xf>
    <xf numFmtId="3" fontId="9" fillId="24" borderId="63" xfId="0" applyNumberFormat="1" applyFont="1" applyFill="1" applyBorder="1" applyAlignment="1" applyProtection="1">
      <alignment horizontal="right" vertical="center" indent="1"/>
      <protection locked="0"/>
    </xf>
    <xf numFmtId="0" fontId="11" fillId="25" borderId="0" xfId="0" applyFont="1" applyFill="1" applyBorder="1" applyAlignment="1" applyProtection="1">
      <alignment vertical="center" wrapText="1"/>
    </xf>
    <xf numFmtId="3" fontId="9" fillId="28" borderId="10" xfId="0" applyNumberFormat="1" applyFont="1" applyFill="1" applyBorder="1" applyAlignment="1" applyProtection="1">
      <alignment horizontal="right" vertical="center" indent="1"/>
    </xf>
    <xf numFmtId="49" fontId="4" fillId="24" borderId="30" xfId="0" applyNumberFormat="1" applyFont="1" applyFill="1" applyBorder="1" applyAlignment="1" applyProtection="1">
      <alignment horizontal="left" vertical="center" wrapText="1"/>
      <protection locked="0"/>
    </xf>
    <xf numFmtId="49" fontId="4" fillId="24" borderId="18" xfId="0" applyNumberFormat="1" applyFont="1" applyFill="1" applyBorder="1" applyAlignment="1" applyProtection="1">
      <alignment horizontal="left" vertical="center" wrapText="1"/>
      <protection locked="0"/>
    </xf>
    <xf numFmtId="49" fontId="4" fillId="24" borderId="17" xfId="0" applyNumberFormat="1" applyFont="1" applyFill="1" applyBorder="1" applyAlignment="1" applyProtection="1">
      <alignment horizontal="left" vertical="center" wrapText="1"/>
      <protection locked="0"/>
    </xf>
    <xf numFmtId="49" fontId="4" fillId="24" borderId="20" xfId="0" applyNumberFormat="1" applyFont="1" applyFill="1" applyBorder="1" applyAlignment="1" applyProtection="1">
      <alignment horizontal="left" vertical="center" wrapText="1"/>
      <protection locked="0"/>
    </xf>
    <xf numFmtId="0" fontId="19" fillId="25" borderId="67" xfId="38" applyFill="1" applyBorder="1" applyAlignment="1" applyProtection="1">
      <alignment horizontal="center" wrapText="1"/>
    </xf>
    <xf numFmtId="0" fontId="19" fillId="25" borderId="61" xfId="38" applyFill="1" applyBorder="1" applyAlignment="1" applyProtection="1">
      <alignment horizontal="center" wrapText="1"/>
    </xf>
    <xf numFmtId="164" fontId="19" fillId="27" borderId="61" xfId="38" applyNumberFormat="1" applyFill="1" applyBorder="1" applyAlignment="1" applyProtection="1">
      <alignment wrapText="1"/>
    </xf>
    <xf numFmtId="164" fontId="19" fillId="0" borderId="62" xfId="38" applyNumberFormat="1" applyFill="1" applyBorder="1" applyAlignment="1" applyProtection="1">
      <alignment horizontal="center" wrapText="1"/>
      <protection locked="0"/>
    </xf>
    <xf numFmtId="0" fontId="19" fillId="25" borderId="15" xfId="38" applyFill="1" applyBorder="1" applyAlignment="1" applyProtection="1">
      <alignment horizontal="center" wrapText="1"/>
    </xf>
    <xf numFmtId="0" fontId="19" fillId="25" borderId="10" xfId="38" applyFill="1" applyBorder="1" applyAlignment="1" applyProtection="1">
      <alignment horizontal="center" wrapText="1"/>
    </xf>
    <xf numFmtId="164" fontId="19" fillId="0" borderId="10" xfId="38" applyNumberFormat="1" applyFont="1" applyFill="1" applyBorder="1" applyAlignment="1" applyProtection="1">
      <alignment horizontal="left" wrapText="1"/>
      <protection locked="0"/>
    </xf>
    <xf numFmtId="164" fontId="19" fillId="27" borderId="10" xfId="38" applyNumberFormat="1" applyFill="1" applyBorder="1" applyAlignment="1" applyProtection="1">
      <alignment wrapText="1"/>
    </xf>
    <xf numFmtId="164" fontId="19" fillId="0" borderId="18" xfId="38" applyNumberFormat="1" applyFont="1" applyFill="1" applyBorder="1" applyAlignment="1" applyProtection="1">
      <alignment horizontal="center" wrapText="1"/>
      <protection locked="0"/>
    </xf>
    <xf numFmtId="164" fontId="19" fillId="0" borderId="10" xfId="38" applyNumberFormat="1" applyFont="1" applyFill="1" applyBorder="1" applyAlignment="1" applyProtection="1">
      <alignment wrapText="1"/>
      <protection locked="0"/>
    </xf>
    <xf numFmtId="0" fontId="19" fillId="25" borderId="32" xfId="38" applyFill="1" applyBorder="1" applyAlignment="1" applyProtection="1">
      <alignment horizontal="center" wrapText="1"/>
    </xf>
    <xf numFmtId="0" fontId="19" fillId="25" borderId="33" xfId="38" applyFill="1" applyBorder="1" applyAlignment="1" applyProtection="1">
      <alignment horizontal="center" wrapText="1"/>
    </xf>
    <xf numFmtId="164" fontId="19" fillId="27" borderId="33" xfId="38" applyNumberFormat="1" applyFill="1" applyBorder="1" applyAlignment="1" applyProtection="1">
      <alignment wrapText="1"/>
    </xf>
    <xf numFmtId="164" fontId="19" fillId="0" borderId="68" xfId="38" applyNumberFormat="1" applyFont="1" applyFill="1" applyBorder="1" applyAlignment="1" applyProtection="1">
      <alignment horizontal="center" wrapText="1"/>
      <protection locked="0"/>
    </xf>
    <xf numFmtId="164" fontId="19" fillId="0" borderId="61" xfId="38" applyNumberFormat="1" applyFont="1" applyBorder="1" applyAlignment="1" applyProtection="1">
      <alignment wrapText="1"/>
      <protection locked="0"/>
    </xf>
    <xf numFmtId="164" fontId="19" fillId="0" borderId="62" xfId="38" applyNumberFormat="1" applyBorder="1" applyAlignment="1" applyProtection="1">
      <alignment horizontal="center" wrapText="1"/>
      <protection locked="0"/>
    </xf>
    <xf numFmtId="164" fontId="19" fillId="0" borderId="18" xfId="38" applyNumberFormat="1" applyBorder="1" applyAlignment="1" applyProtection="1">
      <alignment horizontal="center" wrapText="1"/>
      <protection locked="0"/>
    </xf>
    <xf numFmtId="164" fontId="19" fillId="0" borderId="10" xfId="38" applyNumberFormat="1" applyFont="1" applyBorder="1" applyAlignment="1" applyProtection="1">
      <alignment wrapText="1"/>
      <protection locked="0"/>
    </xf>
    <xf numFmtId="0" fontId="19" fillId="25" borderId="69" xfId="38" applyFill="1" applyBorder="1" applyAlignment="1" applyProtection="1">
      <alignment horizontal="center" wrapText="1"/>
    </xf>
    <xf numFmtId="0" fontId="19" fillId="25" borderId="63" xfId="38" applyFill="1" applyBorder="1" applyAlignment="1" applyProtection="1">
      <alignment horizontal="center" wrapText="1"/>
    </xf>
    <xf numFmtId="164" fontId="19" fillId="0" borderId="63" xfId="38" applyNumberFormat="1" applyFont="1" applyBorder="1" applyAlignment="1" applyProtection="1">
      <alignment wrapText="1"/>
      <protection locked="0"/>
    </xf>
    <xf numFmtId="164" fontId="19" fillId="0" borderId="64" xfId="38" applyNumberFormat="1" applyBorder="1" applyAlignment="1" applyProtection="1">
      <alignment horizontal="center" wrapText="1"/>
      <protection locked="0"/>
    </xf>
    <xf numFmtId="0" fontId="19" fillId="0" borderId="67" xfId="38" applyBorder="1" applyAlignment="1" applyProtection="1">
      <alignment horizontal="center" wrapText="1"/>
      <protection locked="0"/>
    </xf>
    <xf numFmtId="0" fontId="19" fillId="0" borderId="61" xfId="38" applyBorder="1" applyAlignment="1" applyProtection="1">
      <alignment horizontal="center" wrapText="1"/>
      <protection locked="0"/>
    </xf>
    <xf numFmtId="164" fontId="19" fillId="0" borderId="61" xfId="38" applyNumberFormat="1" applyFont="1" applyFill="1" applyBorder="1" applyAlignment="1" applyProtection="1">
      <alignment horizontal="left" wrapText="1"/>
      <protection locked="0"/>
    </xf>
    <xf numFmtId="0" fontId="19" fillId="0" borderId="15" xfId="38" applyBorder="1" applyAlignment="1" applyProtection="1">
      <alignment horizontal="center" wrapText="1"/>
      <protection locked="0"/>
    </xf>
    <xf numFmtId="0" fontId="19" fillId="0" borderId="10" xfId="38" applyBorder="1" applyAlignment="1" applyProtection="1">
      <alignment horizontal="center" wrapText="1"/>
      <protection locked="0"/>
    </xf>
    <xf numFmtId="164" fontId="19" fillId="0" borderId="10" xfId="38" applyNumberFormat="1" applyBorder="1" applyAlignment="1" applyProtection="1">
      <alignment wrapText="1"/>
      <protection locked="0"/>
    </xf>
    <xf numFmtId="0" fontId="19" fillId="0" borderId="69" xfId="38" applyBorder="1" applyAlignment="1" applyProtection="1">
      <alignment horizontal="center" wrapText="1"/>
      <protection locked="0"/>
    </xf>
    <xf numFmtId="0" fontId="19" fillId="0" borderId="63" xfId="38" applyBorder="1" applyAlignment="1" applyProtection="1">
      <alignment horizontal="center" wrapText="1"/>
      <protection locked="0"/>
    </xf>
    <xf numFmtId="164" fontId="19" fillId="0" borderId="63" xfId="38" applyNumberFormat="1" applyBorder="1" applyAlignment="1" applyProtection="1">
      <alignment wrapText="1"/>
      <protection locked="0"/>
    </xf>
    <xf numFmtId="0" fontId="8" fillId="0" borderId="0" xfId="0" applyFont="1" applyAlignment="1" applyProtection="1">
      <alignment vertical="center"/>
    </xf>
    <xf numFmtId="0" fontId="9" fillId="0" borderId="0" xfId="0" applyFont="1" applyAlignment="1" applyProtection="1">
      <alignment vertical="center"/>
    </xf>
    <xf numFmtId="0" fontId="7" fillId="26" borderId="71" xfId="0" applyFont="1" applyFill="1" applyBorder="1" applyAlignment="1" applyProtection="1">
      <alignment vertical="top"/>
    </xf>
    <xf numFmtId="0" fontId="7" fillId="26" borderId="72" xfId="0" applyFont="1" applyFill="1" applyBorder="1" applyAlignment="1" applyProtection="1">
      <alignment horizontal="left"/>
    </xf>
    <xf numFmtId="0" fontId="7" fillId="26" borderId="73" xfId="0" applyFont="1" applyFill="1" applyBorder="1" applyAlignment="1" applyProtection="1">
      <alignment horizontal="center" wrapText="1"/>
    </xf>
    <xf numFmtId="0" fontId="7" fillId="26" borderId="74" xfId="0" applyFont="1" applyFill="1" applyBorder="1" applyAlignment="1" applyProtection="1">
      <alignment horizontal="center" wrapText="1"/>
    </xf>
    <xf numFmtId="0" fontId="7" fillId="26" borderId="75" xfId="0" applyFont="1" applyFill="1" applyBorder="1" applyAlignment="1" applyProtection="1">
      <alignment horizontal="center" wrapText="1"/>
    </xf>
    <xf numFmtId="3" fontId="42" fillId="0" borderId="61" xfId="38" applyNumberFormat="1" applyFont="1" applyFill="1" applyBorder="1" applyAlignment="1" applyProtection="1">
      <alignment wrapText="1"/>
      <protection locked="0"/>
    </xf>
    <xf numFmtId="3" fontId="42" fillId="0" borderId="10" xfId="38" applyNumberFormat="1" applyFont="1" applyFill="1" applyBorder="1" applyAlignment="1" applyProtection="1">
      <alignment wrapText="1"/>
      <protection locked="0"/>
    </xf>
    <xf numFmtId="3" fontId="42" fillId="0" borderId="63" xfId="38" applyNumberFormat="1" applyFont="1" applyFill="1" applyBorder="1" applyAlignment="1" applyProtection="1">
      <alignment wrapText="1"/>
      <protection locked="0"/>
    </xf>
    <xf numFmtId="3" fontId="42" fillId="24" borderId="61" xfId="38" applyNumberFormat="1" applyFont="1" applyFill="1" applyBorder="1" applyAlignment="1" applyProtection="1">
      <alignment wrapText="1"/>
      <protection locked="0"/>
    </xf>
    <xf numFmtId="3" fontId="42" fillId="24" borderId="10" xfId="38" applyNumberFormat="1" applyFont="1" applyFill="1" applyBorder="1" applyAlignment="1" applyProtection="1">
      <alignment wrapText="1"/>
      <protection locked="0"/>
    </xf>
    <xf numFmtId="3" fontId="42" fillId="24" borderId="63" xfId="38" applyNumberFormat="1" applyFont="1" applyFill="1" applyBorder="1" applyAlignment="1" applyProtection="1">
      <alignment wrapText="1"/>
      <protection locked="0"/>
    </xf>
    <xf numFmtId="0" fontId="19" fillId="0" borderId="61" xfId="38" applyNumberFormat="1" applyFont="1" applyFill="1" applyBorder="1" applyAlignment="1" applyProtection="1">
      <alignment wrapText="1"/>
      <protection locked="0"/>
    </xf>
    <xf numFmtId="0" fontId="19" fillId="0" borderId="10" xfId="38" applyNumberFormat="1" applyFont="1" applyFill="1" applyBorder="1" applyAlignment="1" applyProtection="1">
      <alignment horizontal="left" wrapText="1"/>
      <protection locked="0"/>
    </xf>
    <xf numFmtId="0" fontId="19" fillId="0" borderId="10" xfId="38" applyNumberFormat="1" applyFont="1" applyFill="1" applyBorder="1" applyAlignment="1" applyProtection="1">
      <alignment wrapText="1"/>
      <protection locked="0"/>
    </xf>
    <xf numFmtId="0" fontId="19" fillId="0" borderId="33" xfId="38" applyNumberFormat="1" applyFont="1" applyFill="1" applyBorder="1" applyAlignment="1" applyProtection="1">
      <alignment wrapText="1"/>
      <protection locked="0"/>
    </xf>
    <xf numFmtId="3" fontId="5" fillId="25" borderId="17" xfId="0" applyNumberFormat="1" applyFont="1" applyFill="1" applyBorder="1" applyAlignment="1" applyProtection="1">
      <alignment horizontal="right" vertical="center" indent="1"/>
    </xf>
    <xf numFmtId="164" fontId="19" fillId="27" borderId="14" xfId="38" applyNumberFormat="1" applyFill="1" applyBorder="1" applyAlignment="1" applyProtection="1">
      <alignment wrapText="1"/>
    </xf>
    <xf numFmtId="164" fontId="19" fillId="27" borderId="42" xfId="38" applyNumberFormat="1" applyFill="1" applyBorder="1" applyAlignment="1" applyProtection="1">
      <alignment wrapText="1"/>
    </xf>
    <xf numFmtId="3" fontId="5" fillId="25" borderId="76" xfId="0" applyNumberFormat="1" applyFont="1" applyFill="1" applyBorder="1" applyAlignment="1" applyProtection="1">
      <alignment horizontal="right" vertical="center" indent="1"/>
    </xf>
    <xf numFmtId="3" fontId="5" fillId="25" borderId="34" xfId="0" applyNumberFormat="1" applyFont="1" applyFill="1" applyBorder="1" applyAlignment="1" applyProtection="1">
      <alignment horizontal="right" vertical="center" indent="1"/>
    </xf>
    <xf numFmtId="3" fontId="5" fillId="25" borderId="77" xfId="0" applyNumberFormat="1" applyFont="1" applyFill="1" applyBorder="1" applyAlignment="1" applyProtection="1">
      <alignment horizontal="right" vertical="center" indent="1"/>
    </xf>
    <xf numFmtId="3" fontId="5" fillId="25" borderId="78" xfId="0" applyNumberFormat="1" applyFont="1" applyFill="1" applyBorder="1" applyAlignment="1" applyProtection="1">
      <alignment horizontal="right" vertical="center" indent="1"/>
    </xf>
    <xf numFmtId="3" fontId="5" fillId="25" borderId="79" xfId="0" applyNumberFormat="1" applyFont="1" applyFill="1" applyBorder="1" applyAlignment="1" applyProtection="1">
      <alignment horizontal="right" vertical="center" indent="1"/>
    </xf>
    <xf numFmtId="49" fontId="5" fillId="25" borderId="30" xfId="0" applyNumberFormat="1" applyFont="1" applyFill="1" applyBorder="1" applyAlignment="1" applyProtection="1">
      <alignment horizontal="center" vertical="center"/>
    </xf>
    <xf numFmtId="0" fontId="40" fillId="29" borderId="37" xfId="38" applyFont="1" applyFill="1" applyBorder="1" applyAlignment="1" applyProtection="1">
      <alignment horizontal="center" vertical="center"/>
    </xf>
    <xf numFmtId="0" fontId="40" fillId="29" borderId="37" xfId="38" applyFont="1" applyFill="1" applyBorder="1" applyAlignment="1" applyProtection="1">
      <alignment horizontal="center" vertical="center" wrapText="1"/>
    </xf>
    <xf numFmtId="0" fontId="40" fillId="29" borderId="80" xfId="38" applyFont="1" applyFill="1" applyBorder="1" applyAlignment="1" applyProtection="1">
      <alignment horizontal="center" vertical="center" wrapText="1"/>
    </xf>
    <xf numFmtId="3" fontId="5" fillId="25" borderId="14" xfId="38" applyNumberFormat="1" applyFont="1" applyFill="1" applyBorder="1" applyAlignment="1" applyProtection="1"/>
    <xf numFmtId="0" fontId="9" fillId="0" borderId="34" xfId="0" applyFont="1" applyFill="1" applyBorder="1" applyAlignment="1" applyProtection="1">
      <alignment horizontal="left" vertical="center" wrapText="1"/>
      <protection locked="0"/>
    </xf>
    <xf numFmtId="0" fontId="40" fillId="0" borderId="0" xfId="38" applyFont="1" applyFill="1" applyBorder="1" applyAlignment="1" applyProtection="1">
      <alignment horizontal="center" vertical="center"/>
    </xf>
    <xf numFmtId="0" fontId="40" fillId="0" borderId="0" xfId="38" applyFont="1" applyFill="1" applyBorder="1" applyAlignment="1" applyProtection="1">
      <alignment horizontal="center" vertical="center" wrapText="1"/>
    </xf>
    <xf numFmtId="0" fontId="40" fillId="29" borderId="81" xfId="38" applyFont="1" applyFill="1" applyBorder="1" applyAlignment="1" applyProtection="1">
      <alignment horizontal="center" vertical="center"/>
    </xf>
    <xf numFmtId="0" fontId="37" fillId="26" borderId="82" xfId="0" applyFont="1" applyFill="1" applyBorder="1" applyAlignment="1" applyProtection="1">
      <protection locked="0"/>
    </xf>
    <xf numFmtId="0" fontId="37" fillId="26" borderId="13" xfId="0" applyFont="1" applyFill="1" applyBorder="1" applyAlignment="1" applyProtection="1">
      <protection locked="0"/>
    </xf>
    <xf numFmtId="0" fontId="37" fillId="26" borderId="83" xfId="0" applyFont="1" applyFill="1" applyBorder="1" applyAlignment="1" applyProtection="1">
      <protection locked="0"/>
    </xf>
    <xf numFmtId="0" fontId="37" fillId="26" borderId="71" xfId="0" applyFont="1" applyFill="1" applyBorder="1" applyAlignment="1" applyProtection="1">
      <protection locked="0"/>
    </xf>
    <xf numFmtId="0" fontId="37" fillId="26" borderId="83" xfId="0" applyFont="1" applyFill="1" applyBorder="1" applyProtection="1">
      <protection locked="0"/>
    </xf>
    <xf numFmtId="0" fontId="44" fillId="0" borderId="0" xfId="0" applyFont="1" applyBorder="1" applyProtection="1"/>
    <xf numFmtId="0" fontId="37" fillId="26" borderId="71" xfId="0" applyFont="1" applyFill="1" applyBorder="1" applyProtection="1">
      <protection locked="0"/>
    </xf>
    <xf numFmtId="0" fontId="10" fillId="0" borderId="77" xfId="34" applyFill="1" applyBorder="1" applyAlignment="1" applyProtection="1">
      <alignment horizontal="left" vertical="center" wrapText="1"/>
      <protection locked="0"/>
    </xf>
    <xf numFmtId="3" fontId="5" fillId="25" borderId="129" xfId="0" applyNumberFormat="1" applyFont="1" applyFill="1" applyBorder="1" applyAlignment="1" applyProtection="1">
      <alignment horizontal="right" vertical="center" indent="1"/>
    </xf>
    <xf numFmtId="0" fontId="9" fillId="25" borderId="60" xfId="0" applyFont="1" applyFill="1" applyBorder="1" applyAlignment="1" applyProtection="1">
      <alignment vertical="center"/>
    </xf>
    <xf numFmtId="0" fontId="45" fillId="0" borderId="0" xfId="0" applyFont="1" applyAlignment="1">
      <alignment horizontal="right" vertical="center" readingOrder="1"/>
    </xf>
    <xf numFmtId="3" fontId="9" fillId="0" borderId="0" xfId="0" applyNumberFormat="1" applyFont="1" applyProtection="1"/>
    <xf numFmtId="1" fontId="9" fillId="0" borderId="0" xfId="0" applyNumberFormat="1" applyFont="1" applyAlignment="1" applyProtection="1">
      <alignment vertical="center"/>
    </xf>
    <xf numFmtId="1" fontId="9" fillId="0" borderId="0" xfId="0" applyNumberFormat="1" applyFont="1" applyProtection="1"/>
    <xf numFmtId="1" fontId="9" fillId="0" borderId="0" xfId="0" applyNumberFormat="1" applyFont="1" applyBorder="1" applyAlignment="1" applyProtection="1">
      <alignment vertical="center"/>
    </xf>
    <xf numFmtId="3" fontId="8" fillId="0" borderId="0" xfId="0" applyNumberFormat="1" applyFont="1" applyProtection="1"/>
    <xf numFmtId="3" fontId="8" fillId="0" borderId="0" xfId="0" applyNumberFormat="1" applyFont="1"/>
    <xf numFmtId="0" fontId="9" fillId="0" borderId="0" xfId="0" applyFont="1" applyAlignment="1">
      <alignment vertical="top" wrapText="1"/>
    </xf>
    <xf numFmtId="0" fontId="0" fillId="0" borderId="0" xfId="0" applyAlignment="1">
      <alignment vertical="top" wrapText="1"/>
    </xf>
    <xf numFmtId="3" fontId="0" fillId="0" borderId="0" xfId="0" applyNumberFormat="1"/>
    <xf numFmtId="3" fontId="9" fillId="0" borderId="0" xfId="0" applyNumberFormat="1" applyFont="1" applyAlignment="1">
      <alignment horizontal="right"/>
    </xf>
    <xf numFmtId="0" fontId="4" fillId="0" borderId="0" xfId="0" applyFont="1" applyAlignment="1" applyProtection="1">
      <alignment vertical="top" wrapText="1"/>
    </xf>
    <xf numFmtId="49" fontId="9" fillId="0" borderId="0" xfId="0" applyNumberFormat="1" applyFont="1" applyAlignment="1" applyProtection="1">
      <alignment vertical="top" wrapText="1"/>
    </xf>
    <xf numFmtId="3" fontId="9" fillId="0" borderId="0" xfId="0" applyNumberFormat="1" applyFont="1" applyAlignment="1">
      <alignment vertical="top" wrapText="1"/>
    </xf>
    <xf numFmtId="3" fontId="9" fillId="0" borderId="130" xfId="0" applyNumberFormat="1" applyFont="1" applyBorder="1" applyAlignment="1">
      <alignment vertical="top" wrapText="1"/>
    </xf>
    <xf numFmtId="3" fontId="8" fillId="0" borderId="130" xfId="0" applyNumberFormat="1" applyFont="1" applyBorder="1"/>
    <xf numFmtId="3" fontId="9" fillId="0" borderId="130" xfId="0" applyNumberFormat="1" applyFont="1" applyBorder="1" applyAlignment="1">
      <alignment horizontal="right"/>
    </xf>
    <xf numFmtId="3" fontId="8" fillId="0" borderId="0" xfId="0" applyNumberFormat="1" applyFont="1" applyBorder="1"/>
    <xf numFmtId="3" fontId="8" fillId="0" borderId="131" xfId="0" applyNumberFormat="1" applyFont="1" applyBorder="1"/>
    <xf numFmtId="3" fontId="9" fillId="0" borderId="0" xfId="0" applyNumberFormat="1" applyFont="1" applyAlignment="1">
      <alignment horizontal="left"/>
    </xf>
    <xf numFmtId="0" fontId="7" fillId="26" borderId="0" xfId="0" applyFont="1" applyFill="1" applyAlignment="1" applyProtection="1">
      <alignment horizontal="center" vertical="center" wrapText="1"/>
    </xf>
    <xf numFmtId="0" fontId="8" fillId="30" borderId="83" xfId="0" applyFont="1" applyFill="1" applyBorder="1" applyAlignment="1" applyProtection="1">
      <alignment horizontal="left" wrapText="1"/>
      <protection locked="0"/>
    </xf>
    <xf numFmtId="0" fontId="8" fillId="30" borderId="92" xfId="0" applyFont="1" applyFill="1" applyBorder="1" applyAlignment="1" applyProtection="1">
      <alignment horizontal="left" wrapText="1"/>
      <protection locked="0"/>
    </xf>
    <xf numFmtId="0" fontId="8" fillId="30" borderId="84" xfId="0" applyFont="1" applyFill="1" applyBorder="1" applyAlignment="1" applyProtection="1">
      <alignment horizontal="left" wrapText="1"/>
      <protection locked="0"/>
    </xf>
    <xf numFmtId="0" fontId="9" fillId="30" borderId="83" xfId="0" applyFont="1" applyFill="1" applyBorder="1" applyAlignment="1" applyProtection="1">
      <alignment horizontal="left" wrapText="1"/>
      <protection locked="0"/>
    </xf>
    <xf numFmtId="0" fontId="9" fillId="30" borderId="84" xfId="0" applyFont="1" applyFill="1" applyBorder="1" applyAlignment="1" applyProtection="1">
      <alignment horizontal="left" wrapText="1"/>
      <protection locked="0"/>
    </xf>
    <xf numFmtId="0" fontId="43" fillId="30" borderId="0" xfId="34" applyFont="1" applyFill="1" applyBorder="1" applyAlignment="1" applyProtection="1">
      <alignment horizontal="left" wrapText="1"/>
      <protection locked="0"/>
    </xf>
    <xf numFmtId="0" fontId="11" fillId="30" borderId="13" xfId="0" applyFont="1" applyFill="1" applyBorder="1" applyAlignment="1" applyProtection="1">
      <alignment wrapText="1"/>
      <protection locked="0"/>
    </xf>
    <xf numFmtId="0" fontId="8" fillId="30" borderId="13" xfId="0" applyFont="1" applyFill="1" applyBorder="1" applyAlignment="1" applyProtection="1">
      <alignment wrapText="1"/>
      <protection locked="0"/>
    </xf>
    <xf numFmtId="0" fontId="33" fillId="26" borderId="85" xfId="0" applyFont="1" applyFill="1" applyBorder="1" applyAlignment="1" applyProtection="1">
      <alignment horizontal="center" vertical="center"/>
      <protection locked="0"/>
    </xf>
    <xf numFmtId="0" fontId="33" fillId="26" borderId="86" xfId="0" applyFont="1" applyFill="1" applyBorder="1" applyAlignment="1" applyProtection="1">
      <alignment horizontal="center" vertical="center"/>
      <protection locked="0"/>
    </xf>
    <xf numFmtId="0" fontId="33" fillId="26" borderId="87" xfId="0" applyFont="1" applyFill="1" applyBorder="1" applyAlignment="1" applyProtection="1">
      <alignment horizontal="center" vertical="center"/>
      <protection locked="0"/>
    </xf>
    <xf numFmtId="0" fontId="33" fillId="26" borderId="48" xfId="0" applyFont="1" applyFill="1" applyBorder="1" applyAlignment="1" applyProtection="1">
      <alignment horizontal="center"/>
      <protection locked="0"/>
    </xf>
    <xf numFmtId="0" fontId="8" fillId="30" borderId="83" xfId="0" applyFont="1" applyFill="1" applyBorder="1" applyAlignment="1" applyProtection="1">
      <alignment vertical="top" wrapText="1"/>
      <protection locked="0"/>
    </xf>
    <xf numFmtId="0" fontId="8" fillId="30" borderId="84" xfId="0" applyFont="1" applyFill="1" applyBorder="1" applyAlignment="1" applyProtection="1">
      <alignment vertical="top" wrapText="1"/>
      <protection locked="0"/>
    </xf>
    <xf numFmtId="0" fontId="8" fillId="30" borderId="82" xfId="0" applyFont="1" applyFill="1" applyBorder="1" applyAlignment="1" applyProtection="1">
      <alignment vertical="top" wrapText="1"/>
      <protection locked="0"/>
    </xf>
    <xf numFmtId="0" fontId="8" fillId="30" borderId="13" xfId="0" applyFont="1" applyFill="1" applyBorder="1" applyAlignment="1" applyProtection="1">
      <alignment vertical="top" wrapText="1"/>
      <protection locked="0"/>
    </xf>
    <xf numFmtId="0" fontId="9" fillId="30" borderId="13" xfId="0" applyFont="1" applyFill="1" applyBorder="1" applyAlignment="1" applyProtection="1">
      <alignment wrapText="1"/>
      <protection locked="0"/>
    </xf>
    <xf numFmtId="0" fontId="33" fillId="26" borderId="0" xfId="0" applyFont="1" applyFill="1" applyBorder="1" applyAlignment="1" applyProtection="1">
      <alignment horizontal="center"/>
    </xf>
    <xf numFmtId="0" fontId="33" fillId="26" borderId="93" xfId="0" applyFont="1" applyFill="1" applyBorder="1" applyAlignment="1" applyProtection="1">
      <alignment horizontal="center"/>
    </xf>
    <xf numFmtId="0" fontId="33" fillId="26" borderId="85" xfId="0" applyFont="1" applyFill="1" applyBorder="1" applyAlignment="1" applyProtection="1">
      <alignment horizontal="center"/>
      <protection locked="0"/>
    </xf>
    <xf numFmtId="0" fontId="33" fillId="26" borderId="0" xfId="0" applyFont="1" applyFill="1" applyBorder="1" applyAlignment="1" applyProtection="1">
      <alignment horizontal="center"/>
      <protection locked="0"/>
    </xf>
    <xf numFmtId="0" fontId="33" fillId="26" borderId="93" xfId="0" applyFont="1" applyFill="1" applyBorder="1" applyAlignment="1" applyProtection="1">
      <alignment horizontal="center"/>
      <protection locked="0"/>
    </xf>
    <xf numFmtId="0" fontId="7" fillId="26" borderId="88" xfId="0" applyFont="1" applyFill="1" applyBorder="1" applyAlignment="1" applyProtection="1">
      <alignment vertical="center"/>
    </xf>
    <xf numFmtId="0" fontId="7" fillId="26" borderId="89" xfId="0" applyFont="1" applyFill="1" applyBorder="1" applyAlignment="1" applyProtection="1">
      <alignment vertical="center"/>
    </xf>
    <xf numFmtId="0" fontId="7" fillId="26" borderId="90" xfId="0" applyFont="1" applyFill="1" applyBorder="1" applyAlignment="1" applyProtection="1">
      <alignment vertical="center"/>
    </xf>
    <xf numFmtId="0" fontId="7" fillId="26" borderId="91" xfId="0" applyFont="1" applyFill="1" applyBorder="1" applyAlignment="1" applyProtection="1">
      <alignment vertical="center"/>
    </xf>
    <xf numFmtId="0" fontId="33" fillId="26" borderId="83" xfId="0" applyFont="1" applyFill="1" applyBorder="1" applyAlignment="1" applyProtection="1">
      <alignment horizontal="center"/>
    </xf>
    <xf numFmtId="0" fontId="33" fillId="26" borderId="92" xfId="0" applyFont="1" applyFill="1" applyBorder="1" applyAlignment="1" applyProtection="1">
      <alignment horizontal="center"/>
    </xf>
    <xf numFmtId="0" fontId="33" fillId="26" borderId="84" xfId="0" applyFont="1" applyFill="1" applyBorder="1" applyAlignment="1" applyProtection="1">
      <alignment horizontal="center"/>
    </xf>
    <xf numFmtId="0" fontId="8" fillId="30" borderId="82" xfId="0" applyFont="1" applyFill="1" applyBorder="1" applyAlignment="1" applyProtection="1">
      <alignment wrapText="1"/>
      <protection locked="0"/>
    </xf>
    <xf numFmtId="0" fontId="33" fillId="26" borderId="85" xfId="0" applyFont="1" applyFill="1" applyBorder="1" applyAlignment="1" applyProtection="1">
      <alignment horizontal="center" wrapText="1"/>
      <protection locked="0"/>
    </xf>
    <xf numFmtId="0" fontId="33" fillId="26" borderId="86" xfId="0" applyFont="1" applyFill="1" applyBorder="1" applyAlignment="1" applyProtection="1">
      <alignment horizontal="center" wrapText="1"/>
      <protection locked="0"/>
    </xf>
    <xf numFmtId="0" fontId="33" fillId="26" borderId="87" xfId="0" applyFont="1" applyFill="1" applyBorder="1" applyAlignment="1" applyProtection="1">
      <alignment horizontal="center" wrapText="1"/>
      <protection locked="0"/>
    </xf>
    <xf numFmtId="0" fontId="5" fillId="25" borderId="94" xfId="0" applyFont="1" applyFill="1" applyBorder="1" applyAlignment="1" applyProtection="1">
      <alignment vertical="center"/>
    </xf>
    <xf numFmtId="0" fontId="5" fillId="25" borderId="95" xfId="0" applyFont="1" applyFill="1" applyBorder="1" applyAlignment="1" applyProtection="1">
      <alignment vertical="center"/>
    </xf>
    <xf numFmtId="0" fontId="34" fillId="26" borderId="96" xfId="0" applyFont="1" applyFill="1" applyBorder="1" applyAlignment="1" applyProtection="1">
      <alignment horizontal="center"/>
    </xf>
    <xf numFmtId="0" fontId="34" fillId="26" borderId="97" xfId="0" applyFont="1" applyFill="1" applyBorder="1" applyAlignment="1" applyProtection="1">
      <alignment horizontal="center"/>
    </xf>
    <xf numFmtId="0" fontId="34" fillId="26" borderId="98" xfId="0" applyFont="1" applyFill="1" applyBorder="1" applyAlignment="1" applyProtection="1">
      <alignment horizontal="center"/>
    </xf>
    <xf numFmtId="0" fontId="7" fillId="26" borderId="96" xfId="0" applyFont="1" applyFill="1" applyBorder="1" applyAlignment="1" applyProtection="1">
      <alignment vertical="center"/>
    </xf>
    <xf numFmtId="0" fontId="7" fillId="26" borderId="98" xfId="0" applyFont="1" applyFill="1" applyBorder="1" applyAlignment="1" applyProtection="1">
      <alignment vertical="center"/>
    </xf>
    <xf numFmtId="0" fontId="7" fillId="26" borderId="99" xfId="0" applyFont="1" applyFill="1" applyBorder="1" applyAlignment="1" applyProtection="1">
      <alignment vertical="center"/>
    </xf>
    <xf numFmtId="0" fontId="7" fillId="26" borderId="100" xfId="0" applyFont="1" applyFill="1" applyBorder="1" applyAlignment="1" applyProtection="1">
      <alignment vertical="center"/>
    </xf>
    <xf numFmtId="0" fontId="7" fillId="26" borderId="101" xfId="0" applyFont="1" applyFill="1" applyBorder="1" applyAlignment="1" applyProtection="1">
      <alignment vertical="center"/>
    </xf>
    <xf numFmtId="0" fontId="7" fillId="26" borderId="102" xfId="0" applyFont="1" applyFill="1" applyBorder="1" applyAlignment="1" applyProtection="1">
      <alignment vertical="center"/>
    </xf>
    <xf numFmtId="0" fontId="9" fillId="25" borderId="103" xfId="0" applyNumberFormat="1" applyFont="1" applyFill="1" applyBorder="1" applyAlignment="1" applyProtection="1">
      <alignment vertical="center" wrapText="1"/>
    </xf>
    <xf numFmtId="0" fontId="9" fillId="25" borderId="104" xfId="0" applyNumberFormat="1" applyFont="1" applyFill="1" applyBorder="1" applyAlignment="1" applyProtection="1">
      <alignment vertical="center" wrapText="1"/>
    </xf>
    <xf numFmtId="0" fontId="9" fillId="25" borderId="55" xfId="0" applyNumberFormat="1" applyFont="1" applyFill="1" applyBorder="1" applyAlignment="1" applyProtection="1">
      <alignment vertical="center" wrapText="1"/>
    </xf>
    <xf numFmtId="0" fontId="9" fillId="25" borderId="58" xfId="0" applyNumberFormat="1" applyFont="1" applyFill="1" applyBorder="1" applyAlignment="1" applyProtection="1">
      <alignment vertical="center" wrapText="1"/>
    </xf>
    <xf numFmtId="0" fontId="9" fillId="25" borderId="105" xfId="0" applyNumberFormat="1" applyFont="1" applyFill="1" applyBorder="1" applyAlignment="1" applyProtection="1">
      <alignment vertical="center" wrapText="1"/>
    </xf>
    <xf numFmtId="0" fontId="9" fillId="25" borderId="59" xfId="0" applyNumberFormat="1" applyFont="1" applyFill="1" applyBorder="1" applyAlignment="1" applyProtection="1">
      <alignment vertical="center" wrapText="1"/>
    </xf>
    <xf numFmtId="165" fontId="9" fillId="25" borderId="106" xfId="0" applyNumberFormat="1" applyFont="1" applyFill="1" applyBorder="1" applyAlignment="1" applyProtection="1">
      <alignment horizontal="left" vertical="center" wrapText="1"/>
    </xf>
    <xf numFmtId="165" fontId="9" fillId="25" borderId="107" xfId="0" applyNumberFormat="1" applyFont="1" applyFill="1" applyBorder="1" applyAlignment="1" applyProtection="1">
      <alignment horizontal="left" vertical="center" wrapText="1"/>
    </xf>
    <xf numFmtId="165" fontId="9" fillId="25" borderId="56" xfId="0" applyNumberFormat="1" applyFont="1" applyFill="1" applyBorder="1" applyAlignment="1" applyProtection="1">
      <alignment horizontal="left" vertical="center" wrapText="1"/>
    </xf>
    <xf numFmtId="0" fontId="7" fillId="26" borderId="110" xfId="0" applyFont="1" applyFill="1" applyBorder="1" applyAlignment="1" applyProtection="1">
      <alignment vertical="center"/>
    </xf>
    <xf numFmtId="0" fontId="7" fillId="26" borderId="111" xfId="0" applyFont="1" applyFill="1" applyBorder="1" applyAlignment="1" applyProtection="1">
      <alignment vertical="center"/>
    </xf>
    <xf numFmtId="0" fontId="7" fillId="26" borderId="112" xfId="0" applyFont="1" applyFill="1" applyBorder="1" applyAlignment="1" applyProtection="1">
      <alignment vertical="center"/>
    </xf>
    <xf numFmtId="0" fontId="7" fillId="26" borderId="113" xfId="0" applyFont="1" applyFill="1" applyBorder="1" applyAlignment="1" applyProtection="1">
      <alignment vertical="center"/>
    </xf>
    <xf numFmtId="0" fontId="7" fillId="26" borderId="114" xfId="0" applyFont="1" applyFill="1" applyBorder="1" applyAlignment="1" applyProtection="1">
      <alignment vertical="center"/>
    </xf>
    <xf numFmtId="0" fontId="7" fillId="26" borderId="115" xfId="0" applyFont="1" applyFill="1" applyBorder="1" applyAlignment="1" applyProtection="1">
      <alignment vertical="center"/>
    </xf>
    <xf numFmtId="0" fontId="7" fillId="26" borderId="116" xfId="0" applyFont="1" applyFill="1" applyBorder="1" applyAlignment="1" applyProtection="1">
      <alignment vertical="center"/>
    </xf>
    <xf numFmtId="0" fontId="7" fillId="26" borderId="117" xfId="0" applyFont="1" applyFill="1" applyBorder="1" applyAlignment="1" applyProtection="1">
      <alignment vertical="center"/>
    </xf>
    <xf numFmtId="0" fontId="9" fillId="25" borderId="43" xfId="0" applyFont="1" applyFill="1" applyBorder="1" applyAlignment="1" applyProtection="1">
      <alignment vertical="center"/>
    </xf>
    <xf numFmtId="0" fontId="9" fillId="25" borderId="44" xfId="0" applyFont="1" applyFill="1" applyBorder="1" applyAlignment="1" applyProtection="1">
      <alignment vertical="center"/>
    </xf>
    <xf numFmtId="0" fontId="9" fillId="25" borderId="108" xfId="0" applyFont="1" applyFill="1" applyBorder="1" applyAlignment="1" applyProtection="1">
      <alignment vertical="center"/>
    </xf>
    <xf numFmtId="0" fontId="33" fillId="26" borderId="96" xfId="0" applyFont="1" applyFill="1" applyBorder="1" applyAlignment="1" applyProtection="1">
      <alignment horizontal="center"/>
    </xf>
    <xf numFmtId="0" fontId="33" fillId="26" borderId="97" xfId="0" applyFont="1" applyFill="1" applyBorder="1" applyAlignment="1" applyProtection="1">
      <alignment horizontal="center"/>
    </xf>
    <xf numFmtId="0" fontId="33" fillId="26" borderId="98" xfId="0" applyFont="1" applyFill="1" applyBorder="1" applyAlignment="1" applyProtection="1">
      <alignment horizontal="center"/>
    </xf>
    <xf numFmtId="0" fontId="9" fillId="25" borderId="26" xfId="0" applyFont="1" applyFill="1" applyBorder="1" applyAlignment="1" applyProtection="1">
      <alignment horizontal="center" vertical="center" textRotation="90" wrapText="1"/>
    </xf>
    <xf numFmtId="0" fontId="0" fillId="0" borderId="26" xfId="0" applyBorder="1" applyAlignment="1" applyProtection="1">
      <alignment horizontal="center" vertical="center" textRotation="90" wrapText="1"/>
    </xf>
    <xf numFmtId="0" fontId="0" fillId="0" borderId="70" xfId="0" applyBorder="1" applyAlignment="1" applyProtection="1">
      <alignment horizontal="center" vertical="center" textRotation="90" wrapText="1"/>
    </xf>
    <xf numFmtId="0" fontId="9" fillId="25" borderId="109" xfId="0" applyFont="1" applyFill="1" applyBorder="1" applyAlignment="1" applyProtection="1">
      <alignment horizontal="center" vertical="center" textRotation="90" wrapText="1"/>
    </xf>
    <xf numFmtId="0" fontId="0" fillId="25" borderId="104" xfId="0" applyNumberFormat="1" applyFill="1" applyBorder="1" applyAlignment="1" applyProtection="1">
      <alignment vertical="center" wrapText="1"/>
    </xf>
    <xf numFmtId="0" fontId="0" fillId="25" borderId="55" xfId="0" applyNumberFormat="1" applyFill="1" applyBorder="1" applyAlignment="1" applyProtection="1">
      <alignment vertical="center" wrapText="1"/>
    </xf>
    <xf numFmtId="0" fontId="0" fillId="25" borderId="105" xfId="0" applyNumberFormat="1" applyFill="1" applyBorder="1" applyAlignment="1" applyProtection="1">
      <alignment vertical="center" wrapText="1"/>
    </xf>
    <xf numFmtId="0" fontId="0" fillId="25" borderId="59" xfId="0" applyNumberFormat="1" applyFill="1" applyBorder="1" applyAlignment="1" applyProtection="1">
      <alignment vertical="center" wrapText="1"/>
    </xf>
    <xf numFmtId="165" fontId="0" fillId="25" borderId="107" xfId="0" applyNumberFormat="1" applyFill="1" applyBorder="1" applyAlignment="1" applyProtection="1">
      <alignment horizontal="left" vertical="center" wrapText="1"/>
    </xf>
    <xf numFmtId="165" fontId="0" fillId="25" borderId="56" xfId="0" applyNumberFormat="1" applyFill="1" applyBorder="1" applyAlignment="1" applyProtection="1">
      <alignment horizontal="left" vertical="center" wrapText="1"/>
    </xf>
    <xf numFmtId="0" fontId="33" fillId="26" borderId="118" xfId="0" applyFont="1" applyFill="1" applyBorder="1" applyAlignment="1" applyProtection="1">
      <alignment horizontal="center"/>
    </xf>
    <xf numFmtId="0" fontId="33" fillId="26" borderId="119" xfId="0" applyFont="1" applyFill="1" applyBorder="1" applyAlignment="1" applyProtection="1">
      <alignment horizontal="center"/>
    </xf>
    <xf numFmtId="0" fontId="33" fillId="26" borderId="120" xfId="0" applyFont="1" applyFill="1" applyBorder="1" applyAlignment="1" applyProtection="1">
      <alignment horizontal="center"/>
    </xf>
    <xf numFmtId="0" fontId="9" fillId="25" borderId="104" xfId="0" applyNumberFormat="1" applyFont="1" applyFill="1" applyBorder="1" applyAlignment="1" applyProtection="1">
      <alignment horizontal="left" vertical="center" wrapText="1"/>
      <protection locked="0"/>
    </xf>
    <xf numFmtId="0" fontId="9" fillId="25" borderId="55" xfId="0" applyNumberFormat="1" applyFont="1" applyFill="1" applyBorder="1" applyAlignment="1" applyProtection="1">
      <alignment horizontal="left" vertical="center" wrapText="1"/>
      <protection locked="0"/>
    </xf>
    <xf numFmtId="0" fontId="9" fillId="25" borderId="105" xfId="0" applyNumberFormat="1" applyFont="1" applyFill="1" applyBorder="1" applyAlignment="1" applyProtection="1">
      <alignment horizontal="left" vertical="center" wrapText="1"/>
      <protection locked="0"/>
    </xf>
    <xf numFmtId="0" fontId="9" fillId="25" borderId="59" xfId="0" applyNumberFormat="1" applyFont="1" applyFill="1" applyBorder="1" applyAlignment="1" applyProtection="1">
      <alignment horizontal="left" vertical="center" wrapText="1"/>
      <protection locked="0"/>
    </xf>
    <xf numFmtId="165" fontId="9" fillId="25" borderId="107" xfId="0" applyNumberFormat="1" applyFont="1" applyFill="1" applyBorder="1" applyAlignment="1" applyProtection="1">
      <alignment horizontal="left" vertical="center" wrapText="1"/>
      <protection locked="0"/>
    </xf>
    <xf numFmtId="165" fontId="9" fillId="25" borderId="56" xfId="0" applyNumberFormat="1" applyFont="1" applyFill="1" applyBorder="1" applyAlignment="1" applyProtection="1">
      <alignment horizontal="left" vertical="center" wrapText="1"/>
      <protection locked="0"/>
    </xf>
    <xf numFmtId="164" fontId="5" fillId="25" borderId="14" xfId="38" applyNumberFormat="1" applyFont="1" applyFill="1" applyBorder="1" applyAlignment="1" applyProtection="1">
      <alignment horizontal="center"/>
    </xf>
    <xf numFmtId="0" fontId="7" fillId="26" borderId="96" xfId="0" applyFont="1" applyFill="1" applyBorder="1" applyAlignment="1" applyProtection="1">
      <alignment horizontal="left" vertical="center"/>
    </xf>
    <xf numFmtId="0" fontId="7" fillId="26" borderId="97" xfId="0" applyFont="1" applyFill="1" applyBorder="1" applyAlignment="1" applyProtection="1">
      <alignment horizontal="left" vertical="center"/>
    </xf>
    <xf numFmtId="0" fontId="7" fillId="26" borderId="99" xfId="0" applyFont="1" applyFill="1" applyBorder="1" applyAlignment="1" applyProtection="1">
      <alignment horizontal="left" vertical="center"/>
    </xf>
    <xf numFmtId="0" fontId="7" fillId="26" borderId="114" xfId="0" applyFont="1" applyFill="1" applyBorder="1" applyAlignment="1" applyProtection="1">
      <alignment horizontal="left" vertical="center"/>
    </xf>
    <xf numFmtId="0" fontId="7" fillId="26" borderId="101" xfId="0" applyFont="1" applyFill="1" applyBorder="1" applyAlignment="1" applyProtection="1">
      <alignment horizontal="left" vertical="center"/>
    </xf>
    <xf numFmtId="0" fontId="7" fillId="26" borderId="121" xfId="0" applyFont="1" applyFill="1" applyBorder="1" applyAlignment="1" applyProtection="1">
      <alignment horizontal="left" vertical="center"/>
    </xf>
    <xf numFmtId="0" fontId="40" fillId="29" borderId="13" xfId="38" applyFont="1" applyFill="1" applyBorder="1" applyAlignment="1" applyProtection="1">
      <alignment horizontal="center" vertical="center"/>
    </xf>
    <xf numFmtId="0" fontId="33" fillId="26" borderId="122" xfId="38" applyFont="1" applyFill="1" applyBorder="1" applyAlignment="1" applyProtection="1">
      <alignment horizontal="center" vertical="center"/>
    </xf>
    <xf numFmtId="0" fontId="33" fillId="26" borderId="123" xfId="38" applyFont="1" applyFill="1" applyBorder="1" applyAlignment="1" applyProtection="1">
      <alignment horizontal="center" vertical="center"/>
    </xf>
    <xf numFmtId="0" fontId="33" fillId="26" borderId="124" xfId="38" applyFont="1" applyFill="1" applyBorder="1" applyAlignment="1" applyProtection="1">
      <alignment horizontal="center" vertical="center"/>
    </xf>
    <xf numFmtId="0" fontId="40" fillId="29" borderId="71" xfId="38" applyFont="1" applyFill="1" applyBorder="1" applyAlignment="1" applyProtection="1">
      <alignment horizontal="center" vertical="center"/>
    </xf>
    <xf numFmtId="0" fontId="40" fillId="29" borderId="72" xfId="38" applyFont="1" applyFill="1" applyBorder="1" applyAlignment="1" applyProtection="1">
      <alignment horizontal="center" vertical="center"/>
    </xf>
    <xf numFmtId="0" fontId="40" fillId="29" borderId="125" xfId="38" applyFont="1" applyFill="1" applyBorder="1" applyAlignment="1" applyProtection="1">
      <alignment horizontal="center" vertical="center"/>
    </xf>
    <xf numFmtId="0" fontId="40" fillId="29" borderId="83" xfId="38" applyFont="1" applyFill="1" applyBorder="1" applyAlignment="1" applyProtection="1">
      <alignment horizontal="center" vertical="center"/>
    </xf>
    <xf numFmtId="0" fontId="40" fillId="29" borderId="92" xfId="38" applyFont="1" applyFill="1" applyBorder="1" applyAlignment="1" applyProtection="1">
      <alignment horizontal="center" vertical="center"/>
    </xf>
    <xf numFmtId="0" fontId="40" fillId="29" borderId="84" xfId="38" applyFont="1" applyFill="1" applyBorder="1" applyAlignment="1" applyProtection="1">
      <alignment horizontal="center" vertical="center"/>
    </xf>
    <xf numFmtId="164" fontId="5" fillId="25" borderId="43" xfId="38" applyNumberFormat="1" applyFont="1" applyFill="1" applyBorder="1" applyAlignment="1" applyProtection="1">
      <alignment horizontal="center"/>
    </xf>
    <xf numFmtId="164" fontId="5" fillId="25" borderId="44" xfId="38" applyNumberFormat="1" applyFont="1" applyFill="1" applyBorder="1" applyAlignment="1" applyProtection="1">
      <alignment horizontal="center"/>
    </xf>
    <xf numFmtId="164" fontId="5" fillId="25" borderId="108" xfId="38" applyNumberFormat="1" applyFont="1" applyFill="1" applyBorder="1" applyAlignment="1" applyProtection="1">
      <alignment horizontal="center"/>
    </xf>
    <xf numFmtId="0" fontId="7" fillId="24" borderId="0" xfId="0" applyNumberFormat="1" applyFont="1" applyFill="1" applyBorder="1" applyAlignment="1" applyProtection="1">
      <alignment vertical="center" wrapText="1"/>
    </xf>
    <xf numFmtId="0" fontId="41" fillId="26" borderId="96" xfId="0" applyFont="1" applyFill="1" applyBorder="1" applyAlignment="1" applyProtection="1">
      <alignment horizontal="center"/>
    </xf>
    <xf numFmtId="0" fontId="41" fillId="26" borderId="97" xfId="0" applyFont="1" applyFill="1" applyBorder="1" applyAlignment="1" applyProtection="1">
      <alignment horizontal="center"/>
    </xf>
    <xf numFmtId="0" fontId="41" fillId="26" borderId="98" xfId="0" applyFont="1" applyFill="1" applyBorder="1" applyAlignment="1" applyProtection="1">
      <alignment horizontal="center"/>
    </xf>
    <xf numFmtId="0" fontId="9" fillId="25" borderId="83" xfId="0" applyNumberFormat="1" applyFont="1" applyFill="1" applyBorder="1" applyAlignment="1" applyProtection="1">
      <alignment horizontal="left" vertical="center" wrapText="1"/>
    </xf>
    <xf numFmtId="0" fontId="9" fillId="25" borderId="84" xfId="0" applyNumberFormat="1" applyFont="1" applyFill="1" applyBorder="1" applyAlignment="1" applyProtection="1">
      <alignment horizontal="left" vertical="center" wrapText="1"/>
    </xf>
    <xf numFmtId="0" fontId="9" fillId="25" borderId="83" xfId="0" applyFont="1" applyFill="1" applyBorder="1" applyAlignment="1" applyProtection="1">
      <alignment horizontal="left" vertical="center" wrapText="1"/>
    </xf>
    <xf numFmtId="0" fontId="9" fillId="25" borderId="84" xfId="0" applyFont="1" applyFill="1" applyBorder="1" applyAlignment="1" applyProtection="1">
      <alignment horizontal="left" vertical="center" wrapText="1"/>
    </xf>
    <xf numFmtId="0" fontId="9" fillId="0" borderId="126" xfId="0" applyFont="1" applyBorder="1" applyAlignment="1" applyProtection="1">
      <alignment horizontal="center"/>
    </xf>
    <xf numFmtId="0" fontId="9" fillId="0" borderId="127" xfId="0" applyFont="1" applyBorder="1" applyAlignment="1" applyProtection="1">
      <alignment horizontal="center"/>
    </xf>
    <xf numFmtId="0" fontId="9" fillId="0" borderId="128" xfId="0" applyFont="1" applyBorder="1" applyAlignment="1" applyProtection="1">
      <alignment horizontal="center"/>
    </xf>
    <xf numFmtId="0" fontId="9" fillId="25" borderId="14" xfId="0" applyFont="1" applyFill="1" applyBorder="1" applyAlignment="1" applyProtection="1">
      <alignment horizontal="left" vertical="center"/>
    </xf>
    <xf numFmtId="0" fontId="9" fillId="25" borderId="26" xfId="0" applyFont="1" applyFill="1" applyBorder="1" applyAlignment="1" applyProtection="1">
      <alignment vertical="center"/>
    </xf>
    <xf numFmtId="0" fontId="9" fillId="25" borderId="60" xfId="0" applyFont="1" applyFill="1" applyBorder="1" applyAlignment="1" applyProtection="1">
      <alignment vertical="center"/>
    </xf>
    <xf numFmtId="0" fontId="9" fillId="25" borderId="104" xfId="0" applyNumberFormat="1" applyFont="1" applyFill="1" applyBorder="1" applyAlignment="1" applyProtection="1">
      <alignment horizontal="left" vertical="center" wrapText="1"/>
    </xf>
    <xf numFmtId="0" fontId="9" fillId="25" borderId="55" xfId="0" applyNumberFormat="1" applyFont="1" applyFill="1" applyBorder="1" applyAlignment="1" applyProtection="1">
      <alignment horizontal="left" vertical="center" wrapText="1"/>
    </xf>
    <xf numFmtId="0" fontId="9" fillId="25" borderId="105" xfId="0" applyNumberFormat="1" applyFont="1" applyFill="1" applyBorder="1" applyAlignment="1" applyProtection="1">
      <alignment horizontal="left" vertical="center" wrapText="1"/>
    </xf>
    <xf numFmtId="0" fontId="9" fillId="25" borderId="59" xfId="0" applyNumberFormat="1" applyFont="1" applyFill="1" applyBorder="1" applyAlignment="1" applyProtection="1">
      <alignment horizontal="left" vertical="center" wrapText="1"/>
    </xf>
    <xf numFmtId="0" fontId="33" fillId="26" borderId="96" xfId="0" applyFont="1" applyFill="1" applyBorder="1" applyAlignment="1" applyProtection="1">
      <alignment horizontal="center" wrapText="1"/>
    </xf>
    <xf numFmtId="0" fontId="33" fillId="26" borderId="97" xfId="0" applyFont="1" applyFill="1" applyBorder="1" applyAlignment="1" applyProtection="1">
      <alignment horizontal="center" wrapText="1"/>
    </xf>
    <xf numFmtId="0" fontId="33" fillId="26" borderId="98" xfId="0" applyFont="1" applyFill="1" applyBorder="1" applyAlignment="1" applyProtection="1">
      <alignment horizontal="center" wrapText="1"/>
    </xf>
    <xf numFmtId="0" fontId="9" fillId="25" borderId="13" xfId="0" applyFont="1" applyFill="1" applyBorder="1" applyAlignment="1" applyProtection="1">
      <alignment horizontal="left" vertical="center"/>
    </xf>
    <xf numFmtId="0" fontId="7" fillId="26" borderId="97" xfId="0" applyFont="1" applyFill="1" applyBorder="1" applyAlignment="1" applyProtection="1">
      <alignment vertical="center"/>
    </xf>
    <xf numFmtId="0" fontId="7" fillId="26" borderId="121" xfId="0" applyFon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rmal_Annual Deliverable cost table"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10"/>
        </patternFill>
      </fill>
    </dxf>
    <dxf>
      <fill>
        <patternFill>
          <bgColor indexed="10"/>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1</xdr:row>
          <xdr:rowOff>200025</xdr:rowOff>
        </xdr:from>
        <xdr:to>
          <xdr:col>7</xdr:col>
          <xdr:colOff>9525</xdr:colOff>
          <xdr:row>4</xdr:row>
          <xdr:rowOff>104775</xdr:rowOff>
        </xdr:to>
        <xdr:sp macro="" textlink="">
          <xdr:nvSpPr>
            <xdr:cNvPr id="10276" name="Object 36" hidden="1">
              <a:extLst>
                <a:ext uri="{63B3BB69-23CF-44E3-9099-C40C66FF867C}">
                  <a14:compatExt spid="_x0000_s10276"/>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4.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G43"/>
  <sheetViews>
    <sheetView showGridLines="0" topLeftCell="A16" zoomScaleNormal="100" zoomScaleSheetLayoutView="100" workbookViewId="0"/>
  </sheetViews>
  <sheetFormatPr defaultColWidth="9.140625" defaultRowHeight="10.5" x14ac:dyDescent="0.15"/>
  <cols>
    <col min="1" max="1" width="2" style="9" customWidth="1"/>
    <col min="2" max="2" width="14.42578125" style="9" customWidth="1"/>
    <col min="3" max="3" width="109.7109375" style="9" customWidth="1"/>
    <col min="4" max="4" width="1.28515625" style="9" customWidth="1"/>
    <col min="5" max="16384" width="9.140625" style="9"/>
  </cols>
  <sheetData>
    <row r="1" spans="1:7" ht="12.6" customHeight="1" x14ac:dyDescent="0.15"/>
    <row r="2" spans="1:7" ht="16.5" customHeight="1" x14ac:dyDescent="0.25">
      <c r="A2" s="241" t="s">
        <v>73</v>
      </c>
      <c r="B2" s="241"/>
      <c r="C2" s="242"/>
    </row>
    <row r="3" spans="1:7" s="159" customFormat="1" ht="16.5" customHeight="1" x14ac:dyDescent="0.15">
      <c r="A3" s="246" t="s">
        <v>25</v>
      </c>
      <c r="B3" s="247"/>
      <c r="C3" s="203" t="s">
        <v>108</v>
      </c>
    </row>
    <row r="4" spans="1:7" s="159" customFormat="1" ht="16.5" customHeight="1" x14ac:dyDescent="0.15">
      <c r="A4" s="246" t="s">
        <v>22</v>
      </c>
      <c r="B4" s="247"/>
      <c r="C4" s="189" t="s">
        <v>117</v>
      </c>
    </row>
    <row r="5" spans="1:7" s="159" customFormat="1" ht="16.5" customHeight="1" x14ac:dyDescent="0.15">
      <c r="A5" s="246" t="s">
        <v>26</v>
      </c>
      <c r="B5" s="247"/>
      <c r="C5" s="46">
        <v>41366</v>
      </c>
    </row>
    <row r="6" spans="1:7" s="159" customFormat="1" ht="16.5" customHeight="1" x14ac:dyDescent="0.15">
      <c r="A6" s="246" t="s">
        <v>27</v>
      </c>
      <c r="B6" s="247"/>
      <c r="C6" s="189" t="s">
        <v>109</v>
      </c>
      <c r="E6" s="223" t="s">
        <v>80</v>
      </c>
      <c r="F6" s="223"/>
      <c r="G6" s="223"/>
    </row>
    <row r="7" spans="1:7" s="159" customFormat="1" ht="16.5" customHeight="1" x14ac:dyDescent="0.15">
      <c r="A7" s="246" t="s">
        <v>23</v>
      </c>
      <c r="B7" s="247"/>
      <c r="C7" s="189" t="s">
        <v>110</v>
      </c>
      <c r="E7" s="223"/>
      <c r="F7" s="223"/>
      <c r="G7" s="223"/>
    </row>
    <row r="8" spans="1:7" s="160" customFormat="1" ht="16.5" customHeight="1" x14ac:dyDescent="0.15">
      <c r="A8" s="248" t="s">
        <v>24</v>
      </c>
      <c r="B8" s="249"/>
      <c r="C8" s="200" t="s">
        <v>111</v>
      </c>
      <c r="E8" s="223"/>
      <c r="F8" s="223"/>
      <c r="G8" s="223"/>
    </row>
    <row r="9" spans="1:7" ht="15.75" customHeight="1" x14ac:dyDescent="0.25">
      <c r="A9" s="250" t="s">
        <v>74</v>
      </c>
      <c r="B9" s="251"/>
      <c r="C9" s="252"/>
    </row>
    <row r="10" spans="1:7" ht="26.25" customHeight="1" x14ac:dyDescent="0.2">
      <c r="A10" s="224" t="s">
        <v>104</v>
      </c>
      <c r="B10" s="225"/>
      <c r="C10" s="226"/>
    </row>
    <row r="11" spans="1:7" ht="16.5" customHeight="1" x14ac:dyDescent="0.2">
      <c r="A11" s="199">
        <v>1</v>
      </c>
      <c r="B11" s="229" t="s">
        <v>68</v>
      </c>
      <c r="C11" s="229"/>
      <c r="D11" s="198"/>
      <c r="E11" s="198"/>
    </row>
    <row r="12" spans="1:7" ht="16.5" customHeight="1" x14ac:dyDescent="0.2">
      <c r="A12" s="197">
        <v>2</v>
      </c>
      <c r="B12" s="229" t="s">
        <v>31</v>
      </c>
      <c r="C12" s="229"/>
      <c r="D12" s="198"/>
      <c r="E12" s="198"/>
    </row>
    <row r="13" spans="1:7" ht="16.5" customHeight="1" x14ac:dyDescent="0.2">
      <c r="A13" s="197">
        <v>3</v>
      </c>
      <c r="B13" s="229" t="s">
        <v>32</v>
      </c>
      <c r="C13" s="229"/>
      <c r="D13" s="198"/>
      <c r="E13" s="198"/>
    </row>
    <row r="14" spans="1:7" ht="16.5" customHeight="1" x14ac:dyDescent="0.2">
      <c r="A14" s="197">
        <v>4</v>
      </c>
      <c r="B14" s="229" t="s">
        <v>66</v>
      </c>
      <c r="C14" s="229"/>
      <c r="D14" s="198"/>
      <c r="E14" s="198"/>
    </row>
    <row r="15" spans="1:7" ht="16.5" customHeight="1" x14ac:dyDescent="0.2">
      <c r="A15" s="197">
        <v>6</v>
      </c>
      <c r="B15" s="229" t="s">
        <v>67</v>
      </c>
      <c r="C15" s="229"/>
      <c r="D15" s="198"/>
      <c r="E15" s="198"/>
    </row>
    <row r="16" spans="1:7" ht="18" customHeight="1" x14ac:dyDescent="0.2">
      <c r="A16" s="197">
        <v>7</v>
      </c>
      <c r="B16" s="229" t="s">
        <v>33</v>
      </c>
      <c r="C16" s="229"/>
      <c r="D16" s="198"/>
      <c r="E16" s="198"/>
    </row>
    <row r="17" spans="1:3" ht="15.75" customHeight="1" x14ac:dyDescent="0.25">
      <c r="A17" s="243" t="s">
        <v>46</v>
      </c>
      <c r="B17" s="244"/>
      <c r="C17" s="245"/>
    </row>
    <row r="18" spans="1:3" ht="14.25" customHeight="1" x14ac:dyDescent="0.2">
      <c r="A18" s="194">
        <v>3</v>
      </c>
      <c r="B18" s="227" t="s">
        <v>84</v>
      </c>
      <c r="C18" s="228"/>
    </row>
    <row r="19" spans="1:3" ht="14.25" customHeight="1" x14ac:dyDescent="0.25">
      <c r="A19" s="254" t="s">
        <v>20</v>
      </c>
      <c r="B19" s="255"/>
      <c r="C19" s="256"/>
    </row>
    <row r="20" spans="1:3" ht="12.75" x14ac:dyDescent="0.2">
      <c r="A20" s="193">
        <v>1</v>
      </c>
      <c r="B20" s="253" t="s">
        <v>34</v>
      </c>
      <c r="C20" s="253"/>
    </row>
    <row r="21" spans="1:3" ht="93" customHeight="1" x14ac:dyDescent="0.2">
      <c r="A21" s="194">
        <v>2</v>
      </c>
      <c r="B21" s="231" t="s">
        <v>47</v>
      </c>
      <c r="C21" s="231"/>
    </row>
    <row r="22" spans="1:3" ht="12.75" x14ac:dyDescent="0.2">
      <c r="A22" s="194">
        <v>3</v>
      </c>
      <c r="B22" s="231" t="s">
        <v>101</v>
      </c>
      <c r="C22" s="231"/>
    </row>
    <row r="23" spans="1:3" ht="12.75" x14ac:dyDescent="0.2">
      <c r="A23" s="194">
        <v>4</v>
      </c>
      <c r="B23" s="231" t="s">
        <v>102</v>
      </c>
      <c r="C23" s="231"/>
    </row>
    <row r="24" spans="1:3" ht="15.75" customHeight="1" x14ac:dyDescent="0.25">
      <c r="A24" s="235" t="s">
        <v>45</v>
      </c>
      <c r="B24" s="235"/>
      <c r="C24" s="235"/>
    </row>
    <row r="25" spans="1:3" ht="12.75" customHeight="1" x14ac:dyDescent="0.2">
      <c r="A25" s="193">
        <v>1</v>
      </c>
      <c r="B25" s="238" t="s">
        <v>35</v>
      </c>
      <c r="C25" s="238"/>
    </row>
    <row r="26" spans="1:3" ht="12.75" x14ac:dyDescent="0.2">
      <c r="A26" s="194">
        <v>2</v>
      </c>
      <c r="B26" s="239" t="s">
        <v>36</v>
      </c>
      <c r="C26" s="239"/>
    </row>
    <row r="27" spans="1:3" ht="12.75" customHeight="1" x14ac:dyDescent="0.2">
      <c r="A27" s="194">
        <v>3</v>
      </c>
      <c r="B27" s="231" t="s">
        <v>101</v>
      </c>
      <c r="C27" s="231"/>
    </row>
    <row r="28" spans="1:3" ht="13.5" customHeight="1" x14ac:dyDescent="0.15">
      <c r="A28" s="232" t="s">
        <v>50</v>
      </c>
      <c r="B28" s="233"/>
      <c r="C28" s="234"/>
    </row>
    <row r="29" spans="1:3" ht="12.75" x14ac:dyDescent="0.2">
      <c r="A29" s="193">
        <v>1</v>
      </c>
      <c r="B29" s="238" t="s">
        <v>35</v>
      </c>
      <c r="C29" s="238"/>
    </row>
    <row r="30" spans="1:3" ht="12.75" x14ac:dyDescent="0.2">
      <c r="A30" s="194">
        <v>2</v>
      </c>
      <c r="B30" s="239" t="s">
        <v>36</v>
      </c>
      <c r="C30" s="239"/>
    </row>
    <row r="31" spans="1:3" ht="12.75" customHeight="1" x14ac:dyDescent="0.2">
      <c r="A31" s="194">
        <v>3</v>
      </c>
      <c r="B31" s="231" t="s">
        <v>101</v>
      </c>
      <c r="C31" s="231"/>
    </row>
    <row r="32" spans="1:3" ht="13.5" customHeight="1" x14ac:dyDescent="0.15">
      <c r="A32" s="232" t="s">
        <v>54</v>
      </c>
      <c r="B32" s="233"/>
      <c r="C32" s="234"/>
    </row>
    <row r="33" spans="1:3" ht="64.5" customHeight="1" x14ac:dyDescent="0.2">
      <c r="A33" s="193">
        <v>1</v>
      </c>
      <c r="B33" s="236" t="s">
        <v>81</v>
      </c>
      <c r="C33" s="237"/>
    </row>
    <row r="34" spans="1:3" ht="117.75" customHeight="1" x14ac:dyDescent="0.2">
      <c r="A34" s="194">
        <v>2</v>
      </c>
      <c r="B34" s="236" t="s">
        <v>103</v>
      </c>
      <c r="C34" s="237"/>
    </row>
    <row r="35" spans="1:3" ht="54.75" customHeight="1" x14ac:dyDescent="0.2">
      <c r="A35" s="194">
        <v>3</v>
      </c>
      <c r="B35" s="236" t="s">
        <v>82</v>
      </c>
      <c r="C35" s="237"/>
    </row>
    <row r="36" spans="1:3" ht="32.25" customHeight="1" x14ac:dyDescent="0.2">
      <c r="A36" s="194">
        <v>4</v>
      </c>
      <c r="B36" s="236" t="s">
        <v>59</v>
      </c>
      <c r="C36" s="237"/>
    </row>
    <row r="37" spans="1:3" ht="15.75" customHeight="1" x14ac:dyDescent="0.2">
      <c r="A37" s="194">
        <v>5</v>
      </c>
      <c r="B37" s="231" t="s">
        <v>69</v>
      </c>
      <c r="C37" s="231"/>
    </row>
    <row r="38" spans="1:3" ht="107.25" customHeight="1" x14ac:dyDescent="0.2">
      <c r="A38" s="194">
        <v>6</v>
      </c>
      <c r="B38" s="240" t="s">
        <v>100</v>
      </c>
      <c r="C38" s="231"/>
    </row>
    <row r="39" spans="1:3" ht="13.5" customHeight="1" x14ac:dyDescent="0.15">
      <c r="A39" s="232" t="s">
        <v>21</v>
      </c>
      <c r="B39" s="233"/>
      <c r="C39" s="234"/>
    </row>
    <row r="40" spans="1:3" ht="12.75" customHeight="1" x14ac:dyDescent="0.2">
      <c r="A40" s="193">
        <v>1</v>
      </c>
      <c r="B40" s="253" t="s">
        <v>37</v>
      </c>
      <c r="C40" s="253"/>
    </row>
    <row r="41" spans="1:3" ht="27.75" customHeight="1" x14ac:dyDescent="0.2">
      <c r="A41" s="194">
        <v>2</v>
      </c>
      <c r="B41" s="231" t="s">
        <v>75</v>
      </c>
      <c r="C41" s="231"/>
    </row>
    <row r="42" spans="1:3" ht="15.75" customHeight="1" x14ac:dyDescent="0.2">
      <c r="A42" s="195">
        <v>3</v>
      </c>
      <c r="B42" s="231" t="s">
        <v>38</v>
      </c>
      <c r="C42" s="231"/>
    </row>
    <row r="43" spans="1:3" ht="43.5" customHeight="1" x14ac:dyDescent="0.2">
      <c r="A43" s="196">
        <v>4</v>
      </c>
      <c r="B43" s="230" t="s">
        <v>79</v>
      </c>
      <c r="C43" s="231"/>
    </row>
  </sheetData>
  <sheetProtection formatCells="0" formatColumns="0" formatRows="0" selectLockedCells="1"/>
  <mergeCells count="43">
    <mergeCell ref="B40:C40"/>
    <mergeCell ref="B41:C41"/>
    <mergeCell ref="A19:C19"/>
    <mergeCell ref="B26:C26"/>
    <mergeCell ref="B25:C25"/>
    <mergeCell ref="B22:C22"/>
    <mergeCell ref="B20:C20"/>
    <mergeCell ref="B23:C23"/>
    <mergeCell ref="B21:C21"/>
    <mergeCell ref="A2:C2"/>
    <mergeCell ref="A17:C17"/>
    <mergeCell ref="A3:B3"/>
    <mergeCell ref="A4:B4"/>
    <mergeCell ref="A5:B5"/>
    <mergeCell ref="A6:B6"/>
    <mergeCell ref="B12:C12"/>
    <mergeCell ref="B16:C16"/>
    <mergeCell ref="A7:B7"/>
    <mergeCell ref="A8:B8"/>
    <mergeCell ref="A9:C9"/>
    <mergeCell ref="B43:C43"/>
    <mergeCell ref="A28:C28"/>
    <mergeCell ref="A24:C24"/>
    <mergeCell ref="B33:C33"/>
    <mergeCell ref="B35:C35"/>
    <mergeCell ref="B34:C34"/>
    <mergeCell ref="B29:C29"/>
    <mergeCell ref="B30:C30"/>
    <mergeCell ref="B27:C27"/>
    <mergeCell ref="B31:C31"/>
    <mergeCell ref="A32:C32"/>
    <mergeCell ref="B42:C42"/>
    <mergeCell ref="B38:C38"/>
    <mergeCell ref="B37:C37"/>
    <mergeCell ref="B36:C36"/>
    <mergeCell ref="A39:C39"/>
    <mergeCell ref="E6:G8"/>
    <mergeCell ref="A10:C10"/>
    <mergeCell ref="B18:C18"/>
    <mergeCell ref="B11:C11"/>
    <mergeCell ref="B13:C13"/>
    <mergeCell ref="B14:C14"/>
    <mergeCell ref="B15:C15"/>
  </mergeCells>
  <phoneticPr fontId="0" type="noConversion"/>
  <hyperlinks>
    <hyperlink ref="B12:C12" location="'FINANCIAL BENEFITS'!A1" display="Financial Benefits"/>
    <hyperlink ref="B13:C13" location="'TOTAL DEVELOPMENT COSTS'!A1" display="Total Development Costs"/>
    <hyperlink ref="B14:C14" location="'CAPITAL DEVELOPMENT COSTS'!A1" display="IT Capital Bond Development Costs"/>
    <hyperlink ref="B15:C15" location="'SUPPORT COSTS'!A1" display="Transition and Operating Costs"/>
    <hyperlink ref="B16:C16" location="'FUNDING SOURCES'!A1" display="Funding Sources"/>
    <hyperlink ref="B11:C11" location="'PROJECT ID|INSTRUCTIONS'!A1" display="Project ID | Instructions (this worksheet)"/>
  </hyperlinks>
  <printOptions horizontalCentered="1"/>
  <pageMargins left="0.75" right="0.75" top="1.2" bottom="1" header="0.5" footer="0.5"/>
  <pageSetup scale="99" fitToHeight="5" orientation="landscape" r:id="rId1"/>
  <headerFooter alignWithMargins="0">
    <oddHeader>&amp;L&amp;G&amp;C&amp;"Verdana,Bold"&amp;10State of Connecticut
IT Investment Brief
PROJECT IDENTIFICATION</oddHeader>
    <oddFooter>&amp;L&amp;A&amp;Cv2.0&amp;RPage &amp;P</oddFooter>
  </headerFooter>
  <rowBreaks count="2" manualBreakCount="2">
    <brk id="18" max="2" man="1"/>
    <brk id="33" max="2" man="1"/>
  </rowBreaks>
  <drawing r:id="rId2"/>
  <legacyDrawing r:id="rId3"/>
  <legacyDrawingHF r:id="rId4"/>
  <oleObjects>
    <mc:AlternateContent xmlns:mc="http://schemas.openxmlformats.org/markup-compatibility/2006">
      <mc:Choice Requires="x14">
        <oleObject progId="Visio.Drawing.11" shapeId="10276" r:id="rId5">
          <objectPr defaultSize="0" autoPict="0" r:id="rId6">
            <anchor moveWithCells="1">
              <from>
                <xdr:col>4</xdr:col>
                <xdr:colOff>0</xdr:colOff>
                <xdr:row>1</xdr:row>
                <xdr:rowOff>200025</xdr:rowOff>
              </from>
              <to>
                <xdr:col>7</xdr:col>
                <xdr:colOff>9525</xdr:colOff>
                <xdr:row>4</xdr:row>
                <xdr:rowOff>104775</xdr:rowOff>
              </to>
            </anchor>
          </objectPr>
        </oleObject>
      </mc:Choice>
      <mc:Fallback>
        <oleObject progId="Visio.Drawing.11" shapeId="10276" r:id="rId5"/>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2:F27"/>
  <sheetViews>
    <sheetView showGridLines="0" zoomScaleNormal="100" workbookViewId="0">
      <selection activeCell="D32" sqref="D32"/>
    </sheetView>
  </sheetViews>
  <sheetFormatPr defaultColWidth="9.140625" defaultRowHeight="12" x14ac:dyDescent="0.2"/>
  <cols>
    <col min="1" max="1" width="2" style="18" customWidth="1"/>
    <col min="2" max="2" width="53.28515625" style="18" customWidth="1"/>
    <col min="3" max="3" width="19" style="18" customWidth="1"/>
    <col min="4" max="4" width="16.85546875" style="18" customWidth="1"/>
    <col min="5" max="5" width="16.28515625" style="18" customWidth="1"/>
    <col min="6" max="6" width="17.28515625" style="18" customWidth="1"/>
    <col min="7" max="16384" width="9.140625" style="18"/>
  </cols>
  <sheetData>
    <row r="2" spans="1:6" s="19" customFormat="1" ht="16.5" customHeight="1" x14ac:dyDescent="0.2">
      <c r="A2" s="262" t="s">
        <v>25</v>
      </c>
      <c r="B2" s="263"/>
      <c r="C2" s="268" t="str">
        <f>IF(ISBLANK('PROJECT ID|INSTRUCTIONS'!C3)," ",'PROJECT ID|INSTRUCTIONS'!C3)</f>
        <v>2013 BRSM1 81</v>
      </c>
      <c r="D2" s="269"/>
      <c r="E2" s="269"/>
      <c r="F2" s="270"/>
    </row>
    <row r="3" spans="1:6" s="19" customFormat="1" ht="30" customHeight="1" x14ac:dyDescent="0.2">
      <c r="A3" s="264" t="s">
        <v>22</v>
      </c>
      <c r="B3" s="265"/>
      <c r="C3" s="271" t="str">
        <f>IF(ISBLANK('PROJECT ID|INSTRUCTIONS'!C4)," ",'PROJECT ID|INSTRUCTIONS'!C4)</f>
        <v>Integrated Consumer Service and Reporting System</v>
      </c>
      <c r="D3" s="272"/>
      <c r="E3" s="272"/>
      <c r="F3" s="273"/>
    </row>
    <row r="4" spans="1:6" s="19" customFormat="1" ht="16.5" customHeight="1" x14ac:dyDescent="0.2">
      <c r="A4" s="266" t="s">
        <v>26</v>
      </c>
      <c r="B4" s="267"/>
      <c r="C4" s="274">
        <f>IF(ISBLANK('PROJECT ID|INSTRUCTIONS'!C5)," ",'PROJECT ID|INSTRUCTIONS'!C5)</f>
        <v>41366</v>
      </c>
      <c r="D4" s="275"/>
      <c r="E4" s="275"/>
      <c r="F4" s="276"/>
    </row>
    <row r="5" spans="1:6" s="20" customFormat="1" ht="12" customHeight="1" x14ac:dyDescent="0.2"/>
    <row r="6" spans="1:6" s="20" customFormat="1" ht="18.75" customHeight="1" x14ac:dyDescent="0.25">
      <c r="A6" s="259" t="s">
        <v>20</v>
      </c>
      <c r="B6" s="260"/>
      <c r="C6" s="260"/>
      <c r="D6" s="260"/>
      <c r="E6" s="260"/>
      <c r="F6" s="261"/>
    </row>
    <row r="7" spans="1:6" ht="14.25" customHeight="1" x14ac:dyDescent="0.2">
      <c r="A7" s="30"/>
      <c r="B7" s="21"/>
      <c r="C7" s="22" t="s">
        <v>3</v>
      </c>
      <c r="D7" s="22"/>
      <c r="E7" s="22" t="s">
        <v>4</v>
      </c>
      <c r="F7" s="31"/>
    </row>
    <row r="8" spans="1:6" ht="16.5" customHeight="1" thickBot="1" x14ac:dyDescent="0.25">
      <c r="A8" s="32"/>
      <c r="B8" s="23"/>
      <c r="C8" s="24" t="s">
        <v>6</v>
      </c>
      <c r="D8" s="24" t="s">
        <v>5</v>
      </c>
      <c r="E8" s="24" t="s">
        <v>1</v>
      </c>
      <c r="F8" s="33" t="s">
        <v>2</v>
      </c>
    </row>
    <row r="9" spans="1:6" ht="18" customHeight="1" thickTop="1" x14ac:dyDescent="0.2">
      <c r="A9" s="34" t="s">
        <v>10</v>
      </c>
      <c r="B9" s="35"/>
      <c r="C9" s="25"/>
      <c r="D9" s="26"/>
      <c r="E9" s="25"/>
      <c r="F9" s="26"/>
    </row>
    <row r="10" spans="1:6" s="27" customFormat="1" x14ac:dyDescent="0.2">
      <c r="A10" s="94"/>
      <c r="B10" s="124"/>
      <c r="C10" s="12"/>
      <c r="D10" s="15"/>
      <c r="E10" s="12"/>
      <c r="F10" s="15"/>
    </row>
    <row r="11" spans="1:6" s="27" customFormat="1" x14ac:dyDescent="0.2">
      <c r="A11" s="94"/>
      <c r="B11" s="124"/>
      <c r="C11" s="13"/>
      <c r="D11" s="14"/>
      <c r="E11" s="13"/>
      <c r="F11" s="14"/>
    </row>
    <row r="12" spans="1:6" s="27" customFormat="1" x14ac:dyDescent="0.2">
      <c r="A12" s="94"/>
      <c r="B12" s="124"/>
      <c r="C12" s="13"/>
      <c r="D12" s="14"/>
      <c r="E12" s="13"/>
      <c r="F12" s="14"/>
    </row>
    <row r="13" spans="1:6" s="27" customFormat="1" x14ac:dyDescent="0.2">
      <c r="A13" s="94"/>
      <c r="B13" s="124"/>
      <c r="C13" s="12"/>
      <c r="D13" s="15"/>
      <c r="E13" s="12"/>
      <c r="F13" s="15"/>
    </row>
    <row r="14" spans="1:6" s="27" customFormat="1" x14ac:dyDescent="0.2">
      <c r="A14" s="94"/>
      <c r="B14" s="124"/>
      <c r="C14" s="12"/>
      <c r="D14" s="15"/>
      <c r="E14" s="12"/>
      <c r="F14" s="15"/>
    </row>
    <row r="15" spans="1:6" ht="15" customHeight="1" x14ac:dyDescent="0.2">
      <c r="A15" s="34" t="s">
        <v>11</v>
      </c>
      <c r="B15" s="35"/>
      <c r="C15" s="97"/>
      <c r="D15" s="98"/>
      <c r="E15" s="97"/>
      <c r="F15" s="98"/>
    </row>
    <row r="16" spans="1:6" s="27" customFormat="1" x14ac:dyDescent="0.2">
      <c r="A16" s="94"/>
      <c r="B16" s="124" t="s">
        <v>112</v>
      </c>
      <c r="C16" s="13"/>
      <c r="D16" s="14"/>
      <c r="E16" s="13" t="s">
        <v>119</v>
      </c>
      <c r="F16" s="14">
        <v>329640</v>
      </c>
    </row>
    <row r="17" spans="1:6" s="27" customFormat="1" x14ac:dyDescent="0.2">
      <c r="A17" s="94"/>
      <c r="B17" s="124" t="s">
        <v>115</v>
      </c>
      <c r="C17" s="13"/>
      <c r="D17" s="15"/>
      <c r="E17" s="13" t="s">
        <v>119</v>
      </c>
      <c r="F17" s="15">
        <v>125000</v>
      </c>
    </row>
    <row r="18" spans="1:6" s="27" customFormat="1" x14ac:dyDescent="0.2">
      <c r="A18" s="94"/>
      <c r="B18" s="124" t="s">
        <v>113</v>
      </c>
      <c r="C18" s="13"/>
      <c r="D18" s="14"/>
      <c r="E18" s="13" t="s">
        <v>119</v>
      </c>
      <c r="F18" s="14">
        <v>237384</v>
      </c>
    </row>
    <row r="19" spans="1:6" s="27" customFormat="1" x14ac:dyDescent="0.2">
      <c r="A19" s="94"/>
      <c r="B19" s="124" t="s">
        <v>118</v>
      </c>
      <c r="C19" s="13"/>
      <c r="D19" s="15"/>
      <c r="E19" s="13" t="s">
        <v>119</v>
      </c>
      <c r="F19" s="15">
        <v>73549</v>
      </c>
    </row>
    <row r="20" spans="1:6" s="27" customFormat="1" x14ac:dyDescent="0.2">
      <c r="A20" s="94"/>
      <c r="B20" s="124"/>
      <c r="C20" s="13"/>
      <c r="D20" s="17"/>
      <c r="E20" s="16"/>
      <c r="F20" s="17"/>
    </row>
    <row r="21" spans="1:6" ht="15" customHeight="1" x14ac:dyDescent="0.2">
      <c r="A21" s="34" t="s">
        <v>12</v>
      </c>
      <c r="B21" s="35"/>
      <c r="C21" s="95"/>
      <c r="D21" s="96"/>
      <c r="E21" s="184"/>
      <c r="F21" s="96"/>
    </row>
    <row r="22" spans="1:6" s="27" customFormat="1" x14ac:dyDescent="0.2">
      <c r="A22" s="36"/>
      <c r="B22" s="126" t="s">
        <v>114</v>
      </c>
      <c r="C22" s="13"/>
      <c r="D22" s="14"/>
      <c r="E22" s="13" t="s">
        <v>119</v>
      </c>
      <c r="F22" s="14">
        <v>20149</v>
      </c>
    </row>
    <row r="23" spans="1:6" s="27" customFormat="1" x14ac:dyDescent="0.2">
      <c r="A23" s="36"/>
      <c r="B23" s="27" t="s">
        <v>116</v>
      </c>
      <c r="C23" s="13"/>
      <c r="D23" s="14"/>
      <c r="E23" s="13" t="s">
        <v>119</v>
      </c>
      <c r="F23" s="14">
        <v>67200</v>
      </c>
    </row>
    <row r="24" spans="1:6" s="27" customFormat="1" x14ac:dyDescent="0.2">
      <c r="A24" s="36"/>
      <c r="B24" s="125"/>
      <c r="C24" s="12"/>
      <c r="D24" s="15"/>
      <c r="E24" s="12"/>
      <c r="F24" s="15"/>
    </row>
    <row r="25" spans="1:6" s="27" customFormat="1" ht="12.75" thickBot="1" x14ac:dyDescent="0.25">
      <c r="A25" s="36"/>
      <c r="B25" s="127"/>
      <c r="C25" s="16"/>
      <c r="D25" s="17"/>
      <c r="E25" s="16"/>
      <c r="F25" s="17"/>
    </row>
    <row r="26" spans="1:6" ht="18" customHeight="1" thickTop="1" thickBot="1" x14ac:dyDescent="0.25">
      <c r="A26" s="257" t="s">
        <v>0</v>
      </c>
      <c r="B26" s="258"/>
      <c r="C26" s="28"/>
      <c r="D26" s="29">
        <f>SUM(D9:D25)</f>
        <v>0</v>
      </c>
      <c r="E26" s="28"/>
      <c r="F26" s="29">
        <f>SUM(F9:F25)</f>
        <v>852922</v>
      </c>
    </row>
    <row r="27" spans="1:6" ht="12.75" thickTop="1" x14ac:dyDescent="0.2"/>
  </sheetData>
  <sheetProtection formatCells="0" formatColumns="0" formatRows="0" selectLockedCells="1"/>
  <mergeCells count="8">
    <mergeCell ref="A26:B26"/>
    <mergeCell ref="A6:F6"/>
    <mergeCell ref="A2:B2"/>
    <mergeCell ref="A3:B3"/>
    <mergeCell ref="A4:B4"/>
    <mergeCell ref="C2:F2"/>
    <mergeCell ref="C3:F3"/>
    <mergeCell ref="C4:F4"/>
  </mergeCells>
  <phoneticPr fontId="1" type="noConversion"/>
  <printOptions horizontalCentered="1"/>
  <pageMargins left="0.75" right="0.75" top="1.26" bottom="0.65" header="0.5" footer="0.45"/>
  <pageSetup orientation="landscape" r:id="rId1"/>
  <headerFooter alignWithMargins="0">
    <oddHeader>&amp;L&amp;G&amp;C&amp;"Verdana,Bold"&amp;10State of Connecticut
IT Investment Brief
FINANCIAL BENEFITS</oddHeader>
    <oddFooter>&amp;L&amp;A&amp;Cv2.0&amp;RPage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K26"/>
  <sheetViews>
    <sheetView showGridLines="0" topLeftCell="C1" zoomScaleNormal="100" workbookViewId="0">
      <pane ySplit="7" topLeftCell="A11" activePane="bottomLeft" state="frozen"/>
      <selection pane="bottomLeft" activeCell="G23" sqref="G23"/>
    </sheetView>
  </sheetViews>
  <sheetFormatPr defaultColWidth="9.140625" defaultRowHeight="12.75" x14ac:dyDescent="0.2"/>
  <cols>
    <col min="1" max="2" width="10.7109375" style="20" customWidth="1"/>
    <col min="3" max="3" width="31.7109375" style="20" customWidth="1"/>
    <col min="4" max="10" width="12.7109375" style="20" customWidth="1"/>
    <col min="11" max="11" width="14.140625" style="20" customWidth="1"/>
    <col min="12" max="16384" width="9.140625" style="20"/>
  </cols>
  <sheetData>
    <row r="1" spans="1:11" ht="12" customHeight="1" x14ac:dyDescent="0.2"/>
    <row r="2" spans="1:11" ht="16.5" customHeight="1" x14ac:dyDescent="0.2">
      <c r="A2" s="277" t="s">
        <v>25</v>
      </c>
      <c r="B2" s="278"/>
      <c r="C2" s="279"/>
      <c r="D2" s="268" t="str">
        <f>IF(ISBLANK('PROJECT ID|INSTRUCTIONS'!C3)," ",'PROJECT ID|INSTRUCTIONS'!C3)</f>
        <v>2013 BRSM1 81</v>
      </c>
      <c r="E2" s="269"/>
      <c r="F2" s="269"/>
      <c r="G2" s="269"/>
      <c r="H2" s="269"/>
      <c r="I2" s="270"/>
    </row>
    <row r="3" spans="1:11" ht="25.5" customHeight="1" x14ac:dyDescent="0.2">
      <c r="A3" s="280" t="s">
        <v>22</v>
      </c>
      <c r="B3" s="281"/>
      <c r="C3" s="265"/>
      <c r="D3" s="271" t="str">
        <f>IF(ISBLANK('PROJECT ID|INSTRUCTIONS'!C4)," ",'PROJECT ID|INSTRUCTIONS'!C4)</f>
        <v>Integrated Consumer Service and Reporting System</v>
      </c>
      <c r="E3" s="272"/>
      <c r="F3" s="272"/>
      <c r="G3" s="272"/>
      <c r="H3" s="272"/>
      <c r="I3" s="273"/>
    </row>
    <row r="4" spans="1:11" ht="16.5" customHeight="1" x14ac:dyDescent="0.2">
      <c r="A4" s="282" t="s">
        <v>26</v>
      </c>
      <c r="B4" s="283"/>
      <c r="C4" s="284"/>
      <c r="D4" s="274">
        <f>IF(ISBLANK('PROJECT ID|INSTRUCTIONS'!C5)," ",'PROJECT ID|INSTRUCTIONS'!C5)</f>
        <v>41366</v>
      </c>
      <c r="E4" s="275"/>
      <c r="F4" s="275"/>
      <c r="G4" s="275"/>
      <c r="H4" s="275"/>
      <c r="I4" s="276"/>
    </row>
    <row r="5" spans="1:11" s="48" customFormat="1" ht="12" customHeight="1" x14ac:dyDescent="0.15">
      <c r="A5" s="47" t="s">
        <v>48</v>
      </c>
      <c r="B5" s="47"/>
      <c r="C5" s="47"/>
      <c r="D5" s="47"/>
      <c r="E5" s="47"/>
      <c r="F5" s="47"/>
      <c r="G5" s="47"/>
    </row>
    <row r="6" spans="1:11" s="49" customFormat="1" ht="18" customHeight="1" x14ac:dyDescent="0.25">
      <c r="A6" s="288" t="s">
        <v>55</v>
      </c>
      <c r="B6" s="289"/>
      <c r="C6" s="289"/>
      <c r="D6" s="289"/>
      <c r="E6" s="289"/>
      <c r="F6" s="289"/>
      <c r="G6" s="289"/>
      <c r="H6" s="289"/>
      <c r="I6" s="289"/>
      <c r="J6" s="289"/>
      <c r="K6" s="290"/>
    </row>
    <row r="7" spans="1:11" s="49" customFormat="1" ht="25.5" x14ac:dyDescent="0.2">
      <c r="A7" s="50"/>
      <c r="B7" s="51" t="s">
        <v>14</v>
      </c>
      <c r="C7" s="52" t="s">
        <v>15</v>
      </c>
      <c r="D7" s="53" t="s">
        <v>13</v>
      </c>
      <c r="E7" s="53" t="str">
        <f>CONCATENATE("FY ",Settings!$C$1)</f>
        <v>FY 2013</v>
      </c>
      <c r="F7" s="53" t="str">
        <f>CONCATENATE("FY ",Settings!$C$1+1)</f>
        <v>FY 2014</v>
      </c>
      <c r="G7" s="53" t="str">
        <f>CONCATENATE("FY ",Settings!$C$1+2)</f>
        <v>FY 2015</v>
      </c>
      <c r="H7" s="53" t="str">
        <f>CONCATENATE("FY ",Settings!$C$1+3)</f>
        <v>FY 2016</v>
      </c>
      <c r="I7" s="53" t="str">
        <f>CONCATENATE("FY ",Settings!$C$1+4)</f>
        <v>FY 2017</v>
      </c>
      <c r="J7" s="53" t="str">
        <f>CONCATENATE("Out Years after FY",Settings!$C$1+4)</f>
        <v>Out Years after FY2017</v>
      </c>
      <c r="K7" s="54" t="s">
        <v>0</v>
      </c>
    </row>
    <row r="8" spans="1:11" ht="16.5" customHeight="1" x14ac:dyDescent="0.2">
      <c r="A8" s="291" t="s">
        <v>86</v>
      </c>
      <c r="B8" s="55">
        <v>50110</v>
      </c>
      <c r="C8" s="55" t="s">
        <v>87</v>
      </c>
      <c r="D8" s="3"/>
      <c r="E8" s="3">
        <v>11492</v>
      </c>
      <c r="F8" s="3">
        <v>567361</v>
      </c>
      <c r="G8" s="3">
        <v>567361</v>
      </c>
      <c r="H8" s="3"/>
      <c r="I8" s="3"/>
      <c r="J8" s="3"/>
      <c r="K8" s="176">
        <f>SUM(D8:J8)</f>
        <v>1146214</v>
      </c>
    </row>
    <row r="9" spans="1:11" ht="16.5" customHeight="1" x14ac:dyDescent="0.2">
      <c r="A9" s="292"/>
      <c r="B9" s="55">
        <v>50130</v>
      </c>
      <c r="C9" s="55" t="s">
        <v>88</v>
      </c>
      <c r="D9" s="1"/>
      <c r="E9" s="1"/>
      <c r="F9" s="1"/>
      <c r="G9" s="1"/>
      <c r="H9" s="1"/>
      <c r="I9" s="1"/>
      <c r="J9" s="1"/>
      <c r="K9" s="176">
        <f t="shared" ref="K9:K10" si="0">SUM(D9:J9)</f>
        <v>0</v>
      </c>
    </row>
    <row r="10" spans="1:11" ht="16.5" customHeight="1" x14ac:dyDescent="0.2">
      <c r="A10" s="292"/>
      <c r="B10" s="55">
        <v>50170</v>
      </c>
      <c r="C10" s="55" t="s">
        <v>89</v>
      </c>
      <c r="D10" s="2"/>
      <c r="E10" s="2"/>
      <c r="F10" s="2"/>
      <c r="G10" s="2"/>
      <c r="H10" s="2"/>
      <c r="I10" s="2"/>
      <c r="J10" s="2"/>
      <c r="K10" s="176">
        <f t="shared" si="0"/>
        <v>0</v>
      </c>
    </row>
    <row r="11" spans="1:11" ht="16.5" customHeight="1" thickBot="1" x14ac:dyDescent="0.25">
      <c r="A11" s="293"/>
      <c r="B11" s="56" t="s">
        <v>16</v>
      </c>
      <c r="C11" s="56"/>
      <c r="D11" s="57">
        <f>SUM(D8:D10)</f>
        <v>0</v>
      </c>
      <c r="E11" s="57">
        <f t="shared" ref="E11:J11" si="1">SUM(E8:E10)</f>
        <v>11492</v>
      </c>
      <c r="F11" s="57">
        <f t="shared" si="1"/>
        <v>567361</v>
      </c>
      <c r="G11" s="57">
        <f t="shared" si="1"/>
        <v>567361</v>
      </c>
      <c r="H11" s="57">
        <f t="shared" si="1"/>
        <v>0</v>
      </c>
      <c r="I11" s="57">
        <f t="shared" si="1"/>
        <v>0</v>
      </c>
      <c r="J11" s="57">
        <f t="shared" si="1"/>
        <v>0</v>
      </c>
      <c r="K11" s="58">
        <f t="shared" ref="K11" si="2">SUM(D11:J11)</f>
        <v>1146214</v>
      </c>
    </row>
    <row r="12" spans="1:11" ht="16.5" customHeight="1" thickTop="1" x14ac:dyDescent="0.2">
      <c r="A12" s="294" t="s">
        <v>85</v>
      </c>
      <c r="B12" s="55">
        <v>53715</v>
      </c>
      <c r="C12" s="55" t="s">
        <v>90</v>
      </c>
      <c r="D12" s="3"/>
      <c r="E12" s="3">
        <v>28600</v>
      </c>
      <c r="F12" s="3">
        <f>4*130000</f>
        <v>520000</v>
      </c>
      <c r="G12" s="3">
        <f>4*130000</f>
        <v>520000</v>
      </c>
      <c r="H12" s="3"/>
      <c r="I12" s="3"/>
      <c r="J12" s="3"/>
      <c r="K12" s="183">
        <f>SUM(D12:J12)</f>
        <v>1068600</v>
      </c>
    </row>
    <row r="13" spans="1:11" ht="16.5" customHeight="1" x14ac:dyDescent="0.2">
      <c r="A13" s="292"/>
      <c r="B13" s="55">
        <v>53720</v>
      </c>
      <c r="C13" s="55" t="s">
        <v>91</v>
      </c>
      <c r="D13" s="1"/>
      <c r="E13" s="1"/>
      <c r="F13" s="1"/>
      <c r="G13" s="1"/>
      <c r="H13" s="1"/>
      <c r="I13" s="1"/>
      <c r="J13" s="1"/>
      <c r="K13" s="176">
        <f t="shared" ref="K13:K17" si="3">SUM(D13:J13)</f>
        <v>0</v>
      </c>
    </row>
    <row r="14" spans="1:11" ht="16.5" customHeight="1" x14ac:dyDescent="0.2">
      <c r="A14" s="292"/>
      <c r="B14" s="55">
        <v>53735</v>
      </c>
      <c r="C14" s="55" t="s">
        <v>92</v>
      </c>
      <c r="D14" s="1"/>
      <c r="E14" s="1"/>
      <c r="F14" s="1"/>
      <c r="G14" s="1"/>
      <c r="H14" s="1"/>
      <c r="I14" s="1"/>
      <c r="J14" s="1"/>
      <c r="K14" s="176">
        <f t="shared" si="3"/>
        <v>0</v>
      </c>
    </row>
    <row r="15" spans="1:11" ht="16.5" customHeight="1" x14ac:dyDescent="0.2">
      <c r="A15" s="292"/>
      <c r="B15" s="55">
        <v>53740</v>
      </c>
      <c r="C15" s="55" t="s">
        <v>93</v>
      </c>
      <c r="D15" s="1"/>
      <c r="E15" s="1"/>
      <c r="F15" s="1"/>
      <c r="G15" s="1"/>
      <c r="H15" s="1"/>
      <c r="I15" s="1"/>
      <c r="J15" s="1"/>
      <c r="K15" s="176">
        <f t="shared" si="3"/>
        <v>0</v>
      </c>
    </row>
    <row r="16" spans="1:11" ht="16.5" customHeight="1" x14ac:dyDescent="0.2">
      <c r="A16" s="292"/>
      <c r="B16" s="55">
        <v>53755</v>
      </c>
      <c r="C16" s="55" t="s">
        <v>94</v>
      </c>
      <c r="D16" s="1"/>
      <c r="E16" s="1"/>
      <c r="F16" s="1">
        <v>1237899</v>
      </c>
      <c r="G16" s="1">
        <v>1237899</v>
      </c>
      <c r="H16" s="1"/>
      <c r="I16" s="1"/>
      <c r="J16" s="1"/>
      <c r="K16" s="176">
        <f t="shared" si="3"/>
        <v>2475798</v>
      </c>
    </row>
    <row r="17" spans="1:11" ht="16.5" customHeight="1" x14ac:dyDescent="0.2">
      <c r="A17" s="292"/>
      <c r="B17" s="55">
        <v>53760</v>
      </c>
      <c r="C17" s="55" t="s">
        <v>95</v>
      </c>
      <c r="D17" s="1"/>
      <c r="E17" s="1"/>
      <c r="F17" s="1"/>
      <c r="G17" s="1"/>
      <c r="H17" s="1">
        <v>192160</v>
      </c>
      <c r="I17" s="1">
        <v>192160</v>
      </c>
      <c r="J17" s="1">
        <v>197925</v>
      </c>
      <c r="K17" s="176">
        <f t="shared" si="3"/>
        <v>582245</v>
      </c>
    </row>
    <row r="18" spans="1:11" ht="16.5" customHeight="1" thickBot="1" x14ac:dyDescent="0.25">
      <c r="A18" s="293"/>
      <c r="B18" s="56" t="s">
        <v>16</v>
      </c>
      <c r="C18" s="56"/>
      <c r="D18" s="57">
        <f>SUM(D12:D17)</f>
        <v>0</v>
      </c>
      <c r="E18" s="57">
        <f t="shared" ref="E18:J18" si="4">SUM(E12:E17)</f>
        <v>28600</v>
      </c>
      <c r="F18" s="57">
        <f t="shared" si="4"/>
        <v>1757899</v>
      </c>
      <c r="G18" s="57">
        <f t="shared" si="4"/>
        <v>1757899</v>
      </c>
      <c r="H18" s="57">
        <f t="shared" si="4"/>
        <v>192160</v>
      </c>
      <c r="I18" s="57">
        <f t="shared" si="4"/>
        <v>192160</v>
      </c>
      <c r="J18" s="57">
        <f t="shared" si="4"/>
        <v>197925</v>
      </c>
      <c r="K18" s="58">
        <f t="shared" ref="K18:K23" si="5">SUM(D18:J18)</f>
        <v>4126643</v>
      </c>
    </row>
    <row r="19" spans="1:11" ht="16.5" customHeight="1" thickTop="1" x14ac:dyDescent="0.2">
      <c r="A19" s="294" t="s">
        <v>96</v>
      </c>
      <c r="B19" s="55">
        <v>55700</v>
      </c>
      <c r="C19" s="55" t="s">
        <v>97</v>
      </c>
      <c r="D19" s="1"/>
      <c r="F19" s="1"/>
      <c r="G19" s="1"/>
      <c r="H19" s="1"/>
      <c r="I19" s="1"/>
      <c r="J19" s="1"/>
      <c r="K19" s="183">
        <f t="shared" si="5"/>
        <v>0</v>
      </c>
    </row>
    <row r="20" spans="1:11" ht="16.5" customHeight="1" x14ac:dyDescent="0.2">
      <c r="A20" s="291"/>
      <c r="B20" s="55">
        <v>55710</v>
      </c>
      <c r="C20" s="55" t="s">
        <v>98</v>
      </c>
      <c r="D20" s="1"/>
      <c r="E20" s="1"/>
      <c r="F20" s="1"/>
      <c r="G20" s="1"/>
      <c r="H20" s="1"/>
      <c r="I20" s="1"/>
      <c r="J20" s="1"/>
      <c r="K20" s="176">
        <f t="shared" si="5"/>
        <v>0</v>
      </c>
    </row>
    <row r="21" spans="1:11" ht="48" customHeight="1" x14ac:dyDescent="0.2">
      <c r="A21" s="291"/>
      <c r="B21" s="55">
        <v>55730</v>
      </c>
      <c r="C21" s="55" t="s">
        <v>99</v>
      </c>
      <c r="D21" s="1">
        <v>42738</v>
      </c>
      <c r="F21" s="1"/>
      <c r="G21" s="1"/>
      <c r="H21" s="1"/>
      <c r="I21" s="1"/>
      <c r="J21" s="1"/>
      <c r="K21" s="176">
        <f t="shared" si="5"/>
        <v>42738</v>
      </c>
    </row>
    <row r="22" spans="1:11" ht="16.5" customHeight="1" thickBot="1" x14ac:dyDescent="0.25">
      <c r="A22" s="293"/>
      <c r="B22" s="56" t="s">
        <v>16</v>
      </c>
      <c r="C22" s="56"/>
      <c r="D22" s="57">
        <f>SUM(D19:D21)</f>
        <v>42738</v>
      </c>
      <c r="E22" s="57">
        <f>SUM(E19:E21)</f>
        <v>0</v>
      </c>
      <c r="F22" s="57">
        <f t="shared" ref="F22:J22" si="6">SUM(F19:F21)</f>
        <v>0</v>
      </c>
      <c r="G22" s="57">
        <f t="shared" si="6"/>
        <v>0</v>
      </c>
      <c r="H22" s="57">
        <f t="shared" si="6"/>
        <v>0</v>
      </c>
      <c r="I22" s="57">
        <f t="shared" si="6"/>
        <v>0</v>
      </c>
      <c r="J22" s="57">
        <f t="shared" si="6"/>
        <v>0</v>
      </c>
      <c r="K22" s="58">
        <f t="shared" si="5"/>
        <v>42738</v>
      </c>
    </row>
    <row r="23" spans="1:11" ht="16.5" customHeight="1" thickTop="1" thickBot="1" x14ac:dyDescent="0.25">
      <c r="A23" s="285" t="s">
        <v>17</v>
      </c>
      <c r="B23" s="286"/>
      <c r="C23" s="287"/>
      <c r="D23" s="29">
        <f t="shared" ref="D23:J23" si="7">D11+D18+D22</f>
        <v>42738</v>
      </c>
      <c r="E23" s="29">
        <f t="shared" si="7"/>
        <v>40092</v>
      </c>
      <c r="F23" s="29">
        <f t="shared" si="7"/>
        <v>2325260</v>
      </c>
      <c r="G23" s="29">
        <f t="shared" si="7"/>
        <v>2325260</v>
      </c>
      <c r="H23" s="29">
        <f t="shared" si="7"/>
        <v>192160</v>
      </c>
      <c r="I23" s="29">
        <f t="shared" si="7"/>
        <v>192160</v>
      </c>
      <c r="J23" s="29">
        <f t="shared" si="7"/>
        <v>197925</v>
      </c>
      <c r="K23" s="29">
        <f t="shared" si="5"/>
        <v>5315595</v>
      </c>
    </row>
    <row r="24" spans="1:11" ht="13.5" thickTop="1" x14ac:dyDescent="0.2"/>
    <row r="25" spans="1:11" x14ac:dyDescent="0.2">
      <c r="K25" s="19"/>
    </row>
    <row r="26" spans="1:11" x14ac:dyDescent="0.2">
      <c r="K26" s="208"/>
    </row>
  </sheetData>
  <sheetProtection formatCells="0" formatColumns="0" formatRows="0" selectLockedCells="1"/>
  <mergeCells count="11">
    <mergeCell ref="A23:C23"/>
    <mergeCell ref="A6:K6"/>
    <mergeCell ref="A8:A11"/>
    <mergeCell ref="A12:A18"/>
    <mergeCell ref="A19:A22"/>
    <mergeCell ref="A2:C2"/>
    <mergeCell ref="A3:C3"/>
    <mergeCell ref="A4:C4"/>
    <mergeCell ref="D2:I2"/>
    <mergeCell ref="D3:I3"/>
    <mergeCell ref="D4:I4"/>
  </mergeCells>
  <phoneticPr fontId="0" type="noConversion"/>
  <printOptions horizontalCentered="1"/>
  <pageMargins left="0.75" right="0.75" top="1.27" bottom="0.64" header="0.5" footer="0.45"/>
  <pageSetup scale="84" orientation="landscape" r:id="rId1"/>
  <headerFooter alignWithMargins="0">
    <oddHeader>&amp;L&amp;G&amp;C&amp;"Verdana,Bold"&amp;10State of Connecticut
IT Investment Brief
TOTAL DEVELOPMENT COSTS</oddHeader>
    <oddFooter>&amp;L&amp;A&amp;Cv1.0&amp;RPage &amp;P</oddFooter>
  </headerFooter>
  <rowBreaks count="1" manualBreakCount="1">
    <brk id="24" max="16383" man="1"/>
  </rowBreaks>
  <ignoredErrors>
    <ignoredError sqref="F7" formula="1"/>
  </ignoredErrors>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K24"/>
  <sheetViews>
    <sheetView showGridLines="0" zoomScaleNormal="100" workbookViewId="0">
      <pane ySplit="7" topLeftCell="A8" activePane="bottomLeft" state="frozen"/>
      <selection pane="bottomLeft" activeCell="K23" sqref="K23"/>
    </sheetView>
  </sheetViews>
  <sheetFormatPr defaultColWidth="9.140625" defaultRowHeight="10.5" x14ac:dyDescent="0.15"/>
  <cols>
    <col min="1" max="2" width="10.7109375" style="9" customWidth="1"/>
    <col min="3" max="3" width="29.7109375" style="9" customWidth="1"/>
    <col min="4" max="10" width="12.7109375" style="9" customWidth="1"/>
    <col min="11" max="11" width="13" style="9" customWidth="1"/>
    <col min="12" max="16384" width="9.140625" style="9"/>
  </cols>
  <sheetData>
    <row r="1" spans="1:11" ht="12" customHeight="1" x14ac:dyDescent="0.15"/>
    <row r="2" spans="1:11" s="62" customFormat="1" ht="16.5" customHeight="1" x14ac:dyDescent="0.15">
      <c r="A2" s="277" t="s">
        <v>25</v>
      </c>
      <c r="B2" s="278"/>
      <c r="C2" s="278"/>
      <c r="D2" s="269" t="str">
        <f>IF(ISBLANK('PROJECT ID|INSTRUCTIONS'!C3)," ",'PROJECT ID|INSTRUCTIONS'!C3)</f>
        <v>2013 BRSM1 81</v>
      </c>
      <c r="E2" s="295"/>
      <c r="F2" s="295"/>
      <c r="G2" s="295"/>
      <c r="H2" s="295"/>
      <c r="I2" s="296"/>
    </row>
    <row r="3" spans="1:11" s="62" customFormat="1" ht="24.75" customHeight="1" x14ac:dyDescent="0.15">
      <c r="A3" s="280" t="s">
        <v>22</v>
      </c>
      <c r="B3" s="281"/>
      <c r="C3" s="281"/>
      <c r="D3" s="272" t="str">
        <f>IF(ISBLANK('PROJECT ID|INSTRUCTIONS'!C4)," ",'PROJECT ID|INSTRUCTIONS'!C4)</f>
        <v>Integrated Consumer Service and Reporting System</v>
      </c>
      <c r="E3" s="297"/>
      <c r="F3" s="297"/>
      <c r="G3" s="297"/>
      <c r="H3" s="297"/>
      <c r="I3" s="298"/>
    </row>
    <row r="4" spans="1:11" s="62" customFormat="1" ht="16.5" customHeight="1" x14ac:dyDescent="0.15">
      <c r="A4" s="282" t="s">
        <v>26</v>
      </c>
      <c r="B4" s="283"/>
      <c r="C4" s="283"/>
      <c r="D4" s="275">
        <f>IF(ISBLANK('PROJECT ID|INSTRUCTIONS'!C5)," ",'PROJECT ID|INSTRUCTIONS'!C5)</f>
        <v>41366</v>
      </c>
      <c r="E4" s="299"/>
      <c r="F4" s="299"/>
      <c r="G4" s="299"/>
      <c r="H4" s="299"/>
      <c r="I4" s="300"/>
    </row>
    <row r="5" spans="1:11" s="62" customFormat="1" ht="12" customHeight="1" x14ac:dyDescent="0.15">
      <c r="A5" s="63"/>
      <c r="B5" s="63"/>
      <c r="C5" s="63"/>
      <c r="D5" s="63"/>
      <c r="E5" s="64"/>
      <c r="F5" s="64"/>
      <c r="G5" s="64"/>
      <c r="H5" s="64"/>
      <c r="I5" s="64"/>
    </row>
    <row r="6" spans="1:11" ht="18" customHeight="1" x14ac:dyDescent="0.25">
      <c r="A6" s="301" t="s">
        <v>56</v>
      </c>
      <c r="B6" s="302"/>
      <c r="C6" s="302"/>
      <c r="D6" s="302"/>
      <c r="E6" s="302"/>
      <c r="F6" s="302"/>
      <c r="G6" s="302"/>
      <c r="H6" s="302"/>
      <c r="I6" s="302"/>
      <c r="J6" s="302"/>
      <c r="K6" s="303"/>
    </row>
    <row r="7" spans="1:11" ht="26.25" thickBot="1" x14ac:dyDescent="0.25">
      <c r="A7" s="65"/>
      <c r="B7" s="66" t="s">
        <v>14</v>
      </c>
      <c r="C7" s="66" t="s">
        <v>15</v>
      </c>
      <c r="D7" s="67" t="s">
        <v>13</v>
      </c>
      <c r="E7" s="67" t="str">
        <f>CONCATENATE("FY ",Settings!$C$1)</f>
        <v>FY 2013</v>
      </c>
      <c r="F7" s="67" t="str">
        <f>CONCATENATE("FY ",Settings!$C$1+1)</f>
        <v>FY 2014</v>
      </c>
      <c r="G7" s="67" t="str">
        <f>CONCATENATE("FY ",Settings!$C$1+2)</f>
        <v>FY 2015</v>
      </c>
      <c r="H7" s="67" t="str">
        <f>CONCATENATE("FY ",Settings!$C$1+3)</f>
        <v>FY 2016</v>
      </c>
      <c r="I7" s="67" t="str">
        <f>CONCATENATE("FY ",Settings!$C$1+4)</f>
        <v>FY 2017</v>
      </c>
      <c r="J7" s="67" t="str">
        <f>CONCATENATE("Out Years after FY",Settings!$C$1+4)</f>
        <v>Out Years after FY2017</v>
      </c>
      <c r="K7" s="68" t="s">
        <v>0</v>
      </c>
    </row>
    <row r="8" spans="1:11" ht="16.5" customHeight="1" x14ac:dyDescent="0.15">
      <c r="A8" s="291" t="s">
        <v>86</v>
      </c>
      <c r="B8" s="55">
        <v>50110</v>
      </c>
      <c r="C8" s="55" t="s">
        <v>87</v>
      </c>
      <c r="D8" s="3"/>
      <c r="E8" s="3">
        <v>0</v>
      </c>
      <c r="F8" s="3"/>
      <c r="G8" s="3"/>
      <c r="H8" s="3"/>
      <c r="I8" s="3"/>
      <c r="J8" s="3"/>
      <c r="K8" s="179">
        <f>SUM(D8:J8)</f>
        <v>0</v>
      </c>
    </row>
    <row r="9" spans="1:11" ht="16.5" customHeight="1" x14ac:dyDescent="0.15">
      <c r="A9" s="292"/>
      <c r="B9" s="55">
        <v>50130</v>
      </c>
      <c r="C9" s="55" t="s">
        <v>88</v>
      </c>
      <c r="D9" s="1"/>
      <c r="E9" s="1"/>
      <c r="F9" s="1"/>
      <c r="G9" s="1"/>
      <c r="H9" s="1"/>
      <c r="I9" s="1"/>
      <c r="J9" s="1"/>
      <c r="K9" s="180">
        <f t="shared" ref="K9:K23" si="0">SUM(D9:J9)</f>
        <v>0</v>
      </c>
    </row>
    <row r="10" spans="1:11" ht="16.5" customHeight="1" x14ac:dyDescent="0.15">
      <c r="A10" s="292"/>
      <c r="B10" s="55">
        <v>50170</v>
      </c>
      <c r="C10" s="55" t="s">
        <v>89</v>
      </c>
      <c r="D10" s="2"/>
      <c r="E10" s="2"/>
      <c r="F10" s="2"/>
      <c r="G10" s="2"/>
      <c r="H10" s="2"/>
      <c r="I10" s="2"/>
      <c r="J10" s="2"/>
      <c r="K10" s="181">
        <f t="shared" si="0"/>
        <v>0</v>
      </c>
    </row>
    <row r="11" spans="1:11" ht="16.5" customHeight="1" thickBot="1" x14ac:dyDescent="0.2">
      <c r="A11" s="293"/>
      <c r="B11" s="56" t="s">
        <v>16</v>
      </c>
      <c r="C11" s="56"/>
      <c r="D11" s="57">
        <f>SUM(D8:D10)</f>
        <v>0</v>
      </c>
      <c r="E11" s="57">
        <f t="shared" ref="E11:J11" si="1">SUM(E8:E10)</f>
        <v>0</v>
      </c>
      <c r="F11" s="57">
        <f t="shared" si="1"/>
        <v>0</v>
      </c>
      <c r="G11" s="57">
        <f t="shared" si="1"/>
        <v>0</v>
      </c>
      <c r="H11" s="57">
        <f t="shared" si="1"/>
        <v>0</v>
      </c>
      <c r="I11" s="57">
        <f t="shared" si="1"/>
        <v>0</v>
      </c>
      <c r="J11" s="69">
        <f t="shared" si="1"/>
        <v>0</v>
      </c>
      <c r="K11" s="59">
        <f t="shared" si="0"/>
        <v>0</v>
      </c>
    </row>
    <row r="12" spans="1:11" ht="16.5" customHeight="1" thickTop="1" x14ac:dyDescent="0.15">
      <c r="A12" s="294" t="s">
        <v>85</v>
      </c>
      <c r="B12" s="55">
        <v>53715</v>
      </c>
      <c r="C12" s="55" t="s">
        <v>90</v>
      </c>
      <c r="D12" s="3"/>
      <c r="E12" s="3">
        <v>0</v>
      </c>
      <c r="F12" s="3">
        <v>390000</v>
      </c>
      <c r="G12" s="3">
        <v>390000</v>
      </c>
      <c r="H12" s="3"/>
      <c r="I12" s="3"/>
      <c r="J12" s="3"/>
      <c r="K12" s="182">
        <f t="shared" si="0"/>
        <v>780000</v>
      </c>
    </row>
    <row r="13" spans="1:11" ht="16.5" customHeight="1" x14ac:dyDescent="0.15">
      <c r="A13" s="292"/>
      <c r="B13" s="55">
        <v>53720</v>
      </c>
      <c r="C13" s="55" t="s">
        <v>91</v>
      </c>
      <c r="D13" s="1"/>
      <c r="E13" s="1"/>
      <c r="F13" s="1"/>
      <c r="G13" s="1"/>
      <c r="H13" s="1"/>
      <c r="I13" s="1"/>
      <c r="J13" s="1"/>
      <c r="K13" s="180">
        <f t="shared" si="0"/>
        <v>0</v>
      </c>
    </row>
    <row r="14" spans="1:11" ht="16.5" customHeight="1" x14ac:dyDescent="0.15">
      <c r="A14" s="292"/>
      <c r="B14" s="55">
        <v>53735</v>
      </c>
      <c r="C14" s="55" t="s">
        <v>92</v>
      </c>
      <c r="D14" s="1"/>
      <c r="E14" s="1"/>
      <c r="F14" s="1"/>
      <c r="G14" s="1"/>
      <c r="H14" s="1"/>
      <c r="I14" s="1"/>
      <c r="J14" s="1"/>
      <c r="K14" s="180">
        <f t="shared" si="0"/>
        <v>0</v>
      </c>
    </row>
    <row r="15" spans="1:11" ht="16.5" customHeight="1" x14ac:dyDescent="0.15">
      <c r="A15" s="292"/>
      <c r="B15" s="55">
        <v>53740</v>
      </c>
      <c r="C15" s="55" t="s">
        <v>93</v>
      </c>
      <c r="D15" s="1"/>
      <c r="E15" s="1"/>
      <c r="F15" s="1"/>
      <c r="G15" s="1"/>
      <c r="H15" s="1"/>
      <c r="I15" s="1"/>
      <c r="J15" s="1"/>
      <c r="K15" s="180">
        <f t="shared" si="0"/>
        <v>0</v>
      </c>
    </row>
    <row r="16" spans="1:11" ht="16.5" customHeight="1" x14ac:dyDescent="0.15">
      <c r="A16" s="292"/>
      <c r="B16" s="55">
        <v>53755</v>
      </c>
      <c r="C16" s="55" t="s">
        <v>94</v>
      </c>
      <c r="D16" s="1"/>
      <c r="E16" s="1"/>
      <c r="F16" s="1">
        <v>1237899</v>
      </c>
      <c r="G16" s="1">
        <v>1237899</v>
      </c>
      <c r="H16" s="1"/>
      <c r="I16" s="1"/>
      <c r="J16" s="1"/>
      <c r="K16" s="180">
        <f t="shared" si="0"/>
        <v>2475798</v>
      </c>
    </row>
    <row r="17" spans="1:11" ht="16.5" customHeight="1" x14ac:dyDescent="0.15">
      <c r="A17" s="292"/>
      <c r="B17" s="55">
        <v>53760</v>
      </c>
      <c r="C17" s="55" t="s">
        <v>95</v>
      </c>
      <c r="D17" s="1"/>
      <c r="E17" s="1"/>
      <c r="F17" s="1"/>
      <c r="G17" s="1"/>
      <c r="H17" s="1"/>
      <c r="I17" s="1"/>
      <c r="J17" s="1"/>
      <c r="K17" s="181">
        <f t="shared" si="0"/>
        <v>0</v>
      </c>
    </row>
    <row r="18" spans="1:11" ht="16.5" customHeight="1" thickBot="1" x14ac:dyDescent="0.2">
      <c r="A18" s="293"/>
      <c r="B18" s="56" t="s">
        <v>16</v>
      </c>
      <c r="C18" s="56"/>
      <c r="D18" s="57">
        <f>SUM(D12:D17)</f>
        <v>0</v>
      </c>
      <c r="E18" s="57">
        <f t="shared" ref="E18:J18" si="2">SUM(E12:E17)</f>
        <v>0</v>
      </c>
      <c r="F18" s="57">
        <f t="shared" si="2"/>
        <v>1627899</v>
      </c>
      <c r="G18" s="57">
        <f t="shared" si="2"/>
        <v>1627899</v>
      </c>
      <c r="H18" s="57">
        <f t="shared" si="2"/>
        <v>0</v>
      </c>
      <c r="I18" s="57">
        <f t="shared" si="2"/>
        <v>0</v>
      </c>
      <c r="J18" s="69">
        <f t="shared" si="2"/>
        <v>0</v>
      </c>
      <c r="K18" s="59">
        <f t="shared" si="0"/>
        <v>3255798</v>
      </c>
    </row>
    <row r="19" spans="1:11" ht="16.5" customHeight="1" thickTop="1" x14ac:dyDescent="0.15">
      <c r="A19" s="294" t="s">
        <v>96</v>
      </c>
      <c r="B19" s="55">
        <v>55700</v>
      </c>
      <c r="C19" s="55" t="s">
        <v>97</v>
      </c>
      <c r="D19" s="1"/>
      <c r="F19" s="1"/>
      <c r="G19" s="1"/>
      <c r="H19" s="1"/>
      <c r="I19" s="1"/>
      <c r="J19" s="40"/>
      <c r="K19" s="182">
        <f>SUM(D19:J19)</f>
        <v>0</v>
      </c>
    </row>
    <row r="20" spans="1:11" ht="16.5" customHeight="1" x14ac:dyDescent="0.15">
      <c r="A20" s="291"/>
      <c r="B20" s="55">
        <v>55710</v>
      </c>
      <c r="C20" s="55" t="s">
        <v>98</v>
      </c>
      <c r="D20" s="1"/>
      <c r="E20" s="1"/>
      <c r="F20" s="1"/>
      <c r="G20" s="1"/>
      <c r="H20" s="1"/>
      <c r="I20" s="1"/>
      <c r="J20" s="40"/>
      <c r="K20" s="201"/>
    </row>
    <row r="21" spans="1:11" ht="15.75" customHeight="1" x14ac:dyDescent="0.15">
      <c r="A21" s="291"/>
      <c r="B21" s="55">
        <v>55730</v>
      </c>
      <c r="C21" s="55" t="s">
        <v>99</v>
      </c>
      <c r="D21" s="1">
        <v>0</v>
      </c>
      <c r="E21" s="1"/>
      <c r="F21" s="1"/>
      <c r="G21" s="1"/>
      <c r="H21" s="1"/>
      <c r="I21" s="1"/>
      <c r="J21" s="40"/>
      <c r="K21" s="181">
        <f t="shared" si="0"/>
        <v>0</v>
      </c>
    </row>
    <row r="22" spans="1:11" ht="16.5" customHeight="1" thickBot="1" x14ac:dyDescent="0.2">
      <c r="A22" s="293"/>
      <c r="B22" s="56" t="s">
        <v>16</v>
      </c>
      <c r="C22" s="56"/>
      <c r="D22" s="57">
        <f>SUM(D19:D21)</f>
        <v>0</v>
      </c>
      <c r="E22" s="57">
        <f t="shared" ref="E22:J22" si="3">SUM(E19:E21)</f>
        <v>0</v>
      </c>
      <c r="F22" s="57">
        <f t="shared" si="3"/>
        <v>0</v>
      </c>
      <c r="G22" s="57">
        <f t="shared" si="3"/>
        <v>0</v>
      </c>
      <c r="H22" s="57">
        <f t="shared" si="3"/>
        <v>0</v>
      </c>
      <c r="I22" s="57">
        <f t="shared" si="3"/>
        <v>0</v>
      </c>
      <c r="J22" s="69">
        <f t="shared" si="3"/>
        <v>0</v>
      </c>
      <c r="K22" s="59">
        <f t="shared" si="0"/>
        <v>0</v>
      </c>
    </row>
    <row r="23" spans="1:11" ht="16.5" customHeight="1" thickTop="1" thickBot="1" x14ac:dyDescent="0.2">
      <c r="A23" s="60" t="s">
        <v>17</v>
      </c>
      <c r="B23" s="61"/>
      <c r="C23" s="70"/>
      <c r="D23" s="29">
        <f t="shared" ref="D23:J23" si="4">D11+D18+D22</f>
        <v>0</v>
      </c>
      <c r="E23" s="29">
        <f t="shared" si="4"/>
        <v>0</v>
      </c>
      <c r="F23" s="29">
        <f t="shared" si="4"/>
        <v>1627899</v>
      </c>
      <c r="G23" s="29">
        <f t="shared" si="4"/>
        <v>1627899</v>
      </c>
      <c r="H23" s="29">
        <f t="shared" si="4"/>
        <v>0</v>
      </c>
      <c r="I23" s="29">
        <f t="shared" si="4"/>
        <v>0</v>
      </c>
      <c r="J23" s="29">
        <f t="shared" si="4"/>
        <v>0</v>
      </c>
      <c r="K23" s="29">
        <f t="shared" si="0"/>
        <v>3255798</v>
      </c>
    </row>
    <row r="24" spans="1:11" ht="3.95" customHeight="1" thickTop="1" x14ac:dyDescent="0.2">
      <c r="A24" s="20"/>
      <c r="B24" s="20"/>
      <c r="C24" s="20"/>
      <c r="D24" s="71"/>
      <c r="E24" s="71"/>
      <c r="F24" s="71"/>
      <c r="G24" s="71"/>
      <c r="H24" s="71"/>
      <c r="I24" s="71"/>
      <c r="J24" s="71"/>
      <c r="K24" s="71"/>
    </row>
  </sheetData>
  <sheetProtection formatCells="0" formatColumns="0" formatRows="0" selectLockedCells="1"/>
  <mergeCells count="10">
    <mergeCell ref="A8:A11"/>
    <mergeCell ref="A12:A18"/>
    <mergeCell ref="A19:A22"/>
    <mergeCell ref="D2:I2"/>
    <mergeCell ref="D3:I3"/>
    <mergeCell ref="D4:I4"/>
    <mergeCell ref="A6:K6"/>
    <mergeCell ref="A2:C2"/>
    <mergeCell ref="A3:C3"/>
    <mergeCell ref="A4:C4"/>
  </mergeCells>
  <phoneticPr fontId="0" type="noConversion"/>
  <printOptions horizontalCentered="1"/>
  <pageMargins left="0.75" right="0.75" top="1.26" bottom="0.65" header="0.5" footer="0.45"/>
  <pageSetup scale="86" orientation="landscape" r:id="rId1"/>
  <headerFooter alignWithMargins="0">
    <oddHeader>&amp;L&amp;G&amp;C&amp;"Verdana,Bold"&amp;10State of Connecticut
IT Investment Brief
 CAPITAL DEVELOPMENT COSTS</oddHeader>
    <oddFooter>&amp;L&amp;A&amp;Cv1.0&amp;RPage &amp;P</oddFoot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67"/>
  <sheetViews>
    <sheetView showGridLines="0" zoomScaleNormal="100" zoomScaleSheetLayoutView="100" workbookViewId="0">
      <pane ySplit="7" topLeftCell="A8" activePane="bottomLeft" state="frozen"/>
      <selection pane="bottomLeft" activeCell="A9" sqref="A9:E9"/>
    </sheetView>
  </sheetViews>
  <sheetFormatPr defaultColWidth="9.140625" defaultRowHeight="12.75" x14ac:dyDescent="0.2"/>
  <cols>
    <col min="1" max="1" width="7.42578125" style="72" customWidth="1"/>
    <col min="2" max="2" width="9.28515625" style="72" customWidth="1"/>
    <col min="3" max="3" width="74.42578125" style="73" customWidth="1"/>
    <col min="4" max="4" width="17.5703125" style="73" customWidth="1"/>
    <col min="5" max="5" width="15.140625" style="73" customWidth="1"/>
    <col min="6" max="16384" width="9.140625" style="73"/>
  </cols>
  <sheetData>
    <row r="1" spans="1:5" ht="12" customHeight="1" x14ac:dyDescent="0.2"/>
    <row r="2" spans="1:5" ht="16.5" customHeight="1" x14ac:dyDescent="0.2">
      <c r="A2" s="311" t="s">
        <v>25</v>
      </c>
      <c r="B2" s="312"/>
      <c r="C2" s="304" t="str">
        <f>IF(ISBLANK('PROJECT ID|INSTRUCTIONS'!C3)," ",'PROJECT ID|INSTRUCTIONS'!C3)</f>
        <v>2013 BRSM1 81</v>
      </c>
      <c r="D2" s="304"/>
      <c r="E2" s="305"/>
    </row>
    <row r="3" spans="1:5" ht="16.5" customHeight="1" x14ac:dyDescent="0.2">
      <c r="A3" s="313" t="s">
        <v>22</v>
      </c>
      <c r="B3" s="314"/>
      <c r="C3" s="306" t="str">
        <f>IF(ISBLANK('PROJECT ID|INSTRUCTIONS'!C4)," ",'PROJECT ID|INSTRUCTIONS'!C4)</f>
        <v>Integrated Consumer Service and Reporting System</v>
      </c>
      <c r="D3" s="306"/>
      <c r="E3" s="307"/>
    </row>
    <row r="4" spans="1:5" ht="16.5" customHeight="1" x14ac:dyDescent="0.2">
      <c r="A4" s="315" t="s">
        <v>26</v>
      </c>
      <c r="B4" s="316"/>
      <c r="C4" s="308">
        <f>IF(ISBLANK('PROJECT ID|INSTRUCTIONS'!C5)," ",'PROJECT ID|INSTRUCTIONS'!C5)</f>
        <v>41366</v>
      </c>
      <c r="D4" s="308"/>
      <c r="E4" s="309"/>
    </row>
    <row r="5" spans="1:5" ht="12" customHeight="1" x14ac:dyDescent="0.2"/>
    <row r="6" spans="1:5" ht="15.75" x14ac:dyDescent="0.2">
      <c r="A6" s="318" t="s">
        <v>71</v>
      </c>
      <c r="B6" s="319"/>
      <c r="C6" s="319"/>
      <c r="D6" s="319"/>
      <c r="E6" s="320"/>
    </row>
    <row r="7" spans="1:5" ht="15.75" customHeight="1" x14ac:dyDescent="0.2">
      <c r="A7" s="192" t="s">
        <v>44</v>
      </c>
      <c r="B7" s="185" t="s">
        <v>49</v>
      </c>
      <c r="C7" s="186" t="s">
        <v>83</v>
      </c>
      <c r="D7" s="186" t="s">
        <v>51</v>
      </c>
      <c r="E7" s="187" t="s">
        <v>43</v>
      </c>
    </row>
    <row r="8" spans="1:5" ht="3.75" customHeight="1" x14ac:dyDescent="0.2">
      <c r="A8" s="190"/>
      <c r="B8" s="190"/>
      <c r="C8" s="191"/>
      <c r="D8" s="191"/>
      <c r="E8" s="191"/>
    </row>
    <row r="9" spans="1:5" ht="15" x14ac:dyDescent="0.2">
      <c r="A9" s="321" t="str">
        <f>CONCATENATE("FY ",Settings!$C$1-1)</f>
        <v>FY 2012</v>
      </c>
      <c r="B9" s="322"/>
      <c r="C9" s="322"/>
      <c r="D9" s="322"/>
      <c r="E9" s="323"/>
    </row>
    <row r="10" spans="1:5" x14ac:dyDescent="0.2">
      <c r="A10" s="128">
        <v>2011</v>
      </c>
      <c r="B10" s="129">
        <v>1</v>
      </c>
      <c r="C10" s="172"/>
      <c r="D10" s="130"/>
      <c r="E10" s="131" t="s">
        <v>57</v>
      </c>
    </row>
    <row r="11" spans="1:5" x14ac:dyDescent="0.2">
      <c r="A11" s="132">
        <v>2011</v>
      </c>
      <c r="B11" s="133">
        <v>2</v>
      </c>
      <c r="C11" s="173"/>
      <c r="D11" s="135"/>
      <c r="E11" s="136" t="s">
        <v>57</v>
      </c>
    </row>
    <row r="12" spans="1:5" x14ac:dyDescent="0.2">
      <c r="A12" s="132">
        <v>2011</v>
      </c>
      <c r="B12" s="133">
        <v>3</v>
      </c>
      <c r="C12" s="174"/>
      <c r="D12" s="135"/>
      <c r="E12" s="136" t="s">
        <v>57</v>
      </c>
    </row>
    <row r="13" spans="1:5" x14ac:dyDescent="0.2">
      <c r="A13" s="132">
        <v>2011</v>
      </c>
      <c r="B13" s="133">
        <v>4</v>
      </c>
      <c r="C13" s="174"/>
      <c r="D13" s="135"/>
      <c r="E13" s="136" t="s">
        <v>57</v>
      </c>
    </row>
    <row r="14" spans="1:5" x14ac:dyDescent="0.2">
      <c r="A14" s="132">
        <v>2011</v>
      </c>
      <c r="B14" s="133">
        <v>5</v>
      </c>
      <c r="C14" s="174"/>
      <c r="D14" s="135"/>
      <c r="E14" s="136" t="s">
        <v>57</v>
      </c>
    </row>
    <row r="15" spans="1:5" x14ac:dyDescent="0.2">
      <c r="A15" s="132">
        <v>2011</v>
      </c>
      <c r="B15" s="133">
        <v>6</v>
      </c>
      <c r="C15" s="174"/>
      <c r="D15" s="135"/>
      <c r="E15" s="136" t="s">
        <v>57</v>
      </c>
    </row>
    <row r="16" spans="1:5" x14ac:dyDescent="0.2">
      <c r="A16" s="132">
        <v>2011</v>
      </c>
      <c r="B16" s="133">
        <v>7</v>
      </c>
      <c r="C16" s="174"/>
      <c r="D16" s="135"/>
      <c r="E16" s="136" t="s">
        <v>57</v>
      </c>
    </row>
    <row r="17" spans="1:5" x14ac:dyDescent="0.2">
      <c r="A17" s="132">
        <v>2011</v>
      </c>
      <c r="B17" s="133">
        <v>8</v>
      </c>
      <c r="C17" s="174"/>
      <c r="D17" s="135"/>
      <c r="E17" s="136" t="s">
        <v>57</v>
      </c>
    </row>
    <row r="18" spans="1:5" x14ac:dyDescent="0.2">
      <c r="A18" s="132">
        <v>2011</v>
      </c>
      <c r="B18" s="133">
        <v>9</v>
      </c>
      <c r="C18" s="174"/>
      <c r="D18" s="135"/>
      <c r="E18" s="136" t="s">
        <v>57</v>
      </c>
    </row>
    <row r="19" spans="1:5" x14ac:dyDescent="0.2">
      <c r="A19" s="138">
        <v>2011</v>
      </c>
      <c r="B19" s="139">
        <v>10</v>
      </c>
      <c r="C19" s="175"/>
      <c r="D19" s="140"/>
      <c r="E19" s="141" t="s">
        <v>57</v>
      </c>
    </row>
    <row r="20" spans="1:5" ht="15" x14ac:dyDescent="0.2">
      <c r="A20" s="324" t="str">
        <f>CONCATENATE("FY ",Settings!$C$1)</f>
        <v>FY 2013</v>
      </c>
      <c r="B20" s="325"/>
      <c r="C20" s="325"/>
      <c r="D20" s="325"/>
      <c r="E20" s="326"/>
    </row>
    <row r="21" spans="1:5" x14ac:dyDescent="0.2">
      <c r="A21" s="128">
        <v>2012</v>
      </c>
      <c r="B21" s="129">
        <v>1</v>
      </c>
      <c r="C21" s="142"/>
      <c r="D21" s="166"/>
      <c r="E21" s="143" t="s">
        <v>76</v>
      </c>
    </row>
    <row r="22" spans="1:5" x14ac:dyDescent="0.2">
      <c r="A22" s="132">
        <v>2012</v>
      </c>
      <c r="B22" s="133">
        <v>2</v>
      </c>
      <c r="C22" s="134"/>
      <c r="D22" s="167"/>
      <c r="E22" s="144" t="s">
        <v>76</v>
      </c>
    </row>
    <row r="23" spans="1:5" x14ac:dyDescent="0.2">
      <c r="A23" s="132">
        <v>2012</v>
      </c>
      <c r="B23" s="133">
        <v>3</v>
      </c>
      <c r="C23" s="137"/>
      <c r="D23" s="167"/>
      <c r="E23" s="144" t="s">
        <v>76</v>
      </c>
    </row>
    <row r="24" spans="1:5" x14ac:dyDescent="0.2">
      <c r="A24" s="132">
        <v>2012</v>
      </c>
      <c r="B24" s="133">
        <v>4</v>
      </c>
      <c r="C24" s="145"/>
      <c r="D24" s="167"/>
      <c r="E24" s="144" t="s">
        <v>76</v>
      </c>
    </row>
    <row r="25" spans="1:5" x14ac:dyDescent="0.2">
      <c r="A25" s="132">
        <v>2012</v>
      </c>
      <c r="B25" s="133">
        <v>5</v>
      </c>
      <c r="C25" s="137"/>
      <c r="D25" s="167"/>
      <c r="E25" s="144" t="s">
        <v>76</v>
      </c>
    </row>
    <row r="26" spans="1:5" x14ac:dyDescent="0.2">
      <c r="A26" s="132">
        <v>2012</v>
      </c>
      <c r="B26" s="133">
        <v>6</v>
      </c>
      <c r="C26" s="137"/>
      <c r="D26" s="167"/>
      <c r="E26" s="144" t="s">
        <v>76</v>
      </c>
    </row>
    <row r="27" spans="1:5" x14ac:dyDescent="0.2">
      <c r="A27" s="132">
        <v>2012</v>
      </c>
      <c r="B27" s="133">
        <v>7</v>
      </c>
      <c r="C27" s="137"/>
      <c r="D27" s="167"/>
      <c r="E27" s="144" t="s">
        <v>76</v>
      </c>
    </row>
    <row r="28" spans="1:5" x14ac:dyDescent="0.2">
      <c r="A28" s="132">
        <v>2012</v>
      </c>
      <c r="B28" s="133">
        <v>8</v>
      </c>
      <c r="C28" s="137"/>
      <c r="D28" s="167"/>
      <c r="E28" s="144" t="s">
        <v>76</v>
      </c>
    </row>
    <row r="29" spans="1:5" x14ac:dyDescent="0.2">
      <c r="A29" s="132">
        <v>2012</v>
      </c>
      <c r="B29" s="133">
        <v>9</v>
      </c>
      <c r="C29" s="137"/>
      <c r="D29" s="167"/>
      <c r="E29" s="144" t="s">
        <v>76</v>
      </c>
    </row>
    <row r="30" spans="1:5" x14ac:dyDescent="0.2">
      <c r="A30" s="132">
        <v>2012</v>
      </c>
      <c r="B30" s="133">
        <v>10</v>
      </c>
      <c r="C30" s="137"/>
      <c r="D30" s="167"/>
      <c r="E30" s="144" t="s">
        <v>76</v>
      </c>
    </row>
    <row r="31" spans="1:5" x14ac:dyDescent="0.2">
      <c r="A31" s="132">
        <v>2012</v>
      </c>
      <c r="B31" s="133">
        <v>11</v>
      </c>
      <c r="C31" s="145"/>
      <c r="D31" s="167"/>
      <c r="E31" s="144" t="s">
        <v>76</v>
      </c>
    </row>
    <row r="32" spans="1:5" x14ac:dyDescent="0.2">
      <c r="A32" s="132">
        <v>2012</v>
      </c>
      <c r="B32" s="133">
        <v>12</v>
      </c>
      <c r="C32" s="145"/>
      <c r="D32" s="167"/>
      <c r="E32" s="144" t="s">
        <v>76</v>
      </c>
    </row>
    <row r="33" spans="1:5" x14ac:dyDescent="0.2">
      <c r="A33" s="132">
        <v>2012</v>
      </c>
      <c r="B33" s="133">
        <v>13</v>
      </c>
      <c r="C33" s="145"/>
      <c r="D33" s="167"/>
      <c r="E33" s="144" t="s">
        <v>76</v>
      </c>
    </row>
    <row r="34" spans="1:5" x14ac:dyDescent="0.2">
      <c r="A34" s="132">
        <v>2012</v>
      </c>
      <c r="B34" s="133">
        <v>14</v>
      </c>
      <c r="C34" s="145"/>
      <c r="D34" s="167"/>
      <c r="E34" s="144" t="s">
        <v>76</v>
      </c>
    </row>
    <row r="35" spans="1:5" ht="13.5" thickBot="1" x14ac:dyDescent="0.25">
      <c r="A35" s="146">
        <v>2012</v>
      </c>
      <c r="B35" s="147">
        <v>15</v>
      </c>
      <c r="C35" s="148"/>
      <c r="D35" s="168"/>
      <c r="E35" s="149" t="s">
        <v>76</v>
      </c>
    </row>
    <row r="36" spans="1:5" ht="14.25" thickTop="1" thickBot="1" x14ac:dyDescent="0.25">
      <c r="A36" s="310" t="s">
        <v>39</v>
      </c>
      <c r="B36" s="310"/>
      <c r="C36" s="310"/>
      <c r="D36" s="188">
        <f>SUM(D21:D35)</f>
        <v>0</v>
      </c>
      <c r="E36" s="74"/>
    </row>
    <row r="37" spans="1:5" ht="15.75" customHeight="1" thickTop="1" x14ac:dyDescent="0.2">
      <c r="A37" s="317" t="str">
        <f>CONCATENATE("FY ",Settings!$C$1+1, "+")</f>
        <v>FY 2014+</v>
      </c>
      <c r="B37" s="317"/>
      <c r="C37" s="317"/>
      <c r="D37" s="317"/>
      <c r="E37" s="317"/>
    </row>
    <row r="38" spans="1:5" x14ac:dyDescent="0.2">
      <c r="A38" s="150">
        <v>2013</v>
      </c>
      <c r="B38" s="151">
        <v>1</v>
      </c>
      <c r="C38" s="152"/>
      <c r="D38" s="169"/>
      <c r="E38" s="143" t="s">
        <v>76</v>
      </c>
    </row>
    <row r="39" spans="1:5" x14ac:dyDescent="0.2">
      <c r="A39" s="153">
        <v>2013</v>
      </c>
      <c r="B39" s="154">
        <v>2</v>
      </c>
      <c r="C39" s="145"/>
      <c r="D39" s="170"/>
      <c r="E39" s="144" t="s">
        <v>76</v>
      </c>
    </row>
    <row r="40" spans="1:5" x14ac:dyDescent="0.2">
      <c r="A40" s="153">
        <v>2013</v>
      </c>
      <c r="B40" s="154">
        <v>3</v>
      </c>
      <c r="C40" s="137"/>
      <c r="D40" s="170"/>
      <c r="E40" s="144" t="s">
        <v>76</v>
      </c>
    </row>
    <row r="41" spans="1:5" x14ac:dyDescent="0.2">
      <c r="A41" s="153">
        <v>2013</v>
      </c>
      <c r="B41" s="154">
        <v>4</v>
      </c>
      <c r="C41" s="145"/>
      <c r="D41" s="170"/>
      <c r="E41" s="144" t="s">
        <v>76</v>
      </c>
    </row>
    <row r="42" spans="1:5" x14ac:dyDescent="0.2">
      <c r="A42" s="153">
        <v>2013</v>
      </c>
      <c r="B42" s="154">
        <v>5</v>
      </c>
      <c r="C42" s="134"/>
      <c r="D42" s="170"/>
      <c r="E42" s="144" t="s">
        <v>76</v>
      </c>
    </row>
    <row r="43" spans="1:5" x14ac:dyDescent="0.2">
      <c r="A43" s="153">
        <v>2013</v>
      </c>
      <c r="B43" s="154">
        <v>6</v>
      </c>
      <c r="C43" s="137"/>
      <c r="D43" s="170"/>
      <c r="E43" s="144" t="s">
        <v>76</v>
      </c>
    </row>
    <row r="44" spans="1:5" x14ac:dyDescent="0.2">
      <c r="A44" s="153">
        <v>2013</v>
      </c>
      <c r="B44" s="154">
        <v>7</v>
      </c>
      <c r="C44" s="155"/>
      <c r="D44" s="170"/>
      <c r="E44" s="144" t="s">
        <v>76</v>
      </c>
    </row>
    <row r="45" spans="1:5" x14ac:dyDescent="0.2">
      <c r="A45" s="153">
        <v>2014</v>
      </c>
      <c r="B45" s="154">
        <v>1</v>
      </c>
      <c r="C45" s="155"/>
      <c r="D45" s="170"/>
      <c r="E45" s="144" t="s">
        <v>76</v>
      </c>
    </row>
    <row r="46" spans="1:5" x14ac:dyDescent="0.2">
      <c r="A46" s="153">
        <v>2014</v>
      </c>
      <c r="B46" s="154">
        <v>2</v>
      </c>
      <c r="C46" s="155"/>
      <c r="D46" s="170"/>
      <c r="E46" s="144" t="s">
        <v>76</v>
      </c>
    </row>
    <row r="47" spans="1:5" x14ac:dyDescent="0.2">
      <c r="A47" s="153">
        <v>2014</v>
      </c>
      <c r="B47" s="154">
        <v>3</v>
      </c>
      <c r="C47" s="155"/>
      <c r="D47" s="170"/>
      <c r="E47" s="144" t="s">
        <v>76</v>
      </c>
    </row>
    <row r="48" spans="1:5" x14ac:dyDescent="0.2">
      <c r="A48" s="153">
        <v>2014</v>
      </c>
      <c r="B48" s="154">
        <v>4</v>
      </c>
      <c r="C48" s="155"/>
      <c r="D48" s="170"/>
      <c r="E48" s="144" t="s">
        <v>76</v>
      </c>
    </row>
    <row r="49" spans="1:5" x14ac:dyDescent="0.2">
      <c r="A49" s="153">
        <v>2014</v>
      </c>
      <c r="B49" s="154">
        <v>5</v>
      </c>
      <c r="C49" s="155"/>
      <c r="D49" s="170"/>
      <c r="E49" s="144" t="s">
        <v>76</v>
      </c>
    </row>
    <row r="50" spans="1:5" x14ac:dyDescent="0.2">
      <c r="A50" s="153">
        <v>2014</v>
      </c>
      <c r="B50" s="154">
        <v>6</v>
      </c>
      <c r="C50" s="155"/>
      <c r="D50" s="170"/>
      <c r="E50" s="144" t="s">
        <v>76</v>
      </c>
    </row>
    <row r="51" spans="1:5" x14ac:dyDescent="0.2">
      <c r="A51" s="153">
        <v>2014</v>
      </c>
      <c r="B51" s="154">
        <v>7</v>
      </c>
      <c r="C51" s="155"/>
      <c r="D51" s="170"/>
      <c r="E51" s="144" t="s">
        <v>76</v>
      </c>
    </row>
    <row r="52" spans="1:5" x14ac:dyDescent="0.2">
      <c r="A52" s="153">
        <v>2015</v>
      </c>
      <c r="B52" s="154">
        <v>1</v>
      </c>
      <c r="C52" s="155"/>
      <c r="D52" s="170"/>
      <c r="E52" s="144" t="s">
        <v>76</v>
      </c>
    </row>
    <row r="53" spans="1:5" x14ac:dyDescent="0.2">
      <c r="A53" s="153">
        <v>2015</v>
      </c>
      <c r="B53" s="154">
        <v>2</v>
      </c>
      <c r="C53" s="155"/>
      <c r="D53" s="170"/>
      <c r="E53" s="144" t="s">
        <v>76</v>
      </c>
    </row>
    <row r="54" spans="1:5" x14ac:dyDescent="0.2">
      <c r="A54" s="153">
        <v>2015</v>
      </c>
      <c r="B54" s="154">
        <v>3</v>
      </c>
      <c r="C54" s="155"/>
      <c r="D54" s="170"/>
      <c r="E54" s="144" t="s">
        <v>76</v>
      </c>
    </row>
    <row r="55" spans="1:5" x14ac:dyDescent="0.2">
      <c r="A55" s="153">
        <v>2015</v>
      </c>
      <c r="B55" s="154">
        <v>4</v>
      </c>
      <c r="C55" s="155"/>
      <c r="D55" s="170"/>
      <c r="E55" s="144" t="s">
        <v>76</v>
      </c>
    </row>
    <row r="56" spans="1:5" x14ac:dyDescent="0.2">
      <c r="A56" s="153">
        <v>2015</v>
      </c>
      <c r="B56" s="154">
        <v>5</v>
      </c>
      <c r="C56" s="155"/>
      <c r="D56" s="170"/>
      <c r="E56" s="144" t="s">
        <v>76</v>
      </c>
    </row>
    <row r="57" spans="1:5" x14ac:dyDescent="0.2">
      <c r="A57" s="153">
        <v>2015</v>
      </c>
      <c r="B57" s="154">
        <v>6</v>
      </c>
      <c r="C57" s="155"/>
      <c r="D57" s="170"/>
      <c r="E57" s="144" t="s">
        <v>76</v>
      </c>
    </row>
    <row r="58" spans="1:5" x14ac:dyDescent="0.2">
      <c r="A58" s="153">
        <v>2015</v>
      </c>
      <c r="B58" s="154">
        <v>7</v>
      </c>
      <c r="C58" s="155"/>
      <c r="D58" s="170"/>
      <c r="E58" s="144" t="s">
        <v>76</v>
      </c>
    </row>
    <row r="59" spans="1:5" x14ac:dyDescent="0.2">
      <c r="A59" s="153">
        <v>2016</v>
      </c>
      <c r="B59" s="154">
        <v>1</v>
      </c>
      <c r="C59" s="155"/>
      <c r="D59" s="170"/>
      <c r="E59" s="144" t="s">
        <v>76</v>
      </c>
    </row>
    <row r="60" spans="1:5" x14ac:dyDescent="0.2">
      <c r="A60" s="153">
        <v>2016</v>
      </c>
      <c r="B60" s="154">
        <v>2</v>
      </c>
      <c r="C60" s="155"/>
      <c r="D60" s="170"/>
      <c r="E60" s="144" t="s">
        <v>76</v>
      </c>
    </row>
    <row r="61" spans="1:5" x14ac:dyDescent="0.2">
      <c r="A61" s="153">
        <v>2016</v>
      </c>
      <c r="B61" s="154">
        <v>3</v>
      </c>
      <c r="C61" s="155"/>
      <c r="D61" s="170"/>
      <c r="E61" s="144" t="s">
        <v>76</v>
      </c>
    </row>
    <row r="62" spans="1:5" x14ac:dyDescent="0.2">
      <c r="A62" s="153">
        <v>2016</v>
      </c>
      <c r="B62" s="154">
        <v>4</v>
      </c>
      <c r="C62" s="155"/>
      <c r="D62" s="170"/>
      <c r="E62" s="144" t="s">
        <v>76</v>
      </c>
    </row>
    <row r="63" spans="1:5" x14ac:dyDescent="0.2">
      <c r="A63" s="153">
        <v>2016</v>
      </c>
      <c r="B63" s="154">
        <v>5</v>
      </c>
      <c r="C63" s="155"/>
      <c r="D63" s="170"/>
      <c r="E63" s="144" t="s">
        <v>76</v>
      </c>
    </row>
    <row r="64" spans="1:5" x14ac:dyDescent="0.2">
      <c r="A64" s="153">
        <v>2016</v>
      </c>
      <c r="B64" s="154">
        <v>6</v>
      </c>
      <c r="C64" s="155"/>
      <c r="D64" s="170"/>
      <c r="E64" s="144" t="s">
        <v>76</v>
      </c>
    </row>
    <row r="65" spans="1:5" ht="13.5" thickBot="1" x14ac:dyDescent="0.25">
      <c r="A65" s="156">
        <v>2016</v>
      </c>
      <c r="B65" s="157">
        <v>7</v>
      </c>
      <c r="C65" s="158"/>
      <c r="D65" s="171"/>
      <c r="E65" s="149" t="s">
        <v>76</v>
      </c>
    </row>
    <row r="66" spans="1:5" ht="16.5" customHeight="1" thickTop="1" thickBot="1" x14ac:dyDescent="0.25">
      <c r="A66" s="327" t="s">
        <v>39</v>
      </c>
      <c r="B66" s="328"/>
      <c r="C66" s="329"/>
      <c r="D66" s="188">
        <f>SUM(D38:D65)</f>
        <v>0</v>
      </c>
      <c r="E66" s="74"/>
    </row>
    <row r="67" spans="1:5" ht="13.5" thickTop="1" x14ac:dyDescent="0.2"/>
  </sheetData>
  <sheetProtection formatCells="0" formatColumns="0" formatRows="0" selectLockedCells="1"/>
  <mergeCells count="12">
    <mergeCell ref="A37:E37"/>
    <mergeCell ref="A6:E6"/>
    <mergeCell ref="A9:E9"/>
    <mergeCell ref="A20:E20"/>
    <mergeCell ref="A66:C66"/>
    <mergeCell ref="C2:E2"/>
    <mergeCell ref="C3:E3"/>
    <mergeCell ref="C4:E4"/>
    <mergeCell ref="A36:C36"/>
    <mergeCell ref="A2:B2"/>
    <mergeCell ref="A3:B3"/>
    <mergeCell ref="A4:B4"/>
  </mergeCells>
  <phoneticPr fontId="32" type="noConversion"/>
  <dataValidations count="1">
    <dataValidation type="list" allowBlank="1" showInputMessage="1" showErrorMessage="1" sqref="E38:E65 E10:E19 E21:E35">
      <formula1>"Select…,Not Started, Done, In Process, Deferred, Canceled"</formula1>
    </dataValidation>
  </dataValidations>
  <printOptions horizontalCentered="1"/>
  <pageMargins left="0.75" right="0.75" top="1.2" bottom="0.65" header="0.5" footer="0.5"/>
  <pageSetup fitToHeight="0" orientation="landscape" r:id="rId1"/>
  <headerFooter alignWithMargins="0">
    <oddHeader>&amp;L&amp;G&amp;C&amp;"Verdana,Bold"&amp;10Commonwealth of Massachusetts
Investment Brief for IT Project
OBJECTIVES&amp;R&amp;G</oddHeader>
    <oddFooter>&amp;L&amp;A&amp;Cv1.0&amp;RPage &amp;P</oddFooter>
  </headerFooter>
  <rowBreaks count="1" manualBreakCount="1">
    <brk id="36" max="4" man="1"/>
  </rowBreaks>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X25"/>
  <sheetViews>
    <sheetView showGridLines="0" zoomScaleNormal="100" workbookViewId="0">
      <selection activeCell="L23" sqref="L23"/>
    </sheetView>
  </sheetViews>
  <sheetFormatPr defaultColWidth="9.140625" defaultRowHeight="12.75" x14ac:dyDescent="0.2"/>
  <cols>
    <col min="1" max="1" width="1.5703125" style="19" customWidth="1"/>
    <col min="2" max="2" width="27.42578125" style="19" customWidth="1"/>
    <col min="3" max="9" width="12.7109375" style="19" customWidth="1"/>
    <col min="10" max="10" width="14.140625" style="19" customWidth="1"/>
    <col min="11" max="11" width="14" style="19" customWidth="1"/>
    <col min="12" max="12" width="14.140625" style="19" customWidth="1"/>
    <col min="13" max="22" width="9.140625" style="19"/>
    <col min="23" max="23" width="9.5703125" style="19" customWidth="1"/>
    <col min="24" max="24" width="7" style="19" bestFit="1" customWidth="1"/>
    <col min="25" max="16384" width="9.140625" style="19"/>
  </cols>
  <sheetData>
    <row r="1" spans="1:24" ht="12" customHeight="1" x14ac:dyDescent="0.2">
      <c r="X1" s="204"/>
    </row>
    <row r="2" spans="1:24" s="62" customFormat="1" ht="16.5" customHeight="1" x14ac:dyDescent="0.15">
      <c r="A2" s="311" t="s">
        <v>25</v>
      </c>
      <c r="B2" s="312"/>
      <c r="C2" s="344" t="str">
        <f>IF(ISBLANK('PROJECT ID|INSTRUCTIONS'!C3)," ",'PROJECT ID|INSTRUCTIONS'!C3)</f>
        <v>2013 BRSM1 81</v>
      </c>
      <c r="D2" s="344"/>
      <c r="E2" s="344"/>
      <c r="F2" s="344"/>
      <c r="G2" s="344"/>
      <c r="H2" s="344"/>
      <c r="I2" s="345"/>
      <c r="X2" s="205"/>
    </row>
    <row r="3" spans="1:24" s="62" customFormat="1" x14ac:dyDescent="0.2">
      <c r="A3" s="313" t="s">
        <v>22</v>
      </c>
      <c r="B3" s="314"/>
      <c r="C3" s="346" t="str">
        <f>IF(ISBLANK('PROJECT ID|INSTRUCTIONS'!C4)," ",'PROJECT ID|INSTRUCTIONS'!C4)</f>
        <v>Integrated Consumer Service and Reporting System</v>
      </c>
      <c r="D3" s="346"/>
      <c r="E3" s="346"/>
      <c r="F3" s="346"/>
      <c r="G3" s="346"/>
      <c r="H3" s="346"/>
      <c r="I3" s="347"/>
      <c r="X3" s="206"/>
    </row>
    <row r="4" spans="1:24" s="62" customFormat="1" ht="16.5" customHeight="1" x14ac:dyDescent="0.15">
      <c r="A4" s="315" t="s">
        <v>26</v>
      </c>
      <c r="B4" s="316"/>
      <c r="C4" s="275">
        <f>IF(ISBLANK('PROJECT ID|INSTRUCTIONS'!C5)," ",'PROJECT ID|INSTRUCTIONS'!C5)</f>
        <v>41366</v>
      </c>
      <c r="D4" s="275"/>
      <c r="E4" s="275"/>
      <c r="F4" s="275"/>
      <c r="G4" s="275"/>
      <c r="H4" s="275"/>
      <c r="I4" s="276"/>
      <c r="X4" s="205"/>
    </row>
    <row r="5" spans="1:24" s="103" customFormat="1" ht="12" customHeight="1" x14ac:dyDescent="0.15">
      <c r="A5" s="99"/>
      <c r="B5" s="99"/>
      <c r="C5" s="330"/>
      <c r="D5" s="330"/>
      <c r="E5" s="330"/>
      <c r="F5" s="330"/>
      <c r="G5" s="330"/>
      <c r="H5" s="330"/>
      <c r="I5" s="100"/>
      <c r="J5" s="101"/>
      <c r="K5" s="102"/>
      <c r="X5" s="207"/>
    </row>
    <row r="6" spans="1:24" s="103" customFormat="1" ht="15" customHeight="1" x14ac:dyDescent="0.25">
      <c r="A6" s="331" t="s">
        <v>21</v>
      </c>
      <c r="B6" s="332"/>
      <c r="C6" s="332"/>
      <c r="D6" s="332"/>
      <c r="E6" s="332"/>
      <c r="F6" s="332"/>
      <c r="G6" s="332"/>
      <c r="H6" s="332"/>
      <c r="I6" s="332"/>
      <c r="J6" s="332"/>
      <c r="K6" s="332"/>
      <c r="L6" s="333"/>
      <c r="X6" s="207"/>
    </row>
    <row r="7" spans="1:24" ht="39" customHeight="1" x14ac:dyDescent="0.2">
      <c r="A7" s="161"/>
      <c r="B7" s="162" t="s">
        <v>21</v>
      </c>
      <c r="C7" s="163" t="s">
        <v>30</v>
      </c>
      <c r="D7" s="164" t="str">
        <f>CONCATENATE("FY ",Settings!$C$1)</f>
        <v>FY 2013</v>
      </c>
      <c r="E7" s="164" t="str">
        <f>CONCATENATE("FY ",Settings!$C$1+1)</f>
        <v>FY 2014</v>
      </c>
      <c r="F7" s="164" t="str">
        <f>CONCATENATE("FY ",Settings!$C$1+2)</f>
        <v>FY 2015</v>
      </c>
      <c r="G7" s="164" t="str">
        <f>CONCATENATE("FY ",Settings!$C$1+3)</f>
        <v>FY 2016</v>
      </c>
      <c r="H7" s="164" t="str">
        <f>CONCATENATE("FY ",Settings!$C$1+4)</f>
        <v>FY 2017</v>
      </c>
      <c r="I7" s="164" t="str">
        <f>CONCATENATE("Out Years after FY",Settings!$C$1+4)</f>
        <v>Out Years after FY2017</v>
      </c>
      <c r="J7" s="164" t="str">
        <f>CONCATENATE("Total FY",Settings!$C$1," - FY",Settings!$C$1+4)</f>
        <v>Total FY2013 - FY2017</v>
      </c>
      <c r="K7" s="164" t="str">
        <f>CONCATENATE("Total FY",Settings!$C$1," - Out Years")</f>
        <v>Total FY2013 - Out Years</v>
      </c>
      <c r="L7" s="165" t="s">
        <v>29</v>
      </c>
      <c r="X7" s="206"/>
    </row>
    <row r="8" spans="1:24" ht="16.5" customHeight="1" x14ac:dyDescent="0.2">
      <c r="A8" s="104"/>
      <c r="B8" s="202" t="s">
        <v>105</v>
      </c>
      <c r="D8" s="6"/>
      <c r="E8" s="6">
        <v>98452</v>
      </c>
      <c r="F8" s="6">
        <v>98452</v>
      </c>
      <c r="G8" s="6">
        <v>192160</v>
      </c>
      <c r="H8" s="6">
        <v>192160</v>
      </c>
      <c r="I8" s="1">
        <v>197925</v>
      </c>
      <c r="J8" s="118">
        <f>SUM(D8:H8)</f>
        <v>581224</v>
      </c>
      <c r="K8" s="112">
        <f>SUM(D8:I8)</f>
        <v>779149</v>
      </c>
      <c r="L8" s="113">
        <f>SUM(D8:I8)</f>
        <v>779149</v>
      </c>
      <c r="X8" s="206"/>
    </row>
    <row r="9" spans="1:24" ht="16.5" customHeight="1" x14ac:dyDescent="0.2">
      <c r="A9" s="104"/>
      <c r="B9" s="202" t="s">
        <v>106</v>
      </c>
      <c r="C9" s="4"/>
      <c r="D9" s="4"/>
      <c r="E9" s="4"/>
      <c r="F9" s="4"/>
      <c r="G9" s="4"/>
      <c r="H9" s="4"/>
      <c r="I9" s="4"/>
      <c r="J9" s="119">
        <f t="shared" ref="J9:J17" si="0">SUM(D9:H9)</f>
        <v>0</v>
      </c>
      <c r="K9" s="114">
        <f t="shared" ref="K9:K17" si="1">SUM(D9:I9)</f>
        <v>0</v>
      </c>
      <c r="L9" s="115">
        <f t="shared" ref="L9:L18" si="2">SUM(C9:I9)</f>
        <v>0</v>
      </c>
      <c r="X9" s="206"/>
    </row>
    <row r="10" spans="1:24" ht="16.5" customHeight="1" x14ac:dyDescent="0.2">
      <c r="A10" s="104"/>
      <c r="B10" s="202" t="s">
        <v>107</v>
      </c>
      <c r="C10" s="4"/>
      <c r="D10" s="4"/>
      <c r="E10" s="4"/>
      <c r="F10" s="4"/>
      <c r="G10" s="4"/>
      <c r="H10" s="4"/>
      <c r="I10" s="4"/>
      <c r="J10" s="119">
        <f t="shared" si="0"/>
        <v>0</v>
      </c>
      <c r="K10" s="114">
        <f t="shared" si="1"/>
        <v>0</v>
      </c>
      <c r="L10" s="115">
        <f t="shared" si="2"/>
        <v>0</v>
      </c>
      <c r="X10" s="206"/>
    </row>
    <row r="11" spans="1:24" ht="16.5" customHeight="1" x14ac:dyDescent="0.2">
      <c r="A11" s="104"/>
      <c r="B11" s="105" t="s">
        <v>7</v>
      </c>
      <c r="C11" s="3"/>
      <c r="D11" s="3">
        <v>40092</v>
      </c>
      <c r="E11" s="3">
        <v>598909</v>
      </c>
      <c r="F11" s="3">
        <v>598909</v>
      </c>
      <c r="G11" s="3"/>
      <c r="H11" s="3"/>
      <c r="I11" s="3"/>
      <c r="J11" s="119">
        <f t="shared" si="0"/>
        <v>1237910</v>
      </c>
      <c r="K11" s="114">
        <f t="shared" si="1"/>
        <v>1237910</v>
      </c>
      <c r="L11" s="115">
        <f t="shared" si="2"/>
        <v>1237910</v>
      </c>
      <c r="X11" s="206"/>
    </row>
    <row r="12" spans="1:24" ht="16.5" customHeight="1" x14ac:dyDescent="0.2">
      <c r="A12" s="104"/>
      <c r="B12" s="105" t="s">
        <v>8</v>
      </c>
      <c r="C12" s="5"/>
      <c r="D12" s="5"/>
      <c r="E12" s="5"/>
      <c r="F12" s="5"/>
      <c r="G12" s="5"/>
      <c r="H12" s="5"/>
      <c r="I12" s="5"/>
      <c r="J12" s="119">
        <f t="shared" si="0"/>
        <v>0</v>
      </c>
      <c r="K12" s="114">
        <f t="shared" si="1"/>
        <v>0</v>
      </c>
      <c r="L12" s="115">
        <f t="shared" si="2"/>
        <v>0</v>
      </c>
      <c r="X12" s="206"/>
    </row>
    <row r="13" spans="1:24" ht="22.15" customHeight="1" x14ac:dyDescent="0.2">
      <c r="A13" s="106"/>
      <c r="B13" s="122" t="s">
        <v>9</v>
      </c>
      <c r="C13" s="123">
        <f>'CAPITAL DEV. COSTS-THIS REQUEST'!D23</f>
        <v>0</v>
      </c>
      <c r="D13" s="123">
        <f>'CAPITAL DEV. COSTS-THIS REQUEST'!E23</f>
        <v>0</v>
      </c>
      <c r="E13" s="123">
        <f>'CAPITAL DEV. COSTS-THIS REQUEST'!F23</f>
        <v>1627899</v>
      </c>
      <c r="F13" s="123">
        <f>'CAPITAL DEV. COSTS-THIS REQUEST'!G23</f>
        <v>1627899</v>
      </c>
      <c r="G13" s="123">
        <f>'CAPITAL DEV. COSTS-THIS REQUEST'!H23</f>
        <v>0</v>
      </c>
      <c r="H13" s="123">
        <f>'CAPITAL DEV. COSTS-THIS REQUEST'!I23</f>
        <v>0</v>
      </c>
      <c r="I13" s="123">
        <f>'CAPITAL DEV. COSTS-THIS REQUEST'!J23</f>
        <v>0</v>
      </c>
      <c r="J13" s="119">
        <f t="shared" si="0"/>
        <v>3255798</v>
      </c>
      <c r="K13" s="114">
        <f t="shared" si="1"/>
        <v>3255798</v>
      </c>
      <c r="L13" s="115">
        <f t="shared" si="2"/>
        <v>3255798</v>
      </c>
    </row>
    <row r="14" spans="1:24" ht="16.5" customHeight="1" x14ac:dyDescent="0.2">
      <c r="A14" s="342" t="s">
        <v>77</v>
      </c>
      <c r="B14" s="343"/>
      <c r="C14" s="6"/>
      <c r="D14" s="6"/>
      <c r="E14" s="6"/>
      <c r="F14" s="6"/>
      <c r="G14" s="6"/>
      <c r="H14" s="6"/>
      <c r="I14" s="6"/>
      <c r="J14" s="119">
        <f t="shared" si="0"/>
        <v>0</v>
      </c>
      <c r="K14" s="114">
        <f t="shared" si="1"/>
        <v>0</v>
      </c>
      <c r="L14" s="115">
        <f t="shared" si="2"/>
        <v>0</v>
      </c>
    </row>
    <row r="15" spans="1:24" ht="16.5" customHeight="1" x14ac:dyDescent="0.2">
      <c r="A15" s="104"/>
      <c r="B15" s="8"/>
      <c r="C15" s="4"/>
      <c r="D15" s="4"/>
      <c r="E15" s="4"/>
      <c r="F15" s="4"/>
      <c r="G15" s="4"/>
      <c r="H15" s="4"/>
      <c r="I15" s="4"/>
      <c r="J15" s="119">
        <f t="shared" si="0"/>
        <v>0</v>
      </c>
      <c r="K15" s="114">
        <f t="shared" si="1"/>
        <v>0</v>
      </c>
      <c r="L15" s="115">
        <f t="shared" si="2"/>
        <v>0</v>
      </c>
    </row>
    <row r="16" spans="1:24" ht="16.5" customHeight="1" x14ac:dyDescent="0.2">
      <c r="A16" s="104"/>
      <c r="B16" s="8"/>
      <c r="C16" s="4"/>
      <c r="D16" s="4"/>
      <c r="E16" s="4"/>
      <c r="F16" s="4"/>
      <c r="G16" s="4"/>
      <c r="H16" s="4"/>
      <c r="I16" s="4"/>
      <c r="J16" s="119">
        <f>SUM(D16:H16)</f>
        <v>0</v>
      </c>
      <c r="K16" s="114">
        <f>SUM(D16:I16)</f>
        <v>0</v>
      </c>
      <c r="L16" s="115">
        <f>SUM(C16:I16)</f>
        <v>0</v>
      </c>
    </row>
    <row r="17" spans="1:12" ht="16.5" customHeight="1" x14ac:dyDescent="0.2">
      <c r="A17" s="104"/>
      <c r="B17" s="8"/>
      <c r="C17" s="4"/>
      <c r="D17" s="4"/>
      <c r="E17" s="4"/>
      <c r="F17" s="4"/>
      <c r="G17" s="4"/>
      <c r="H17" s="4"/>
      <c r="I17" s="4"/>
      <c r="J17" s="119">
        <f t="shared" si="0"/>
        <v>0</v>
      </c>
      <c r="K17" s="114">
        <f t="shared" si="1"/>
        <v>0</v>
      </c>
      <c r="L17" s="115">
        <f t="shared" si="2"/>
        <v>0</v>
      </c>
    </row>
    <row r="18" spans="1:12" ht="16.5" customHeight="1" thickBot="1" x14ac:dyDescent="0.25">
      <c r="A18" s="104"/>
      <c r="B18" s="10"/>
      <c r="C18" s="5"/>
      <c r="D18" s="5"/>
      <c r="E18" s="5"/>
      <c r="F18" s="5"/>
      <c r="G18" s="5"/>
      <c r="H18" s="5"/>
      <c r="I18" s="121"/>
      <c r="J18" s="120">
        <f>SUM(D18:H18)</f>
        <v>0</v>
      </c>
      <c r="K18" s="116">
        <f>SUM(D18:I18)</f>
        <v>0</v>
      </c>
      <c r="L18" s="117">
        <f t="shared" si="2"/>
        <v>0</v>
      </c>
    </row>
    <row r="19" spans="1:12" ht="16.5" customHeight="1" thickTop="1" thickBot="1" x14ac:dyDescent="0.25">
      <c r="A19" s="341" t="s">
        <v>41</v>
      </c>
      <c r="B19" s="341"/>
      <c r="C19" s="11">
        <f t="shared" ref="C19:L19" si="3">SUM(C8:C18)</f>
        <v>0</v>
      </c>
      <c r="D19" s="11">
        <f>SUM(D8:D18)</f>
        <v>40092</v>
      </c>
      <c r="E19" s="11">
        <f t="shared" si="3"/>
        <v>2325260</v>
      </c>
      <c r="F19" s="11">
        <f t="shared" si="3"/>
        <v>2325260</v>
      </c>
      <c r="G19" s="11">
        <f t="shared" si="3"/>
        <v>192160</v>
      </c>
      <c r="H19" s="11">
        <f t="shared" si="3"/>
        <v>192160</v>
      </c>
      <c r="I19" s="11">
        <f t="shared" si="3"/>
        <v>197925</v>
      </c>
      <c r="J19" s="11">
        <f>SUM(J8:J18)</f>
        <v>5074932</v>
      </c>
      <c r="K19" s="11">
        <f t="shared" si="3"/>
        <v>5272857</v>
      </c>
      <c r="L19" s="11">
        <f t="shared" si="3"/>
        <v>5272857</v>
      </c>
    </row>
    <row r="20" spans="1:12" ht="12.6" customHeight="1" thickTop="1" x14ac:dyDescent="0.2">
      <c r="A20" s="107"/>
      <c r="B20" s="108"/>
      <c r="C20" s="109"/>
      <c r="D20" s="109"/>
      <c r="E20" s="109"/>
      <c r="F20" s="109"/>
      <c r="G20" s="109"/>
      <c r="H20" s="109"/>
      <c r="I20" s="109"/>
    </row>
    <row r="21" spans="1:12" ht="26.25" customHeight="1" x14ac:dyDescent="0.2">
      <c r="A21" s="334" t="s">
        <v>40</v>
      </c>
      <c r="B21" s="335"/>
      <c r="C21" s="7">
        <f>'TOTAL DEVELOPMENT COSTS'!D23</f>
        <v>42738</v>
      </c>
      <c r="D21" s="7">
        <f>'TOTAL DEVELOPMENT COSTS'!E23</f>
        <v>40092</v>
      </c>
      <c r="E21" s="7">
        <f>'TOTAL DEVELOPMENT COSTS'!F23</f>
        <v>2325260</v>
      </c>
      <c r="F21" s="7">
        <f>'TOTAL DEVELOPMENT COSTS'!G23</f>
        <v>2325260</v>
      </c>
      <c r="G21" s="7">
        <f>'TOTAL DEVELOPMENT COSTS'!H23</f>
        <v>192160</v>
      </c>
      <c r="H21" s="7">
        <f>'TOTAL DEVELOPMENT COSTS'!I23</f>
        <v>192160</v>
      </c>
      <c r="I21" s="7">
        <f>'TOTAL DEVELOPMENT COSTS'!J23</f>
        <v>197925</v>
      </c>
      <c r="J21" s="204"/>
    </row>
    <row r="22" spans="1:12" s="110" customFormat="1" ht="8.25" customHeight="1" x14ac:dyDescent="0.2">
      <c r="A22" s="107"/>
      <c r="B22" s="108"/>
      <c r="C22" s="109"/>
      <c r="D22" s="109"/>
      <c r="E22" s="109"/>
      <c r="F22" s="109"/>
      <c r="G22" s="109"/>
      <c r="H22" s="109"/>
      <c r="I22" s="109"/>
      <c r="L22" s="111"/>
    </row>
    <row r="23" spans="1:12" ht="37.5" customHeight="1" thickBot="1" x14ac:dyDescent="0.25">
      <c r="A23" s="336" t="s">
        <v>78</v>
      </c>
      <c r="B23" s="337"/>
      <c r="C23" s="178"/>
      <c r="D23" s="7">
        <f>D21-D19</f>
        <v>0</v>
      </c>
      <c r="E23" s="7">
        <f t="shared" ref="E23:I23" si="4">E21-E19</f>
        <v>0</v>
      </c>
      <c r="F23" s="7">
        <f t="shared" si="4"/>
        <v>0</v>
      </c>
      <c r="G23" s="7">
        <f t="shared" si="4"/>
        <v>0</v>
      </c>
      <c r="H23" s="7">
        <f t="shared" si="4"/>
        <v>0</v>
      </c>
      <c r="I23" s="7">
        <f t="shared" si="4"/>
        <v>0</v>
      </c>
    </row>
    <row r="24" spans="1:12" ht="14.25" thickTop="1" thickBot="1" x14ac:dyDescent="0.25"/>
    <row r="25" spans="1:12" ht="13.5" thickBot="1" x14ac:dyDescent="0.25">
      <c r="C25" s="338" t="str">
        <f>IF(AND(D23=0,E23=0,F23=0,G23=0,H23=0,I23=0),"","Total Funding Source Must Equal Total Development Cost")</f>
        <v/>
      </c>
      <c r="D25" s="339"/>
      <c r="E25" s="339"/>
      <c r="F25" s="339"/>
      <c r="G25" s="339"/>
      <c r="H25" s="339"/>
      <c r="I25" s="340"/>
    </row>
  </sheetData>
  <sheetProtection formatCells="0" formatColumns="0" formatRows="0" selectLockedCells="1"/>
  <mergeCells count="13">
    <mergeCell ref="A2:B2"/>
    <mergeCell ref="A3:B3"/>
    <mergeCell ref="A4:B4"/>
    <mergeCell ref="C2:I2"/>
    <mergeCell ref="C3:I3"/>
    <mergeCell ref="C4:I4"/>
    <mergeCell ref="C5:H5"/>
    <mergeCell ref="A6:L6"/>
    <mergeCell ref="A21:B21"/>
    <mergeCell ref="A23:B23"/>
    <mergeCell ref="C25:I25"/>
    <mergeCell ref="A19:B19"/>
    <mergeCell ref="A14:B14"/>
  </mergeCells>
  <phoneticPr fontId="1" type="noConversion"/>
  <conditionalFormatting sqref="C25:I25">
    <cfRule type="cellIs" dxfId="1" priority="1" stopIfTrue="1" operator="notEqual">
      <formula>""</formula>
    </cfRule>
  </conditionalFormatting>
  <conditionalFormatting sqref="C23:I23">
    <cfRule type="cellIs" dxfId="0" priority="2" stopIfTrue="1" operator="notEqual">
      <formula>0</formula>
    </cfRule>
  </conditionalFormatting>
  <printOptions horizontalCentered="1"/>
  <pageMargins left="0.25" right="0.25" top="1.27" bottom="0.65" header="0.5" footer="0.45"/>
  <pageSetup scale="91" orientation="landscape" r:id="rId1"/>
  <headerFooter alignWithMargins="0">
    <oddHeader>&amp;L&amp;G&amp;C&amp;"Verdana,Bold"&amp;10State of Connecticut
IT Investment Brief
FUNDING SOURCES</oddHeader>
    <oddFooter>&amp;L&amp;A&amp;Cv1.0&amp;RPage &amp;P</oddFooter>
  </headerFooter>
  <ignoredErrors>
    <ignoredError sqref="J11:K11" formulaRange="1"/>
  </ignoredErrors>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O28"/>
  <sheetViews>
    <sheetView showGridLines="0" topLeftCell="D1" zoomScaleNormal="100" workbookViewId="0">
      <selection activeCell="D3" sqref="D3:K3"/>
    </sheetView>
  </sheetViews>
  <sheetFormatPr defaultColWidth="9.140625" defaultRowHeight="12" x14ac:dyDescent="0.2"/>
  <cols>
    <col min="1" max="2" width="10.7109375" style="18" customWidth="1"/>
    <col min="3" max="3" width="29.7109375" style="18" customWidth="1"/>
    <col min="4" max="5" width="12.7109375" style="18" customWidth="1"/>
    <col min="6" max="6" width="13.140625" style="18" customWidth="1"/>
    <col min="7" max="10" width="12.7109375" style="18" customWidth="1"/>
    <col min="11" max="11" width="11.85546875" style="18" customWidth="1"/>
    <col min="12" max="12" width="1.140625" style="18" customWidth="1"/>
    <col min="13" max="15" width="12.7109375" style="18" customWidth="1"/>
    <col min="16" max="16384" width="9.140625" style="18"/>
  </cols>
  <sheetData>
    <row r="1" spans="1:15" ht="12" customHeight="1" x14ac:dyDescent="0.2"/>
    <row r="2" spans="1:15" s="62" customFormat="1" ht="16.5" customHeight="1" x14ac:dyDescent="0.15">
      <c r="A2" s="262" t="s">
        <v>25</v>
      </c>
      <c r="B2" s="352"/>
      <c r="C2" s="263"/>
      <c r="D2" s="268" t="str">
        <f>IF(ISBLANK('PROJECT ID|INSTRUCTIONS'!C3)," ",'PROJECT ID|INSTRUCTIONS'!C3)</f>
        <v>2013 BRSM1 81</v>
      </c>
      <c r="E2" s="269"/>
      <c r="F2" s="269"/>
      <c r="G2" s="269"/>
      <c r="H2" s="269"/>
      <c r="I2" s="269"/>
      <c r="J2" s="269"/>
      <c r="K2" s="270"/>
    </row>
    <row r="3" spans="1:15" s="62" customFormat="1" ht="16.5" customHeight="1" x14ac:dyDescent="0.15">
      <c r="A3" s="264" t="s">
        <v>22</v>
      </c>
      <c r="B3" s="281"/>
      <c r="C3" s="265"/>
      <c r="D3" s="271" t="str">
        <f>IF(ISBLANK('PROJECT ID|INSTRUCTIONS'!C4)," ",'PROJECT ID|INSTRUCTIONS'!C4)</f>
        <v>Integrated Consumer Service and Reporting System</v>
      </c>
      <c r="E3" s="272"/>
      <c r="F3" s="272"/>
      <c r="G3" s="272"/>
      <c r="H3" s="272"/>
      <c r="I3" s="272"/>
      <c r="J3" s="272"/>
      <c r="K3" s="273"/>
    </row>
    <row r="4" spans="1:15" s="62" customFormat="1" ht="16.5" customHeight="1" x14ac:dyDescent="0.15">
      <c r="A4" s="266" t="s">
        <v>26</v>
      </c>
      <c r="B4" s="353"/>
      <c r="C4" s="267"/>
      <c r="D4" s="274">
        <f>IF(ISBLANK('PROJECT ID|INSTRUCTIONS'!C5)," ",'PROJECT ID|INSTRUCTIONS'!C5)</f>
        <v>41366</v>
      </c>
      <c r="E4" s="275"/>
      <c r="F4" s="275"/>
      <c r="G4" s="275"/>
      <c r="H4" s="275"/>
      <c r="I4" s="275"/>
      <c r="J4" s="275"/>
      <c r="K4" s="276"/>
    </row>
    <row r="5" spans="1:15" s="48" customFormat="1" ht="12" customHeight="1" x14ac:dyDescent="0.15"/>
    <row r="6" spans="1:15" ht="16.5" customHeight="1" x14ac:dyDescent="0.2">
      <c r="A6" s="351" t="s">
        <v>52</v>
      </c>
      <c r="B6" s="351"/>
      <c r="C6" s="351"/>
      <c r="D6" s="351"/>
      <c r="E6" s="351"/>
      <c r="F6" s="92">
        <v>2015</v>
      </c>
      <c r="G6" s="48"/>
      <c r="H6" s="75"/>
      <c r="I6" s="48"/>
      <c r="J6" s="48"/>
      <c r="K6" s="48"/>
    </row>
    <row r="7" spans="1:15" ht="16.5" customHeight="1" x14ac:dyDescent="0.2">
      <c r="A7" s="351" t="s">
        <v>53</v>
      </c>
      <c r="B7" s="351"/>
      <c r="C7" s="351"/>
      <c r="D7" s="351"/>
      <c r="E7" s="351"/>
      <c r="F7" s="93">
        <v>2016</v>
      </c>
      <c r="G7" s="48"/>
      <c r="H7" s="48"/>
      <c r="I7" s="48"/>
      <c r="J7" s="48"/>
      <c r="K7" s="48"/>
    </row>
    <row r="8" spans="1:15" ht="12" customHeight="1" x14ac:dyDescent="0.2">
      <c r="A8" s="48"/>
      <c r="B8" s="48"/>
      <c r="C8" s="48"/>
      <c r="D8" s="48"/>
      <c r="E8" s="48"/>
      <c r="F8" s="48"/>
      <c r="G8" s="48"/>
      <c r="H8" s="48"/>
      <c r="I8" s="48"/>
      <c r="J8" s="48"/>
      <c r="K8" s="48"/>
    </row>
    <row r="9" spans="1:15" ht="31.5" customHeight="1" x14ac:dyDescent="0.25">
      <c r="A9" s="301" t="s">
        <v>28</v>
      </c>
      <c r="B9" s="302"/>
      <c r="C9" s="302"/>
      <c r="D9" s="302"/>
      <c r="E9" s="302"/>
      <c r="F9" s="302"/>
      <c r="G9" s="302"/>
      <c r="H9" s="302"/>
      <c r="I9" s="302"/>
      <c r="J9" s="302"/>
      <c r="K9" s="303"/>
      <c r="M9" s="348" t="s">
        <v>70</v>
      </c>
      <c r="N9" s="349"/>
      <c r="O9" s="350"/>
    </row>
    <row r="10" spans="1:15" ht="12.75" x14ac:dyDescent="0.2">
      <c r="A10" s="76"/>
      <c r="B10" s="77"/>
      <c r="C10" s="78"/>
      <c r="D10" s="79" t="s">
        <v>18</v>
      </c>
      <c r="E10" s="79" t="s">
        <v>19</v>
      </c>
      <c r="F10" s="80" t="str">
        <f>IF(OR(ISBLANK($F$7),ISBLANK($F$6)),"(c)",IF($F$7-$F$6&gt;1,"(c)",""))</f>
        <v/>
      </c>
      <c r="G10" s="80" t="str">
        <f>IF(OR(ISBLANK($F$7),ISBLANK($F$6)),"(d)",IF($F$7-$F$6&gt;2,"(d)",""))</f>
        <v/>
      </c>
      <c r="H10" s="80" t="str">
        <f>IF(OR(ISBLANK($F$7),ISBLANK($F$6)),"(e)",IF($F$7-$F$6&gt;3,"(e)",""))</f>
        <v/>
      </c>
      <c r="I10" s="80" t="str">
        <f>IF(OR(ISBLANK($F$7),ISBLANK($F$6)),"(f)",IF($F$7-$F$6&gt;4,"(f)",""))</f>
        <v/>
      </c>
      <c r="J10" s="80" t="str">
        <f>IF(OR(ISBLANK($F$7),ISBLANK($F$6)),"(g)",IF($F$7-$F$6&gt;5,"(g)",""))</f>
        <v/>
      </c>
      <c r="K10" s="81" t="str">
        <f>IF(OR(ISBLANK($F$7),ISBLANK($F$6)),"(h)",IF($F$7-$F$6&gt;5,"(h)",IF($F$7-$F$6&lt;1,"(c)",CHOOSE($F$7-$F$6,"(c)","(d)","(e)","(f)","(g)"))))</f>
        <v>(c)</v>
      </c>
      <c r="M10" s="82" t="s">
        <v>63</v>
      </c>
      <c r="N10" s="79" t="s">
        <v>64</v>
      </c>
      <c r="O10" s="83" t="s">
        <v>65</v>
      </c>
    </row>
    <row r="11" spans="1:15" ht="37.5" customHeight="1" x14ac:dyDescent="0.2">
      <c r="A11" s="84"/>
      <c r="B11" s="85" t="s">
        <v>14</v>
      </c>
      <c r="C11" s="85" t="s">
        <v>15</v>
      </c>
      <c r="D11" s="86" t="s">
        <v>58</v>
      </c>
      <c r="E11" s="86" t="str">
        <f>CONCATENATE("Transition FY"&amp;IF(ISBLANK($F$6),1,RIGHT($F$6,2))&amp;" Support Costs")</f>
        <v>Transition FY15 Support Costs</v>
      </c>
      <c r="F11" s="86" t="str">
        <f>IF(ISBLANK($F$7),CONCATENATE("Transition FY"&amp;IF(ISBLANK($F$6),2,RIGHT($F$6,2)+1)&amp;" Support Costs"),IF(ISBLANK($F$6),"Transition FY2 Support Costs",IF($F$7-$F$6&gt;1,CONCATENATE("Transition FY"&amp;RIGHT($F$6,2)+1&amp;" Support Costs"),"")))</f>
        <v/>
      </c>
      <c r="G11" s="86" t="str">
        <f>IF(ISBLANK($F$7),CONCATENATE("Transition FY"&amp;IF(ISBLANK($F$6),3,RIGHT($F$6,2)+2)&amp;" Support Costs"),IF(ISBLANK($F$6),"Transition FY3 Support Costs",IF($F$7-$F$6&gt;2,CONCATENATE("Transition FY"&amp;RIGHT($F$6,2)+2&amp;" Support Costs"),"")))</f>
        <v/>
      </c>
      <c r="H11" s="86" t="str">
        <f>IF(ISBLANK($F$7),CONCATENATE("Transition FY"&amp;IF(ISBLANK($F$6),4,RIGHT($F$6,2)+3)&amp;" Support Costs"),IF(ISBLANK($F$6),"Transition FY4 Support Costs",IF($F$7-$F$6&gt;3,CONCATENATE("Transition FY"&amp;RIGHT($F$6,2)+3&amp;" Support Costs"),"")))</f>
        <v/>
      </c>
      <c r="I11" s="86" t="str">
        <f>IF(ISBLANK($F$7),CONCATENATE("Transition FY"&amp;IF(ISBLANK($F$6),5,RIGHT($F$6,2)+4)&amp;" Support Costs"),IF(ISBLANK($F$6),"Transition FY5 Support Costs",IF($F$7-$F$6&gt;4,CONCATENATE("Transition FY"&amp;RIGHT($F$6,2)+4&amp;" Support Costs"),"")))</f>
        <v/>
      </c>
      <c r="J11" s="86" t="str">
        <f>IF(ISBLANK($F$7),CONCATENATE("Transition FY"&amp;IF(ISBLANK($F$6),6,RIGHT($F$6,2)+5)&amp;" Support Costs"),IF(ISBLANK($F$6),"Transition FY6 Support Costs",IF($F$7-$F$6&gt;5,CONCATENATE("Transition FY"&amp;RIGHT($F$6,2)+5&amp;" Support Costs"),"")))</f>
        <v/>
      </c>
      <c r="K11" s="87" t="str">
        <f>CONCATENATE("Steady State "&amp;IF(ISBLANK($F$7),"","FY" &amp; RIGHT($F$7,2))&amp;" Support Costs")</f>
        <v>Steady State FY16 Support Costs</v>
      </c>
      <c r="L11" s="88"/>
      <c r="M11" s="89" t="s">
        <v>61</v>
      </c>
      <c r="N11" s="80" t="s">
        <v>72</v>
      </c>
      <c r="O11" s="81" t="s">
        <v>62</v>
      </c>
    </row>
    <row r="12" spans="1:15" ht="16.5" customHeight="1" x14ac:dyDescent="0.2">
      <c r="A12" s="291" t="s">
        <v>86</v>
      </c>
      <c r="B12" s="55">
        <v>50110</v>
      </c>
      <c r="C12" s="55" t="s">
        <v>87</v>
      </c>
      <c r="D12" s="3">
        <v>294194</v>
      </c>
      <c r="E12" s="3">
        <v>294194</v>
      </c>
      <c r="F12" s="3"/>
      <c r="G12" s="3"/>
      <c r="H12" s="3"/>
      <c r="I12" s="3"/>
      <c r="J12" s="3"/>
      <c r="K12" s="3">
        <f>42781*8*0.5 + (3*42781)</f>
        <v>299467</v>
      </c>
      <c r="L12" s="90"/>
      <c r="M12" s="43"/>
      <c r="N12" s="39"/>
      <c r="O12" s="176">
        <f>M12*N12</f>
        <v>0</v>
      </c>
    </row>
    <row r="13" spans="1:15" ht="16.5" customHeight="1" x14ac:dyDescent="0.2">
      <c r="A13" s="292"/>
      <c r="B13" s="55">
        <v>50130</v>
      </c>
      <c r="C13" s="55" t="s">
        <v>88</v>
      </c>
      <c r="D13" s="1">
        <v>0</v>
      </c>
      <c r="E13" s="1">
        <v>0</v>
      </c>
      <c r="F13" s="1"/>
      <c r="G13" s="1"/>
      <c r="H13" s="1"/>
      <c r="I13" s="1"/>
      <c r="J13" s="1"/>
      <c r="K13" s="41"/>
      <c r="M13" s="44"/>
      <c r="N13" s="37"/>
      <c r="O13" s="176">
        <f>M13*N13</f>
        <v>0</v>
      </c>
    </row>
    <row r="14" spans="1:15" ht="16.5" customHeight="1" x14ac:dyDescent="0.2">
      <c r="A14" s="292"/>
      <c r="B14" s="55">
        <v>50170</v>
      </c>
      <c r="C14" s="55" t="s">
        <v>89</v>
      </c>
      <c r="D14" s="2">
        <v>0</v>
      </c>
      <c r="E14" s="2">
        <v>0</v>
      </c>
      <c r="F14" s="2"/>
      <c r="G14" s="2"/>
      <c r="H14" s="2"/>
      <c r="I14" s="2"/>
      <c r="J14" s="2"/>
      <c r="K14" s="42"/>
      <c r="M14" s="45"/>
      <c r="N14" s="38"/>
      <c r="O14" s="176">
        <f>M14*N14</f>
        <v>0</v>
      </c>
    </row>
    <row r="15" spans="1:15" ht="16.5" customHeight="1" thickBot="1" x14ac:dyDescent="0.25">
      <c r="A15" s="293"/>
      <c r="B15" s="56" t="s">
        <v>16</v>
      </c>
      <c r="C15" s="56"/>
      <c r="D15" s="57">
        <f t="shared" ref="D15:K15" si="0">SUM(D12:D14)</f>
        <v>294194</v>
      </c>
      <c r="E15" s="57">
        <f t="shared" si="0"/>
        <v>294194</v>
      </c>
      <c r="F15" s="57">
        <f t="shared" si="0"/>
        <v>0</v>
      </c>
      <c r="G15" s="57">
        <f t="shared" si="0"/>
        <v>0</v>
      </c>
      <c r="H15" s="57">
        <f t="shared" si="0"/>
        <v>0</v>
      </c>
      <c r="I15" s="57">
        <f t="shared" si="0"/>
        <v>0</v>
      </c>
      <c r="J15" s="57">
        <f t="shared" si="0"/>
        <v>0</v>
      </c>
      <c r="K15" s="58">
        <f t="shared" si="0"/>
        <v>299467</v>
      </c>
      <c r="M15" s="91">
        <f>SUM(M12:M14)</f>
        <v>0</v>
      </c>
      <c r="N15" s="178" t="s">
        <v>60</v>
      </c>
      <c r="O15" s="58">
        <f>SUM(O12:O14)</f>
        <v>0</v>
      </c>
    </row>
    <row r="16" spans="1:15" ht="16.5" customHeight="1" thickTop="1" x14ac:dyDescent="0.2">
      <c r="A16" s="294" t="s">
        <v>85</v>
      </c>
      <c r="B16" s="55">
        <v>53715</v>
      </c>
      <c r="C16" s="55" t="s">
        <v>90</v>
      </c>
      <c r="D16" s="3">
        <v>0</v>
      </c>
      <c r="E16" s="3">
        <v>0</v>
      </c>
      <c r="F16" s="3"/>
      <c r="G16" s="3"/>
      <c r="H16" s="3"/>
      <c r="I16" s="3"/>
      <c r="J16" s="3"/>
      <c r="K16" s="3"/>
      <c r="M16" s="43"/>
      <c r="N16" s="39"/>
      <c r="O16" s="176">
        <f t="shared" ref="O16:O21" si="1">M16*N16</f>
        <v>0</v>
      </c>
    </row>
    <row r="17" spans="1:15" ht="16.5" customHeight="1" x14ac:dyDescent="0.2">
      <c r="A17" s="292"/>
      <c r="B17" s="55">
        <v>53720</v>
      </c>
      <c r="C17" s="55" t="s">
        <v>91</v>
      </c>
      <c r="D17" s="1"/>
      <c r="E17" s="1"/>
      <c r="F17" s="1"/>
      <c r="G17" s="1"/>
      <c r="H17" s="1"/>
      <c r="I17" s="1"/>
      <c r="J17" s="1"/>
      <c r="K17" s="1"/>
      <c r="M17" s="44"/>
      <c r="N17" s="37"/>
      <c r="O17" s="176">
        <f t="shared" si="1"/>
        <v>0</v>
      </c>
    </row>
    <row r="18" spans="1:15" ht="16.5" customHeight="1" x14ac:dyDescent="0.2">
      <c r="A18" s="292"/>
      <c r="B18" s="55">
        <v>53735</v>
      </c>
      <c r="C18" s="55" t="s">
        <v>92</v>
      </c>
      <c r="D18" s="1"/>
      <c r="E18" s="1"/>
      <c r="F18" s="1"/>
      <c r="G18" s="1"/>
      <c r="H18" s="1"/>
      <c r="I18" s="1"/>
      <c r="J18" s="1"/>
      <c r="K18" s="1"/>
      <c r="M18" s="44"/>
      <c r="N18" s="37"/>
      <c r="O18" s="176">
        <f t="shared" si="1"/>
        <v>0</v>
      </c>
    </row>
    <row r="19" spans="1:15" ht="16.5" customHeight="1" x14ac:dyDescent="0.2">
      <c r="A19" s="292"/>
      <c r="B19" s="55">
        <v>53740</v>
      </c>
      <c r="C19" s="55" t="s">
        <v>93</v>
      </c>
      <c r="D19" s="1"/>
      <c r="E19" s="1"/>
      <c r="F19" s="1"/>
      <c r="G19" s="1"/>
      <c r="H19" s="1"/>
      <c r="I19" s="1"/>
      <c r="J19" s="1"/>
      <c r="K19" s="1"/>
      <c r="M19" s="44"/>
      <c r="N19" s="37"/>
      <c r="O19" s="176">
        <f t="shared" si="1"/>
        <v>0</v>
      </c>
    </row>
    <row r="20" spans="1:15" ht="16.5" customHeight="1" x14ac:dyDescent="0.2">
      <c r="A20" s="292"/>
      <c r="B20" s="55">
        <v>53755</v>
      </c>
      <c r="C20" s="55" t="s">
        <v>94</v>
      </c>
      <c r="D20" s="1"/>
      <c r="E20" s="1"/>
      <c r="F20" s="1"/>
      <c r="G20" s="1"/>
      <c r="H20" s="1"/>
      <c r="I20" s="1"/>
      <c r="J20" s="1"/>
      <c r="K20" s="1"/>
      <c r="M20" s="44"/>
      <c r="N20" s="37"/>
      <c r="O20" s="176">
        <f t="shared" si="1"/>
        <v>0</v>
      </c>
    </row>
    <row r="21" spans="1:15" ht="16.5" customHeight="1" x14ac:dyDescent="0.2">
      <c r="A21" s="292"/>
      <c r="B21" s="55">
        <v>53760</v>
      </c>
      <c r="C21" s="55" t="s">
        <v>95</v>
      </c>
      <c r="D21" s="1">
        <v>212309</v>
      </c>
      <c r="E21" s="1">
        <v>212309</v>
      </c>
      <c r="F21" s="1"/>
      <c r="G21" s="1"/>
      <c r="H21" s="1"/>
      <c r="I21" s="1"/>
      <c r="J21" s="1"/>
      <c r="K21" s="1">
        <v>192160</v>
      </c>
      <c r="M21" s="44"/>
      <c r="N21" s="37"/>
      <c r="O21" s="176">
        <f t="shared" si="1"/>
        <v>0</v>
      </c>
    </row>
    <row r="22" spans="1:15" ht="16.5" customHeight="1" thickBot="1" x14ac:dyDescent="0.25">
      <c r="A22" s="293"/>
      <c r="B22" s="56" t="s">
        <v>16</v>
      </c>
      <c r="C22" s="56"/>
      <c r="D22" s="57">
        <f t="shared" ref="D22:K22" si="2">SUM(D16:D21)</f>
        <v>212309</v>
      </c>
      <c r="E22" s="57">
        <f t="shared" si="2"/>
        <v>212309</v>
      </c>
      <c r="F22" s="57">
        <f t="shared" si="2"/>
        <v>0</v>
      </c>
      <c r="G22" s="57">
        <f t="shared" si="2"/>
        <v>0</v>
      </c>
      <c r="H22" s="57">
        <f t="shared" si="2"/>
        <v>0</v>
      </c>
      <c r="I22" s="57">
        <f t="shared" si="2"/>
        <v>0</v>
      </c>
      <c r="J22" s="57">
        <f t="shared" si="2"/>
        <v>0</v>
      </c>
      <c r="K22" s="58">
        <f t="shared" si="2"/>
        <v>192160</v>
      </c>
      <c r="M22" s="91">
        <f>SUM(M16:M21)</f>
        <v>0</v>
      </c>
      <c r="N22" s="178" t="s">
        <v>60</v>
      </c>
      <c r="O22" s="58">
        <f>SUM(O16:O21)</f>
        <v>0</v>
      </c>
    </row>
    <row r="23" spans="1:15" ht="16.5" customHeight="1" thickTop="1" x14ac:dyDescent="0.2">
      <c r="A23" s="294" t="s">
        <v>96</v>
      </c>
      <c r="B23" s="55">
        <v>55700</v>
      </c>
      <c r="C23" s="55" t="s">
        <v>97</v>
      </c>
      <c r="D23" s="1"/>
      <c r="E23" s="1"/>
      <c r="F23" s="1"/>
      <c r="G23" s="1"/>
      <c r="H23" s="1"/>
      <c r="I23" s="1"/>
      <c r="J23" s="1"/>
      <c r="K23" s="41"/>
      <c r="M23" s="44"/>
      <c r="N23" s="37"/>
      <c r="O23" s="176">
        <f>M23*N23</f>
        <v>0</v>
      </c>
    </row>
    <row r="24" spans="1:15" ht="16.5" customHeight="1" x14ac:dyDescent="0.2">
      <c r="A24" s="291"/>
      <c r="B24" s="55">
        <v>55710</v>
      </c>
      <c r="C24" s="55" t="s">
        <v>98</v>
      </c>
      <c r="D24" s="1"/>
      <c r="E24" s="1"/>
      <c r="F24" s="1"/>
      <c r="G24" s="1"/>
      <c r="H24" s="1"/>
      <c r="I24" s="1"/>
      <c r="J24" s="1"/>
      <c r="K24" s="41"/>
      <c r="M24" s="44"/>
      <c r="N24" s="37"/>
      <c r="O24" s="176"/>
    </row>
    <row r="25" spans="1:15" ht="16.5" customHeight="1" x14ac:dyDescent="0.2">
      <c r="A25" s="291"/>
      <c r="B25" s="55">
        <v>55730</v>
      </c>
      <c r="C25" s="55" t="s">
        <v>99</v>
      </c>
      <c r="D25" s="1"/>
      <c r="E25" s="1"/>
      <c r="F25" s="1"/>
      <c r="G25" s="1"/>
      <c r="H25" s="1"/>
      <c r="I25" s="1"/>
      <c r="J25" s="1"/>
      <c r="K25" s="41"/>
      <c r="M25" s="44"/>
      <c r="N25" s="37"/>
      <c r="O25" s="176">
        <f>M25*N25</f>
        <v>0</v>
      </c>
    </row>
    <row r="26" spans="1:15" ht="16.5" customHeight="1" thickBot="1" x14ac:dyDescent="0.25">
      <c r="A26" s="293"/>
      <c r="B26" s="56" t="s">
        <v>16</v>
      </c>
      <c r="C26" s="56"/>
      <c r="D26" s="57">
        <f t="shared" ref="D26:K26" si="3">SUM(D23:D25)</f>
        <v>0</v>
      </c>
      <c r="E26" s="57">
        <f t="shared" si="3"/>
        <v>0</v>
      </c>
      <c r="F26" s="57">
        <f t="shared" si="3"/>
        <v>0</v>
      </c>
      <c r="G26" s="57">
        <f t="shared" si="3"/>
        <v>0</v>
      </c>
      <c r="H26" s="57">
        <f t="shared" si="3"/>
        <v>0</v>
      </c>
      <c r="I26" s="57">
        <f t="shared" si="3"/>
        <v>0</v>
      </c>
      <c r="J26" s="57">
        <f t="shared" si="3"/>
        <v>0</v>
      </c>
      <c r="K26" s="58">
        <f t="shared" si="3"/>
        <v>0</v>
      </c>
      <c r="M26" s="91">
        <f>SUM(M23:M25)</f>
        <v>0</v>
      </c>
      <c r="N26" s="178" t="s">
        <v>60</v>
      </c>
      <c r="O26" s="58">
        <f>SUM(O23:O25)</f>
        <v>0</v>
      </c>
    </row>
    <row r="27" spans="1:15" ht="16.5" customHeight="1" thickTop="1" thickBot="1" x14ac:dyDescent="0.25">
      <c r="A27" s="70" t="s">
        <v>17</v>
      </c>
      <c r="B27" s="70"/>
      <c r="C27" s="70"/>
      <c r="D27" s="29">
        <f t="shared" ref="D27:K27" si="4">D15+D22+D26</f>
        <v>506503</v>
      </c>
      <c r="E27" s="29">
        <f t="shared" si="4"/>
        <v>506503</v>
      </c>
      <c r="F27" s="29">
        <f t="shared" si="4"/>
        <v>0</v>
      </c>
      <c r="G27" s="29">
        <f t="shared" si="4"/>
        <v>0</v>
      </c>
      <c r="H27" s="29">
        <f t="shared" si="4"/>
        <v>0</v>
      </c>
      <c r="I27" s="29">
        <f t="shared" si="4"/>
        <v>0</v>
      </c>
      <c r="J27" s="29">
        <f t="shared" si="4"/>
        <v>0</v>
      </c>
      <c r="K27" s="29">
        <f t="shared" si="4"/>
        <v>491627</v>
      </c>
      <c r="M27" s="29">
        <f>M15+M22+M26</f>
        <v>0</v>
      </c>
      <c r="N27" s="177"/>
      <c r="O27" s="29">
        <f>O15+O22+O26</f>
        <v>0</v>
      </c>
    </row>
    <row r="28" spans="1:15" ht="3.95" customHeight="1" thickTop="1" x14ac:dyDescent="0.2">
      <c r="A28" s="20"/>
      <c r="B28" s="20"/>
      <c r="C28" s="20"/>
      <c r="D28" s="71"/>
      <c r="E28" s="71"/>
      <c r="F28" s="71"/>
      <c r="G28" s="71"/>
      <c r="H28" s="71"/>
      <c r="I28" s="71"/>
      <c r="J28" s="71"/>
      <c r="K28" s="71"/>
    </row>
  </sheetData>
  <sheetProtection formatCells="0" formatColumns="0" formatRows="0" selectLockedCells="1"/>
  <mergeCells count="13">
    <mergeCell ref="A16:A22"/>
    <mergeCell ref="A23:A26"/>
    <mergeCell ref="D2:K2"/>
    <mergeCell ref="D3:K3"/>
    <mergeCell ref="D4:K4"/>
    <mergeCell ref="A2:C2"/>
    <mergeCell ref="A3:C3"/>
    <mergeCell ref="A4:C4"/>
    <mergeCell ref="M9:O9"/>
    <mergeCell ref="A6:E6"/>
    <mergeCell ref="A7:E7"/>
    <mergeCell ref="A9:K9"/>
    <mergeCell ref="A12:A15"/>
  </mergeCells>
  <phoneticPr fontId="0" type="noConversion"/>
  <dataValidations count="1">
    <dataValidation type="whole" allowBlank="1" showInputMessage="1" showErrorMessage="1" errorTitle="Invalid Fiscal Year" error="Please enter a valid Fiscal Year" sqref="F6:F7">
      <formula1>2009</formula1>
      <formula2>2020</formula2>
    </dataValidation>
  </dataValidations>
  <printOptions horizontalCentered="1"/>
  <pageMargins left="0.75" right="0.75" top="1.2" bottom="0.65" header="0.5" footer="0.45"/>
  <pageSetup scale="69" orientation="landscape" r:id="rId1"/>
  <headerFooter alignWithMargins="0">
    <oddHeader>&amp;L&amp;G&amp;C&amp;"Verdana,Bold"&amp;10State of Connecticut
IT Investment Brief
TRANSITION AND OPERATING COSTS</oddHeader>
    <oddFooter>&amp;L&amp;A&amp;Cv1.0&amp;RPage &amp;P</oddFoot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C1"/>
  <sheetViews>
    <sheetView workbookViewId="0">
      <selection activeCell="C2" sqref="C2"/>
    </sheetView>
  </sheetViews>
  <sheetFormatPr defaultRowHeight="10.5" x14ac:dyDescent="0.15"/>
  <cols>
    <col min="2" max="2" width="23.85546875" bestFit="1" customWidth="1"/>
  </cols>
  <sheetData>
    <row r="1" spans="2:3" x14ac:dyDescent="0.15">
      <c r="B1" t="s">
        <v>42</v>
      </c>
      <c r="C1">
        <v>2013</v>
      </c>
    </row>
  </sheetData>
  <phoneticPr fontId="0"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0"/>
  <sheetViews>
    <sheetView tabSelected="1" workbookViewId="0">
      <selection activeCell="H12" sqref="H12"/>
    </sheetView>
  </sheetViews>
  <sheetFormatPr defaultRowHeight="10.5" x14ac:dyDescent="0.15"/>
  <cols>
    <col min="1" max="1" width="25.42578125" style="211" customWidth="1"/>
    <col min="2" max="2" width="22.85546875" customWidth="1"/>
    <col min="3" max="3" width="22.7109375" customWidth="1"/>
    <col min="4" max="4" width="16.85546875" customWidth="1"/>
    <col min="5" max="5" width="17" customWidth="1"/>
    <col min="6" max="6" width="16.42578125" customWidth="1"/>
    <col min="7" max="7" width="17.140625" customWidth="1"/>
    <col min="8" max="8" width="16.140625" customWidth="1"/>
    <col min="9" max="9" width="12.85546875" customWidth="1"/>
  </cols>
  <sheetData>
    <row r="1" spans="1:12" s="18" customFormat="1" ht="12" customHeight="1" x14ac:dyDescent="0.2">
      <c r="A1" s="214"/>
    </row>
    <row r="2" spans="1:12" s="62" customFormat="1" ht="16.5" customHeight="1" x14ac:dyDescent="0.15">
      <c r="A2" s="215"/>
      <c r="B2" s="262" t="s">
        <v>25</v>
      </c>
      <c r="C2" s="352"/>
      <c r="D2" s="263"/>
      <c r="E2" s="268" t="str">
        <f>IF(ISBLANK('PROJECT ID|INSTRUCTIONS'!C3)," ",'PROJECT ID|INSTRUCTIONS'!C3)</f>
        <v>2013 BRSM1 81</v>
      </c>
      <c r="F2" s="269"/>
      <c r="G2" s="269"/>
      <c r="H2" s="269"/>
      <c r="I2" s="269"/>
      <c r="J2" s="269"/>
      <c r="K2" s="269"/>
      <c r="L2" s="270"/>
    </row>
    <row r="3" spans="1:12" s="62" customFormat="1" ht="16.5" customHeight="1" x14ac:dyDescent="0.15">
      <c r="A3" s="215"/>
      <c r="B3" s="264" t="s">
        <v>22</v>
      </c>
      <c r="C3" s="281"/>
      <c r="D3" s="265"/>
      <c r="E3" s="271" t="str">
        <f>IF(ISBLANK('PROJECT ID|INSTRUCTIONS'!C4)," ",'PROJECT ID|INSTRUCTIONS'!C4)</f>
        <v>Integrated Consumer Service and Reporting System</v>
      </c>
      <c r="F3" s="272"/>
      <c r="G3" s="272"/>
      <c r="H3" s="272"/>
      <c r="I3" s="272"/>
      <c r="J3" s="272"/>
      <c r="K3" s="272"/>
      <c r="L3" s="273"/>
    </row>
    <row r="4" spans="1:12" s="62" customFormat="1" ht="16.5" customHeight="1" x14ac:dyDescent="0.15">
      <c r="A4" s="215"/>
      <c r="B4" s="266" t="s">
        <v>26</v>
      </c>
      <c r="C4" s="353"/>
      <c r="D4" s="267"/>
      <c r="E4" s="274">
        <f>IF(ISBLANK('PROJECT ID|INSTRUCTIONS'!C5)," ",'PROJECT ID|INSTRUCTIONS'!C5)</f>
        <v>41366</v>
      </c>
      <c r="F4" s="275"/>
      <c r="G4" s="275"/>
      <c r="H4" s="275"/>
      <c r="I4" s="275"/>
      <c r="J4" s="275"/>
      <c r="K4" s="275"/>
      <c r="L4" s="276"/>
    </row>
    <row r="5" spans="1:12" s="211" customFormat="1" ht="39" customHeight="1" x14ac:dyDescent="0.15">
      <c r="B5" s="210" t="s">
        <v>126</v>
      </c>
      <c r="C5" s="210" t="s">
        <v>127</v>
      </c>
      <c r="D5" s="210" t="s">
        <v>128</v>
      </c>
      <c r="E5" s="210" t="s">
        <v>129</v>
      </c>
      <c r="F5" s="210" t="s">
        <v>130</v>
      </c>
      <c r="G5" s="210" t="s">
        <v>131</v>
      </c>
      <c r="H5" s="210" t="s">
        <v>132</v>
      </c>
    </row>
    <row r="6" spans="1:12" ht="12.75" x14ac:dyDescent="0.2">
      <c r="B6" s="209" t="s">
        <v>120</v>
      </c>
      <c r="C6" s="209" t="s">
        <v>120</v>
      </c>
      <c r="D6" s="209" t="s">
        <v>125</v>
      </c>
      <c r="E6" s="209" t="s">
        <v>125</v>
      </c>
      <c r="F6" s="209" t="s">
        <v>125</v>
      </c>
      <c r="G6" s="209" t="s">
        <v>125</v>
      </c>
      <c r="H6" s="209" t="s">
        <v>134</v>
      </c>
    </row>
    <row r="7" spans="1:12" ht="12.75" x14ac:dyDescent="0.2">
      <c r="B7" s="209" t="s">
        <v>122</v>
      </c>
      <c r="C7" s="209" t="s">
        <v>121</v>
      </c>
      <c r="D7" s="209" t="s">
        <v>124</v>
      </c>
      <c r="E7" s="209" t="s">
        <v>124</v>
      </c>
      <c r="F7" s="209" t="s">
        <v>133</v>
      </c>
    </row>
    <row r="8" spans="1:12" ht="12.75" x14ac:dyDescent="0.2">
      <c r="C8" s="209" t="s">
        <v>123</v>
      </c>
    </row>
    <row r="9" spans="1:12" ht="12.75" x14ac:dyDescent="0.2">
      <c r="B9" s="209"/>
      <c r="C9" s="209" t="s">
        <v>124</v>
      </c>
    </row>
    <row r="10" spans="1:12" ht="12.75" x14ac:dyDescent="0.2">
      <c r="B10" s="209"/>
      <c r="C10" s="209"/>
      <c r="I10" s="222" t="s">
        <v>138</v>
      </c>
    </row>
    <row r="11" spans="1:12" ht="16.149999999999999" customHeight="1" x14ac:dyDescent="0.2">
      <c r="A11" s="216" t="s">
        <v>136</v>
      </c>
      <c r="B11" s="209">
        <v>0</v>
      </c>
      <c r="C11" s="209">
        <v>651159.60000000009</v>
      </c>
      <c r="D11" s="209">
        <v>813949.5</v>
      </c>
      <c r="E11" s="209">
        <v>976739.39999999991</v>
      </c>
      <c r="F11" s="209">
        <v>651159.60000000009</v>
      </c>
      <c r="G11" s="209">
        <v>162789.90000000002</v>
      </c>
      <c r="H11" s="209">
        <v>0</v>
      </c>
      <c r="I11" s="213">
        <f t="shared" ref="I11" si="0">SUM(B11:H11)</f>
        <v>3255798</v>
      </c>
    </row>
    <row r="12" spans="1:12" ht="17.45" customHeight="1" thickBot="1" x14ac:dyDescent="0.25">
      <c r="A12" s="216" t="s">
        <v>137</v>
      </c>
      <c r="B12" s="209">
        <f>SUM('TOTAL DEVELOPMENT COSTS'!D23:E23)</f>
        <v>82830</v>
      </c>
      <c r="C12" s="209">
        <v>278944.40000000002</v>
      </c>
      <c r="D12" s="209">
        <v>348680.5</v>
      </c>
      <c r="E12" s="209">
        <v>418416.6</v>
      </c>
      <c r="F12" s="209">
        <v>278944.40000000002</v>
      </c>
      <c r="G12" s="209">
        <v>69736.100000000006</v>
      </c>
      <c r="H12" s="221">
        <v>582245</v>
      </c>
      <c r="I12" s="213">
        <f>SUM(B12:H12)</f>
        <v>2059797</v>
      </c>
    </row>
    <row r="13" spans="1:12" ht="16.149999999999999" customHeight="1" x14ac:dyDescent="0.2">
      <c r="A13" s="217" t="s">
        <v>135</v>
      </c>
      <c r="B13" s="218">
        <f>SUM(B11:B12)</f>
        <v>82830</v>
      </c>
      <c r="C13" s="218">
        <f>SUM(C11:C12)</f>
        <v>930104.00000000012</v>
      </c>
      <c r="D13" s="218">
        <f t="shared" ref="D13:H13" si="1">SUM(D11:D12)</f>
        <v>1162630</v>
      </c>
      <c r="E13" s="218">
        <f t="shared" si="1"/>
        <v>1395156</v>
      </c>
      <c r="F13" s="218">
        <f t="shared" si="1"/>
        <v>930104.00000000012</v>
      </c>
      <c r="G13" s="218">
        <f t="shared" si="1"/>
        <v>232526.00000000003</v>
      </c>
      <c r="H13" s="218">
        <f t="shared" si="1"/>
        <v>582245</v>
      </c>
      <c r="I13" s="219">
        <f>SUM(B13:H13)</f>
        <v>5315595</v>
      </c>
    </row>
    <row r="14" spans="1:12" x14ac:dyDescent="0.15">
      <c r="F14" s="212"/>
    </row>
    <row r="15" spans="1:12" x14ac:dyDescent="0.15">
      <c r="F15" s="212"/>
    </row>
    <row r="16" spans="1:12" ht="12.75" x14ac:dyDescent="0.2">
      <c r="E16" s="212"/>
      <c r="F16" s="212"/>
      <c r="H16" s="220"/>
    </row>
    <row r="17" spans="2:9" ht="12.75" x14ac:dyDescent="0.2">
      <c r="B17" s="209"/>
      <c r="C17" s="209"/>
      <c r="D17" s="209"/>
      <c r="E17" s="209"/>
      <c r="F17" s="209"/>
      <c r="G17" s="209"/>
      <c r="H17" s="209"/>
      <c r="I17" s="209"/>
    </row>
    <row r="18" spans="2:9" ht="12.75" x14ac:dyDescent="0.2">
      <c r="B18" s="209"/>
      <c r="C18" s="209"/>
      <c r="D18" s="209"/>
      <c r="E18" s="209"/>
      <c r="F18" s="209"/>
      <c r="G18" s="209"/>
      <c r="H18" s="209"/>
      <c r="I18" s="209"/>
    </row>
    <row r="19" spans="2:9" ht="12.75" x14ac:dyDescent="0.2">
      <c r="B19" s="209"/>
      <c r="C19" s="209"/>
      <c r="D19" s="209"/>
      <c r="E19" s="209"/>
      <c r="F19" s="209"/>
      <c r="G19" s="209"/>
      <c r="H19" s="209"/>
      <c r="I19" s="209"/>
    </row>
    <row r="20" spans="2:9" ht="12.75" x14ac:dyDescent="0.2">
      <c r="B20" s="209"/>
      <c r="C20" s="209"/>
      <c r="D20" s="209"/>
      <c r="E20" s="209"/>
      <c r="F20" s="209"/>
      <c r="G20" s="209"/>
      <c r="H20" s="209"/>
      <c r="I20" s="209"/>
    </row>
    <row r="21" spans="2:9" ht="12.75" x14ac:dyDescent="0.2">
      <c r="B21" s="209"/>
      <c r="C21" s="209"/>
      <c r="D21" s="209"/>
      <c r="E21" s="209"/>
      <c r="F21" s="209"/>
      <c r="G21" s="209"/>
      <c r="H21" s="209"/>
      <c r="I21" s="209"/>
    </row>
    <row r="22" spans="2:9" ht="12.75" x14ac:dyDescent="0.2">
      <c r="B22" s="209"/>
      <c r="C22" s="209"/>
      <c r="D22" s="209"/>
      <c r="E22" s="209"/>
      <c r="F22" s="209"/>
      <c r="G22" s="209"/>
      <c r="H22" s="209"/>
      <c r="I22" s="209"/>
    </row>
    <row r="23" spans="2:9" ht="12.75" x14ac:dyDescent="0.2">
      <c r="B23" s="209"/>
      <c r="C23" s="209"/>
      <c r="D23" s="209"/>
      <c r="E23" s="209"/>
      <c r="F23" s="209"/>
      <c r="G23" s="209"/>
      <c r="H23" s="209"/>
      <c r="I23" s="209"/>
    </row>
    <row r="24" spans="2:9" ht="12.75" x14ac:dyDescent="0.2">
      <c r="B24" s="209"/>
      <c r="C24" s="209"/>
      <c r="D24" s="209"/>
      <c r="E24" s="209"/>
      <c r="F24" s="209"/>
      <c r="G24" s="209"/>
      <c r="H24" s="209"/>
      <c r="I24" s="209"/>
    </row>
    <row r="25" spans="2:9" ht="12.75" x14ac:dyDescent="0.2">
      <c r="B25" s="209"/>
      <c r="C25" s="209"/>
      <c r="D25" s="209"/>
      <c r="E25" s="209"/>
      <c r="F25" s="209"/>
      <c r="G25" s="209"/>
      <c r="H25" s="209"/>
      <c r="I25" s="209"/>
    </row>
    <row r="26" spans="2:9" ht="12.75" x14ac:dyDescent="0.2">
      <c r="B26" s="209"/>
      <c r="C26" s="209"/>
      <c r="D26" s="209"/>
      <c r="E26" s="209"/>
      <c r="F26" s="209"/>
      <c r="G26" s="209"/>
      <c r="H26" s="209"/>
      <c r="I26" s="209"/>
    </row>
    <row r="27" spans="2:9" ht="12.75" x14ac:dyDescent="0.2">
      <c r="B27" s="209"/>
      <c r="C27" s="209"/>
      <c r="D27" s="209"/>
      <c r="E27" s="209"/>
      <c r="F27" s="209"/>
      <c r="G27" s="209"/>
      <c r="H27" s="209"/>
      <c r="I27" s="209"/>
    </row>
    <row r="28" spans="2:9" ht="12.75" x14ac:dyDescent="0.2">
      <c r="B28" s="209"/>
      <c r="C28" s="209"/>
      <c r="D28" s="209"/>
      <c r="E28" s="209"/>
      <c r="F28" s="209"/>
      <c r="G28" s="209"/>
      <c r="H28" s="209"/>
      <c r="I28" s="209"/>
    </row>
    <row r="29" spans="2:9" ht="12.75" x14ac:dyDescent="0.2">
      <c r="B29" s="209"/>
      <c r="C29" s="209"/>
      <c r="D29" s="209"/>
      <c r="E29" s="209"/>
      <c r="F29" s="209"/>
      <c r="G29" s="209"/>
      <c r="H29" s="209"/>
      <c r="I29" s="209"/>
    </row>
    <row r="30" spans="2:9" ht="12.75" x14ac:dyDescent="0.2">
      <c r="B30" s="209"/>
      <c r="C30" s="209"/>
      <c r="D30" s="209"/>
      <c r="E30" s="209"/>
      <c r="F30" s="209"/>
      <c r="G30" s="209"/>
      <c r="H30" s="209"/>
      <c r="I30" s="209"/>
    </row>
  </sheetData>
  <mergeCells count="6">
    <mergeCell ref="B2:D2"/>
    <mergeCell ref="E2:L2"/>
    <mergeCell ref="B3:D3"/>
    <mergeCell ref="E3:L3"/>
    <mergeCell ref="B4:D4"/>
    <mergeCell ref="E4:L4"/>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PROJECT ID|INSTRUCTIONS</vt:lpstr>
      <vt:lpstr>FINANCIAL BENEFITS</vt:lpstr>
      <vt:lpstr>TOTAL DEVELOPMENT COSTS</vt:lpstr>
      <vt:lpstr>CAPITAL DEV. COSTS-THIS REQUEST</vt:lpstr>
      <vt:lpstr> OBJECTIVES</vt:lpstr>
      <vt:lpstr>FUNDING SOURCES</vt:lpstr>
      <vt:lpstr>SUPPORT COSTS</vt:lpstr>
      <vt:lpstr>Settings</vt:lpstr>
      <vt:lpstr>TIMELINE COSTS</vt:lpstr>
      <vt:lpstr>'PROJECT ID|INSTRUCTIONS'!OLE_LINK2</vt:lpstr>
      <vt:lpstr>' OBJECTIVES'!Print_Area</vt:lpstr>
      <vt:lpstr>'PROJECT ID|INSTRUCTIONS'!Print_Area</vt:lpstr>
      <vt:lpstr>' OBJECTIVES'!Print_Titles</vt:lpstr>
      <vt:lpstr>'CAPITAL DEV. COSTS-THIS REQUEST'!Print_Titles</vt:lpstr>
      <vt:lpstr>'FINANCIAL BENEFITS'!Print_Titles</vt:lpstr>
      <vt:lpstr>'SUPPORT COSTS'!Print_Titles</vt:lpstr>
      <vt:lpstr>'TOTAL DEVELOPMENT COSTS'!Print_Titles</vt:lpstr>
    </vt:vector>
  </TitlesOfParts>
  <Company>ITMA,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Lazarus</dc:creator>
  <cp:lastModifiedBy>PCS</cp:lastModifiedBy>
  <cp:lastPrinted>2013-05-01T14:10:14Z</cp:lastPrinted>
  <dcterms:created xsi:type="dcterms:W3CDTF">2009-11-16T15:45:40Z</dcterms:created>
  <dcterms:modified xsi:type="dcterms:W3CDTF">2013-05-23T19:13:32Z</dcterms:modified>
</cp:coreProperties>
</file>