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20" windowWidth="15480" windowHeight="10872"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D3" i="1" l="1"/>
  <c r="J24" i="1" l="1"/>
  <c r="I24" i="1"/>
  <c r="H24" i="1"/>
  <c r="G24" i="1"/>
  <c r="F24" i="1"/>
  <c r="E24" i="1"/>
  <c r="D24" i="1"/>
  <c r="K23" i="1"/>
  <c r="K21" i="1"/>
  <c r="K20" i="1"/>
  <c r="F9" i="6" l="1"/>
  <c r="F12" i="1" l="1"/>
  <c r="E12" i="1"/>
  <c r="F8" i="6"/>
  <c r="J11" i="5" l="1"/>
  <c r="D15" i="1" l="1"/>
  <c r="D12" i="1"/>
  <c r="D22" i="2" l="1"/>
  <c r="D15" i="2"/>
  <c r="E15" i="2"/>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I27" i="2" s="1"/>
  <c r="H26" i="2"/>
  <c r="J22" i="2"/>
  <c r="I22" i="2"/>
  <c r="H22" i="2"/>
  <c r="J15" i="2"/>
  <c r="J27" i="2" s="1"/>
  <c r="I15" i="2"/>
  <c r="D66" i="10"/>
  <c r="C4" i="5"/>
  <c r="C3" i="5"/>
  <c r="C2" i="5"/>
  <c r="D4" i="2"/>
  <c r="D3" i="2"/>
  <c r="D2" i="2"/>
  <c r="C2" i="10"/>
  <c r="C4" i="10"/>
  <c r="C3" i="10"/>
  <c r="D4" i="6"/>
  <c r="D3" i="6"/>
  <c r="D2" i="6"/>
  <c r="D2" i="1"/>
  <c r="D4" i="1"/>
  <c r="C2" i="4"/>
  <c r="C4" i="4"/>
  <c r="C3" i="4"/>
  <c r="A37" i="10"/>
  <c r="D7" i="5"/>
  <c r="E7" i="5"/>
  <c r="F7" i="5"/>
  <c r="G7" i="5"/>
  <c r="H7" i="5"/>
  <c r="I7" i="5"/>
  <c r="J7" i="5"/>
  <c r="K7" i="5"/>
  <c r="J8" i="5"/>
  <c r="K8" i="5"/>
  <c r="L8" i="5"/>
  <c r="J9" i="5"/>
  <c r="K9" i="5"/>
  <c r="L9" i="5"/>
  <c r="J10" i="5"/>
  <c r="K10" i="5"/>
  <c r="L10" i="5"/>
  <c r="K11" i="5"/>
  <c r="L11" i="5"/>
  <c r="J12" i="5"/>
  <c r="K12" i="5"/>
  <c r="L12" i="5"/>
  <c r="D14" i="6"/>
  <c r="E14" i="6"/>
  <c r="D18" i="6"/>
  <c r="E18" i="6"/>
  <c r="F14" i="6"/>
  <c r="F19" i="6" s="1"/>
  <c r="F18" i="6"/>
  <c r="G14" i="6"/>
  <c r="G18" i="6"/>
  <c r="H14" i="6"/>
  <c r="H18" i="6"/>
  <c r="I14" i="6"/>
  <c r="I18" i="6"/>
  <c r="J14" i="6"/>
  <c r="J19" i="6" s="1"/>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5" i="4"/>
  <c r="F25" i="4"/>
  <c r="D19" i="5"/>
  <c r="F27" i="2" l="1"/>
  <c r="E27" i="2"/>
  <c r="K27" i="2"/>
  <c r="I19" i="6"/>
  <c r="G19" i="6"/>
  <c r="D27" i="2"/>
  <c r="G27" i="2"/>
  <c r="E19" i="6"/>
  <c r="H27" i="2"/>
  <c r="K22" i="1"/>
  <c r="K11" i="1"/>
  <c r="K18" i="1"/>
  <c r="H19" i="6"/>
  <c r="D19" i="6"/>
  <c r="C19" i="5" s="1"/>
  <c r="O22" i="2"/>
  <c r="O15" i="2"/>
  <c r="I19" i="5"/>
  <c r="G19" i="5"/>
  <c r="H19" i="5"/>
  <c r="F19" i="5"/>
  <c r="K14" i="6"/>
  <c r="K18" i="6"/>
  <c r="I21" i="5"/>
  <c r="G21" i="5"/>
  <c r="E21" i="5"/>
  <c r="D21" i="5"/>
  <c r="D23" i="5" s="1"/>
  <c r="H21" i="5"/>
  <c r="C21" i="5"/>
  <c r="C23" i="5" s="1"/>
  <c r="K19" i="6" l="1"/>
  <c r="O27" i="2"/>
  <c r="K24" i="1"/>
  <c r="G23" i="5"/>
  <c r="I23" i="5"/>
  <c r="H23" i="5"/>
  <c r="F21" i="5"/>
  <c r="F23" i="5" s="1"/>
  <c r="K13" i="5"/>
  <c r="K19" i="5" s="1"/>
  <c r="J13" i="5"/>
  <c r="J19" i="5" s="1"/>
  <c r="E19" i="5"/>
  <c r="E23" i="5" s="1"/>
  <c r="L13" i="5"/>
  <c r="L19" i="5" s="1"/>
  <c r="C25" i="5" l="1"/>
</calcChain>
</file>

<file path=xl/comments1.xml><?xml version="1.0" encoding="utf-8"?>
<comments xmlns="http://schemas.openxmlformats.org/spreadsheetml/2006/main">
  <authors>
    <author>Jackson, Tracey</author>
  </authors>
  <commentList>
    <comment ref="F8" authorId="0">
      <text>
        <r>
          <rPr>
            <sz val="9"/>
            <color indexed="81"/>
            <rFont val="Tahoma"/>
            <charset val="1"/>
          </rPr>
          <t xml:space="preserve">
15 Business Staff; 8 IT Staff</t>
        </r>
      </text>
    </comment>
  </commentList>
</comments>
</file>

<file path=xl/comments2.xml><?xml version="1.0" encoding="utf-8"?>
<comments xmlns="http://schemas.openxmlformats.org/spreadsheetml/2006/main">
  <authors>
    <author>Richard, Brian</author>
  </authors>
  <commentList>
    <comment ref="E8" authorId="0">
      <text>
        <r>
          <rPr>
            <b/>
            <sz val="9"/>
            <color indexed="81"/>
            <rFont val="Tahoma"/>
            <charset val="1"/>
          </rPr>
          <t>Richard, Brian:</t>
        </r>
        <r>
          <rPr>
            <sz val="9"/>
            <color indexed="81"/>
            <rFont val="Tahoma"/>
            <charset val="1"/>
          </rPr>
          <t xml:space="preserve">
15K ITSC
41,000 Cooley</t>
        </r>
      </text>
    </comment>
  </commentList>
</comments>
</file>

<file path=xl/sharedStrings.xml><?xml version="1.0" encoding="utf-8"?>
<sst xmlns="http://schemas.openxmlformats.org/spreadsheetml/2006/main" count="256" uniqueCount="129">
  <si>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</si>
  <si>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</si>
  <si>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</si>
  <si>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</si>
  <si>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</si>
  <si>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</si>
  <si>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</si>
  <si>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</si>
  <si>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</si>
  <si>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</si>
  <si>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</si>
  <si>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</si>
  <si>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</si>
  <si>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</si>
  <si>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</si>
  <si>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</si>
  <si>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</si>
  <si>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</si>
  <si>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</si>
  <si>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</si>
  <si>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</si>
  <si>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</si>
  <si>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</si>
  <si>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</si>
  <si>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</si>
  <si>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</si>
  <si>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</si>
  <si>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</si>
  <si>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</si>
  <si>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</si>
  <si>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</si>
  <si>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</si>
  <si>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</si>
  <si>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</si>
  <si>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</si>
  <si>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</si>
  <si>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</si>
  <si>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</si>
  <si>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</si>
  <si>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</si>
  <si>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</si>
  <si>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</si>
  <si>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</si>
  <si>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</si>
  <si>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</si>
  <si>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</si>
  <si>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</si>
  <si>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</si>
  <si>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</si>
  <si>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</si>
  <si>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</si>
  <si>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</si>
  <si>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</si>
  <si>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</si>
  <si>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</si>
  <si>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</si>
  <si>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</si>
  <si>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</si>
  <si>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</si>
  <si>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</si>
  <si>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</si>
  <si>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</si>
  <si>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</si>
  <si>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</si>
  <si>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</si>
  <si>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</si>
  <si>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</si>
  <si>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</si>
  <si>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</si>
  <si>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</si>
  <si>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</si>
  <si>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</si>
  <si>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</si>
  <si>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</si>
  <si>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</si>
  <si>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</si>
  <si>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</si>
  <si>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</si>
  <si>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</si>
  <si>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</si>
  <si>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</si>
  <si>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</si>
  <si>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</si>
  <si>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</si>
  <si>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</si>
  <si>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</si>
  <si>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</si>
  <si>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</si>
  <si>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</si>
  <si>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</si>
  <si>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</si>
  <si>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</si>
  <si>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</si>
  <si>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</si>
  <si>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</si>
  <si>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</si>
  <si>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</si>
  <si>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</si>
  <si>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</si>
  <si>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</si>
  <si>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</si>
  <si>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</si>
  <si>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</si>
  <si>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</si>
  <si>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</si>
  <si>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</si>
  <si>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</si>
  <si>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</si>
  <si>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John Matteis</t>
  </si>
  <si>
    <t>John.matteis@ct.gov</t>
  </si>
  <si>
    <t>(860)263-6394</t>
  </si>
  <si>
    <t>Other</t>
  </si>
  <si>
    <t>All Other Expenses</t>
  </si>
  <si>
    <t xml:space="preserve">Unemployment Insurance Revitalization </t>
  </si>
  <si>
    <t xml:space="preserve">Elimination of data entry vendor services and certain banking services.  $75,000/yr (Estimate only) </t>
  </si>
  <si>
    <t>Reduce improper payments and fraudulent activities (e.g. fictitious employer schemes) by 10%.  (Estimate only)</t>
  </si>
  <si>
    <t>Reduce printing and postage costs by approximately 50% through increased electronic communications. (Estimate only)</t>
  </si>
  <si>
    <t>Reduction of approximately 1 FTE annually in the Appeals division through attrition (5 FTEs in total over 4 years) as a result of streamlining and  increase in self service functions and streamlined business processes.  (Estimate only)</t>
  </si>
  <si>
    <t xml:space="preserve">Reduction of approximately 4 FTEs annually in the Tax division through attrition (15 FTEs in total over 4 years) as a result of a 80% self service rate for employers' business transactions and streamlined business processes. ($1,950,000 Annually, Estimate only) </t>
  </si>
  <si>
    <t xml:space="preserve">Reduction of approximately 13 FTEs annually in the Benefits division through attrition (52 FTEs in total over 4 years) as a result of a 70% increase in self service functions for claimants and streamlined business processes. (Estimate only) </t>
  </si>
  <si>
    <t xml:space="preserve">Federal Reimbursement of Phase One (Planning and system Requirements)  </t>
  </si>
  <si>
    <t>FY14</t>
  </si>
  <si>
    <t>FY`15</t>
  </si>
  <si>
    <t>FY16</t>
  </si>
  <si>
    <t xml:space="preserve">Federal Reimbursement of Phase TWO (Fit Gap Analysis, Data Migration activities </t>
  </si>
  <si>
    <t xml:space="preserve">Federal Reimbursement of Phase TWO (Gap Analysis, Data Migration activities </t>
  </si>
  <si>
    <t>2018</t>
  </si>
  <si>
    <t>Reduction of costs associated with maintaining and supporting current mainframe and infrastructure environment. (Estimate only)</t>
  </si>
  <si>
    <t>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</si>
</sst>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7" x14ac:knownFonts="1">
    <font>
      <sz val="8"/>
      <name val="Verdana"/>
    </font>
    <font>
      <sz val="8"/>
      <name val="Verdana"/>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12"/>
      <color indexed="9"/>
      <name val="Arial"/>
      <family val="2"/>
    </font>
    <font>
      <b/>
      <sz val="14"/>
      <color indexed="9"/>
      <name val="Arial"/>
      <family val="2"/>
    </font>
    <font>
      <sz val="9"/>
      <name val="Arial"/>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ont>
    <font>
      <b/>
      <u/>
      <sz val="10"/>
      <color indexed="12"/>
      <name val="Arial"/>
    </font>
    <font>
      <b/>
      <sz val="8"/>
      <name val="Verdana"/>
    </font>
    <font>
      <sz val="9"/>
      <color indexed="81"/>
      <name val="Tahoma"/>
      <charset val="1"/>
    </font>
    <font>
      <b/>
      <sz val="9"/>
      <color indexed="81"/>
      <name val="Tahoma"/>
      <charset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double">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130"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3" fontId="5" fillId="24" borderId="12" xfId="0" quotePrefix="1" applyNumberFormat="1" applyFont="1" applyFill="1" applyBorder="1" applyAlignment="1" applyProtection="1">
      <alignment horizontal="right" vertical="center" indent="1"/>
      <protection locked="0"/>
    </xf>
    <xf numFmtId="0" fontId="9" fillId="25" borderId="131" xfId="0" applyFont="1" applyFill="1" applyBorder="1" applyAlignment="1" applyProtection="1">
      <alignment vertical="center"/>
    </xf>
    <xf numFmtId="0" fontId="9" fillId="25" borderId="131" xfId="0" applyFont="1" applyFill="1" applyBorder="1" applyAlignment="1" applyProtection="1">
      <alignment horizontal="center" vertical="center" textRotation="9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3" xfId="0" applyFont="1" applyFill="1" applyBorder="1" applyAlignment="1" applyProtection="1">
      <alignment horizontal="left" wrapText="1"/>
      <protection locked="0"/>
    </xf>
    <xf numFmtId="0" fontId="8" fillId="30" borderId="85"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4" xfId="0" applyFont="1" applyFill="1" applyBorder="1" applyAlignment="1" applyProtection="1">
      <alignment horizontal="center"/>
      <protection locked="0"/>
    </xf>
    <xf numFmtId="0" fontId="7" fillId="26" borderId="89" xfId="0" applyFont="1" applyFill="1" applyBorder="1" applyAlignment="1" applyProtection="1">
      <alignment vertical="center"/>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5" fillId="25" borderId="95" xfId="0" applyFont="1" applyFill="1" applyBorder="1" applyAlignment="1" applyProtection="1">
      <alignment vertical="center"/>
    </xf>
    <xf numFmtId="0" fontId="5" fillId="25" borderId="96" xfId="0" applyFont="1" applyFill="1" applyBorder="1" applyAlignment="1" applyProtection="1">
      <alignment vertic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7" fillId="26" borderId="97"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9" fillId="25" borderId="104"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7" xfId="0" applyNumberFormat="1" applyFont="1" applyFill="1" applyBorder="1" applyAlignment="1" applyProtection="1">
      <alignment horizontal="left" vertical="center" wrapText="1"/>
    </xf>
    <xf numFmtId="165" fontId="9" fillId="25" borderId="108"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09" xfId="0" applyFont="1" applyFill="1" applyBorder="1" applyAlignment="1" applyProtection="1">
      <alignment vertic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0" xfId="0" applyFont="1" applyFill="1" applyBorder="1" applyAlignment="1" applyProtection="1">
      <alignment horizontal="center" vertical="center" textRotation="90" wrapText="1"/>
    </xf>
    <xf numFmtId="0" fontId="0" fillId="25" borderId="105"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6"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8"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9" fillId="25" borderId="105"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6"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8"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7" xfId="0" applyFont="1" applyFill="1" applyBorder="1" applyAlignment="1" applyProtection="1">
      <alignment horizontal="left" vertical="center"/>
    </xf>
    <xf numFmtId="0" fontId="7" fillId="26" borderId="98"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15"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22"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6"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3" xfId="38" applyFont="1" applyFill="1" applyBorder="1" applyAlignment="1" applyProtection="1">
      <alignment horizontal="center" vertical="center"/>
    </xf>
    <xf numFmtId="0" fontId="40" fillId="29" borderId="85"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09" xfId="38" applyNumberFormat="1" applyFont="1" applyFill="1" applyBorder="1" applyAlignment="1" applyProtection="1">
      <alignment horizontal="center"/>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8" xfId="0" applyFont="1" applyFill="1" applyBorder="1" applyAlignment="1" applyProtection="1">
      <alignment vertical="center"/>
    </xf>
    <xf numFmtId="0" fontId="7" fillId="26" borderId="122"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5"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5" xfId="0" applyFont="1" applyFill="1" applyBorder="1" applyAlignment="1" applyProtection="1">
      <alignment horizontal="left" vertical="center" wrapText="1"/>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5"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6"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John.matteis@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topLeftCell="A4" zoomScaleNormal="100" zoomScaleSheetLayoutView="100" workbookViewId="0">
      <selection activeCell="C6" sqref="C6"/>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8" t="s">
        <v>73</v>
      </c>
      <c r="B2" s="228"/>
      <c r="C2" s="229"/>
    </row>
    <row r="3" spans="1:7" s="162" customFormat="1" ht="16.5" customHeight="1" x14ac:dyDescent="0.2">
      <c r="A3" s="233" t="s">
        <v>25</v>
      </c>
      <c r="B3" s="234"/>
      <c r="C3" s="192"/>
    </row>
    <row r="4" spans="1:7" s="162" customFormat="1" ht="16.5" customHeight="1" x14ac:dyDescent="0.2">
      <c r="A4" s="233" t="s">
        <v>22</v>
      </c>
      <c r="B4" s="234"/>
      <c r="C4" s="193" t="s">
        <v>113</v>
      </c>
    </row>
    <row r="5" spans="1:7" s="162" customFormat="1" ht="16.5" customHeight="1" x14ac:dyDescent="0.2">
      <c r="A5" s="233" t="s">
        <v>26</v>
      </c>
      <c r="B5" s="234"/>
      <c r="C5" s="48">
        <v>42096</v>
      </c>
    </row>
    <row r="6" spans="1:7" s="162" customFormat="1" ht="16.5" customHeight="1" x14ac:dyDescent="0.2">
      <c r="A6" s="233" t="s">
        <v>27</v>
      </c>
      <c r="B6" s="234"/>
      <c r="C6" s="193" t="s">
        <v>108</v>
      </c>
      <c r="E6" s="210" t="s">
        <v>80</v>
      </c>
      <c r="F6" s="210"/>
      <c r="G6" s="210"/>
    </row>
    <row r="7" spans="1:7" s="162" customFormat="1" ht="16.5" customHeight="1" x14ac:dyDescent="0.2">
      <c r="A7" s="233" t="s">
        <v>23</v>
      </c>
      <c r="B7" s="234"/>
      <c r="C7" s="193" t="s">
        <v>110</v>
      </c>
      <c r="E7" s="210"/>
      <c r="F7" s="210"/>
      <c r="G7" s="210"/>
    </row>
    <row r="8" spans="1:7" s="163" customFormat="1" ht="16.5" customHeight="1" x14ac:dyDescent="0.2">
      <c r="A8" s="235" t="s">
        <v>24</v>
      </c>
      <c r="B8" s="236"/>
      <c r="C8" s="204" t="s">
        <v>109</v>
      </c>
      <c r="E8" s="210"/>
      <c r="F8" s="210"/>
      <c r="G8" s="210"/>
    </row>
    <row r="9" spans="1:7" ht="15.75" customHeight="1" x14ac:dyDescent="0.3">
      <c r="A9" s="237" t="s">
        <v>74</v>
      </c>
      <c r="B9" s="238"/>
      <c r="C9" s="239"/>
    </row>
    <row r="10" spans="1:7" ht="26.25" customHeight="1" x14ac:dyDescent="0.25">
      <c r="A10" s="211" t="s">
        <v>104</v>
      </c>
      <c r="B10" s="212"/>
      <c r="C10" s="213"/>
    </row>
    <row r="11" spans="1:7" ht="16.5" customHeight="1" x14ac:dyDescent="0.25">
      <c r="A11" s="203">
        <v>1</v>
      </c>
      <c r="B11" s="216" t="s">
        <v>68</v>
      </c>
      <c r="C11" s="216"/>
      <c r="D11" s="202"/>
      <c r="E11" s="202"/>
    </row>
    <row r="12" spans="1:7" ht="16.5" customHeight="1" x14ac:dyDescent="0.25">
      <c r="A12" s="201">
        <v>2</v>
      </c>
      <c r="B12" s="216" t="s">
        <v>31</v>
      </c>
      <c r="C12" s="216"/>
      <c r="D12" s="202"/>
      <c r="E12" s="202"/>
    </row>
    <row r="13" spans="1:7" ht="16.5" customHeight="1" x14ac:dyDescent="0.25">
      <c r="A13" s="201">
        <v>3</v>
      </c>
      <c r="B13" s="216" t="s">
        <v>32</v>
      </c>
      <c r="C13" s="216"/>
      <c r="D13" s="202"/>
      <c r="E13" s="202"/>
    </row>
    <row r="14" spans="1:7" ht="16.5" customHeight="1" x14ac:dyDescent="0.25">
      <c r="A14" s="201">
        <v>4</v>
      </c>
      <c r="B14" s="216" t="s">
        <v>66</v>
      </c>
      <c r="C14" s="216"/>
      <c r="D14" s="202"/>
      <c r="E14" s="202"/>
    </row>
    <row r="15" spans="1:7" ht="16.5" customHeight="1" x14ac:dyDescent="0.25">
      <c r="A15" s="201">
        <v>6</v>
      </c>
      <c r="B15" s="216" t="s">
        <v>67</v>
      </c>
      <c r="C15" s="216"/>
      <c r="D15" s="202"/>
      <c r="E15" s="202"/>
    </row>
    <row r="16" spans="1:7" ht="18" customHeight="1" x14ac:dyDescent="0.25">
      <c r="A16" s="201">
        <v>7</v>
      </c>
      <c r="B16" s="216" t="s">
        <v>33</v>
      </c>
      <c r="C16" s="216"/>
      <c r="D16" s="202"/>
      <c r="E16" s="202"/>
    </row>
    <row r="17" spans="1:3" ht="15.75" customHeight="1" x14ac:dyDescent="0.3">
      <c r="A17" s="230" t="s">
        <v>46</v>
      </c>
      <c r="B17" s="231"/>
      <c r="C17" s="232"/>
    </row>
    <row r="18" spans="1:3" ht="14.25" customHeight="1" x14ac:dyDescent="0.25">
      <c r="A18" s="198">
        <v>3</v>
      </c>
      <c r="B18" s="214" t="s">
        <v>84</v>
      </c>
      <c r="C18" s="215"/>
    </row>
    <row r="19" spans="1:3" ht="14.25" customHeight="1" x14ac:dyDescent="0.3">
      <c r="A19" s="241" t="s">
        <v>20</v>
      </c>
      <c r="B19" s="242"/>
      <c r="C19" s="243"/>
    </row>
    <row r="20" spans="1:3" ht="13.2" x14ac:dyDescent="0.25">
      <c r="A20" s="197">
        <v>1</v>
      </c>
      <c r="B20" s="240" t="s">
        <v>34</v>
      </c>
      <c r="C20" s="240"/>
    </row>
    <row r="21" spans="1:3" ht="93" customHeight="1" x14ac:dyDescent="0.25">
      <c r="A21" s="198">
        <v>2</v>
      </c>
      <c r="B21" s="218" t="s">
        <v>47</v>
      </c>
      <c r="C21" s="218"/>
    </row>
    <row r="22" spans="1:3" ht="13.2" x14ac:dyDescent="0.25">
      <c r="A22" s="198">
        <v>3</v>
      </c>
      <c r="B22" s="218" t="s">
        <v>101</v>
      </c>
      <c r="C22" s="218"/>
    </row>
    <row r="23" spans="1:3" ht="13.2" x14ac:dyDescent="0.25">
      <c r="A23" s="198">
        <v>4</v>
      </c>
      <c r="B23" s="218" t="s">
        <v>102</v>
      </c>
      <c r="C23" s="218"/>
    </row>
    <row r="24" spans="1:3" ht="15.75" customHeight="1" x14ac:dyDescent="0.3">
      <c r="A24" s="222" t="s">
        <v>45</v>
      </c>
      <c r="B24" s="222"/>
      <c r="C24" s="222"/>
    </row>
    <row r="25" spans="1:3" ht="12.75" customHeight="1" x14ac:dyDescent="0.25">
      <c r="A25" s="197">
        <v>1</v>
      </c>
      <c r="B25" s="225" t="s">
        <v>35</v>
      </c>
      <c r="C25" s="225"/>
    </row>
    <row r="26" spans="1:3" ht="13.2" x14ac:dyDescent="0.25">
      <c r="A26" s="198">
        <v>2</v>
      </c>
      <c r="B26" s="226" t="s">
        <v>36</v>
      </c>
      <c r="C26" s="226"/>
    </row>
    <row r="27" spans="1:3" ht="12.75" customHeight="1" x14ac:dyDescent="0.25">
      <c r="A27" s="198">
        <v>3</v>
      </c>
      <c r="B27" s="218" t="s">
        <v>101</v>
      </c>
      <c r="C27" s="218"/>
    </row>
    <row r="28" spans="1:3" ht="13.5" customHeight="1" x14ac:dyDescent="0.2">
      <c r="A28" s="219" t="s">
        <v>50</v>
      </c>
      <c r="B28" s="220"/>
      <c r="C28" s="221"/>
    </row>
    <row r="29" spans="1:3" ht="13.2" x14ac:dyDescent="0.25">
      <c r="A29" s="197">
        <v>1</v>
      </c>
      <c r="B29" s="225" t="s">
        <v>35</v>
      </c>
      <c r="C29" s="225"/>
    </row>
    <row r="30" spans="1:3" ht="13.2" x14ac:dyDescent="0.25">
      <c r="A30" s="198">
        <v>2</v>
      </c>
      <c r="B30" s="226" t="s">
        <v>36</v>
      </c>
      <c r="C30" s="226"/>
    </row>
    <row r="31" spans="1:3" ht="12.75" customHeight="1" x14ac:dyDescent="0.25">
      <c r="A31" s="198">
        <v>3</v>
      </c>
      <c r="B31" s="218" t="s">
        <v>101</v>
      </c>
      <c r="C31" s="218"/>
    </row>
    <row r="32" spans="1:3" ht="13.5" customHeight="1" x14ac:dyDescent="0.2">
      <c r="A32" s="219" t="s">
        <v>54</v>
      </c>
      <c r="B32" s="220"/>
      <c r="C32" s="221"/>
    </row>
    <row r="33" spans="1:3" ht="64.5" customHeight="1" x14ac:dyDescent="0.25">
      <c r="A33" s="197">
        <v>1</v>
      </c>
      <c r="B33" s="223" t="s">
        <v>81</v>
      </c>
      <c r="C33" s="224"/>
    </row>
    <row r="34" spans="1:3" ht="117.75" customHeight="1" x14ac:dyDescent="0.25">
      <c r="A34" s="198">
        <v>2</v>
      </c>
      <c r="B34" s="223" t="s">
        <v>103</v>
      </c>
      <c r="C34" s="224"/>
    </row>
    <row r="35" spans="1:3" ht="54.75" customHeight="1" x14ac:dyDescent="0.25">
      <c r="A35" s="198">
        <v>3</v>
      </c>
      <c r="B35" s="223" t="s">
        <v>82</v>
      </c>
      <c r="C35" s="224"/>
    </row>
    <row r="36" spans="1:3" ht="32.25" customHeight="1" x14ac:dyDescent="0.25">
      <c r="A36" s="198">
        <v>4</v>
      </c>
      <c r="B36" s="223" t="s">
        <v>59</v>
      </c>
      <c r="C36" s="224"/>
    </row>
    <row r="37" spans="1:3" ht="15.75" customHeight="1" x14ac:dyDescent="0.25">
      <c r="A37" s="198">
        <v>5</v>
      </c>
      <c r="B37" s="218" t="s">
        <v>69</v>
      </c>
      <c r="C37" s="218"/>
    </row>
    <row r="38" spans="1:3" ht="107.25" customHeight="1" x14ac:dyDescent="0.25">
      <c r="A38" s="198">
        <v>6</v>
      </c>
      <c r="B38" s="227" t="s">
        <v>100</v>
      </c>
      <c r="C38" s="218"/>
    </row>
    <row r="39" spans="1:3" ht="13.5" customHeight="1" x14ac:dyDescent="0.2">
      <c r="A39" s="219" t="s">
        <v>21</v>
      </c>
      <c r="B39" s="220"/>
      <c r="C39" s="221"/>
    </row>
    <row r="40" spans="1:3" ht="12.75" customHeight="1" x14ac:dyDescent="0.25">
      <c r="A40" s="197">
        <v>1</v>
      </c>
      <c r="B40" s="240" t="s">
        <v>37</v>
      </c>
      <c r="C40" s="240"/>
    </row>
    <row r="41" spans="1:3" ht="27.75" customHeight="1" x14ac:dyDescent="0.25">
      <c r="A41" s="198">
        <v>2</v>
      </c>
      <c r="B41" s="218" t="s">
        <v>75</v>
      </c>
      <c r="C41" s="218"/>
    </row>
    <row r="42" spans="1:3" ht="15.75" customHeight="1" x14ac:dyDescent="0.25">
      <c r="A42" s="199">
        <v>3</v>
      </c>
      <c r="B42" s="218" t="s">
        <v>38</v>
      </c>
      <c r="C42" s="218"/>
    </row>
    <row r="43" spans="1:3" ht="43.5" customHeight="1" x14ac:dyDescent="0.25">
      <c r="A43" s="200">
        <v>4</v>
      </c>
      <c r="B43" s="217" t="s">
        <v>79</v>
      </c>
      <c r="C43" s="218"/>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6"/>
  <sheetViews>
    <sheetView showGridLines="0" tabSelected="1" topLeftCell="A7" zoomScaleNormal="100" workbookViewId="0">
      <selection activeCell="J18" sqref="J18"/>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9" t="s">
        <v>25</v>
      </c>
      <c r="B2" s="250"/>
      <c r="C2" s="255" t="str">
        <f>IF(ISBLANK('PROJECT ID|INSTRUCTIONS'!C3)," ",'PROJECT ID|INSTRUCTIONS'!C3)</f>
        <v xml:space="preserve"> </v>
      </c>
      <c r="D2" s="256"/>
      <c r="E2" s="256"/>
      <c r="F2" s="257"/>
    </row>
    <row r="3" spans="1:6" s="19" customFormat="1" ht="16.5" customHeight="1" x14ac:dyDescent="0.25">
      <c r="A3" s="251" t="s">
        <v>22</v>
      </c>
      <c r="B3" s="252"/>
      <c r="C3" s="258" t="str">
        <f>IF(ISBLANK('PROJECT ID|INSTRUCTIONS'!C4)," ",'PROJECT ID|INSTRUCTIONS'!C4)</f>
        <v xml:space="preserve">Unemployment Insurance Revitalization </v>
      </c>
      <c r="D3" s="259"/>
      <c r="E3" s="259"/>
      <c r="F3" s="260"/>
    </row>
    <row r="4" spans="1:6" s="19" customFormat="1" ht="16.5" customHeight="1" x14ac:dyDescent="0.25">
      <c r="A4" s="253" t="s">
        <v>26</v>
      </c>
      <c r="B4" s="254"/>
      <c r="C4" s="261">
        <f>IF(ISBLANK('PROJECT ID|INSTRUCTIONS'!C5)," ",'PROJECT ID|INSTRUCTIONS'!C5)</f>
        <v>42096</v>
      </c>
      <c r="D4" s="262"/>
      <c r="E4" s="262"/>
      <c r="F4" s="263"/>
    </row>
    <row r="5" spans="1:6" s="20" customFormat="1" ht="12" customHeight="1" x14ac:dyDescent="0.25"/>
    <row r="6" spans="1:6" s="20" customFormat="1" ht="18.75" customHeight="1" x14ac:dyDescent="0.3">
      <c r="A6" s="246" t="s">
        <v>20</v>
      </c>
      <c r="B6" s="247"/>
      <c r="C6" s="247"/>
      <c r="D6" s="247"/>
      <c r="E6" s="247"/>
      <c r="F6" s="248"/>
    </row>
    <row r="7" spans="1:6" ht="14.25" customHeight="1" x14ac:dyDescent="0.25">
      <c r="A7" s="30"/>
      <c r="B7" s="21"/>
      <c r="C7" s="22" t="s">
        <v>3</v>
      </c>
      <c r="D7" s="22"/>
      <c r="E7" s="22" t="s">
        <v>4</v>
      </c>
      <c r="F7" s="31"/>
    </row>
    <row r="8" spans="1:6" ht="26.4"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22.8" x14ac:dyDescent="0.2">
      <c r="A10" s="96"/>
      <c r="B10" s="127" t="s">
        <v>120</v>
      </c>
      <c r="C10" s="12" t="s">
        <v>121</v>
      </c>
      <c r="D10" s="15">
        <v>1342065</v>
      </c>
      <c r="E10" s="12"/>
      <c r="F10" s="15"/>
    </row>
    <row r="11" spans="1:6" s="27" customFormat="1" ht="22.8" x14ac:dyDescent="0.2">
      <c r="A11" s="96"/>
      <c r="B11" s="127" t="s">
        <v>124</v>
      </c>
      <c r="C11" s="13" t="s">
        <v>122</v>
      </c>
      <c r="D11" s="14">
        <v>2250207</v>
      </c>
      <c r="E11" s="13"/>
      <c r="F11" s="14"/>
    </row>
    <row r="12" spans="1:6" s="27" customFormat="1" ht="22.8" x14ac:dyDescent="0.2">
      <c r="A12" s="96"/>
      <c r="B12" s="127" t="s">
        <v>125</v>
      </c>
      <c r="C12" s="13" t="s">
        <v>123</v>
      </c>
      <c r="D12" s="14">
        <v>2333158</v>
      </c>
      <c r="E12" s="13"/>
      <c r="F12" s="14"/>
    </row>
    <row r="13" spans="1:6" s="27" customFormat="1" ht="12" x14ac:dyDescent="0.2">
      <c r="A13" s="96"/>
      <c r="B13" s="127"/>
      <c r="C13" s="12"/>
      <c r="D13" s="15"/>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45.6" x14ac:dyDescent="0.2">
      <c r="A16" s="96"/>
      <c r="B16" s="127" t="s">
        <v>119</v>
      </c>
      <c r="C16" s="13"/>
      <c r="D16" s="14"/>
      <c r="E16" s="13" t="s">
        <v>126</v>
      </c>
      <c r="F16" s="14"/>
    </row>
    <row r="17" spans="1:6" s="27" customFormat="1" ht="57" x14ac:dyDescent="0.2">
      <c r="A17" s="96"/>
      <c r="B17" s="127" t="s">
        <v>118</v>
      </c>
      <c r="C17" s="12"/>
      <c r="D17" s="15"/>
      <c r="E17" s="12" t="s">
        <v>126</v>
      </c>
      <c r="F17" s="15"/>
    </row>
    <row r="18" spans="1:6" s="27" customFormat="1" ht="45.6" x14ac:dyDescent="0.2">
      <c r="A18" s="96"/>
      <c r="B18" s="127" t="s">
        <v>117</v>
      </c>
      <c r="C18" s="16"/>
      <c r="D18" s="17"/>
      <c r="E18" s="16" t="s">
        <v>126</v>
      </c>
      <c r="F18" s="17"/>
    </row>
    <row r="19" spans="1:6" ht="15" customHeight="1" x14ac:dyDescent="0.2">
      <c r="A19" s="34" t="s">
        <v>12</v>
      </c>
      <c r="B19" s="35"/>
      <c r="C19" s="97"/>
      <c r="D19" s="98"/>
      <c r="E19" s="187"/>
      <c r="F19" s="98"/>
    </row>
    <row r="20" spans="1:6" s="27" customFormat="1" ht="22.8" x14ac:dyDescent="0.2">
      <c r="A20" s="36"/>
      <c r="B20" s="128" t="s">
        <v>115</v>
      </c>
      <c r="C20" s="13"/>
      <c r="D20" s="14"/>
      <c r="E20" s="13" t="s">
        <v>126</v>
      </c>
      <c r="F20" s="14"/>
    </row>
    <row r="21" spans="1:6" s="27" customFormat="1" ht="22.8" x14ac:dyDescent="0.2">
      <c r="A21" s="36"/>
      <c r="B21" s="129" t="s">
        <v>116</v>
      </c>
      <c r="C21" s="13"/>
      <c r="D21" s="14"/>
      <c r="E21" s="13" t="s">
        <v>126</v>
      </c>
      <c r="F21" s="14"/>
    </row>
    <row r="22" spans="1:6" s="27" customFormat="1" ht="22.8" x14ac:dyDescent="0.2">
      <c r="A22" s="36"/>
      <c r="B22" s="129" t="s">
        <v>114</v>
      </c>
      <c r="C22" s="13"/>
      <c r="D22" s="14"/>
      <c r="E22" s="13" t="s">
        <v>126</v>
      </c>
      <c r="F22" s="14"/>
    </row>
    <row r="23" spans="1:6" s="27" customFormat="1" ht="34.200000000000003" x14ac:dyDescent="0.2">
      <c r="A23" s="36"/>
      <c r="B23" s="128" t="s">
        <v>127</v>
      </c>
      <c r="C23" s="12"/>
      <c r="D23" s="15"/>
      <c r="E23" s="12" t="s">
        <v>128</v>
      </c>
      <c r="F23" s="15">
        <v>3050000</v>
      </c>
    </row>
    <row r="24" spans="1:6" s="27" customFormat="1" ht="12.6" thickBot="1" x14ac:dyDescent="0.25">
      <c r="A24" s="36"/>
      <c r="B24" s="130"/>
      <c r="C24" s="16"/>
      <c r="D24" s="17"/>
      <c r="E24" s="16"/>
      <c r="F24" s="17"/>
    </row>
    <row r="25" spans="1:6" ht="18" customHeight="1" thickTop="1" thickBot="1" x14ac:dyDescent="0.25">
      <c r="A25" s="244" t="s">
        <v>0</v>
      </c>
      <c r="B25" s="245"/>
      <c r="C25" s="28"/>
      <c r="D25" s="29">
        <f>SUM(D9:D24)</f>
        <v>5925430</v>
      </c>
      <c r="E25" s="28"/>
      <c r="F25" s="29">
        <f>SUM(F9:F24)</f>
        <v>3050000</v>
      </c>
    </row>
    <row r="26" spans="1:6" ht="12" thickTop="1" x14ac:dyDescent="0.2"/>
  </sheetData>
  <sheetProtection formatCells="0" formatColumns="0" formatRows="0" selectLockedCells="1"/>
  <mergeCells count="8">
    <mergeCell ref="A25:B25"/>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5"/>
  <sheetViews>
    <sheetView showGridLines="0" topLeftCell="A4" zoomScaleNormal="100" workbookViewId="0">
      <selection activeCell="G23" sqref="G23"/>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4" t="s">
        <v>25</v>
      </c>
      <c r="B2" s="265"/>
      <c r="C2" s="266"/>
      <c r="D2" s="255" t="str">
        <f>IF(ISBLANK('PROJECT ID|INSTRUCTIONS'!C3)," ",'PROJECT ID|INSTRUCTIONS'!C3)</f>
        <v xml:space="preserve"> </v>
      </c>
      <c r="E2" s="256"/>
      <c r="F2" s="256"/>
      <c r="G2" s="256"/>
      <c r="H2" s="256"/>
      <c r="I2" s="257"/>
    </row>
    <row r="3" spans="1:11" ht="16.5" customHeight="1" x14ac:dyDescent="0.25">
      <c r="A3" s="267" t="s">
        <v>22</v>
      </c>
      <c r="B3" s="268"/>
      <c r="C3" s="252"/>
      <c r="D3" s="258" t="str">
        <f>IF(ISBLANK('PROJECT ID|INSTRUCTIONS'!C4)," ",'PROJECT ID|INSTRUCTIONS'!C4)</f>
        <v xml:space="preserve">Unemployment Insurance Revitalization </v>
      </c>
      <c r="E3" s="259"/>
      <c r="F3" s="259"/>
      <c r="G3" s="259"/>
      <c r="H3" s="259"/>
      <c r="I3" s="260"/>
    </row>
    <row r="4" spans="1:11" ht="16.5" customHeight="1" x14ac:dyDescent="0.25">
      <c r="A4" s="269" t="s">
        <v>26</v>
      </c>
      <c r="B4" s="270"/>
      <c r="C4" s="271"/>
      <c r="D4" s="261">
        <f>IF(ISBLANK('PROJECT ID|INSTRUCTIONS'!C5)," ",'PROJECT ID|INSTRUCTIONS'!C5)</f>
        <v>42096</v>
      </c>
      <c r="E4" s="262"/>
      <c r="F4" s="262"/>
      <c r="G4" s="262"/>
      <c r="H4" s="262"/>
      <c r="I4" s="263"/>
    </row>
    <row r="5" spans="1:11" s="50" customFormat="1" ht="12" customHeight="1" x14ac:dyDescent="0.2">
      <c r="A5" s="49" t="s">
        <v>48</v>
      </c>
      <c r="B5" s="49"/>
      <c r="C5" s="49"/>
      <c r="D5" s="49"/>
      <c r="E5" s="49"/>
      <c r="F5" s="49"/>
      <c r="G5" s="49"/>
    </row>
    <row r="6" spans="1:11" s="51" customFormat="1" ht="18" customHeight="1" x14ac:dyDescent="0.3">
      <c r="A6" s="275" t="s">
        <v>55</v>
      </c>
      <c r="B6" s="276"/>
      <c r="C6" s="276"/>
      <c r="D6" s="276"/>
      <c r="E6" s="276"/>
      <c r="F6" s="276"/>
      <c r="G6" s="276"/>
      <c r="H6" s="276"/>
      <c r="I6" s="276"/>
      <c r="J6" s="276"/>
      <c r="K6" s="277"/>
    </row>
    <row r="7" spans="1:11" s="51" customFormat="1" ht="39.6" x14ac:dyDescent="0.25">
      <c r="A7" s="52"/>
      <c r="B7" s="53" t="s">
        <v>14</v>
      </c>
      <c r="C7" s="54" t="s">
        <v>15</v>
      </c>
      <c r="D7" s="55" t="s">
        <v>13</v>
      </c>
      <c r="E7" s="55" t="str">
        <f>CONCATENATE("FY ",Settings!$C$1)</f>
        <v>FY 2015</v>
      </c>
      <c r="F7" s="55" t="str">
        <f>CONCATENATE("FY ",Settings!$C$1+1)</f>
        <v>FY 2016</v>
      </c>
      <c r="G7" s="55" t="str">
        <f>CONCATENATE("FY ",Settings!$C$1+2)</f>
        <v>FY 2017</v>
      </c>
      <c r="H7" s="55" t="str">
        <f>CONCATENATE("FY ",Settings!$C$1+3)</f>
        <v>FY 2018</v>
      </c>
      <c r="I7" s="55" t="str">
        <f>CONCATENATE("FY ",Settings!$C$1+4)</f>
        <v>FY 2019</v>
      </c>
      <c r="J7" s="55" t="str">
        <f>CONCATENATE("Out Years after FY",Settings!$C$1+4)</f>
        <v>Out Years after FY2019</v>
      </c>
      <c r="K7" s="56" t="s">
        <v>0</v>
      </c>
    </row>
    <row r="8" spans="1:11" ht="16.5" customHeight="1" x14ac:dyDescent="0.25">
      <c r="A8" s="278" t="s">
        <v>86</v>
      </c>
      <c r="B8" s="57">
        <v>50110</v>
      </c>
      <c r="C8" s="57" t="s">
        <v>87</v>
      </c>
      <c r="D8" s="3">
        <v>804959</v>
      </c>
      <c r="E8" s="3">
        <v>1214803</v>
      </c>
      <c r="F8" s="207">
        <v>2333158</v>
      </c>
      <c r="G8" s="3"/>
      <c r="H8" s="3"/>
      <c r="I8" s="3"/>
      <c r="J8" s="3"/>
      <c r="K8" s="179">
        <f>SUM(D8:J8)</f>
        <v>4352920</v>
      </c>
    </row>
    <row r="9" spans="1:11" ht="16.5" customHeight="1" x14ac:dyDescent="0.25">
      <c r="A9" s="279"/>
      <c r="B9" s="57">
        <v>50130</v>
      </c>
      <c r="C9" s="57" t="s">
        <v>88</v>
      </c>
      <c r="D9" s="1"/>
      <c r="K9" s="98">
        <f t="shared" ref="K9:K23" si="0">SUM(D9:J9)</f>
        <v>0</v>
      </c>
    </row>
    <row r="10" spans="1:11" ht="16.5" customHeight="1" x14ac:dyDescent="0.25">
      <c r="A10" s="279"/>
      <c r="B10" s="57">
        <v>50170</v>
      </c>
      <c r="C10" s="57" t="s">
        <v>89</v>
      </c>
      <c r="D10" s="2"/>
      <c r="E10" s="2"/>
      <c r="F10" s="2"/>
      <c r="G10" s="2"/>
      <c r="H10" s="2"/>
      <c r="I10" s="2"/>
      <c r="J10" s="2"/>
      <c r="K10" s="186">
        <f t="shared" si="0"/>
        <v>0</v>
      </c>
    </row>
    <row r="11" spans="1:11" ht="16.5" customHeight="1" thickBot="1" x14ac:dyDescent="0.3">
      <c r="A11" s="280"/>
      <c r="B11" s="58" t="s">
        <v>16</v>
      </c>
      <c r="C11" s="58"/>
      <c r="D11" s="59">
        <f>SUM(D8:D10)</f>
        <v>804959</v>
      </c>
      <c r="E11" s="59">
        <f t="shared" ref="E11:J11" si="1">SUM(E8:E10)</f>
        <v>1214803</v>
      </c>
      <c r="F11" s="59">
        <f t="shared" si="1"/>
        <v>2333158</v>
      </c>
      <c r="G11" s="59">
        <f t="shared" si="1"/>
        <v>0</v>
      </c>
      <c r="H11" s="59">
        <f t="shared" si="1"/>
        <v>0</v>
      </c>
      <c r="I11" s="59">
        <f t="shared" si="1"/>
        <v>0</v>
      </c>
      <c r="J11" s="59">
        <f t="shared" si="1"/>
        <v>0</v>
      </c>
      <c r="K11" s="60">
        <f t="shared" si="0"/>
        <v>4352920</v>
      </c>
    </row>
    <row r="12" spans="1:11" ht="16.5" customHeight="1" thickTop="1" x14ac:dyDescent="0.25">
      <c r="A12" s="281" t="s">
        <v>85</v>
      </c>
      <c r="B12" s="57">
        <v>53715</v>
      </c>
      <c r="C12" s="57" t="s">
        <v>90</v>
      </c>
      <c r="D12" s="3">
        <f>461520+50050</f>
        <v>511570</v>
      </c>
      <c r="E12" s="1">
        <f>853505+169899</f>
        <v>1023404</v>
      </c>
      <c r="F12" s="1">
        <f>500000+170000</f>
        <v>670000</v>
      </c>
      <c r="G12" s="1"/>
      <c r="H12" s="1"/>
      <c r="I12" s="1"/>
      <c r="J12" s="1"/>
      <c r="K12" s="185">
        <f>SUM(D12:J12)</f>
        <v>2204974</v>
      </c>
    </row>
    <row r="13" spans="1:11" ht="16.5" customHeight="1" x14ac:dyDescent="0.25">
      <c r="A13" s="279"/>
      <c r="B13" s="57">
        <v>53720</v>
      </c>
      <c r="C13" s="57" t="s">
        <v>91</v>
      </c>
      <c r="D13" s="1"/>
      <c r="E13" s="1"/>
      <c r="F13" s="1">
        <v>500000</v>
      </c>
      <c r="G13" s="1"/>
      <c r="H13" s="1"/>
      <c r="I13" s="1"/>
      <c r="J13" s="1"/>
      <c r="K13" s="98">
        <f t="shared" si="0"/>
        <v>500000</v>
      </c>
    </row>
    <row r="14" spans="1:11" ht="16.5" customHeight="1" x14ac:dyDescent="0.25">
      <c r="A14" s="279"/>
      <c r="B14" s="57">
        <v>53735</v>
      </c>
      <c r="C14" s="57" t="s">
        <v>92</v>
      </c>
      <c r="D14" s="1"/>
      <c r="E14" s="1"/>
      <c r="F14" s="1"/>
      <c r="G14" s="1"/>
      <c r="H14" s="1"/>
      <c r="I14" s="1"/>
      <c r="J14" s="1"/>
      <c r="K14" s="98">
        <f t="shared" si="0"/>
        <v>0</v>
      </c>
    </row>
    <row r="15" spans="1:11" ht="16.5" customHeight="1" x14ac:dyDescent="0.25">
      <c r="A15" s="279"/>
      <c r="B15" s="57">
        <v>53740</v>
      </c>
      <c r="C15" s="57" t="s">
        <v>93</v>
      </c>
      <c r="D15" s="1">
        <f>891</f>
        <v>891</v>
      </c>
      <c r="E15" s="1"/>
      <c r="F15" s="1"/>
      <c r="G15" s="1"/>
      <c r="H15" s="1"/>
      <c r="I15" s="1"/>
      <c r="J15" s="1"/>
      <c r="K15" s="98">
        <f t="shared" si="0"/>
        <v>891</v>
      </c>
    </row>
    <row r="16" spans="1:11" ht="16.5" customHeight="1" x14ac:dyDescent="0.25">
      <c r="A16" s="279"/>
      <c r="B16" s="57">
        <v>53755</v>
      </c>
      <c r="C16" s="57" t="s">
        <v>94</v>
      </c>
      <c r="D16" s="1"/>
      <c r="E16" s="1"/>
      <c r="F16" s="1"/>
      <c r="G16" s="1"/>
      <c r="H16" s="1"/>
      <c r="I16" s="1"/>
      <c r="J16" s="1"/>
      <c r="K16" s="98">
        <f t="shared" si="0"/>
        <v>0</v>
      </c>
    </row>
    <row r="17" spans="1:11" ht="16.5" customHeight="1" x14ac:dyDescent="0.25">
      <c r="A17" s="279"/>
      <c r="B17" s="57">
        <v>53760</v>
      </c>
      <c r="C17" s="57" t="s">
        <v>95</v>
      </c>
      <c r="D17" s="1">
        <v>1207</v>
      </c>
      <c r="E17" s="1"/>
      <c r="F17" s="1"/>
      <c r="G17" s="1"/>
      <c r="H17" s="1"/>
      <c r="I17" s="1"/>
      <c r="J17" s="1"/>
      <c r="K17" s="186">
        <f t="shared" si="0"/>
        <v>1207</v>
      </c>
    </row>
    <row r="18" spans="1:11" ht="16.5" customHeight="1" thickBot="1" x14ac:dyDescent="0.3">
      <c r="A18" s="280"/>
      <c r="B18" s="58" t="s">
        <v>16</v>
      </c>
      <c r="C18" s="58"/>
      <c r="D18" s="59">
        <f t="shared" ref="D18:J18" si="2">SUM(D12:D17)</f>
        <v>513668</v>
      </c>
      <c r="E18" s="59">
        <f t="shared" si="2"/>
        <v>1023404</v>
      </c>
      <c r="F18" s="59">
        <f t="shared" si="2"/>
        <v>1170000</v>
      </c>
      <c r="G18" s="59">
        <f t="shared" si="2"/>
        <v>0</v>
      </c>
      <c r="H18" s="59">
        <f t="shared" si="2"/>
        <v>0</v>
      </c>
      <c r="I18" s="59">
        <f t="shared" si="2"/>
        <v>0</v>
      </c>
      <c r="J18" s="59">
        <f t="shared" si="2"/>
        <v>0</v>
      </c>
      <c r="K18" s="60">
        <f>SUM(D18:J18)</f>
        <v>2707072</v>
      </c>
    </row>
    <row r="19" spans="1:11" ht="16.5" customHeight="1" thickTop="1" x14ac:dyDescent="0.25">
      <c r="A19" s="281" t="s">
        <v>96</v>
      </c>
      <c r="B19" s="57">
        <v>55700</v>
      </c>
      <c r="C19" s="57" t="s">
        <v>97</v>
      </c>
      <c r="D19" s="1">
        <v>2414</v>
      </c>
      <c r="E19" s="1"/>
      <c r="F19" s="1"/>
      <c r="G19" s="1"/>
      <c r="H19" s="1"/>
      <c r="I19" s="1"/>
      <c r="J19" s="1"/>
      <c r="K19" s="185">
        <f t="shared" si="0"/>
        <v>2414</v>
      </c>
    </row>
    <row r="20" spans="1:11" ht="16.5" customHeight="1" x14ac:dyDescent="0.25">
      <c r="A20" s="278"/>
      <c r="B20" s="57">
        <v>55710</v>
      </c>
      <c r="C20" s="57" t="s">
        <v>98</v>
      </c>
      <c r="D20" s="1"/>
      <c r="E20" s="1"/>
      <c r="F20" s="1"/>
      <c r="G20" s="1"/>
      <c r="H20" s="1"/>
      <c r="I20" s="1"/>
      <c r="J20" s="1"/>
      <c r="K20" s="98">
        <f t="shared" si="0"/>
        <v>0</v>
      </c>
    </row>
    <row r="21" spans="1:11" ht="48" customHeight="1" x14ac:dyDescent="0.25">
      <c r="A21" s="278"/>
      <c r="B21" s="57">
        <v>55730</v>
      </c>
      <c r="C21" s="57" t="s">
        <v>99</v>
      </c>
      <c r="D21" s="1">
        <v>21024</v>
      </c>
      <c r="E21" s="1"/>
      <c r="F21" s="1"/>
      <c r="G21" s="1"/>
      <c r="H21" s="1"/>
      <c r="I21" s="1"/>
      <c r="J21" s="1"/>
      <c r="K21" s="179">
        <f t="shared" si="0"/>
        <v>21024</v>
      </c>
    </row>
    <row r="22" spans="1:11" ht="16.5" customHeight="1" thickBot="1" x14ac:dyDescent="0.3">
      <c r="A22" s="280"/>
      <c r="B22" s="58" t="s">
        <v>16</v>
      </c>
      <c r="C22" s="58"/>
      <c r="D22" s="59">
        <f t="shared" ref="D22:J22" si="3">SUM(D19:D21)</f>
        <v>23438</v>
      </c>
      <c r="E22" s="59">
        <f t="shared" si="3"/>
        <v>0</v>
      </c>
      <c r="F22" s="59">
        <f t="shared" si="3"/>
        <v>0</v>
      </c>
      <c r="G22" s="59">
        <f t="shared" si="3"/>
        <v>0</v>
      </c>
      <c r="H22" s="59">
        <f t="shared" si="3"/>
        <v>0</v>
      </c>
      <c r="I22" s="59">
        <f t="shared" si="3"/>
        <v>0</v>
      </c>
      <c r="J22" s="59">
        <f t="shared" si="3"/>
        <v>0</v>
      </c>
      <c r="K22" s="60">
        <f>SUM(D22:J22)</f>
        <v>23438</v>
      </c>
    </row>
    <row r="23" spans="1:11" ht="42" customHeight="1" thickTop="1" thickBot="1" x14ac:dyDescent="0.3">
      <c r="A23" s="209" t="s">
        <v>111</v>
      </c>
      <c r="B23" s="208"/>
      <c r="C23" s="208" t="s">
        <v>112</v>
      </c>
      <c r="D23" s="1"/>
      <c r="E23" s="1">
        <v>12000</v>
      </c>
      <c r="F23" s="1"/>
      <c r="G23" s="1"/>
      <c r="H23" s="1"/>
      <c r="I23" s="1"/>
      <c r="J23" s="1"/>
      <c r="K23" s="185">
        <f t="shared" si="0"/>
        <v>12000</v>
      </c>
    </row>
    <row r="24" spans="1:11" ht="16.5" customHeight="1" thickTop="1" thickBot="1" x14ac:dyDescent="0.3">
      <c r="A24" s="272" t="s">
        <v>17</v>
      </c>
      <c r="B24" s="273"/>
      <c r="C24" s="274"/>
      <c r="D24" s="29">
        <f t="shared" ref="D24:J24" si="4">D11+D18+D22+D23</f>
        <v>1342065</v>
      </c>
      <c r="E24" s="29">
        <f t="shared" si="4"/>
        <v>2250207</v>
      </c>
      <c r="F24" s="29">
        <f t="shared" si="4"/>
        <v>3503158</v>
      </c>
      <c r="G24" s="29">
        <f t="shared" si="4"/>
        <v>0</v>
      </c>
      <c r="H24" s="29">
        <f t="shared" si="4"/>
        <v>0</v>
      </c>
      <c r="I24" s="29">
        <f t="shared" si="4"/>
        <v>0</v>
      </c>
      <c r="J24" s="29">
        <f t="shared" si="4"/>
        <v>0</v>
      </c>
      <c r="K24" s="29">
        <f>SUM(D24:J24)</f>
        <v>7095430</v>
      </c>
    </row>
    <row r="25" spans="1:11" ht="13.8" thickTop="1" x14ac:dyDescent="0.25"/>
  </sheetData>
  <sheetProtection formatCells="0" formatColumns="0" formatRows="0" selectLockedCells="1"/>
  <mergeCells count="11">
    <mergeCell ref="A24:C24"/>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5" max="16383" man="1"/>
  </rowBreaks>
  <ignoredErrors>
    <ignoredError sqref="F7" 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G25" sqref="G25"/>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64" t="s">
        <v>25</v>
      </c>
      <c r="B2" s="265"/>
      <c r="C2" s="265"/>
      <c r="D2" s="256" t="str">
        <f>IF(ISBLANK('PROJECT ID|INSTRUCTIONS'!C3)," ",'PROJECT ID|INSTRUCTIONS'!C3)</f>
        <v xml:space="preserve"> </v>
      </c>
      <c r="E2" s="282"/>
      <c r="F2" s="282"/>
      <c r="G2" s="282"/>
      <c r="H2" s="282"/>
      <c r="I2" s="283"/>
    </row>
    <row r="3" spans="1:11" s="64" customFormat="1" ht="16.5" customHeight="1" x14ac:dyDescent="0.2">
      <c r="A3" s="267" t="s">
        <v>22</v>
      </c>
      <c r="B3" s="268"/>
      <c r="C3" s="268"/>
      <c r="D3" s="259" t="str">
        <f>IF(ISBLANK('PROJECT ID|INSTRUCTIONS'!C4)," ",'PROJECT ID|INSTRUCTIONS'!C4)</f>
        <v xml:space="preserve">Unemployment Insurance Revitalization </v>
      </c>
      <c r="E3" s="284"/>
      <c r="F3" s="284"/>
      <c r="G3" s="284"/>
      <c r="H3" s="284"/>
      <c r="I3" s="285"/>
    </row>
    <row r="4" spans="1:11" s="64" customFormat="1" ht="16.5" customHeight="1" x14ac:dyDescent="0.2">
      <c r="A4" s="269" t="s">
        <v>26</v>
      </c>
      <c r="B4" s="270"/>
      <c r="C4" s="270"/>
      <c r="D4" s="262">
        <f>IF(ISBLANK('PROJECT ID|INSTRUCTIONS'!C5)," ",'PROJECT ID|INSTRUCTIONS'!C5)</f>
        <v>42096</v>
      </c>
      <c r="E4" s="286"/>
      <c r="F4" s="286"/>
      <c r="G4" s="286"/>
      <c r="H4" s="286"/>
      <c r="I4" s="287"/>
    </row>
    <row r="5" spans="1:11" s="64" customFormat="1" ht="12" customHeight="1" x14ac:dyDescent="0.2">
      <c r="A5" s="65"/>
      <c r="B5" s="65"/>
      <c r="C5" s="65"/>
      <c r="D5" s="65"/>
      <c r="E5" s="66"/>
      <c r="F5" s="66"/>
      <c r="G5" s="66"/>
      <c r="H5" s="66"/>
      <c r="I5" s="66"/>
    </row>
    <row r="6" spans="1:11" ht="18" customHeight="1" x14ac:dyDescent="0.3">
      <c r="A6" s="288" t="s">
        <v>56</v>
      </c>
      <c r="B6" s="289"/>
      <c r="C6" s="289"/>
      <c r="D6" s="289"/>
      <c r="E6" s="289"/>
      <c r="F6" s="289"/>
      <c r="G6" s="289"/>
      <c r="H6" s="289"/>
      <c r="I6" s="289"/>
      <c r="J6" s="289"/>
      <c r="K6" s="290"/>
    </row>
    <row r="7" spans="1:11" ht="40.200000000000003" thickBot="1" x14ac:dyDescent="0.3">
      <c r="A7" s="67"/>
      <c r="B7" s="68" t="s">
        <v>14</v>
      </c>
      <c r="C7" s="68" t="s">
        <v>15</v>
      </c>
      <c r="D7" s="69" t="s">
        <v>13</v>
      </c>
      <c r="E7" s="69" t="str">
        <f>CONCATENATE("FY ",Settings!$C$1)</f>
        <v>FY 2015</v>
      </c>
      <c r="F7" s="69" t="str">
        <f>CONCATENATE("FY ",Settings!$C$1+1)</f>
        <v>FY 2016</v>
      </c>
      <c r="G7" s="69" t="str">
        <f>CONCATENATE("FY ",Settings!$C$1+2)</f>
        <v>FY 2017</v>
      </c>
      <c r="H7" s="69" t="str">
        <f>CONCATENATE("FY ",Settings!$C$1+3)</f>
        <v>FY 2018</v>
      </c>
      <c r="I7" s="69" t="str">
        <f>CONCATENATE("FY ",Settings!$C$1+4)</f>
        <v>FY 2019</v>
      </c>
      <c r="J7" s="69" t="str">
        <f>CONCATENATE("Out Years after FY",Settings!$C$1+4)</f>
        <v>Out Years after FY2019</v>
      </c>
      <c r="K7" s="70" t="s">
        <v>0</v>
      </c>
    </row>
    <row r="8" spans="1:11" ht="16.5" customHeight="1" thickTop="1" x14ac:dyDescent="0.2">
      <c r="A8" s="281" t="s">
        <v>85</v>
      </c>
      <c r="B8" s="57">
        <v>53715</v>
      </c>
      <c r="C8" s="57" t="s">
        <v>90</v>
      </c>
      <c r="D8" s="3"/>
      <c r="E8" s="3"/>
      <c r="F8" s="3">
        <f>+'TOTAL DEVELOPMENT COSTS'!F12</f>
        <v>670000</v>
      </c>
      <c r="G8" s="3"/>
      <c r="H8" s="3"/>
      <c r="I8" s="3"/>
      <c r="J8" s="40"/>
      <c r="K8" s="184">
        <f t="shared" ref="K8:K19" si="0">SUM(D8:J8)</f>
        <v>670000</v>
      </c>
    </row>
    <row r="9" spans="1:11" ht="16.5" customHeight="1" x14ac:dyDescent="0.2">
      <c r="A9" s="279"/>
      <c r="B9" s="57">
        <v>53720</v>
      </c>
      <c r="C9" s="57" t="s">
        <v>91</v>
      </c>
      <c r="D9" s="1"/>
      <c r="E9" s="1"/>
      <c r="F9" s="1">
        <f>'TOTAL DEVELOPMENT COSTS'!F13</f>
        <v>500000</v>
      </c>
      <c r="G9" s="1"/>
      <c r="H9" s="1"/>
      <c r="I9" s="1"/>
      <c r="J9" s="41"/>
      <c r="K9" s="182">
        <f t="shared" si="0"/>
        <v>500000</v>
      </c>
    </row>
    <row r="10" spans="1:11" ht="16.5" customHeight="1" x14ac:dyDescent="0.2">
      <c r="A10" s="279"/>
      <c r="B10" s="57">
        <v>53735</v>
      </c>
      <c r="C10" s="57" t="s">
        <v>92</v>
      </c>
      <c r="D10" s="1"/>
      <c r="E10" s="1"/>
      <c r="F10" s="1"/>
      <c r="G10" s="1"/>
      <c r="H10" s="1"/>
      <c r="I10" s="1"/>
      <c r="J10" s="41"/>
      <c r="K10" s="182">
        <f t="shared" si="0"/>
        <v>0</v>
      </c>
    </row>
    <row r="11" spans="1:11" ht="16.5" customHeight="1" x14ac:dyDescent="0.2">
      <c r="A11" s="279"/>
      <c r="B11" s="57">
        <v>53740</v>
      </c>
      <c r="C11" s="57" t="s">
        <v>93</v>
      </c>
      <c r="D11" s="1"/>
      <c r="E11" s="1"/>
      <c r="F11" s="1"/>
      <c r="G11" s="1"/>
      <c r="H11" s="1"/>
      <c r="I11" s="1"/>
      <c r="J11" s="41"/>
      <c r="K11" s="182">
        <f t="shared" si="0"/>
        <v>0</v>
      </c>
    </row>
    <row r="12" spans="1:11" ht="16.5" customHeight="1" x14ac:dyDescent="0.2">
      <c r="A12" s="279"/>
      <c r="B12" s="57">
        <v>53755</v>
      </c>
      <c r="C12" s="57" t="s">
        <v>94</v>
      </c>
      <c r="D12" s="1"/>
      <c r="E12" s="1"/>
      <c r="F12" s="1"/>
      <c r="G12" s="1"/>
      <c r="H12" s="1"/>
      <c r="I12" s="1"/>
      <c r="J12" s="41"/>
      <c r="K12" s="182">
        <f t="shared" si="0"/>
        <v>0</v>
      </c>
    </row>
    <row r="13" spans="1:11" ht="16.5" customHeight="1" x14ac:dyDescent="0.2">
      <c r="A13" s="279"/>
      <c r="B13" s="57">
        <v>53760</v>
      </c>
      <c r="C13" s="57" t="s">
        <v>95</v>
      </c>
      <c r="D13" s="1"/>
      <c r="E13" s="1"/>
      <c r="F13" s="1"/>
      <c r="G13" s="1"/>
      <c r="H13" s="1"/>
      <c r="I13" s="1"/>
      <c r="J13" s="41"/>
      <c r="K13" s="183">
        <f t="shared" si="0"/>
        <v>0</v>
      </c>
    </row>
    <row r="14" spans="1:11" ht="16.5" customHeight="1" thickBot="1" x14ac:dyDescent="0.25">
      <c r="A14" s="280"/>
      <c r="B14" s="58" t="s">
        <v>16</v>
      </c>
      <c r="C14" s="58"/>
      <c r="D14" s="59">
        <f>SUM(D8:D13)</f>
        <v>0</v>
      </c>
      <c r="E14" s="59">
        <f t="shared" ref="E14:J14" si="1">SUM(E8:E13)</f>
        <v>0</v>
      </c>
      <c r="F14" s="59">
        <f t="shared" si="1"/>
        <v>1170000</v>
      </c>
      <c r="G14" s="59">
        <f t="shared" si="1"/>
        <v>0</v>
      </c>
      <c r="H14" s="59">
        <f t="shared" si="1"/>
        <v>0</v>
      </c>
      <c r="I14" s="59">
        <f t="shared" si="1"/>
        <v>0</v>
      </c>
      <c r="J14" s="71">
        <f t="shared" si="1"/>
        <v>0</v>
      </c>
      <c r="K14" s="61">
        <f t="shared" si="0"/>
        <v>1170000</v>
      </c>
    </row>
    <row r="15" spans="1:11" ht="16.5" customHeight="1" thickTop="1" x14ac:dyDescent="0.2">
      <c r="A15" s="281" t="s">
        <v>96</v>
      </c>
      <c r="B15" s="57">
        <v>55700</v>
      </c>
      <c r="C15" s="57" t="s">
        <v>97</v>
      </c>
      <c r="D15" s="1"/>
      <c r="E15" s="1"/>
      <c r="F15" s="1"/>
      <c r="G15" s="1"/>
      <c r="H15" s="1"/>
      <c r="I15" s="1"/>
      <c r="J15" s="41"/>
      <c r="K15" s="184">
        <f t="shared" si="0"/>
        <v>0</v>
      </c>
    </row>
    <row r="16" spans="1:11" ht="16.5" customHeight="1" x14ac:dyDescent="0.2">
      <c r="A16" s="278"/>
      <c r="B16" s="57">
        <v>55710</v>
      </c>
      <c r="C16" s="57" t="s">
        <v>98</v>
      </c>
      <c r="D16" s="1"/>
      <c r="E16" s="1"/>
      <c r="F16" s="1"/>
      <c r="G16" s="1"/>
      <c r="H16" s="1"/>
      <c r="I16" s="1"/>
      <c r="J16" s="41"/>
      <c r="K16" s="205"/>
    </row>
    <row r="17" spans="1:11" ht="15.75" customHeight="1" x14ac:dyDescent="0.2">
      <c r="A17" s="278"/>
      <c r="B17" s="57">
        <v>55730</v>
      </c>
      <c r="C17" s="57" t="s">
        <v>99</v>
      </c>
      <c r="D17" s="1"/>
      <c r="E17" s="1"/>
      <c r="F17" s="1"/>
      <c r="G17" s="1"/>
      <c r="H17" s="1"/>
      <c r="I17" s="1"/>
      <c r="J17" s="41"/>
      <c r="K17" s="183">
        <f t="shared" si="0"/>
        <v>0</v>
      </c>
    </row>
    <row r="18" spans="1:11" ht="16.5" customHeight="1" thickBot="1" x14ac:dyDescent="0.25">
      <c r="A18" s="280"/>
      <c r="B18" s="58" t="s">
        <v>16</v>
      </c>
      <c r="C18" s="58"/>
      <c r="D18" s="59">
        <f>SUM(D15:D17)</f>
        <v>0</v>
      </c>
      <c r="E18" s="59">
        <f t="shared" ref="E18:J18" si="2">SUM(E15:E17)</f>
        <v>0</v>
      </c>
      <c r="F18" s="59">
        <f t="shared" si="2"/>
        <v>0</v>
      </c>
      <c r="G18" s="59">
        <f t="shared" si="2"/>
        <v>0</v>
      </c>
      <c r="H18" s="59">
        <f t="shared" si="2"/>
        <v>0</v>
      </c>
      <c r="I18" s="59">
        <f t="shared" si="2"/>
        <v>0</v>
      </c>
      <c r="J18" s="71">
        <f t="shared" si="2"/>
        <v>0</v>
      </c>
      <c r="K18" s="61">
        <f t="shared" si="0"/>
        <v>0</v>
      </c>
    </row>
    <row r="19" spans="1:11" ht="16.5" customHeight="1" thickTop="1" thickBot="1" x14ac:dyDescent="0.25">
      <c r="A19" s="62" t="s">
        <v>17</v>
      </c>
      <c r="B19" s="63"/>
      <c r="C19" s="72"/>
      <c r="D19" s="29">
        <f>D14+D18</f>
        <v>0</v>
      </c>
      <c r="E19" s="29">
        <f t="shared" ref="E19:J19" si="3">E14+E18</f>
        <v>0</v>
      </c>
      <c r="F19" s="29">
        <f t="shared" si="3"/>
        <v>1170000</v>
      </c>
      <c r="G19" s="29">
        <f t="shared" si="3"/>
        <v>0</v>
      </c>
      <c r="H19" s="29">
        <f t="shared" si="3"/>
        <v>0</v>
      </c>
      <c r="I19" s="29">
        <f t="shared" si="3"/>
        <v>0</v>
      </c>
      <c r="J19" s="29">
        <f t="shared" si="3"/>
        <v>0</v>
      </c>
      <c r="K19" s="29">
        <f t="shared" si="0"/>
        <v>1170000</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298" t="s">
        <v>25</v>
      </c>
      <c r="B2" s="299"/>
      <c r="C2" s="291" t="str">
        <f>IF(ISBLANK('PROJECT ID|INSTRUCTIONS'!C3)," ",'PROJECT ID|INSTRUCTIONS'!C3)</f>
        <v xml:space="preserve"> </v>
      </c>
      <c r="D2" s="291"/>
      <c r="E2" s="292"/>
    </row>
    <row r="3" spans="1:5" ht="16.5" customHeight="1" x14ac:dyDescent="0.25">
      <c r="A3" s="300" t="s">
        <v>22</v>
      </c>
      <c r="B3" s="301"/>
      <c r="C3" s="293" t="str">
        <f>IF(ISBLANK('PROJECT ID|INSTRUCTIONS'!C4)," ",'PROJECT ID|INSTRUCTIONS'!C4)</f>
        <v xml:space="preserve">Unemployment Insurance Revitalization </v>
      </c>
      <c r="D3" s="293"/>
      <c r="E3" s="294"/>
    </row>
    <row r="4" spans="1:5" ht="16.5" customHeight="1" x14ac:dyDescent="0.25">
      <c r="A4" s="302" t="s">
        <v>26</v>
      </c>
      <c r="B4" s="303"/>
      <c r="C4" s="295">
        <f>IF(ISBLANK('PROJECT ID|INSTRUCTIONS'!C5)," ",'PROJECT ID|INSTRUCTIONS'!C5)</f>
        <v>42096</v>
      </c>
      <c r="D4" s="295"/>
      <c r="E4" s="296"/>
    </row>
    <row r="5" spans="1:5" ht="12" customHeight="1" x14ac:dyDescent="0.25"/>
    <row r="6" spans="1:5" ht="15.6" x14ac:dyDescent="0.25">
      <c r="A6" s="305" t="s">
        <v>71</v>
      </c>
      <c r="B6" s="306"/>
      <c r="C6" s="306"/>
      <c r="D6" s="306"/>
      <c r="E6" s="307"/>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308" t="str">
        <f>CONCATENATE("FY ",Settings!$C$1-1)</f>
        <v>FY 2014</v>
      </c>
      <c r="B9" s="309"/>
      <c r="C9" s="309"/>
      <c r="D9" s="309"/>
      <c r="E9" s="310"/>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11" t="str">
        <f>CONCATENATE("FY ",Settings!$C$1)</f>
        <v>FY 2015</v>
      </c>
      <c r="B20" s="312"/>
      <c r="C20" s="312"/>
      <c r="D20" s="312"/>
      <c r="E20" s="313"/>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297" t="s">
        <v>39</v>
      </c>
      <c r="B36" s="297"/>
      <c r="C36" s="297"/>
      <c r="D36" s="191">
        <f>SUM(D21:D35)</f>
        <v>0</v>
      </c>
      <c r="E36" s="76"/>
    </row>
    <row r="37" spans="1:5" ht="15.75" customHeight="1" thickTop="1" x14ac:dyDescent="0.25">
      <c r="A37" s="304" t="str">
        <f>CONCATENATE("FY ",Settings!$C$1+1, "+")</f>
        <v>FY 2016+</v>
      </c>
      <c r="B37" s="304"/>
      <c r="C37" s="304"/>
      <c r="D37" s="304"/>
      <c r="E37" s="304"/>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14" t="s">
        <v>39</v>
      </c>
      <c r="B66" s="315"/>
      <c r="C66" s="316"/>
      <c r="D66" s="191">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C12" sqref="C12"/>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9" t="s">
        <v>25</v>
      </c>
      <c r="B2" s="321"/>
      <c r="C2" s="250"/>
      <c r="D2" s="255" t="str">
        <f>IF(ISBLANK('PROJECT ID|INSTRUCTIONS'!C3)," ",'PROJECT ID|INSTRUCTIONS'!C3)</f>
        <v xml:space="preserve"> </v>
      </c>
      <c r="E2" s="256"/>
      <c r="F2" s="256"/>
      <c r="G2" s="256"/>
      <c r="H2" s="256"/>
      <c r="I2" s="256"/>
      <c r="J2" s="256"/>
      <c r="K2" s="257"/>
    </row>
    <row r="3" spans="1:15" s="64" customFormat="1" ht="16.5" customHeight="1" x14ac:dyDescent="0.2">
      <c r="A3" s="251" t="s">
        <v>22</v>
      </c>
      <c r="B3" s="268"/>
      <c r="C3" s="252"/>
      <c r="D3" s="258" t="str">
        <f>IF(ISBLANK('PROJECT ID|INSTRUCTIONS'!C4)," ",'PROJECT ID|INSTRUCTIONS'!C4)</f>
        <v xml:space="preserve">Unemployment Insurance Revitalization </v>
      </c>
      <c r="E3" s="259"/>
      <c r="F3" s="259"/>
      <c r="G3" s="259"/>
      <c r="H3" s="259"/>
      <c r="I3" s="259"/>
      <c r="J3" s="259"/>
      <c r="K3" s="260"/>
    </row>
    <row r="4" spans="1:15" s="64" customFormat="1" ht="16.5" customHeight="1" x14ac:dyDescent="0.2">
      <c r="A4" s="253" t="s">
        <v>26</v>
      </c>
      <c r="B4" s="322"/>
      <c r="C4" s="254"/>
      <c r="D4" s="261">
        <f>IF(ISBLANK('PROJECT ID|INSTRUCTIONS'!C5)," ",'PROJECT ID|INSTRUCTIONS'!C5)</f>
        <v>42096</v>
      </c>
      <c r="E4" s="262"/>
      <c r="F4" s="262"/>
      <c r="G4" s="262"/>
      <c r="H4" s="262"/>
      <c r="I4" s="262"/>
      <c r="J4" s="262"/>
      <c r="K4" s="263"/>
    </row>
    <row r="5" spans="1:15" s="50" customFormat="1" ht="12" customHeight="1" x14ac:dyDescent="0.2"/>
    <row r="6" spans="1:15" ht="16.5" customHeight="1" x14ac:dyDescent="0.2">
      <c r="A6" s="320" t="s">
        <v>52</v>
      </c>
      <c r="B6" s="320"/>
      <c r="C6" s="320"/>
      <c r="D6" s="320"/>
      <c r="E6" s="320"/>
      <c r="F6" s="94"/>
      <c r="G6" s="50"/>
      <c r="H6" s="77"/>
      <c r="I6" s="50"/>
      <c r="J6" s="50"/>
      <c r="K6" s="50"/>
    </row>
    <row r="7" spans="1:15" ht="16.5" customHeight="1" x14ac:dyDescent="0.2">
      <c r="A7" s="320" t="s">
        <v>53</v>
      </c>
      <c r="B7" s="320"/>
      <c r="C7" s="320"/>
      <c r="D7" s="320"/>
      <c r="E7" s="320"/>
      <c r="F7" s="95"/>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8" t="s">
        <v>28</v>
      </c>
      <c r="B9" s="289"/>
      <c r="C9" s="289"/>
      <c r="D9" s="289"/>
      <c r="E9" s="289"/>
      <c r="F9" s="289"/>
      <c r="G9" s="289"/>
      <c r="H9" s="289"/>
      <c r="I9" s="289"/>
      <c r="J9" s="289"/>
      <c r="K9" s="290"/>
      <c r="M9" s="317" t="s">
        <v>70</v>
      </c>
      <c r="N9" s="318"/>
      <c r="O9" s="319"/>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2" t="str">
        <f>IF(OR(ISBLANK($F$7),ISBLANK($F$6)),"(g)",IF($F$7-$F$6&gt;5,"(g)",""))</f>
        <v>(g)</v>
      </c>
      <c r="K10" s="83" t="str">
        <f>IF(OR(ISBLANK($F$7),ISBLANK($F$6)),"(h)",IF($F$7-$F$6&gt;5,"(h)",IF($F$7-$F$6&lt;1,"(c)",CHOOSE($F$7-$F$6,"(c)","(d)","(e)","(f)","(g)"))))</f>
        <v>(h)</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 Support Costs</v>
      </c>
      <c r="F11" s="88" t="str">
        <f>IF(ISBLANK($F$7),CONCATENATE("Transition FY"&amp;IF(ISBLANK($F$6),2,RIGHT($F$6,2)+1)&amp;" Support Costs"),IF(ISBLANK($F$6),"Transition FY2 Support Costs",IF($F$7-$F$6&gt;1,CONCATENATE("Transition FY"&amp;RIGHT($F$6,2)+1&amp;" Support Costs"),"")))</f>
        <v>Transition FY2 Support Costs</v>
      </c>
      <c r="G11" s="88" t="str">
        <f>IF(ISBLANK($F$7),CONCATENATE("Transition FY"&amp;IF(ISBLANK($F$6),3,RIGHT($F$6,2)+2)&amp;" Support Costs"),IF(ISBLANK($F$6),"Transition FY3 Support Costs",IF($F$7-$F$6&gt;2,CONCATENATE("Transition FY"&amp;RIGHT($F$6,2)+2&amp;" Support Costs"),"")))</f>
        <v>Transition FY3 Support Costs</v>
      </c>
      <c r="H11" s="88" t="str">
        <f>IF(ISBLANK($F$7),CONCATENATE("Transition FY"&amp;IF(ISBLANK($F$6),4,RIGHT($F$6,2)+3)&amp;" Support Costs"),IF(ISBLANK($F$6),"Transition FY4 Support Costs",IF($F$7-$F$6&gt;3,CONCATENATE("Transition FY"&amp;RIGHT($F$6,2)+3&amp;" Support Costs"),"")))</f>
        <v>Transition FY4 Support Costs</v>
      </c>
      <c r="I11" s="88" t="str">
        <f>IF(ISBLANK($F$7),CONCATENATE("Transition FY"&amp;IF(ISBLANK($F$6),5,RIGHT($F$6,2)+4)&amp;" Support Costs"),IF(ISBLANK($F$6),"Transition FY5 Support Costs",IF($F$7-$F$6&gt;4,CONCATENATE("Transition FY"&amp;RIGHT($F$6,2)+4&amp;" Support Costs"),"")))</f>
        <v>Transition FY5 Support Costs</v>
      </c>
      <c r="J11" s="88" t="str">
        <f>IF(ISBLANK($F$7),CONCATENATE("Transition FY"&amp;IF(ISBLANK($F$6),6,RIGHT($F$6,2)+5)&amp;" Support Costs"),IF(ISBLANK($F$6),"Transition FY6 Support Costs",IF($F$7-$F$6&gt;5,CONCATENATE("Transition FY"&amp;RIGHT($F$6,2)+5&amp;" Support Costs"),"")))</f>
        <v>Transition FY6 Support Costs</v>
      </c>
      <c r="K11" s="89" t="str">
        <f>CONCATENATE("Steady State "&amp;IF(ISBLANK($F$7),"","FY" &amp; RIGHT($F$7,2))&amp;" Support Costs")</f>
        <v>Steady State  Support Costs</v>
      </c>
      <c r="L11" s="90"/>
      <c r="M11" s="91" t="s">
        <v>61</v>
      </c>
      <c r="N11" s="82" t="s">
        <v>72</v>
      </c>
      <c r="O11" s="83" t="s">
        <v>62</v>
      </c>
    </row>
    <row r="12" spans="1:15" ht="16.5" customHeight="1" x14ac:dyDescent="0.2">
      <c r="A12" s="278" t="s">
        <v>86</v>
      </c>
      <c r="B12" s="57">
        <v>50110</v>
      </c>
      <c r="C12" s="57" t="s">
        <v>87</v>
      </c>
      <c r="D12" s="3"/>
      <c r="E12" s="3"/>
      <c r="F12" s="3"/>
      <c r="G12" s="3"/>
      <c r="H12" s="3"/>
      <c r="I12" s="3"/>
      <c r="J12" s="3"/>
      <c r="K12" s="44"/>
      <c r="L12" s="92"/>
      <c r="M12" s="45"/>
      <c r="N12" s="39"/>
      <c r="O12" s="179">
        <f>M12*N12</f>
        <v>0</v>
      </c>
    </row>
    <row r="13" spans="1:15" ht="16.5" customHeight="1" x14ac:dyDescent="0.2">
      <c r="A13" s="279"/>
      <c r="B13" s="57">
        <v>50130</v>
      </c>
      <c r="C13" s="57" t="s">
        <v>88</v>
      </c>
      <c r="D13" s="1"/>
      <c r="E13" s="1"/>
      <c r="F13" s="1"/>
      <c r="G13" s="1"/>
      <c r="H13" s="1"/>
      <c r="I13" s="1"/>
      <c r="J13" s="1"/>
      <c r="K13" s="42"/>
      <c r="M13" s="46"/>
      <c r="N13" s="37"/>
      <c r="O13" s="179">
        <f>M13*N13</f>
        <v>0</v>
      </c>
    </row>
    <row r="14" spans="1:15" ht="16.5" customHeight="1" x14ac:dyDescent="0.2">
      <c r="A14" s="279"/>
      <c r="B14" s="57">
        <v>50170</v>
      </c>
      <c r="C14" s="57" t="s">
        <v>89</v>
      </c>
      <c r="D14" s="2"/>
      <c r="E14" s="2"/>
      <c r="F14" s="2"/>
      <c r="G14" s="2"/>
      <c r="H14" s="2"/>
      <c r="I14" s="2"/>
      <c r="J14" s="2"/>
      <c r="K14" s="43"/>
      <c r="M14" s="47"/>
      <c r="N14" s="38"/>
      <c r="O14" s="179">
        <f>M14*N14</f>
        <v>0</v>
      </c>
    </row>
    <row r="15" spans="1:15" ht="16.5" customHeight="1" thickBot="1" x14ac:dyDescent="0.3">
      <c r="A15" s="280"/>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81" t="s">
        <v>85</v>
      </c>
      <c r="B16" s="57">
        <v>53715</v>
      </c>
      <c r="C16" s="57" t="s">
        <v>90</v>
      </c>
      <c r="D16" s="3"/>
      <c r="E16" s="3"/>
      <c r="F16" s="3"/>
      <c r="G16" s="3"/>
      <c r="H16" s="3"/>
      <c r="I16" s="3"/>
      <c r="J16" s="3"/>
      <c r="K16" s="44"/>
      <c r="M16" s="45"/>
      <c r="N16" s="39"/>
      <c r="O16" s="179">
        <f t="shared" ref="O16:O21" si="1">M16*N16</f>
        <v>0</v>
      </c>
    </row>
    <row r="17" spans="1:15" ht="16.5" customHeight="1" x14ac:dyDescent="0.2">
      <c r="A17" s="279"/>
      <c r="B17" s="57">
        <v>53720</v>
      </c>
      <c r="C17" s="57" t="s">
        <v>91</v>
      </c>
      <c r="D17" s="1"/>
      <c r="E17" s="1"/>
      <c r="F17" s="1"/>
      <c r="G17" s="1"/>
      <c r="H17" s="1"/>
      <c r="I17" s="1"/>
      <c r="J17" s="1"/>
      <c r="K17" s="42"/>
      <c r="M17" s="46"/>
      <c r="N17" s="37"/>
      <c r="O17" s="179">
        <f t="shared" si="1"/>
        <v>0</v>
      </c>
    </row>
    <row r="18" spans="1:15" ht="16.5" customHeight="1" x14ac:dyDescent="0.2">
      <c r="A18" s="279"/>
      <c r="B18" s="57">
        <v>53735</v>
      </c>
      <c r="C18" s="57" t="s">
        <v>92</v>
      </c>
      <c r="D18" s="1"/>
      <c r="E18" s="1"/>
      <c r="F18" s="1"/>
      <c r="G18" s="1"/>
      <c r="H18" s="1"/>
      <c r="I18" s="1"/>
      <c r="J18" s="1"/>
      <c r="K18" s="42"/>
      <c r="M18" s="46"/>
      <c r="N18" s="37"/>
      <c r="O18" s="179">
        <f t="shared" si="1"/>
        <v>0</v>
      </c>
    </row>
    <row r="19" spans="1:15" ht="16.5" customHeight="1" x14ac:dyDescent="0.2">
      <c r="A19" s="279"/>
      <c r="B19" s="57">
        <v>53740</v>
      </c>
      <c r="C19" s="57" t="s">
        <v>93</v>
      </c>
      <c r="D19" s="1"/>
      <c r="E19" s="1"/>
      <c r="F19" s="1"/>
      <c r="G19" s="1"/>
      <c r="H19" s="1"/>
      <c r="I19" s="1"/>
      <c r="J19" s="1"/>
      <c r="K19" s="42"/>
      <c r="M19" s="46"/>
      <c r="N19" s="37"/>
      <c r="O19" s="179">
        <f t="shared" si="1"/>
        <v>0</v>
      </c>
    </row>
    <row r="20" spans="1:15" ht="16.5" customHeight="1" x14ac:dyDescent="0.2">
      <c r="A20" s="279"/>
      <c r="B20" s="57">
        <v>53755</v>
      </c>
      <c r="C20" s="57" t="s">
        <v>94</v>
      </c>
      <c r="D20" s="1"/>
      <c r="E20" s="1"/>
      <c r="F20" s="1"/>
      <c r="G20" s="1"/>
      <c r="H20" s="1"/>
      <c r="I20" s="1"/>
      <c r="J20" s="1"/>
      <c r="K20" s="42"/>
      <c r="M20" s="46"/>
      <c r="N20" s="37"/>
      <c r="O20" s="179">
        <f t="shared" si="1"/>
        <v>0</v>
      </c>
    </row>
    <row r="21" spans="1:15" ht="16.5" customHeight="1" x14ac:dyDescent="0.2">
      <c r="A21" s="279"/>
      <c r="B21" s="57">
        <v>53760</v>
      </c>
      <c r="C21" s="57" t="s">
        <v>95</v>
      </c>
      <c r="D21" s="1"/>
      <c r="E21" s="1"/>
      <c r="F21" s="1"/>
      <c r="G21" s="1"/>
      <c r="H21" s="1"/>
      <c r="I21" s="1"/>
      <c r="J21" s="1"/>
      <c r="K21" s="42"/>
      <c r="M21" s="46"/>
      <c r="N21" s="37"/>
      <c r="O21" s="179">
        <f t="shared" si="1"/>
        <v>0</v>
      </c>
    </row>
    <row r="22" spans="1:15" ht="16.5" customHeight="1" thickBot="1" x14ac:dyDescent="0.3">
      <c r="A22" s="280"/>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81" t="s">
        <v>96</v>
      </c>
      <c r="B23" s="57">
        <v>55700</v>
      </c>
      <c r="C23" s="57" t="s">
        <v>97</v>
      </c>
      <c r="D23" s="1"/>
      <c r="E23" s="1"/>
      <c r="F23" s="1"/>
      <c r="G23" s="1"/>
      <c r="H23" s="1"/>
      <c r="I23" s="1"/>
      <c r="J23" s="1"/>
      <c r="K23" s="42"/>
      <c r="M23" s="46"/>
      <c r="N23" s="37"/>
      <c r="O23" s="179">
        <f>M23*N23</f>
        <v>0</v>
      </c>
    </row>
    <row r="24" spans="1:15" ht="16.5" customHeight="1" x14ac:dyDescent="0.2">
      <c r="A24" s="278"/>
      <c r="B24" s="57">
        <v>55710</v>
      </c>
      <c r="C24" s="57" t="s">
        <v>98</v>
      </c>
      <c r="D24" s="1"/>
      <c r="E24" s="1"/>
      <c r="F24" s="1"/>
      <c r="G24" s="1"/>
      <c r="H24" s="1"/>
      <c r="I24" s="1"/>
      <c r="J24" s="1"/>
      <c r="K24" s="42"/>
      <c r="M24" s="46"/>
      <c r="N24" s="37"/>
      <c r="O24" s="179"/>
    </row>
    <row r="25" spans="1:15" ht="16.5" customHeight="1" x14ac:dyDescent="0.2">
      <c r="A25" s="278"/>
      <c r="B25" s="57">
        <v>55730</v>
      </c>
      <c r="C25" s="57" t="s">
        <v>99</v>
      </c>
      <c r="D25" s="1"/>
      <c r="E25" s="1"/>
      <c r="F25" s="1"/>
      <c r="G25" s="1"/>
      <c r="H25" s="1"/>
      <c r="I25" s="1"/>
      <c r="J25" s="1"/>
      <c r="K25" s="42"/>
      <c r="M25" s="46"/>
      <c r="N25" s="37"/>
      <c r="O25" s="179">
        <f>M25*N25</f>
        <v>0</v>
      </c>
    </row>
    <row r="26" spans="1:15" ht="16.5" customHeight="1" thickBot="1" x14ac:dyDescent="0.3">
      <c r="A26" s="280"/>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F16" sqref="F16"/>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298" t="s">
        <v>25</v>
      </c>
      <c r="B2" s="299"/>
      <c r="C2" s="337" t="str">
        <f>IF(ISBLANK('PROJECT ID|INSTRUCTIONS'!C3)," ",'PROJECT ID|INSTRUCTIONS'!C3)</f>
        <v xml:space="preserve"> </v>
      </c>
      <c r="D2" s="337"/>
      <c r="E2" s="337"/>
      <c r="F2" s="337"/>
      <c r="G2" s="337"/>
      <c r="H2" s="337"/>
      <c r="I2" s="338"/>
    </row>
    <row r="3" spans="1:12" s="64" customFormat="1" ht="16.5" customHeight="1" x14ac:dyDescent="0.2">
      <c r="A3" s="300" t="s">
        <v>22</v>
      </c>
      <c r="B3" s="301"/>
      <c r="C3" s="339" t="str">
        <f>IF(ISBLANK('PROJECT ID|INSTRUCTIONS'!C4)," ",'PROJECT ID|INSTRUCTIONS'!C4)</f>
        <v xml:space="preserve">Unemployment Insurance Revitalization </v>
      </c>
      <c r="D3" s="339"/>
      <c r="E3" s="339"/>
      <c r="F3" s="339"/>
      <c r="G3" s="339"/>
      <c r="H3" s="339"/>
      <c r="I3" s="340"/>
    </row>
    <row r="4" spans="1:12" s="64" customFormat="1" ht="16.5" customHeight="1" x14ac:dyDescent="0.2">
      <c r="A4" s="302" t="s">
        <v>26</v>
      </c>
      <c r="B4" s="303"/>
      <c r="C4" s="262">
        <f>IF(ISBLANK('PROJECT ID|INSTRUCTIONS'!C5)," ",'PROJECT ID|INSTRUCTIONS'!C5)</f>
        <v>42096</v>
      </c>
      <c r="D4" s="262"/>
      <c r="E4" s="262"/>
      <c r="F4" s="262"/>
      <c r="G4" s="262"/>
      <c r="H4" s="262"/>
      <c r="I4" s="263"/>
    </row>
    <row r="5" spans="1:12" s="105" customFormat="1" ht="12" customHeight="1" x14ac:dyDescent="0.2">
      <c r="A5" s="101"/>
      <c r="B5" s="101"/>
      <c r="C5" s="323"/>
      <c r="D5" s="323"/>
      <c r="E5" s="323"/>
      <c r="F5" s="323"/>
      <c r="G5" s="323"/>
      <c r="H5" s="323"/>
      <c r="I5" s="102"/>
      <c r="J5" s="103"/>
      <c r="K5" s="104"/>
    </row>
    <row r="6" spans="1:12" s="105" customFormat="1" ht="15" customHeight="1" x14ac:dyDescent="0.3">
      <c r="A6" s="324" t="s">
        <v>21</v>
      </c>
      <c r="B6" s="325"/>
      <c r="C6" s="325"/>
      <c r="D6" s="325"/>
      <c r="E6" s="325"/>
      <c r="F6" s="325"/>
      <c r="G6" s="325"/>
      <c r="H6" s="325"/>
      <c r="I6" s="325"/>
      <c r="J6" s="325"/>
      <c r="K6" s="325"/>
      <c r="L6" s="326"/>
    </row>
    <row r="7" spans="1:12" ht="39" customHeight="1" x14ac:dyDescent="0.25">
      <c r="A7" s="164"/>
      <c r="B7" s="165" t="s">
        <v>21</v>
      </c>
      <c r="C7" s="166" t="s">
        <v>30</v>
      </c>
      <c r="D7" s="167" t="str">
        <f>CONCATENATE("FY ",Settings!$C$1)</f>
        <v>FY 2015</v>
      </c>
      <c r="E7" s="167" t="str">
        <f>CONCATENATE("FY ",Settings!$C$1+1)</f>
        <v>FY 2016</v>
      </c>
      <c r="F7" s="167" t="str">
        <f>CONCATENATE("FY ",Settings!$C$1+2)</f>
        <v>FY 2017</v>
      </c>
      <c r="G7" s="167" t="str">
        <f>CONCATENATE("FY ",Settings!$C$1+3)</f>
        <v>FY 2018</v>
      </c>
      <c r="H7" s="167" t="str">
        <f>CONCATENATE("FY ",Settings!$C$1+4)</f>
        <v>FY 2019</v>
      </c>
      <c r="I7" s="167" t="str">
        <f>CONCATENATE("Out Years after FY",Settings!$C$1+4)</f>
        <v>Out Years after FY2019</v>
      </c>
      <c r="J7" s="167" t="str">
        <f>CONCATENATE("Total FY",Settings!$C$1," - FY",Settings!$C$1+4)</f>
        <v>Total FY2015 - FY2019</v>
      </c>
      <c r="K7" s="167" t="str">
        <f>CONCATENATE("Total FY",Settings!$C$1," - Out Years")</f>
        <v>Total FY2015 - Out Years</v>
      </c>
      <c r="L7" s="168" t="s">
        <v>29</v>
      </c>
    </row>
    <row r="8" spans="1:12" ht="16.5" customHeight="1" x14ac:dyDescent="0.25">
      <c r="A8" s="106"/>
      <c r="B8" s="206" t="s">
        <v>105</v>
      </c>
      <c r="C8" s="6"/>
      <c r="D8" s="6"/>
      <c r="E8" s="6"/>
      <c r="F8" s="6"/>
      <c r="G8" s="6"/>
      <c r="H8" s="6"/>
      <c r="I8" s="123"/>
      <c r="J8" s="120">
        <f>SUM(D8:H8)</f>
        <v>0</v>
      </c>
      <c r="K8" s="114">
        <f>SUM(D8:I8)</f>
        <v>0</v>
      </c>
      <c r="L8" s="115">
        <f>SUM(C8:I8)</f>
        <v>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v>1342065</v>
      </c>
      <c r="D11" s="4">
        <v>2250207</v>
      </c>
      <c r="E11" s="4">
        <v>2333158</v>
      </c>
      <c r="F11" s="4"/>
      <c r="G11" s="4"/>
      <c r="H11" s="4"/>
      <c r="I11" s="4"/>
      <c r="J11" s="121">
        <f>SUM(D11:H11)</f>
        <v>4583365</v>
      </c>
      <c r="K11" s="116">
        <f>SUM(D11:I11)</f>
        <v>4583365</v>
      </c>
      <c r="L11" s="117">
        <f>SUM(C11:I11)</f>
        <v>5925430</v>
      </c>
    </row>
    <row r="12" spans="1:12" ht="16.5" customHeight="1" x14ac:dyDescent="0.25">
      <c r="A12" s="106"/>
      <c r="B12" s="107" t="s">
        <v>8</v>
      </c>
      <c r="C12" s="5"/>
      <c r="D12" s="5" t="s">
        <v>60</v>
      </c>
      <c r="E12" s="5"/>
      <c r="F12" s="5"/>
      <c r="G12" s="5"/>
      <c r="H12" s="5"/>
      <c r="I12" s="5"/>
      <c r="J12" s="121">
        <f t="shared" si="0"/>
        <v>0</v>
      </c>
      <c r="K12" s="116">
        <f t="shared" si="1"/>
        <v>0</v>
      </c>
      <c r="L12" s="117">
        <f t="shared" si="2"/>
        <v>0</v>
      </c>
    </row>
    <row r="13" spans="1:12" ht="22.2" customHeight="1" x14ac:dyDescent="0.25">
      <c r="A13" s="108"/>
      <c r="B13" s="125" t="s">
        <v>9</v>
      </c>
      <c r="C13" s="126"/>
      <c r="D13" s="126"/>
      <c r="E13" s="126">
        <v>1170000</v>
      </c>
      <c r="F13" s="126"/>
      <c r="G13" s="126"/>
      <c r="H13" s="126"/>
      <c r="I13" s="126"/>
      <c r="J13" s="121">
        <f>SUM(E13:H13)</f>
        <v>1170000</v>
      </c>
      <c r="K13" s="116">
        <f>SUM(E13:I13)</f>
        <v>1170000</v>
      </c>
      <c r="L13" s="117">
        <f>SUM(C13:I13)</f>
        <v>1170000</v>
      </c>
    </row>
    <row r="14" spans="1:12" ht="16.5" customHeight="1" x14ac:dyDescent="0.25">
      <c r="A14" s="335" t="s">
        <v>77</v>
      </c>
      <c r="B14" s="336"/>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4" t="s">
        <v>41</v>
      </c>
      <c r="B19" s="334"/>
      <c r="C19" s="11">
        <f t="shared" ref="C19:L19" si="3">SUM(C8:C18)</f>
        <v>1342065</v>
      </c>
      <c r="D19" s="11">
        <f t="shared" si="3"/>
        <v>2250207</v>
      </c>
      <c r="E19" s="11">
        <f t="shared" si="3"/>
        <v>3503158</v>
      </c>
      <c r="F19" s="11">
        <f t="shared" si="3"/>
        <v>0</v>
      </c>
      <c r="G19" s="11">
        <f t="shared" si="3"/>
        <v>0</v>
      </c>
      <c r="H19" s="11">
        <f t="shared" si="3"/>
        <v>0</v>
      </c>
      <c r="I19" s="11">
        <f t="shared" si="3"/>
        <v>0</v>
      </c>
      <c r="J19" s="11">
        <f>SUM(J8:J18)</f>
        <v>5753365</v>
      </c>
      <c r="K19" s="11">
        <f t="shared" si="3"/>
        <v>5753365</v>
      </c>
      <c r="L19" s="11">
        <f t="shared" si="3"/>
        <v>7095430</v>
      </c>
    </row>
    <row r="20" spans="1:12" ht="12.6" customHeight="1" thickTop="1" x14ac:dyDescent="0.25">
      <c r="A20" s="109"/>
      <c r="B20" s="110"/>
      <c r="C20" s="111"/>
      <c r="D20" s="111"/>
      <c r="E20" s="111"/>
      <c r="F20" s="111"/>
      <c r="G20" s="111"/>
      <c r="H20" s="111"/>
      <c r="I20" s="111"/>
    </row>
    <row r="21" spans="1:12" ht="26.25" customHeight="1" x14ac:dyDescent="0.25">
      <c r="A21" s="327" t="s">
        <v>40</v>
      </c>
      <c r="B21" s="328"/>
      <c r="C21" s="7">
        <f>'TOTAL DEVELOPMENT COSTS'!D24</f>
        <v>1342065</v>
      </c>
      <c r="D21" s="7">
        <f>'TOTAL DEVELOPMENT COSTS'!E24</f>
        <v>2250207</v>
      </c>
      <c r="E21" s="7">
        <f>'TOTAL DEVELOPMENT COSTS'!F24</f>
        <v>3503158</v>
      </c>
      <c r="F21" s="7">
        <f>'TOTAL DEVELOPMENT COSTS'!G24</f>
        <v>0</v>
      </c>
      <c r="G21" s="7">
        <f>'TOTAL DEVELOPMENT COSTS'!H24</f>
        <v>0</v>
      </c>
      <c r="H21" s="7">
        <f>'TOTAL DEVELOPMENT COSTS'!I24</f>
        <v>0</v>
      </c>
      <c r="I21" s="7">
        <f>'TOTAL DEVELOPMENT COSTS'!J24</f>
        <v>0</v>
      </c>
    </row>
    <row r="22" spans="1:12" s="112" customFormat="1" ht="8.25" customHeight="1" x14ac:dyDescent="0.25">
      <c r="A22" s="109"/>
      <c r="B22" s="110"/>
      <c r="C22" s="111"/>
      <c r="D22" s="111"/>
      <c r="E22" s="111"/>
      <c r="F22" s="111"/>
      <c r="G22" s="111"/>
      <c r="H22" s="111"/>
      <c r="I22" s="111"/>
      <c r="L22" s="113"/>
    </row>
    <row r="23" spans="1:12" ht="37.5" customHeight="1" x14ac:dyDescent="0.25">
      <c r="A23" s="329" t="s">
        <v>78</v>
      </c>
      <c r="B23" s="330"/>
      <c r="C23" s="7">
        <f t="shared" ref="C23:I23" si="4">C21-C19</f>
        <v>0</v>
      </c>
      <c r="D23" s="7">
        <f t="shared" si="4"/>
        <v>0</v>
      </c>
      <c r="E23" s="7">
        <f t="shared" si="4"/>
        <v>0</v>
      </c>
      <c r="F23" s="7">
        <f t="shared" si="4"/>
        <v>0</v>
      </c>
      <c r="G23" s="7">
        <f t="shared" si="4"/>
        <v>0</v>
      </c>
      <c r="H23" s="7">
        <f t="shared" si="4"/>
        <v>0</v>
      </c>
      <c r="I23" s="7">
        <f t="shared" si="4"/>
        <v>0</v>
      </c>
    </row>
    <row r="24" spans="1:12" ht="13.8" thickBot="1" x14ac:dyDescent="0.3"/>
    <row r="25" spans="1:12" ht="13.8" thickBot="1" x14ac:dyDescent="0.3">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2015</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763CEB1769E54EA311648180294044" ma:contentTypeVersion="0" ma:contentTypeDescription="Create a new document." ma:contentTypeScope="" ma:versionID="29272c1b65c3e2f9f6b8e6cb08be142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57D66B-C328-412C-84FC-829EEC5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206736-2F58-4CB3-9F0D-C4CF04B1E400}">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A2AA873E-9869-46AD-B320-EDC308EED6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Matteis, John</cp:lastModifiedBy>
  <cp:lastPrinted>2012-10-26T11:58:45Z</cp:lastPrinted>
  <dcterms:created xsi:type="dcterms:W3CDTF">2009-11-16T15:45:40Z</dcterms:created>
  <dcterms:modified xsi:type="dcterms:W3CDTF">2015-04-21T20:37:11Z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0x0101006E763CEB1769E54EA311648180294044</vt:lpwstr>
  </property>
</Properties>
</file>