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80" windowWidth="15480" windowHeight="11580" tabRatio="978" firstSheet="1" activeTab="6"/>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I19" i="5"/>
  <c r="I23" s="1"/>
  <c r="K9"/>
  <c r="L18" i="6"/>
  <c r="L16"/>
  <c r="L13"/>
  <c r="G18"/>
  <c r="L23"/>
  <c r="F23"/>
  <c r="L13" i="1" l="1"/>
  <c r="F29" i="4"/>
  <c r="K22" i="1"/>
  <c r="L19"/>
  <c r="K18"/>
  <c r="J18"/>
  <c r="J23" l="1"/>
  <c r="D22" i="2"/>
  <c r="D15"/>
  <c r="E15"/>
  <c r="F15"/>
  <c r="L12"/>
  <c r="L14"/>
  <c r="L13"/>
  <c r="L16"/>
  <c r="L17"/>
  <c r="L18"/>
  <c r="L19"/>
  <c r="L20"/>
  <c r="L21"/>
  <c r="L23"/>
  <c r="L25"/>
  <c r="J15"/>
  <c r="J22"/>
  <c r="J26"/>
  <c r="H11"/>
  <c r="F11"/>
  <c r="E11"/>
  <c r="D36" i="10"/>
  <c r="H10" i="2"/>
  <c r="G10"/>
  <c r="F10"/>
  <c r="D66" i="10"/>
  <c r="C3" i="5"/>
  <c r="C2"/>
  <c r="D4" i="2"/>
  <c r="D3"/>
  <c r="D2"/>
  <c r="C2" i="10"/>
  <c r="C4"/>
  <c r="C3"/>
  <c r="D3" i="6"/>
  <c r="D2"/>
  <c r="D2" i="1"/>
  <c r="D3"/>
  <c r="C2" i="4"/>
  <c r="A37" i="10"/>
  <c r="D7" i="5"/>
  <c r="E7"/>
  <c r="F7"/>
  <c r="G7"/>
  <c r="H7"/>
  <c r="J7"/>
  <c r="K7"/>
  <c r="L7"/>
  <c r="K8"/>
  <c r="L8"/>
  <c r="M8"/>
  <c r="L9"/>
  <c r="M9"/>
  <c r="K10"/>
  <c r="L10"/>
  <c r="M10"/>
  <c r="K11"/>
  <c r="L11"/>
  <c r="M11"/>
  <c r="K12"/>
  <c r="L12"/>
  <c r="M12"/>
  <c r="D11" i="6"/>
  <c r="E11"/>
  <c r="F11"/>
  <c r="G11"/>
  <c r="H11"/>
  <c r="I11"/>
  <c r="K11"/>
  <c r="K14" i="5"/>
  <c r="L14"/>
  <c r="M14"/>
  <c r="K15"/>
  <c r="L15"/>
  <c r="M15"/>
  <c r="K16"/>
  <c r="L16"/>
  <c r="M16"/>
  <c r="K17"/>
  <c r="L17"/>
  <c r="M17"/>
  <c r="K18"/>
  <c r="L18"/>
  <c r="M18"/>
  <c r="G15" i="2"/>
  <c r="H15"/>
  <c r="E22"/>
  <c r="F22"/>
  <c r="G22"/>
  <c r="H22"/>
  <c r="D26"/>
  <c r="E26"/>
  <c r="F26"/>
  <c r="G26"/>
  <c r="H26"/>
  <c r="A20" i="10"/>
  <c r="A9"/>
  <c r="E7" i="6"/>
  <c r="F7"/>
  <c r="G7"/>
  <c r="H7"/>
  <c r="I7"/>
  <c r="K7"/>
  <c r="L8"/>
  <c r="L9"/>
  <c r="L10"/>
  <c r="E7" i="1"/>
  <c r="F7"/>
  <c r="G7"/>
  <c r="H7"/>
  <c r="I7"/>
  <c r="K7"/>
  <c r="L9"/>
  <c r="L10"/>
  <c r="D11"/>
  <c r="E11"/>
  <c r="E18"/>
  <c r="F11"/>
  <c r="G11"/>
  <c r="H11"/>
  <c r="I11"/>
  <c r="K11"/>
  <c r="K23" s="1"/>
  <c r="L12"/>
  <c r="L14"/>
  <c r="L15"/>
  <c r="L16"/>
  <c r="L17"/>
  <c r="D18"/>
  <c r="G18"/>
  <c r="H18"/>
  <c r="I18"/>
  <c r="D22"/>
  <c r="L22" s="1"/>
  <c r="E22"/>
  <c r="F22"/>
  <c r="G22"/>
  <c r="H22"/>
  <c r="I22"/>
  <c r="D29" i="4"/>
  <c r="D19" i="5"/>
  <c r="L11" i="6"/>
  <c r="L26" i="2" l="1"/>
  <c r="L18" i="1"/>
  <c r="E27" i="2"/>
  <c r="H27"/>
  <c r="G27"/>
  <c r="J27"/>
  <c r="F27"/>
  <c r="D27"/>
  <c r="L22"/>
  <c r="L15"/>
  <c r="J19" i="5"/>
  <c r="G19"/>
  <c r="H19"/>
  <c r="F19"/>
  <c r="J21"/>
  <c r="H23" i="1"/>
  <c r="G21" i="5" s="1"/>
  <c r="G23" s="1"/>
  <c r="F23" i="1"/>
  <c r="E23"/>
  <c r="D21" i="5" s="1"/>
  <c r="D23" s="1"/>
  <c r="I23" i="1"/>
  <c r="H21" i="5" s="1"/>
  <c r="H23" s="1"/>
  <c r="G23" i="1"/>
  <c r="D23"/>
  <c r="C19" i="5"/>
  <c r="C21" l="1"/>
  <c r="L23" i="1"/>
  <c r="K13" i="5"/>
  <c r="K19" s="1"/>
  <c r="L27" i="2"/>
  <c r="J23" i="5"/>
  <c r="F21"/>
  <c r="F23" s="1"/>
  <c r="L13"/>
  <c r="L19" s="1"/>
  <c r="E19"/>
  <c r="E23" s="1"/>
  <c r="M13"/>
  <c r="M19" s="1"/>
  <c r="C25" l="1"/>
</calcChain>
</file>

<file path=xl/sharedStrings.xml><?xml version="1.0" encoding="utf-8"?>
<sst xmlns="http://schemas.openxmlformats.org/spreadsheetml/2006/main" count="257" uniqueCount="124">
  <si>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</si>
  <si>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</si>
  <si>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</si>
  <si>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</si>
  <si>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</si>
  <si>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</si>
  <si>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</si>
  <si>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</si>
  <si>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</si>
  <si>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</si>
  <si>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</si>
  <si>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</si>
  <si>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</si>
  <si>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</si>
  <si>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</si>
  <si>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</si>
  <si>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</si>
  <si>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</si>
  <si>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</si>
  <si>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</si>
  <si>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</si>
  <si>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</si>
  <si>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</si>
  <si>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</si>
  <si>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</si>
  <si>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</si>
  <si>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</si>
  <si>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</si>
  <si>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</si>
  <si>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</si>
  <si>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</si>
  <si>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</si>
  <si>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</si>
  <si>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</si>
  <si>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</si>
  <si>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</si>
  <si>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</si>
  <si>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</si>
  <si>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</si>
  <si>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</si>
  <si>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</si>
  <si>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</si>
  <si>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</si>
  <si>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</si>
  <si>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</si>
  <si>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</si>
  <si>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</si>
  <si>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</si>
  <si>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</si>
  <si>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</si>
  <si>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</si>
  <si>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</si>
  <si>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</si>
  <si>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</si>
  <si>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</si>
  <si>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</si>
  <si>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</si>
  <si>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</si>
  <si>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</si>
  <si>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</si>
  <si>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</si>
  <si>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</si>
  <si>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</si>
  <si>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</si>
  <si>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</si>
  <si>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</si>
  <si>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</si>
  <si>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</si>
  <si>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</si>
  <si>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</si>
  <si>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</si>
  <si>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</si>
  <si>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</si>
  <si>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</si>
  <si>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</si>
  <si>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</si>
  <si>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</si>
  <si>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</si>
  <si>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</si>
  <si>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</si>
  <si>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</si>
  <si>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</si>
  <si>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</si>
  <si>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</si>
  <si>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</si>
  <si>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</si>
  <si>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</si>
  <si>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</si>
  <si>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</si>
  <si>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</si>
  <si>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</si>
  <si>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</si>
  <si>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</si>
  <si>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</si>
  <si>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</si>
  <si>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</si>
  <si>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</si>
  <si>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</si>
  <si>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</si>
  <si>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</si>
  <si>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</si>
  <si>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</si>
  <si>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</si>
  <si>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</si>
  <si>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</si>
  <si>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</si>
  <si>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COSC-14-01</t>
  </si>
  <si>
    <t>CT Academy</t>
  </si>
  <si>
    <t>Clifford Williams</t>
  </si>
  <si>
    <t>860-515-3760</t>
  </si>
  <si>
    <t>cwilliams@charteroak.edu</t>
  </si>
  <si>
    <t>1,  Reduced costs to obtain Blackboard License for 5 years</t>
  </si>
  <si>
    <t>FY 14</t>
  </si>
  <si>
    <t>2.  Savings from adapting existing registrations system</t>
  </si>
  <si>
    <t>3.  Savings for DAS Training Stafff for travel and on ground presentations</t>
  </si>
  <si>
    <t>4.  Savings for online LEAN Orientation</t>
  </si>
  <si>
    <t>5.  Estimated savings for state agencies to use online training</t>
  </si>
  <si>
    <t>FY 2018</t>
  </si>
  <si>
    <t>CT Education Academy</t>
  </si>
  <si>
    <t>7.  Travel and time savings for state employees to attend training</t>
  </si>
  <si>
    <t>369,,109</t>
  </si>
  <si>
    <t>FIRST FISCAL YEAR OF TRANSITION (2016)</t>
  </si>
  <si>
    <t>FIRST FISCAL YEAR OF STEADY STATE OPERATION (2018)</t>
  </si>
  <si>
    <t>Transition FY 18</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</si>
</sst>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5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5" fillId="25" borderId="0" xfId="0" applyFont="1" applyFill="1" applyBorder="1" applyAlignment="1" applyProtection="1">
      <alignment vertical="center" wrapText="1"/>
    </xf>
    <xf numFmtId="49" fontId="4" fillId="24" borderId="0" xfId="0" applyNumberFormat="1" applyFont="1" applyFill="1" applyBorder="1" applyAlignment="1" applyProtection="1">
      <alignment horizontal="left" vertical="center" wrapText="1"/>
      <protection locked="0"/>
    </xf>
    <xf numFmtId="49" fontId="5" fillId="24" borderId="0" xfId="0" applyNumberFormat="1" applyFont="1" applyFill="1" applyBorder="1" applyAlignment="1" applyProtection="1">
      <alignment horizontal="center" vertical="center" wrapText="1"/>
      <protection locked="0"/>
    </xf>
    <xf numFmtId="3" fontId="5" fillId="24" borderId="0" xfId="0" applyNumberFormat="1" applyFont="1" applyFill="1" applyBorder="1" applyAlignment="1" applyProtection="1">
      <alignment horizontal="right" vertical="center" wrapText="1"/>
      <protection locked="0"/>
    </xf>
    <xf numFmtId="0" fontId="9" fillId="25" borderId="0" xfId="0" applyNumberFormat="1" applyFont="1" applyFill="1" applyBorder="1" applyAlignment="1" applyProtection="1">
      <alignment vertical="center" wrapText="1"/>
    </xf>
    <xf numFmtId="165" fontId="9" fillId="25" borderId="0" xfId="0" applyNumberFormat="1" applyFont="1" applyFill="1" applyBorder="1" applyAlignment="1" applyProtection="1">
      <alignment horizontal="left" vertical="center" wrapText="1"/>
    </xf>
    <xf numFmtId="0" fontId="0" fillId="25" borderId="0" xfId="0" applyNumberFormat="1" applyFill="1" applyBorder="1" applyAlignment="1" applyProtection="1">
      <alignment vertical="center" wrapText="1"/>
    </xf>
    <xf numFmtId="165" fontId="0" fillId="25" borderId="0" xfId="0" applyNumberFormat="1" applyFill="1" applyBorder="1" applyAlignment="1" applyProtection="1">
      <alignment horizontal="left" vertical="center" wrapText="1"/>
    </xf>
    <xf numFmtId="3" fontId="8" fillId="0" borderId="0" xfId="0" applyNumberFormat="1" applyFont="1" applyProtection="1"/>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williams@charteroak.edu"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topLeftCell="A7" zoomScale="80" zoomScaleNormal="80" zoomScaleSheetLayoutView="100" workbookViewId="0">
      <selection activeCell="B13" sqref="B13:C13"/>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27" t="s">
        <v>71</v>
      </c>
      <c r="B2" s="227"/>
      <c r="C2" s="228"/>
    </row>
    <row r="3" spans="1:7" s="162" customFormat="1" ht="16.5" customHeight="1">
      <c r="A3" s="232" t="s">
        <v>25</v>
      </c>
      <c r="B3" s="233"/>
      <c r="C3" s="193" t="s">
        <v>106</v>
      </c>
    </row>
    <row r="4" spans="1:7" s="162" customFormat="1" ht="16.5" customHeight="1">
      <c r="A4" s="232" t="s">
        <v>22</v>
      </c>
      <c r="B4" s="233"/>
      <c r="C4" s="194" t="s">
        <v>107</v>
      </c>
    </row>
    <row r="5" spans="1:7" s="162" customFormat="1" ht="16.5" customHeight="1">
      <c r="A5" s="232" t="s">
        <v>26</v>
      </c>
      <c r="B5" s="233"/>
      <c r="C5" s="49">
        <v>41442</v>
      </c>
    </row>
    <row r="6" spans="1:7" s="162" customFormat="1" ht="16.5" customHeight="1">
      <c r="A6" s="232" t="s">
        <v>27</v>
      </c>
      <c r="B6" s="233"/>
      <c r="C6" s="194" t="s">
        <v>108</v>
      </c>
      <c r="E6" s="248" t="s">
        <v>78</v>
      </c>
      <c r="F6" s="248"/>
      <c r="G6" s="248"/>
    </row>
    <row r="7" spans="1:7" s="162" customFormat="1" ht="16.5" customHeight="1">
      <c r="A7" s="232" t="s">
        <v>23</v>
      </c>
      <c r="B7" s="233"/>
      <c r="C7" s="194" t="s">
        <v>109</v>
      </c>
      <c r="E7" s="248"/>
      <c r="F7" s="248"/>
      <c r="G7" s="248"/>
    </row>
    <row r="8" spans="1:7" s="163" customFormat="1" ht="16.5" customHeight="1">
      <c r="A8" s="235" t="s">
        <v>24</v>
      </c>
      <c r="B8" s="236"/>
      <c r="C8" s="206" t="s">
        <v>110</v>
      </c>
      <c r="E8" s="248"/>
      <c r="F8" s="248"/>
      <c r="G8" s="248"/>
    </row>
    <row r="9" spans="1:7" ht="15.75" customHeight="1">
      <c r="A9" s="237" t="s">
        <v>72</v>
      </c>
      <c r="B9" s="238"/>
      <c r="C9" s="239"/>
    </row>
    <row r="10" spans="1:7" ht="26.25" customHeight="1">
      <c r="A10" s="249" t="s">
        <v>102</v>
      </c>
      <c r="B10" s="250"/>
      <c r="C10" s="251"/>
    </row>
    <row r="11" spans="1:7" ht="16.5" customHeight="1">
      <c r="A11" s="204">
        <v>1</v>
      </c>
      <c r="B11" s="234" t="s">
        <v>66</v>
      </c>
      <c r="C11" s="234"/>
      <c r="D11" s="203"/>
      <c r="E11" s="203"/>
    </row>
    <row r="12" spans="1:7" ht="16.5" customHeight="1">
      <c r="A12" s="202">
        <v>2</v>
      </c>
      <c r="B12" s="234" t="s">
        <v>31</v>
      </c>
      <c r="C12" s="234"/>
      <c r="D12" s="203"/>
      <c r="E12" s="203"/>
    </row>
    <row r="13" spans="1:7" ht="16.5" customHeight="1">
      <c r="A13" s="202">
        <v>3</v>
      </c>
      <c r="B13" s="234" t="s">
        <v>32</v>
      </c>
      <c r="C13" s="234"/>
      <c r="D13" s="203"/>
      <c r="E13" s="203"/>
    </row>
    <row r="14" spans="1:7" ht="16.5" customHeight="1">
      <c r="A14" s="202">
        <v>4</v>
      </c>
      <c r="B14" s="234" t="s">
        <v>64</v>
      </c>
      <c r="C14" s="234"/>
      <c r="D14" s="203"/>
      <c r="E14" s="203"/>
    </row>
    <row r="15" spans="1:7" ht="16.5" customHeight="1">
      <c r="A15" s="202">
        <v>6</v>
      </c>
      <c r="B15" s="234" t="s">
        <v>65</v>
      </c>
      <c r="C15" s="234"/>
      <c r="D15" s="203"/>
      <c r="E15" s="203"/>
    </row>
    <row r="16" spans="1:7" ht="18" customHeight="1">
      <c r="A16" s="202">
        <v>7</v>
      </c>
      <c r="B16" s="234" t="s">
        <v>33</v>
      </c>
      <c r="C16" s="234"/>
      <c r="D16" s="203"/>
      <c r="E16" s="203"/>
    </row>
    <row r="17" spans="1:3" ht="15.75" customHeight="1">
      <c r="A17" s="229" t="s">
        <v>46</v>
      </c>
      <c r="B17" s="230"/>
      <c r="C17" s="231"/>
    </row>
    <row r="18" spans="1:3" ht="14.25" customHeight="1">
      <c r="A18" s="199">
        <v>3</v>
      </c>
      <c r="B18" s="252" t="s">
        <v>82</v>
      </c>
      <c r="C18" s="253"/>
    </row>
    <row r="19" spans="1:3" ht="14.25" customHeight="1">
      <c r="A19" s="222" t="s">
        <v>20</v>
      </c>
      <c r="B19" s="223"/>
      <c r="C19" s="224"/>
    </row>
    <row r="20" spans="1:3" ht="12.75">
      <c r="A20" s="198">
        <v>1</v>
      </c>
      <c r="B20" s="220" t="s">
        <v>34</v>
      </c>
      <c r="C20" s="220"/>
    </row>
    <row r="21" spans="1:3" ht="93" customHeight="1">
      <c r="A21" s="199">
        <v>2</v>
      </c>
      <c r="B21" s="221" t="s">
        <v>47</v>
      </c>
      <c r="C21" s="221"/>
    </row>
    <row r="22" spans="1:3" ht="12.75">
      <c r="A22" s="199">
        <v>3</v>
      </c>
      <c r="B22" s="221" t="s">
        <v>99</v>
      </c>
      <c r="C22" s="221"/>
    </row>
    <row r="23" spans="1:3" ht="12.75">
      <c r="A23" s="199">
        <v>4</v>
      </c>
      <c r="B23" s="221" t="s">
        <v>100</v>
      </c>
      <c r="C23" s="221"/>
    </row>
    <row r="24" spans="1:3" ht="15.75" customHeight="1">
      <c r="A24" s="244" t="s">
        <v>45</v>
      </c>
      <c r="B24" s="244"/>
      <c r="C24" s="244"/>
    </row>
    <row r="25" spans="1:3" ht="12.75" customHeight="1">
      <c r="A25" s="198">
        <v>1</v>
      </c>
      <c r="B25" s="226" t="s">
        <v>35</v>
      </c>
      <c r="C25" s="226"/>
    </row>
    <row r="26" spans="1:3" ht="12.75">
      <c r="A26" s="199">
        <v>2</v>
      </c>
      <c r="B26" s="225" t="s">
        <v>36</v>
      </c>
      <c r="C26" s="225"/>
    </row>
    <row r="27" spans="1:3" ht="12.75" customHeight="1">
      <c r="A27" s="199">
        <v>3</v>
      </c>
      <c r="B27" s="221" t="s">
        <v>99</v>
      </c>
      <c r="C27" s="221"/>
    </row>
    <row r="28" spans="1:3" ht="13.5" customHeight="1">
      <c r="A28" s="241" t="s">
        <v>50</v>
      </c>
      <c r="B28" s="242"/>
      <c r="C28" s="243"/>
    </row>
    <row r="29" spans="1:3" ht="12.75">
      <c r="A29" s="198">
        <v>1</v>
      </c>
      <c r="B29" s="226" t="s">
        <v>35</v>
      </c>
      <c r="C29" s="226"/>
    </row>
    <row r="30" spans="1:3" ht="12.75">
      <c r="A30" s="199">
        <v>2</v>
      </c>
      <c r="B30" s="225" t="s">
        <v>36</v>
      </c>
      <c r="C30" s="225"/>
    </row>
    <row r="31" spans="1:3" ht="12.75" customHeight="1">
      <c r="A31" s="199">
        <v>3</v>
      </c>
      <c r="B31" s="221" t="s">
        <v>99</v>
      </c>
      <c r="C31" s="221"/>
    </row>
    <row r="32" spans="1:3" ht="13.5" customHeight="1">
      <c r="A32" s="241" t="s">
        <v>52</v>
      </c>
      <c r="B32" s="242"/>
      <c r="C32" s="243"/>
    </row>
    <row r="33" spans="1:3" ht="64.5" customHeight="1">
      <c r="A33" s="198">
        <v>1</v>
      </c>
      <c r="B33" s="245" t="s">
        <v>79</v>
      </c>
      <c r="C33" s="246"/>
    </row>
    <row r="34" spans="1:3" ht="117.75" customHeight="1">
      <c r="A34" s="199">
        <v>2</v>
      </c>
      <c r="B34" s="245" t="s">
        <v>101</v>
      </c>
      <c r="C34" s="246"/>
    </row>
    <row r="35" spans="1:3" ht="54.75" customHeight="1">
      <c r="A35" s="199">
        <v>3</v>
      </c>
      <c r="B35" s="245" t="s">
        <v>80</v>
      </c>
      <c r="C35" s="246"/>
    </row>
    <row r="36" spans="1:3" ht="32.25" customHeight="1">
      <c r="A36" s="199">
        <v>4</v>
      </c>
      <c r="B36" s="245" t="s">
        <v>57</v>
      </c>
      <c r="C36" s="246"/>
    </row>
    <row r="37" spans="1:3" ht="15.75" customHeight="1">
      <c r="A37" s="199">
        <v>5</v>
      </c>
      <c r="B37" s="221" t="s">
        <v>67</v>
      </c>
      <c r="C37" s="221"/>
    </row>
    <row r="38" spans="1:3" ht="107.25" customHeight="1">
      <c r="A38" s="199">
        <v>6</v>
      </c>
      <c r="B38" s="247" t="s">
        <v>98</v>
      </c>
      <c r="C38" s="221"/>
    </row>
    <row r="39" spans="1:3" ht="13.5" customHeight="1">
      <c r="A39" s="241" t="s">
        <v>21</v>
      </c>
      <c r="B39" s="242"/>
      <c r="C39" s="243"/>
    </row>
    <row r="40" spans="1:3" ht="12.75" customHeight="1">
      <c r="A40" s="198">
        <v>1</v>
      </c>
      <c r="B40" s="220" t="s">
        <v>37</v>
      </c>
      <c r="C40" s="220"/>
    </row>
    <row r="41" spans="1:3" ht="27.75" customHeight="1">
      <c r="A41" s="199">
        <v>2</v>
      </c>
      <c r="B41" s="221" t="s">
        <v>73</v>
      </c>
      <c r="C41" s="221"/>
    </row>
    <row r="42" spans="1:3" ht="15.75" customHeight="1">
      <c r="A42" s="200">
        <v>3</v>
      </c>
      <c r="B42" s="221" t="s">
        <v>38</v>
      </c>
      <c r="C42" s="221"/>
    </row>
    <row r="43" spans="1:3" ht="43.5" customHeight="1">
      <c r="A43" s="201">
        <v>4</v>
      </c>
      <c r="B43" s="240" t="s">
        <v>77</v>
      </c>
      <c r="C43" s="221"/>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30"/>
  <sheetViews>
    <sheetView showGridLines="0" zoomScale="90" zoomScaleNormal="90" workbookViewId="0">
      <selection activeCell="O8" sqref="O8"/>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59" t="s">
        <v>25</v>
      </c>
      <c r="B2" s="260"/>
      <c r="C2" s="265" t="str">
        <f>IF(ISBLANK('PROJECT ID|INSTRUCTIONS'!C3)," ",'PROJECT ID|INSTRUCTIONS'!C3)</f>
        <v>COSC-14-01</v>
      </c>
      <c r="D2" s="266"/>
      <c r="E2" s="266"/>
      <c r="F2" s="267"/>
    </row>
    <row r="3" spans="1:6" s="19" customFormat="1" ht="16.5" customHeight="1">
      <c r="A3" s="261" t="s">
        <v>22</v>
      </c>
      <c r="B3" s="262"/>
      <c r="C3" s="268" t="s">
        <v>118</v>
      </c>
      <c r="D3" s="269"/>
      <c r="E3" s="269"/>
      <c r="F3" s="270"/>
    </row>
    <row r="4" spans="1:6" s="19" customFormat="1" ht="16.5" customHeight="1">
      <c r="A4" s="263" t="s">
        <v>26</v>
      </c>
      <c r="B4" s="264"/>
      <c r="C4" s="271">
        <v>41900</v>
      </c>
      <c r="D4" s="272"/>
      <c r="E4" s="272"/>
      <c r="F4" s="273"/>
    </row>
    <row r="5" spans="1:6" s="20" customFormat="1" ht="12" customHeight="1"/>
    <row r="6" spans="1:6" s="20" customFormat="1" ht="18.75" customHeight="1">
      <c r="A6" s="256" t="s">
        <v>20</v>
      </c>
      <c r="B6" s="257"/>
      <c r="C6" s="257"/>
      <c r="D6" s="257"/>
      <c r="E6" s="257"/>
      <c r="F6" s="258"/>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6"/>
      <c r="B10" s="127"/>
      <c r="C10" s="12"/>
      <c r="D10" s="15"/>
      <c r="E10" s="12"/>
      <c r="F10" s="15"/>
    </row>
    <row r="11" spans="1:6" s="27" customFormat="1">
      <c r="A11" s="96"/>
      <c r="B11" s="127"/>
      <c r="C11" s="13"/>
      <c r="D11" s="14"/>
      <c r="E11" s="13"/>
      <c r="F11" s="14"/>
    </row>
    <row r="12" spans="1:6" s="27" customFormat="1">
      <c r="A12" s="96"/>
      <c r="B12" s="127"/>
      <c r="C12" s="13"/>
      <c r="D12" s="14"/>
      <c r="E12" s="13"/>
      <c r="F12" s="14"/>
    </row>
    <row r="13" spans="1:6" s="27" customFormat="1">
      <c r="A13" s="96"/>
      <c r="B13" s="127"/>
      <c r="C13" s="12"/>
      <c r="D13" s="15"/>
      <c r="E13" s="12"/>
      <c r="F13" s="15"/>
    </row>
    <row r="14" spans="1:6" s="27" customFormat="1">
      <c r="A14" s="96"/>
      <c r="B14" s="127"/>
      <c r="C14" s="12"/>
      <c r="D14" s="15"/>
      <c r="E14" s="12"/>
      <c r="F14" s="15"/>
    </row>
    <row r="15" spans="1:6" ht="15" customHeight="1">
      <c r="A15" s="34" t="s">
        <v>11</v>
      </c>
      <c r="B15" s="35"/>
      <c r="C15" s="99"/>
      <c r="D15" s="100"/>
      <c r="E15" s="99"/>
      <c r="F15" s="100"/>
    </row>
    <row r="16" spans="1:6" s="27" customFormat="1">
      <c r="A16" s="96"/>
      <c r="B16" s="127"/>
      <c r="C16" s="13"/>
      <c r="D16" s="14"/>
      <c r="E16" s="13"/>
      <c r="F16" s="14"/>
    </row>
    <row r="17" spans="1:6" s="27" customFormat="1">
      <c r="A17" s="96"/>
      <c r="B17" s="127"/>
      <c r="C17" s="13"/>
      <c r="D17" s="14"/>
      <c r="E17" s="13"/>
      <c r="F17" s="14"/>
    </row>
    <row r="18" spans="1:6" s="27" customFormat="1">
      <c r="A18" s="96"/>
      <c r="B18" s="127"/>
      <c r="C18" s="13"/>
      <c r="D18" s="14"/>
      <c r="E18" s="13"/>
      <c r="F18" s="14"/>
    </row>
    <row r="19" spans="1:6" s="27" customFormat="1">
      <c r="A19" s="96"/>
      <c r="B19" s="127"/>
      <c r="C19" s="12"/>
      <c r="D19" s="15"/>
      <c r="E19" s="12"/>
      <c r="F19" s="15"/>
    </row>
    <row r="20" spans="1:6" s="27" customFormat="1">
      <c r="A20" s="96"/>
      <c r="B20" s="127"/>
      <c r="C20" s="16"/>
      <c r="D20" s="17"/>
      <c r="E20" s="16"/>
      <c r="F20" s="17"/>
    </row>
    <row r="21" spans="1:6" ht="15" customHeight="1">
      <c r="A21" s="34" t="s">
        <v>12</v>
      </c>
      <c r="B21" s="35"/>
      <c r="C21" s="97"/>
      <c r="D21" s="98"/>
      <c r="E21" s="188"/>
      <c r="F21" s="98"/>
    </row>
    <row r="22" spans="1:6" s="27" customFormat="1">
      <c r="A22" s="36"/>
      <c r="B22" s="128" t="s">
        <v>111</v>
      </c>
      <c r="C22" s="13" t="s">
        <v>112</v>
      </c>
      <c r="D22" s="14">
        <v>106494</v>
      </c>
      <c r="E22" s="13"/>
      <c r="F22" s="14"/>
    </row>
    <row r="23" spans="1:6" s="27" customFormat="1">
      <c r="A23" s="36"/>
      <c r="B23" s="129" t="s">
        <v>113</v>
      </c>
      <c r="C23" s="13" t="s">
        <v>112</v>
      </c>
      <c r="D23" s="14">
        <v>50000</v>
      </c>
      <c r="E23" s="13"/>
      <c r="F23" s="14"/>
    </row>
    <row r="24" spans="1:6" s="27" customFormat="1" ht="24">
      <c r="A24" s="36"/>
      <c r="B24" s="129" t="s">
        <v>114</v>
      </c>
      <c r="C24" s="13"/>
      <c r="D24" s="14"/>
      <c r="E24" s="13" t="s">
        <v>112</v>
      </c>
      <c r="F24" s="14">
        <v>40000</v>
      </c>
    </row>
    <row r="25" spans="1:6" s="27" customFormat="1">
      <c r="A25" s="36"/>
      <c r="B25" s="128" t="s">
        <v>115</v>
      </c>
      <c r="C25" s="12"/>
      <c r="D25" s="15"/>
      <c r="E25" s="12" t="s">
        <v>112</v>
      </c>
      <c r="F25" s="15">
        <v>10000</v>
      </c>
    </row>
    <row r="26" spans="1:6" s="27" customFormat="1">
      <c r="A26" s="36"/>
      <c r="B26" s="130" t="s">
        <v>116</v>
      </c>
      <c r="C26" s="16"/>
      <c r="D26" s="17"/>
      <c r="E26" s="16" t="s">
        <v>112</v>
      </c>
      <c r="F26" s="17">
        <v>40000</v>
      </c>
    </row>
    <row r="27" spans="1:6" s="27" customFormat="1">
      <c r="A27" s="211"/>
      <c r="B27" s="212" t="s">
        <v>119</v>
      </c>
      <c r="C27" s="213"/>
      <c r="D27" s="214"/>
      <c r="E27" s="213" t="s">
        <v>112</v>
      </c>
      <c r="F27" s="214">
        <v>18000</v>
      </c>
    </row>
    <row r="28" spans="1:6" s="27" customFormat="1" ht="12.75" thickBot="1">
      <c r="A28" s="211"/>
      <c r="B28" s="212"/>
      <c r="C28" s="213"/>
      <c r="D28" s="214"/>
      <c r="E28" s="213"/>
      <c r="F28" s="214"/>
    </row>
    <row r="29" spans="1:6" ht="18" customHeight="1" thickTop="1" thickBot="1">
      <c r="A29" s="254" t="s">
        <v>0</v>
      </c>
      <c r="B29" s="255"/>
      <c r="C29" s="28"/>
      <c r="D29" s="29">
        <f>SUM(D9:D26)</f>
        <v>156494</v>
      </c>
      <c r="E29" s="28"/>
      <c r="F29" s="29">
        <f>SUM(F9:F28)</f>
        <v>108000</v>
      </c>
    </row>
    <row r="30" spans="1:6" ht="12.75" thickTop="1"/>
  </sheetData>
  <sheetProtection formatCells="0" formatColumns="0" formatRows="0" selectLockedCells="1"/>
  <mergeCells count="8">
    <mergeCell ref="A29:B29"/>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L27"/>
  <sheetViews>
    <sheetView showGridLines="0" zoomScale="80" zoomScaleNormal="80" workbookViewId="0">
      <pane ySplit="7" topLeftCell="A8" activePane="bottomLeft" state="frozen"/>
      <selection pane="bottomLeft" activeCell="F31" sqref="F31"/>
    </sheetView>
  </sheetViews>
  <sheetFormatPr defaultRowHeight="12.75"/>
  <cols>
    <col min="1" max="2" width="10.7109375" style="20" customWidth="1"/>
    <col min="3" max="3" width="29.7109375" style="20" customWidth="1"/>
    <col min="4" max="11" width="12.7109375" style="20" customWidth="1"/>
    <col min="12" max="12" width="14.140625" style="20" customWidth="1"/>
    <col min="13" max="16384" width="9.140625" style="20"/>
  </cols>
  <sheetData>
    <row r="1" spans="1:12" ht="12" customHeight="1"/>
    <row r="2" spans="1:12" ht="16.5" customHeight="1">
      <c r="A2" s="284" t="s">
        <v>25</v>
      </c>
      <c r="B2" s="285"/>
      <c r="C2" s="286"/>
      <c r="D2" s="265" t="str">
        <f>IF(ISBLANK('PROJECT ID|INSTRUCTIONS'!C3)," ",'PROJECT ID|INSTRUCTIONS'!C3)</f>
        <v>COSC-14-01</v>
      </c>
      <c r="E2" s="266"/>
      <c r="F2" s="266"/>
      <c r="G2" s="266"/>
      <c r="H2" s="266"/>
      <c r="I2" s="267"/>
      <c r="J2" s="215"/>
    </row>
    <row r="3" spans="1:12" ht="16.5" customHeight="1">
      <c r="A3" s="287" t="s">
        <v>22</v>
      </c>
      <c r="B3" s="288"/>
      <c r="C3" s="262"/>
      <c r="D3" s="268" t="str">
        <f>IF(ISBLANK('PROJECT ID|INSTRUCTIONS'!C4)," ",'PROJECT ID|INSTRUCTIONS'!C4)</f>
        <v>CT Academy</v>
      </c>
      <c r="E3" s="269"/>
      <c r="F3" s="269"/>
      <c r="G3" s="269"/>
      <c r="H3" s="269"/>
      <c r="I3" s="270"/>
      <c r="J3" s="215"/>
    </row>
    <row r="4" spans="1:12" ht="16.5" customHeight="1">
      <c r="A4" s="289" t="s">
        <v>26</v>
      </c>
      <c r="B4" s="290"/>
      <c r="C4" s="291"/>
      <c r="D4" s="271">
        <v>41535</v>
      </c>
      <c r="E4" s="272"/>
      <c r="F4" s="272"/>
      <c r="G4" s="272"/>
      <c r="H4" s="272"/>
      <c r="I4" s="273"/>
      <c r="J4" s="216"/>
    </row>
    <row r="5" spans="1:12" s="51" customFormat="1" ht="12" customHeight="1">
      <c r="A5" s="50" t="s">
        <v>48</v>
      </c>
      <c r="B5" s="50"/>
      <c r="C5" s="50"/>
      <c r="D5" s="50"/>
      <c r="E5" s="50"/>
      <c r="F5" s="50"/>
      <c r="G5" s="50"/>
    </row>
    <row r="6" spans="1:12" s="52" customFormat="1" ht="18" customHeight="1">
      <c r="A6" s="277" t="s">
        <v>53</v>
      </c>
      <c r="B6" s="278"/>
      <c r="C6" s="278"/>
      <c r="D6" s="278"/>
      <c r="E6" s="278"/>
      <c r="F6" s="278"/>
      <c r="G6" s="278"/>
      <c r="H6" s="278"/>
      <c r="I6" s="278"/>
      <c r="J6" s="278"/>
      <c r="K6" s="278"/>
      <c r="L6" s="279"/>
    </row>
    <row r="7" spans="1:12"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
        <v>117</v>
      </c>
      <c r="K7" s="56" t="str">
        <f>CONCATENATE("Out Years after FY",Settings!$C$1+4)</f>
        <v>Out Years after FY2017</v>
      </c>
      <c r="L7" s="57" t="s">
        <v>0</v>
      </c>
    </row>
    <row r="8" spans="1:12" ht="16.5" customHeight="1">
      <c r="A8" s="280" t="s">
        <v>84</v>
      </c>
      <c r="B8" s="58">
        <v>50110</v>
      </c>
      <c r="C8" s="58" t="s">
        <v>85</v>
      </c>
      <c r="D8" s="3"/>
      <c r="E8" s="3"/>
      <c r="F8" s="3"/>
      <c r="G8" s="3"/>
      <c r="H8" s="3"/>
      <c r="I8" s="3"/>
      <c r="J8" s="3"/>
      <c r="K8" s="3"/>
      <c r="L8" s="179"/>
    </row>
    <row r="9" spans="1:12" ht="16.5" customHeight="1">
      <c r="A9" s="281"/>
      <c r="B9" s="58">
        <v>50130</v>
      </c>
      <c r="C9" s="58" t="s">
        <v>86</v>
      </c>
      <c r="D9" s="1"/>
      <c r="E9" s="1"/>
      <c r="F9" s="1"/>
      <c r="G9" s="1"/>
      <c r="H9" s="1"/>
      <c r="I9" s="1"/>
      <c r="J9" s="1"/>
      <c r="K9" s="1"/>
      <c r="L9" s="98">
        <f t="shared" ref="L9:L19" si="0">SUM(D9:K9)</f>
        <v>0</v>
      </c>
    </row>
    <row r="10" spans="1:12" ht="16.5" customHeight="1">
      <c r="A10" s="281"/>
      <c r="B10" s="58">
        <v>50170</v>
      </c>
      <c r="C10" s="58" t="s">
        <v>87</v>
      </c>
      <c r="D10" s="2"/>
      <c r="E10" s="2"/>
      <c r="F10" s="2"/>
      <c r="G10" s="2"/>
      <c r="H10" s="2"/>
      <c r="I10" s="2"/>
      <c r="J10" s="2"/>
      <c r="K10" s="2"/>
      <c r="L10" s="187">
        <f t="shared" si="0"/>
        <v>0</v>
      </c>
    </row>
    <row r="11" spans="1:12" ht="16.5" customHeight="1" thickBot="1">
      <c r="A11" s="282"/>
      <c r="B11" s="59" t="s">
        <v>16</v>
      </c>
      <c r="C11" s="59"/>
      <c r="D11" s="60">
        <f>SUM(D8:D10)</f>
        <v>0</v>
      </c>
      <c r="E11" s="60">
        <f t="shared" ref="E11:K11" si="1">SUM(E8:E10)</f>
        <v>0</v>
      </c>
      <c r="F11" s="60">
        <f t="shared" si="1"/>
        <v>0</v>
      </c>
      <c r="G11" s="60">
        <f t="shared" si="1"/>
        <v>0</v>
      </c>
      <c r="H11" s="60">
        <f t="shared" si="1"/>
        <v>0</v>
      </c>
      <c r="I11" s="60">
        <f t="shared" si="1"/>
        <v>0</v>
      </c>
      <c r="J11" s="60">
        <v>0</v>
      </c>
      <c r="K11" s="60">
        <f t="shared" si="1"/>
        <v>0</v>
      </c>
      <c r="L11" s="61">
        <v>0</v>
      </c>
    </row>
    <row r="12" spans="1:12" ht="16.5" customHeight="1" thickTop="1">
      <c r="A12" s="283" t="s">
        <v>83</v>
      </c>
      <c r="B12" s="58">
        <v>53715</v>
      </c>
      <c r="C12" s="58" t="s">
        <v>88</v>
      </c>
      <c r="D12" s="3"/>
      <c r="E12" s="3"/>
      <c r="F12" s="3"/>
      <c r="G12" s="3"/>
      <c r="H12" s="3"/>
      <c r="I12" s="3"/>
      <c r="J12" s="3"/>
      <c r="K12" s="3"/>
      <c r="L12" s="186">
        <f t="shared" si="0"/>
        <v>0</v>
      </c>
    </row>
    <row r="13" spans="1:12" ht="16.5" customHeight="1">
      <c r="A13" s="281"/>
      <c r="B13" s="58">
        <v>53720</v>
      </c>
      <c r="C13" s="58" t="s">
        <v>89</v>
      </c>
      <c r="D13" s="1">
        <v>0</v>
      </c>
      <c r="E13" s="1">
        <v>0</v>
      </c>
      <c r="F13" s="1" t="s">
        <v>120</v>
      </c>
      <c r="G13" s="1">
        <v>92277</v>
      </c>
      <c r="H13" s="1"/>
      <c r="I13" s="1"/>
      <c r="J13" s="1"/>
      <c r="K13" s="1"/>
      <c r="L13" s="98">
        <f>SUM(F13:K13)</f>
        <v>92277</v>
      </c>
    </row>
    <row r="14" spans="1:12" ht="16.5" customHeight="1">
      <c r="A14" s="281"/>
      <c r="B14" s="58">
        <v>53735</v>
      </c>
      <c r="C14" s="58" t="s">
        <v>90</v>
      </c>
      <c r="D14" s="1"/>
      <c r="E14" s="1"/>
      <c r="F14" s="1"/>
      <c r="G14" s="1"/>
      <c r="H14" s="1"/>
      <c r="I14" s="1"/>
      <c r="J14" s="1"/>
      <c r="K14" s="1"/>
      <c r="L14" s="98">
        <f t="shared" si="0"/>
        <v>0</v>
      </c>
    </row>
    <row r="15" spans="1:12" ht="16.5" customHeight="1">
      <c r="A15" s="281"/>
      <c r="B15" s="58">
        <v>53740</v>
      </c>
      <c r="C15" s="58" t="s">
        <v>91</v>
      </c>
      <c r="D15" s="1">
        <v>0</v>
      </c>
      <c r="E15" s="1">
        <v>0</v>
      </c>
      <c r="F15" s="1"/>
      <c r="G15" s="1"/>
      <c r="H15" s="1">
        <v>31250</v>
      </c>
      <c r="I15" s="1">
        <v>31250</v>
      </c>
      <c r="J15" s="1">
        <v>31250</v>
      </c>
      <c r="K15" s="1"/>
      <c r="L15" s="98">
        <f t="shared" si="0"/>
        <v>93750</v>
      </c>
    </row>
    <row r="16" spans="1:12" ht="16.5" customHeight="1">
      <c r="A16" s="281"/>
      <c r="B16" s="58">
        <v>53755</v>
      </c>
      <c r="C16" s="58" t="s">
        <v>92</v>
      </c>
      <c r="D16" s="1">
        <v>0</v>
      </c>
      <c r="E16" s="1">
        <v>0</v>
      </c>
      <c r="F16" s="1">
        <v>496729</v>
      </c>
      <c r="G16" s="1">
        <v>75750</v>
      </c>
      <c r="H16" s="1"/>
      <c r="I16" s="1"/>
      <c r="J16" s="1"/>
      <c r="K16" s="1"/>
      <c r="L16" s="98">
        <f t="shared" si="0"/>
        <v>572479</v>
      </c>
    </row>
    <row r="17" spans="1:12" ht="16.5" customHeight="1">
      <c r="A17" s="281"/>
      <c r="B17" s="58">
        <v>53760</v>
      </c>
      <c r="C17" s="58" t="s">
        <v>93</v>
      </c>
      <c r="D17" s="1"/>
      <c r="E17" s="1"/>
      <c r="F17" s="1"/>
      <c r="G17" s="1"/>
      <c r="H17" s="1"/>
      <c r="I17" s="1"/>
      <c r="J17" s="1"/>
      <c r="K17" s="1"/>
      <c r="L17" s="187">
        <f t="shared" si="0"/>
        <v>0</v>
      </c>
    </row>
    <row r="18" spans="1:12" ht="16.5" customHeight="1" thickBot="1">
      <c r="A18" s="282"/>
      <c r="B18" s="59" t="s">
        <v>16</v>
      </c>
      <c r="C18" s="59"/>
      <c r="D18" s="60">
        <f>SUM(D12:D17)</f>
        <v>0</v>
      </c>
      <c r="E18" s="60">
        <f t="shared" ref="E18:K18" si="2">SUM(E12:E17)</f>
        <v>0</v>
      </c>
      <c r="F18" s="60">
        <v>865838</v>
      </c>
      <c r="G18" s="60">
        <f t="shared" si="2"/>
        <v>168027</v>
      </c>
      <c r="H18" s="60">
        <f t="shared" si="2"/>
        <v>31250</v>
      </c>
      <c r="I18" s="60">
        <f t="shared" si="2"/>
        <v>31250</v>
      </c>
      <c r="J18" s="60">
        <f>SUM(J13:J16)</f>
        <v>31250</v>
      </c>
      <c r="K18" s="60">
        <f t="shared" si="2"/>
        <v>0</v>
      </c>
      <c r="L18" s="61">
        <f>SUM(D18:K18)</f>
        <v>1127615</v>
      </c>
    </row>
    <row r="19" spans="1:12" ht="16.5" customHeight="1" thickTop="1">
      <c r="A19" s="283" t="s">
        <v>94</v>
      </c>
      <c r="B19" s="58">
        <v>55700</v>
      </c>
      <c r="C19" s="58" t="s">
        <v>95</v>
      </c>
      <c r="D19" s="1">
        <v>0</v>
      </c>
      <c r="E19" s="1">
        <v>0</v>
      </c>
      <c r="F19" s="1">
        <v>730000</v>
      </c>
      <c r="G19" s="1">
        <v>0</v>
      </c>
      <c r="H19" s="1">
        <v>0</v>
      </c>
      <c r="I19" s="1">
        <v>0</v>
      </c>
      <c r="J19" s="1">
        <v>0</v>
      </c>
      <c r="K19" s="1">
        <v>0</v>
      </c>
      <c r="L19" s="186">
        <f t="shared" si="0"/>
        <v>730000</v>
      </c>
    </row>
    <row r="20" spans="1:12" ht="16.5" customHeight="1">
      <c r="A20" s="280"/>
      <c r="B20" s="58">
        <v>55710</v>
      </c>
      <c r="C20" s="58" t="s">
        <v>96</v>
      </c>
      <c r="D20" s="1"/>
      <c r="E20" s="1"/>
      <c r="F20" s="1"/>
      <c r="G20" s="1"/>
      <c r="H20" s="1"/>
      <c r="I20" s="1"/>
      <c r="J20" s="1"/>
      <c r="K20" s="1"/>
      <c r="L20" s="207"/>
    </row>
    <row r="21" spans="1:12" ht="48" customHeight="1">
      <c r="A21" s="280"/>
      <c r="B21" s="58">
        <v>55730</v>
      </c>
      <c r="C21" s="58" t="s">
        <v>97</v>
      </c>
      <c r="D21" s="1"/>
      <c r="E21" s="1"/>
      <c r="F21" s="1"/>
      <c r="G21" s="1"/>
      <c r="H21" s="1"/>
      <c r="I21" s="1"/>
      <c r="J21" s="1"/>
      <c r="K21" s="1"/>
      <c r="L21" s="207"/>
    </row>
    <row r="22" spans="1:12" ht="16.5" customHeight="1" thickBot="1">
      <c r="A22" s="282"/>
      <c r="B22" s="59" t="s">
        <v>16</v>
      </c>
      <c r="C22" s="59"/>
      <c r="D22" s="60">
        <f t="shared" ref="D22:K22" si="3">SUM(D19:D21)</f>
        <v>0</v>
      </c>
      <c r="E22" s="60">
        <f t="shared" si="3"/>
        <v>0</v>
      </c>
      <c r="F22" s="60">
        <f t="shared" si="3"/>
        <v>730000</v>
      </c>
      <c r="G22" s="60">
        <f t="shared" si="3"/>
        <v>0</v>
      </c>
      <c r="H22" s="60">
        <f t="shared" si="3"/>
        <v>0</v>
      </c>
      <c r="I22" s="60">
        <f t="shared" si="3"/>
        <v>0</v>
      </c>
      <c r="J22" s="60">
        <v>0</v>
      </c>
      <c r="K22" s="60">
        <f t="shared" si="3"/>
        <v>0</v>
      </c>
      <c r="L22" s="61">
        <f>SUM(D22:K22)</f>
        <v>730000</v>
      </c>
    </row>
    <row r="23" spans="1:12" ht="16.5" customHeight="1" thickTop="1" thickBot="1">
      <c r="A23" s="274" t="s">
        <v>17</v>
      </c>
      <c r="B23" s="275"/>
      <c r="C23" s="276"/>
      <c r="D23" s="29">
        <f t="shared" ref="D23:K23" si="4">D11+D18+D22</f>
        <v>0</v>
      </c>
      <c r="E23" s="29">
        <f t="shared" si="4"/>
        <v>0</v>
      </c>
      <c r="F23" s="29">
        <f t="shared" si="4"/>
        <v>1595838</v>
      </c>
      <c r="G23" s="29">
        <f t="shared" si="4"/>
        <v>168027</v>
      </c>
      <c r="H23" s="29">
        <f t="shared" si="4"/>
        <v>31250</v>
      </c>
      <c r="I23" s="29">
        <f t="shared" si="4"/>
        <v>31250</v>
      </c>
      <c r="J23" s="29">
        <f>SUM(J11+J18)</f>
        <v>31250</v>
      </c>
      <c r="K23" s="29">
        <f t="shared" si="4"/>
        <v>0</v>
      </c>
      <c r="L23" s="29">
        <f>SUM(D23:K23)</f>
        <v>1857615</v>
      </c>
    </row>
    <row r="24" spans="1:12" ht="13.5" thickTop="1"/>
    <row r="27" spans="1:12">
      <c r="F27" s="219"/>
      <c r="G27" s="219"/>
      <c r="H27" s="219"/>
      <c r="I27" s="219"/>
      <c r="J27" s="219"/>
    </row>
  </sheetData>
  <sheetProtection formatCells="0" formatColumns="0" formatRows="0" selectLockedCells="1"/>
  <mergeCells count="11">
    <mergeCell ref="A2:C2"/>
    <mergeCell ref="A3:C3"/>
    <mergeCell ref="A4:C4"/>
    <mergeCell ref="D2:I2"/>
    <mergeCell ref="D3:I3"/>
    <mergeCell ref="D4:I4"/>
    <mergeCell ref="A23:C23"/>
    <mergeCell ref="A6:L6"/>
    <mergeCell ref="A8:A11"/>
    <mergeCell ref="A12:A18"/>
    <mergeCell ref="A19:A22"/>
  </mergeCells>
  <phoneticPr fontId="0" type="noConversion"/>
  <printOptions horizontalCentered="1"/>
  <pageMargins left="0.75" right="0.75" top="1.27" bottom="0.64" header="0.5" footer="0.45"/>
  <pageSetup scale="79"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L24"/>
  <sheetViews>
    <sheetView showGridLines="0" zoomScale="80" zoomScaleNormal="80" workbookViewId="0">
      <pane ySplit="7" topLeftCell="A8" activePane="bottomLeft" state="frozen"/>
      <selection pane="bottomLeft" activeCell="H28" sqref="H28"/>
    </sheetView>
  </sheetViews>
  <sheetFormatPr defaultRowHeight="10.5"/>
  <cols>
    <col min="1" max="2" width="10.7109375" style="9" customWidth="1"/>
    <col min="3" max="3" width="29.7109375" style="9" customWidth="1"/>
    <col min="4" max="11" width="12.7109375" style="9" customWidth="1"/>
    <col min="12" max="12" width="13" style="9" customWidth="1"/>
    <col min="13" max="16384" width="9.140625" style="9"/>
  </cols>
  <sheetData>
    <row r="1" spans="1:12" ht="12" customHeight="1"/>
    <row r="2" spans="1:12" s="65" customFormat="1" ht="16.5" customHeight="1">
      <c r="A2" s="284" t="s">
        <v>25</v>
      </c>
      <c r="B2" s="285"/>
      <c r="C2" s="285"/>
      <c r="D2" s="266" t="str">
        <f>IF(ISBLANK('PROJECT ID|INSTRUCTIONS'!C3)," ",'PROJECT ID|INSTRUCTIONS'!C3)</f>
        <v>COSC-14-01</v>
      </c>
      <c r="E2" s="292"/>
      <c r="F2" s="292"/>
      <c r="G2" s="292"/>
      <c r="H2" s="292"/>
      <c r="I2" s="293"/>
      <c r="J2" s="217"/>
    </row>
    <row r="3" spans="1:12" s="65" customFormat="1" ht="16.5" customHeight="1">
      <c r="A3" s="287" t="s">
        <v>22</v>
      </c>
      <c r="B3" s="288"/>
      <c r="C3" s="288"/>
      <c r="D3" s="269" t="str">
        <f>IF(ISBLANK('PROJECT ID|INSTRUCTIONS'!C4)," ",'PROJECT ID|INSTRUCTIONS'!C4)</f>
        <v>CT Academy</v>
      </c>
      <c r="E3" s="294"/>
      <c r="F3" s="294"/>
      <c r="G3" s="294"/>
      <c r="H3" s="294"/>
      <c r="I3" s="295"/>
      <c r="J3" s="217"/>
    </row>
    <row r="4" spans="1:12" s="65" customFormat="1" ht="16.5" customHeight="1">
      <c r="A4" s="289" t="s">
        <v>26</v>
      </c>
      <c r="B4" s="290"/>
      <c r="C4" s="290"/>
      <c r="D4" s="272">
        <v>41535</v>
      </c>
      <c r="E4" s="296"/>
      <c r="F4" s="296"/>
      <c r="G4" s="296"/>
      <c r="H4" s="296"/>
      <c r="I4" s="297"/>
      <c r="J4" s="218"/>
    </row>
    <row r="5" spans="1:12" s="65" customFormat="1" ht="12" customHeight="1">
      <c r="A5" s="66"/>
      <c r="B5" s="66"/>
      <c r="C5" s="66"/>
      <c r="D5" s="66"/>
      <c r="E5" s="67"/>
      <c r="F5" s="67"/>
      <c r="G5" s="67"/>
      <c r="H5" s="67"/>
      <c r="I5" s="67"/>
      <c r="J5" s="67"/>
    </row>
    <row r="6" spans="1:12" ht="18" customHeight="1">
      <c r="A6" s="298" t="s">
        <v>54</v>
      </c>
      <c r="B6" s="299"/>
      <c r="C6" s="299"/>
      <c r="D6" s="299"/>
      <c r="E6" s="299"/>
      <c r="F6" s="299"/>
      <c r="G6" s="299"/>
      <c r="H6" s="299"/>
      <c r="I6" s="299"/>
      <c r="J6" s="299"/>
      <c r="K6" s="299"/>
      <c r="L6" s="300"/>
    </row>
    <row r="7" spans="1:12"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
        <v>117</v>
      </c>
      <c r="K7" s="70" t="str">
        <f>CONCATENATE("Out Years after FY",Settings!$C$1+4)</f>
        <v>Out Years after FY2017</v>
      </c>
      <c r="L7" s="71" t="s">
        <v>0</v>
      </c>
    </row>
    <row r="8" spans="1:12" ht="16.5" customHeight="1">
      <c r="A8" s="280" t="s">
        <v>84</v>
      </c>
      <c r="B8" s="58">
        <v>50110</v>
      </c>
      <c r="C8" s="58" t="s">
        <v>85</v>
      </c>
      <c r="D8" s="205"/>
      <c r="E8" s="3"/>
      <c r="F8" s="3"/>
      <c r="G8" s="3"/>
      <c r="H8" s="3"/>
      <c r="I8" s="3"/>
      <c r="J8" s="40"/>
      <c r="K8" s="40"/>
      <c r="L8" s="182">
        <f>SUM(D8:K8)</f>
        <v>0</v>
      </c>
    </row>
    <row r="9" spans="1:12" ht="16.5" customHeight="1">
      <c r="A9" s="281"/>
      <c r="B9" s="58">
        <v>50130</v>
      </c>
      <c r="C9" s="58" t="s">
        <v>86</v>
      </c>
      <c r="D9" s="1"/>
      <c r="E9" s="1"/>
      <c r="F9" s="1"/>
      <c r="G9" s="1"/>
      <c r="H9" s="1"/>
      <c r="I9" s="1"/>
      <c r="J9" s="41"/>
      <c r="K9" s="41"/>
      <c r="L9" s="183">
        <f t="shared" ref="L9:L11" si="0">SUM(D9:K9)</f>
        <v>0</v>
      </c>
    </row>
    <row r="10" spans="1:12" ht="16.5" customHeight="1">
      <c r="A10" s="281"/>
      <c r="B10" s="58">
        <v>50170</v>
      </c>
      <c r="C10" s="58" t="s">
        <v>87</v>
      </c>
      <c r="D10" s="2"/>
      <c r="E10" s="2"/>
      <c r="F10" s="2"/>
      <c r="G10" s="2"/>
      <c r="H10" s="2"/>
      <c r="I10" s="2"/>
      <c r="J10" s="42"/>
      <c r="K10" s="42"/>
      <c r="L10" s="184">
        <f t="shared" si="0"/>
        <v>0</v>
      </c>
    </row>
    <row r="11" spans="1:12" ht="16.5" customHeight="1" thickBot="1">
      <c r="A11" s="282"/>
      <c r="B11" s="59" t="s">
        <v>16</v>
      </c>
      <c r="C11" s="59"/>
      <c r="D11" s="60">
        <f>SUM(D8:D10)</f>
        <v>0</v>
      </c>
      <c r="E11" s="60">
        <f t="shared" ref="E11:K11" si="1">SUM(E8:E10)</f>
        <v>0</v>
      </c>
      <c r="F11" s="60">
        <f t="shared" si="1"/>
        <v>0</v>
      </c>
      <c r="G11" s="60">
        <f t="shared" si="1"/>
        <v>0</v>
      </c>
      <c r="H11" s="60">
        <f t="shared" si="1"/>
        <v>0</v>
      </c>
      <c r="I11" s="60">
        <f t="shared" si="1"/>
        <v>0</v>
      </c>
      <c r="J11" s="72"/>
      <c r="K11" s="72">
        <f t="shared" si="1"/>
        <v>0</v>
      </c>
      <c r="L11" s="62">
        <f t="shared" si="0"/>
        <v>0</v>
      </c>
    </row>
    <row r="12" spans="1:12" ht="16.5" customHeight="1" thickTop="1">
      <c r="A12" s="283" t="s">
        <v>83</v>
      </c>
      <c r="B12" s="58">
        <v>53715</v>
      </c>
      <c r="C12" s="58" t="s">
        <v>88</v>
      </c>
      <c r="D12" s="3"/>
      <c r="E12" s="3"/>
      <c r="F12" s="3"/>
      <c r="G12" s="3"/>
      <c r="H12" s="3"/>
      <c r="I12" s="3"/>
      <c r="J12" s="40"/>
      <c r="K12" s="40"/>
      <c r="L12" s="185">
        <v>0</v>
      </c>
    </row>
    <row r="13" spans="1:12" ht="16.5" customHeight="1">
      <c r="A13" s="281"/>
      <c r="B13" s="58">
        <v>53720</v>
      </c>
      <c r="C13" s="58" t="s">
        <v>89</v>
      </c>
      <c r="D13" s="1">
        <v>0</v>
      </c>
      <c r="E13" s="1">
        <v>0</v>
      </c>
      <c r="F13" s="1">
        <v>369109</v>
      </c>
      <c r="G13" s="1">
        <v>92277</v>
      </c>
      <c r="H13" s="1"/>
      <c r="I13" s="1"/>
      <c r="J13" s="41"/>
      <c r="K13" s="41"/>
      <c r="L13" s="183">
        <f>SUM(F13:G13)</f>
        <v>461386</v>
      </c>
    </row>
    <row r="14" spans="1:12" ht="16.5" customHeight="1">
      <c r="A14" s="281"/>
      <c r="B14" s="58">
        <v>53735</v>
      </c>
      <c r="C14" s="58" t="s">
        <v>90</v>
      </c>
      <c r="D14" s="1"/>
      <c r="E14" s="1"/>
      <c r="F14" s="1"/>
      <c r="G14" s="1"/>
      <c r="H14" s="1"/>
      <c r="I14" s="1"/>
      <c r="J14" s="41"/>
      <c r="K14" s="41"/>
      <c r="L14" s="183">
        <v>0</v>
      </c>
    </row>
    <row r="15" spans="1:12" ht="16.5" customHeight="1">
      <c r="A15" s="281"/>
      <c r="B15" s="58">
        <v>53740</v>
      </c>
      <c r="C15" s="58" t="s">
        <v>91</v>
      </c>
      <c r="D15" s="1">
        <v>0</v>
      </c>
      <c r="E15" s="1">
        <v>0</v>
      </c>
      <c r="F15" s="1"/>
      <c r="G15" s="1"/>
      <c r="H15" s="1"/>
      <c r="I15" s="1"/>
      <c r="J15" s="41"/>
      <c r="K15" s="41"/>
      <c r="L15" s="183"/>
    </row>
    <row r="16" spans="1:12" ht="16.5" customHeight="1">
      <c r="A16" s="281"/>
      <c r="B16" s="58">
        <v>53755</v>
      </c>
      <c r="C16" s="58" t="s">
        <v>92</v>
      </c>
      <c r="D16" s="1">
        <v>0</v>
      </c>
      <c r="E16" s="1">
        <v>0</v>
      </c>
      <c r="F16" s="1">
        <v>496729</v>
      </c>
      <c r="G16" s="1">
        <v>75750</v>
      </c>
      <c r="K16" s="41"/>
      <c r="L16" s="183">
        <f>SUM(F16:J16)</f>
        <v>572479</v>
      </c>
    </row>
    <row r="17" spans="1:12" ht="16.5" customHeight="1">
      <c r="A17" s="281"/>
      <c r="B17" s="58">
        <v>53760</v>
      </c>
      <c r="C17" s="58" t="s">
        <v>93</v>
      </c>
      <c r="D17" s="1"/>
      <c r="E17" s="1"/>
      <c r="F17" s="1"/>
      <c r="G17" s="1"/>
      <c r="H17" s="1">
        <v>31250</v>
      </c>
      <c r="I17" s="1">
        <v>31250</v>
      </c>
      <c r="J17" s="41">
        <v>31250</v>
      </c>
      <c r="K17" s="41"/>
      <c r="L17" s="184">
        <v>0</v>
      </c>
    </row>
    <row r="18" spans="1:12" ht="16.5" customHeight="1" thickBot="1">
      <c r="A18" s="282"/>
      <c r="B18" s="59" t="s">
        <v>16</v>
      </c>
      <c r="C18" s="59"/>
      <c r="D18" s="60">
        <v>0</v>
      </c>
      <c r="E18" s="60">
        <v>0</v>
      </c>
      <c r="F18" s="60">
        <v>865838</v>
      </c>
      <c r="G18" s="60">
        <f>SUM(G13:G16)</f>
        <v>168027</v>
      </c>
      <c r="H18" s="60">
        <v>31250</v>
      </c>
      <c r="I18" s="60">
        <v>31250</v>
      </c>
      <c r="J18" s="72">
        <v>31250</v>
      </c>
      <c r="K18" s="72">
        <v>0</v>
      </c>
      <c r="L18" s="62">
        <f>SUM(F18:J18)</f>
        <v>1127615</v>
      </c>
    </row>
    <row r="19" spans="1:12" ht="16.5" customHeight="1" thickTop="1">
      <c r="A19" s="283" t="s">
        <v>94</v>
      </c>
      <c r="B19" s="58">
        <v>55700</v>
      </c>
      <c r="C19" s="58" t="s">
        <v>95</v>
      </c>
      <c r="D19" s="1">
        <v>0</v>
      </c>
      <c r="E19" s="1">
        <v>0</v>
      </c>
      <c r="F19" s="1">
        <v>730000</v>
      </c>
      <c r="G19" s="1">
        <v>0</v>
      </c>
      <c r="H19" s="1">
        <v>0</v>
      </c>
      <c r="I19" s="1">
        <v>0</v>
      </c>
      <c r="J19" s="41">
        <v>0</v>
      </c>
      <c r="K19" s="41">
        <v>0</v>
      </c>
      <c r="L19" s="185">
        <v>730000</v>
      </c>
    </row>
    <row r="20" spans="1:12" ht="16.5" customHeight="1">
      <c r="A20" s="280"/>
      <c r="B20" s="58">
        <v>55710</v>
      </c>
      <c r="C20" s="58" t="s">
        <v>96</v>
      </c>
      <c r="D20" s="1"/>
      <c r="E20" s="1"/>
      <c r="F20" s="1"/>
      <c r="G20" s="1"/>
      <c r="H20" s="1"/>
      <c r="I20" s="1"/>
      <c r="J20" s="41"/>
      <c r="K20" s="41"/>
      <c r="L20" s="208"/>
    </row>
    <row r="21" spans="1:12" ht="15.75" customHeight="1">
      <c r="A21" s="280"/>
      <c r="B21" s="58">
        <v>55730</v>
      </c>
      <c r="C21" s="58" t="s">
        <v>97</v>
      </c>
      <c r="D21" s="1"/>
      <c r="E21" s="1"/>
      <c r="F21" s="1"/>
      <c r="G21" s="1"/>
      <c r="H21" s="1"/>
      <c r="I21" s="1"/>
      <c r="J21" s="41"/>
      <c r="K21" s="41"/>
      <c r="L21" s="184"/>
    </row>
    <row r="22" spans="1:12" ht="16.5" customHeight="1" thickBot="1">
      <c r="A22" s="282"/>
      <c r="B22" s="59" t="s">
        <v>16</v>
      </c>
      <c r="C22" s="59"/>
      <c r="D22" s="60">
        <v>0</v>
      </c>
      <c r="E22" s="60">
        <v>0</v>
      </c>
      <c r="F22" s="60">
        <v>730000</v>
      </c>
      <c r="G22" s="60">
        <v>0</v>
      </c>
      <c r="H22" s="60">
        <v>0</v>
      </c>
      <c r="I22" s="60">
        <v>0</v>
      </c>
      <c r="J22" s="72"/>
      <c r="K22" s="72">
        <v>0</v>
      </c>
      <c r="L22" s="62">
        <v>730000</v>
      </c>
    </row>
    <row r="23" spans="1:12" ht="16.5" customHeight="1" thickTop="1" thickBot="1">
      <c r="A23" s="63" t="s">
        <v>17</v>
      </c>
      <c r="B23" s="64"/>
      <c r="C23" s="73"/>
      <c r="D23" s="29">
        <v>0</v>
      </c>
      <c r="E23" s="29">
        <v>0</v>
      </c>
      <c r="F23" s="29">
        <f>SUM(F18+F22)</f>
        <v>1595838</v>
      </c>
      <c r="G23" s="29">
        <v>168027</v>
      </c>
      <c r="H23" s="29">
        <v>31250</v>
      </c>
      <c r="I23" s="29">
        <v>31250</v>
      </c>
      <c r="J23" s="29">
        <v>31250</v>
      </c>
      <c r="K23" s="29">
        <v>0</v>
      </c>
      <c r="L23" s="29">
        <f>SUM(F23:K23)</f>
        <v>1857615</v>
      </c>
    </row>
    <row r="24" spans="1:12" ht="3.95" customHeight="1" thickTop="1">
      <c r="A24" s="20"/>
      <c r="B24" s="20"/>
      <c r="C24" s="20"/>
      <c r="D24" s="74"/>
      <c r="E24" s="74"/>
      <c r="F24" s="74"/>
      <c r="G24" s="74"/>
      <c r="H24" s="74"/>
      <c r="I24" s="74"/>
      <c r="J24" s="74"/>
      <c r="K24" s="74"/>
      <c r="L24" s="74"/>
    </row>
  </sheetData>
  <sheetProtection formatCells="0" formatColumns="0" formatRows="0" selectLockedCells="1"/>
  <mergeCells count="10">
    <mergeCell ref="A8:A11"/>
    <mergeCell ref="A12:A18"/>
    <mergeCell ref="A19:A22"/>
    <mergeCell ref="D2:I2"/>
    <mergeCell ref="D3:I3"/>
    <mergeCell ref="D4:I4"/>
    <mergeCell ref="A6:L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321" t="s">
        <v>25</v>
      </c>
      <c r="B2" s="322"/>
      <c r="C2" s="314" t="str">
        <f>IF(ISBLANK('PROJECT ID|INSTRUCTIONS'!C3)," ",'PROJECT ID|INSTRUCTIONS'!C3)</f>
        <v>COSC-14-01</v>
      </c>
      <c r="D2" s="314"/>
      <c r="E2" s="315"/>
    </row>
    <row r="3" spans="1:5" ht="16.5" customHeight="1">
      <c r="A3" s="323" t="s">
        <v>22</v>
      </c>
      <c r="B3" s="324"/>
      <c r="C3" s="316" t="str">
        <f>IF(ISBLANK('PROJECT ID|INSTRUCTIONS'!C4)," ",'PROJECT ID|INSTRUCTIONS'!C4)</f>
        <v>CT Academy</v>
      </c>
      <c r="D3" s="316"/>
      <c r="E3" s="317"/>
    </row>
    <row r="4" spans="1:5" ht="16.5" customHeight="1">
      <c r="A4" s="325" t="s">
        <v>26</v>
      </c>
      <c r="B4" s="326"/>
      <c r="C4" s="318">
        <f>IF(ISBLANK('PROJECT ID|INSTRUCTIONS'!C5)," ",'PROJECT ID|INSTRUCTIONS'!C5)</f>
        <v>41442</v>
      </c>
      <c r="D4" s="318"/>
      <c r="E4" s="319"/>
    </row>
    <row r="5" spans="1:5" ht="12" customHeight="1"/>
    <row r="6" spans="1:5" ht="15.75">
      <c r="A6" s="302" t="s">
        <v>69</v>
      </c>
      <c r="B6" s="303"/>
      <c r="C6" s="303"/>
      <c r="D6" s="303"/>
      <c r="E6" s="304"/>
    </row>
    <row r="7" spans="1:5" ht="15.75" customHeight="1">
      <c r="A7" s="197" t="s">
        <v>44</v>
      </c>
      <c r="B7" s="189" t="s">
        <v>49</v>
      </c>
      <c r="C7" s="190" t="s">
        <v>81</v>
      </c>
      <c r="D7" s="190" t="s">
        <v>51</v>
      </c>
      <c r="E7" s="191" t="s">
        <v>43</v>
      </c>
    </row>
    <row r="8" spans="1:5" ht="3.75" customHeight="1">
      <c r="A8" s="195"/>
      <c r="B8" s="195"/>
      <c r="C8" s="196"/>
      <c r="D8" s="196"/>
      <c r="E8" s="196"/>
    </row>
    <row r="9" spans="1:5" ht="15">
      <c r="A9" s="305" t="str">
        <f>CONCATENATE("FY ",Settings!$C$1-1)</f>
        <v>FY 2012</v>
      </c>
      <c r="B9" s="306"/>
      <c r="C9" s="306"/>
      <c r="D9" s="306"/>
      <c r="E9" s="307"/>
    </row>
    <row r="10" spans="1:5">
      <c r="A10" s="131">
        <v>2011</v>
      </c>
      <c r="B10" s="132">
        <v>1</v>
      </c>
      <c r="C10" s="175"/>
      <c r="D10" s="133"/>
      <c r="E10" s="134" t="s">
        <v>55</v>
      </c>
    </row>
    <row r="11" spans="1:5">
      <c r="A11" s="135">
        <v>2011</v>
      </c>
      <c r="B11" s="136">
        <v>2</v>
      </c>
      <c r="C11" s="176"/>
      <c r="D11" s="138"/>
      <c r="E11" s="139" t="s">
        <v>55</v>
      </c>
    </row>
    <row r="12" spans="1:5">
      <c r="A12" s="135">
        <v>2011</v>
      </c>
      <c r="B12" s="136">
        <v>3</v>
      </c>
      <c r="C12" s="177"/>
      <c r="D12" s="138"/>
      <c r="E12" s="139" t="s">
        <v>55</v>
      </c>
    </row>
    <row r="13" spans="1:5">
      <c r="A13" s="135">
        <v>2011</v>
      </c>
      <c r="B13" s="136">
        <v>4</v>
      </c>
      <c r="C13" s="177"/>
      <c r="D13" s="138"/>
      <c r="E13" s="139" t="s">
        <v>55</v>
      </c>
    </row>
    <row r="14" spans="1:5">
      <c r="A14" s="135">
        <v>2011</v>
      </c>
      <c r="B14" s="136">
        <v>5</v>
      </c>
      <c r="C14" s="177"/>
      <c r="D14" s="138"/>
      <c r="E14" s="139" t="s">
        <v>55</v>
      </c>
    </row>
    <row r="15" spans="1:5">
      <c r="A15" s="135">
        <v>2011</v>
      </c>
      <c r="B15" s="136">
        <v>6</v>
      </c>
      <c r="C15" s="177"/>
      <c r="D15" s="138"/>
      <c r="E15" s="139" t="s">
        <v>55</v>
      </c>
    </row>
    <row r="16" spans="1:5">
      <c r="A16" s="135">
        <v>2011</v>
      </c>
      <c r="B16" s="136">
        <v>7</v>
      </c>
      <c r="C16" s="177"/>
      <c r="D16" s="138"/>
      <c r="E16" s="139" t="s">
        <v>55</v>
      </c>
    </row>
    <row r="17" spans="1:5">
      <c r="A17" s="135">
        <v>2011</v>
      </c>
      <c r="B17" s="136">
        <v>8</v>
      </c>
      <c r="C17" s="177"/>
      <c r="D17" s="138"/>
      <c r="E17" s="139" t="s">
        <v>55</v>
      </c>
    </row>
    <row r="18" spans="1:5">
      <c r="A18" s="135">
        <v>2011</v>
      </c>
      <c r="B18" s="136">
        <v>9</v>
      </c>
      <c r="C18" s="177"/>
      <c r="D18" s="138"/>
      <c r="E18" s="139" t="s">
        <v>55</v>
      </c>
    </row>
    <row r="19" spans="1:5">
      <c r="A19" s="141">
        <v>2011</v>
      </c>
      <c r="B19" s="142">
        <v>10</v>
      </c>
      <c r="C19" s="178"/>
      <c r="D19" s="143"/>
      <c r="E19" s="144" t="s">
        <v>55</v>
      </c>
    </row>
    <row r="20" spans="1:5" ht="15">
      <c r="A20" s="308" t="str">
        <f>CONCATENATE("FY ",Settings!$C$1)</f>
        <v>FY 2013</v>
      </c>
      <c r="B20" s="309"/>
      <c r="C20" s="309"/>
      <c r="D20" s="309"/>
      <c r="E20" s="310"/>
    </row>
    <row r="21" spans="1:5">
      <c r="A21" s="131">
        <v>2012</v>
      </c>
      <c r="B21" s="132">
        <v>1</v>
      </c>
      <c r="C21" s="145"/>
      <c r="D21" s="169"/>
      <c r="E21" s="146" t="s">
        <v>74</v>
      </c>
    </row>
    <row r="22" spans="1:5">
      <c r="A22" s="135">
        <v>2012</v>
      </c>
      <c r="B22" s="136">
        <v>2</v>
      </c>
      <c r="C22" s="137"/>
      <c r="D22" s="170"/>
      <c r="E22" s="147" t="s">
        <v>74</v>
      </c>
    </row>
    <row r="23" spans="1:5">
      <c r="A23" s="135">
        <v>2012</v>
      </c>
      <c r="B23" s="136">
        <v>3</v>
      </c>
      <c r="C23" s="140"/>
      <c r="D23" s="170"/>
      <c r="E23" s="147" t="s">
        <v>74</v>
      </c>
    </row>
    <row r="24" spans="1:5">
      <c r="A24" s="135">
        <v>2012</v>
      </c>
      <c r="B24" s="136">
        <v>4</v>
      </c>
      <c r="C24" s="148"/>
      <c r="D24" s="170"/>
      <c r="E24" s="147" t="s">
        <v>74</v>
      </c>
    </row>
    <row r="25" spans="1:5">
      <c r="A25" s="135">
        <v>2012</v>
      </c>
      <c r="B25" s="136">
        <v>5</v>
      </c>
      <c r="C25" s="140"/>
      <c r="D25" s="170"/>
      <c r="E25" s="147" t="s">
        <v>74</v>
      </c>
    </row>
    <row r="26" spans="1:5">
      <c r="A26" s="135">
        <v>2012</v>
      </c>
      <c r="B26" s="136">
        <v>6</v>
      </c>
      <c r="C26" s="140"/>
      <c r="D26" s="170"/>
      <c r="E26" s="147" t="s">
        <v>74</v>
      </c>
    </row>
    <row r="27" spans="1:5">
      <c r="A27" s="135">
        <v>2012</v>
      </c>
      <c r="B27" s="136">
        <v>7</v>
      </c>
      <c r="C27" s="140"/>
      <c r="D27" s="170"/>
      <c r="E27" s="147" t="s">
        <v>74</v>
      </c>
    </row>
    <row r="28" spans="1:5">
      <c r="A28" s="135">
        <v>2012</v>
      </c>
      <c r="B28" s="136">
        <v>8</v>
      </c>
      <c r="C28" s="140"/>
      <c r="D28" s="170"/>
      <c r="E28" s="147" t="s">
        <v>74</v>
      </c>
    </row>
    <row r="29" spans="1:5">
      <c r="A29" s="135">
        <v>2012</v>
      </c>
      <c r="B29" s="136">
        <v>9</v>
      </c>
      <c r="C29" s="140"/>
      <c r="D29" s="170"/>
      <c r="E29" s="147" t="s">
        <v>74</v>
      </c>
    </row>
    <row r="30" spans="1:5">
      <c r="A30" s="135">
        <v>2012</v>
      </c>
      <c r="B30" s="136">
        <v>10</v>
      </c>
      <c r="C30" s="140"/>
      <c r="D30" s="170"/>
      <c r="E30" s="147" t="s">
        <v>74</v>
      </c>
    </row>
    <row r="31" spans="1:5">
      <c r="A31" s="135">
        <v>2012</v>
      </c>
      <c r="B31" s="136">
        <v>11</v>
      </c>
      <c r="C31" s="148"/>
      <c r="D31" s="170"/>
      <c r="E31" s="147" t="s">
        <v>74</v>
      </c>
    </row>
    <row r="32" spans="1:5">
      <c r="A32" s="135">
        <v>2012</v>
      </c>
      <c r="B32" s="136">
        <v>12</v>
      </c>
      <c r="C32" s="148"/>
      <c r="D32" s="170"/>
      <c r="E32" s="147" t="s">
        <v>74</v>
      </c>
    </row>
    <row r="33" spans="1:5">
      <c r="A33" s="135">
        <v>2012</v>
      </c>
      <c r="B33" s="136">
        <v>13</v>
      </c>
      <c r="C33" s="148"/>
      <c r="D33" s="170"/>
      <c r="E33" s="147" t="s">
        <v>74</v>
      </c>
    </row>
    <row r="34" spans="1:5">
      <c r="A34" s="135">
        <v>2012</v>
      </c>
      <c r="B34" s="136">
        <v>14</v>
      </c>
      <c r="C34" s="148"/>
      <c r="D34" s="170"/>
      <c r="E34" s="147" t="s">
        <v>74</v>
      </c>
    </row>
    <row r="35" spans="1:5" ht="13.5" thickBot="1">
      <c r="A35" s="149">
        <v>2012</v>
      </c>
      <c r="B35" s="150">
        <v>15</v>
      </c>
      <c r="C35" s="151"/>
      <c r="D35" s="171"/>
      <c r="E35" s="152" t="s">
        <v>74</v>
      </c>
    </row>
    <row r="36" spans="1:5" ht="14.25" thickTop="1" thickBot="1">
      <c r="A36" s="320" t="s">
        <v>39</v>
      </c>
      <c r="B36" s="320"/>
      <c r="C36" s="320"/>
      <c r="D36" s="192">
        <f>SUM(D21:D35)</f>
        <v>0</v>
      </c>
      <c r="E36" s="77"/>
    </row>
    <row r="37" spans="1:5" ht="15.75" customHeight="1" thickTop="1">
      <c r="A37" s="301" t="str">
        <f>CONCATENATE("FY ",Settings!$C$1+1, "+")</f>
        <v>FY 2014+</v>
      </c>
      <c r="B37" s="301"/>
      <c r="C37" s="301"/>
      <c r="D37" s="301"/>
      <c r="E37" s="301"/>
    </row>
    <row r="38" spans="1:5">
      <c r="A38" s="153">
        <v>2013</v>
      </c>
      <c r="B38" s="154">
        <v>1</v>
      </c>
      <c r="C38" s="155"/>
      <c r="D38" s="172"/>
      <c r="E38" s="146" t="s">
        <v>74</v>
      </c>
    </row>
    <row r="39" spans="1:5">
      <c r="A39" s="156">
        <v>2013</v>
      </c>
      <c r="B39" s="157">
        <v>2</v>
      </c>
      <c r="C39" s="148"/>
      <c r="D39" s="173"/>
      <c r="E39" s="147" t="s">
        <v>74</v>
      </c>
    </row>
    <row r="40" spans="1:5">
      <c r="A40" s="156">
        <v>2013</v>
      </c>
      <c r="B40" s="157">
        <v>3</v>
      </c>
      <c r="C40" s="140"/>
      <c r="D40" s="173"/>
      <c r="E40" s="147" t="s">
        <v>74</v>
      </c>
    </row>
    <row r="41" spans="1:5">
      <c r="A41" s="156">
        <v>2013</v>
      </c>
      <c r="B41" s="157">
        <v>4</v>
      </c>
      <c r="C41" s="148"/>
      <c r="D41" s="173"/>
      <c r="E41" s="147" t="s">
        <v>74</v>
      </c>
    </row>
    <row r="42" spans="1:5">
      <c r="A42" s="156">
        <v>2013</v>
      </c>
      <c r="B42" s="157">
        <v>5</v>
      </c>
      <c r="C42" s="137"/>
      <c r="D42" s="173"/>
      <c r="E42" s="147" t="s">
        <v>74</v>
      </c>
    </row>
    <row r="43" spans="1:5">
      <c r="A43" s="156">
        <v>2013</v>
      </c>
      <c r="B43" s="157">
        <v>6</v>
      </c>
      <c r="C43" s="140"/>
      <c r="D43" s="173"/>
      <c r="E43" s="147" t="s">
        <v>74</v>
      </c>
    </row>
    <row r="44" spans="1:5">
      <c r="A44" s="156">
        <v>2013</v>
      </c>
      <c r="B44" s="157">
        <v>7</v>
      </c>
      <c r="C44" s="158"/>
      <c r="D44" s="173"/>
      <c r="E44" s="147" t="s">
        <v>74</v>
      </c>
    </row>
    <row r="45" spans="1:5">
      <c r="A45" s="156">
        <v>2014</v>
      </c>
      <c r="B45" s="157">
        <v>1</v>
      </c>
      <c r="C45" s="158"/>
      <c r="D45" s="173"/>
      <c r="E45" s="147" t="s">
        <v>74</v>
      </c>
    </row>
    <row r="46" spans="1:5">
      <c r="A46" s="156">
        <v>2014</v>
      </c>
      <c r="B46" s="157">
        <v>2</v>
      </c>
      <c r="C46" s="158"/>
      <c r="D46" s="173"/>
      <c r="E46" s="147" t="s">
        <v>74</v>
      </c>
    </row>
    <row r="47" spans="1:5">
      <c r="A47" s="156">
        <v>2014</v>
      </c>
      <c r="B47" s="157">
        <v>3</v>
      </c>
      <c r="C47" s="158"/>
      <c r="D47" s="173"/>
      <c r="E47" s="147" t="s">
        <v>74</v>
      </c>
    </row>
    <row r="48" spans="1:5">
      <c r="A48" s="156">
        <v>2014</v>
      </c>
      <c r="B48" s="157">
        <v>4</v>
      </c>
      <c r="C48" s="158"/>
      <c r="D48" s="173"/>
      <c r="E48" s="147" t="s">
        <v>74</v>
      </c>
    </row>
    <row r="49" spans="1:5">
      <c r="A49" s="156">
        <v>2014</v>
      </c>
      <c r="B49" s="157">
        <v>5</v>
      </c>
      <c r="C49" s="158"/>
      <c r="D49" s="173"/>
      <c r="E49" s="147" t="s">
        <v>74</v>
      </c>
    </row>
    <row r="50" spans="1:5">
      <c r="A50" s="156">
        <v>2014</v>
      </c>
      <c r="B50" s="157">
        <v>6</v>
      </c>
      <c r="C50" s="158"/>
      <c r="D50" s="173"/>
      <c r="E50" s="147" t="s">
        <v>74</v>
      </c>
    </row>
    <row r="51" spans="1:5">
      <c r="A51" s="156">
        <v>2014</v>
      </c>
      <c r="B51" s="157">
        <v>7</v>
      </c>
      <c r="C51" s="158"/>
      <c r="D51" s="173"/>
      <c r="E51" s="147" t="s">
        <v>74</v>
      </c>
    </row>
    <row r="52" spans="1:5">
      <c r="A52" s="156">
        <v>2015</v>
      </c>
      <c r="B52" s="157">
        <v>1</v>
      </c>
      <c r="C52" s="158"/>
      <c r="D52" s="173"/>
      <c r="E52" s="147" t="s">
        <v>74</v>
      </c>
    </row>
    <row r="53" spans="1:5">
      <c r="A53" s="156">
        <v>2015</v>
      </c>
      <c r="B53" s="157">
        <v>2</v>
      </c>
      <c r="C53" s="158"/>
      <c r="D53" s="173"/>
      <c r="E53" s="147" t="s">
        <v>74</v>
      </c>
    </row>
    <row r="54" spans="1:5">
      <c r="A54" s="156">
        <v>2015</v>
      </c>
      <c r="B54" s="157">
        <v>3</v>
      </c>
      <c r="C54" s="158"/>
      <c r="D54" s="173"/>
      <c r="E54" s="147" t="s">
        <v>74</v>
      </c>
    </row>
    <row r="55" spans="1:5">
      <c r="A55" s="156">
        <v>2015</v>
      </c>
      <c r="B55" s="157">
        <v>4</v>
      </c>
      <c r="C55" s="158"/>
      <c r="D55" s="173"/>
      <c r="E55" s="147" t="s">
        <v>74</v>
      </c>
    </row>
    <row r="56" spans="1:5">
      <c r="A56" s="156">
        <v>2015</v>
      </c>
      <c r="B56" s="157">
        <v>5</v>
      </c>
      <c r="C56" s="158"/>
      <c r="D56" s="173"/>
      <c r="E56" s="147" t="s">
        <v>74</v>
      </c>
    </row>
    <row r="57" spans="1:5">
      <c r="A57" s="156">
        <v>2015</v>
      </c>
      <c r="B57" s="157">
        <v>6</v>
      </c>
      <c r="C57" s="158"/>
      <c r="D57" s="173"/>
      <c r="E57" s="147" t="s">
        <v>74</v>
      </c>
    </row>
    <row r="58" spans="1:5">
      <c r="A58" s="156">
        <v>2015</v>
      </c>
      <c r="B58" s="157">
        <v>7</v>
      </c>
      <c r="C58" s="158"/>
      <c r="D58" s="173"/>
      <c r="E58" s="147" t="s">
        <v>74</v>
      </c>
    </row>
    <row r="59" spans="1:5">
      <c r="A59" s="156">
        <v>2016</v>
      </c>
      <c r="B59" s="157">
        <v>1</v>
      </c>
      <c r="C59" s="158"/>
      <c r="D59" s="173"/>
      <c r="E59" s="147" t="s">
        <v>74</v>
      </c>
    </row>
    <row r="60" spans="1:5">
      <c r="A60" s="156">
        <v>2016</v>
      </c>
      <c r="B60" s="157">
        <v>2</v>
      </c>
      <c r="C60" s="158"/>
      <c r="D60" s="173"/>
      <c r="E60" s="147" t="s">
        <v>74</v>
      </c>
    </row>
    <row r="61" spans="1:5">
      <c r="A61" s="156">
        <v>2016</v>
      </c>
      <c r="B61" s="157">
        <v>3</v>
      </c>
      <c r="C61" s="158"/>
      <c r="D61" s="173"/>
      <c r="E61" s="147" t="s">
        <v>74</v>
      </c>
    </row>
    <row r="62" spans="1:5">
      <c r="A62" s="156">
        <v>2016</v>
      </c>
      <c r="B62" s="157">
        <v>4</v>
      </c>
      <c r="C62" s="158"/>
      <c r="D62" s="173"/>
      <c r="E62" s="147" t="s">
        <v>74</v>
      </c>
    </row>
    <row r="63" spans="1:5">
      <c r="A63" s="156">
        <v>2016</v>
      </c>
      <c r="B63" s="157">
        <v>5</v>
      </c>
      <c r="C63" s="158"/>
      <c r="D63" s="173"/>
      <c r="E63" s="147" t="s">
        <v>74</v>
      </c>
    </row>
    <row r="64" spans="1:5">
      <c r="A64" s="156">
        <v>2016</v>
      </c>
      <c r="B64" s="157">
        <v>6</v>
      </c>
      <c r="C64" s="158"/>
      <c r="D64" s="173"/>
      <c r="E64" s="147" t="s">
        <v>74</v>
      </c>
    </row>
    <row r="65" spans="1:5" ht="13.5" thickBot="1">
      <c r="A65" s="159">
        <v>2016</v>
      </c>
      <c r="B65" s="160">
        <v>7</v>
      </c>
      <c r="C65" s="161"/>
      <c r="D65" s="174"/>
      <c r="E65" s="152" t="s">
        <v>74</v>
      </c>
    </row>
    <row r="66" spans="1:5" ht="16.5" customHeight="1" thickTop="1" thickBot="1">
      <c r="A66" s="311" t="s">
        <v>39</v>
      </c>
      <c r="B66" s="312"/>
      <c r="C66" s="313"/>
      <c r="D66" s="192">
        <f>SUM(D38:D65)</f>
        <v>0</v>
      </c>
      <c r="E66" s="77"/>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L28"/>
  <sheetViews>
    <sheetView showGridLines="0" zoomScale="80" zoomScaleNormal="80" workbookViewId="0">
      <selection activeCell="Q16" sqref="Q16"/>
    </sheetView>
  </sheetViews>
  <sheetFormatPr defaultRowHeight="12"/>
  <cols>
    <col min="1" max="2" width="10.7109375" style="18" customWidth="1"/>
    <col min="3" max="3" width="29.7109375" style="18" customWidth="1"/>
    <col min="4" max="5" width="12.7109375" style="18" customWidth="1"/>
    <col min="6" max="6" width="13.140625" style="18" customWidth="1"/>
    <col min="7" max="7" width="15.42578125" style="18" customWidth="1"/>
    <col min="8" max="8" width="11.85546875" style="18" customWidth="1"/>
    <col min="9" max="9" width="1.140625" style="18" customWidth="1"/>
    <col min="10" max="12" width="12.7109375" style="18" customWidth="1"/>
    <col min="13" max="16384" width="9.140625" style="18"/>
  </cols>
  <sheetData>
    <row r="1" spans="1:12" ht="12" customHeight="1"/>
    <row r="2" spans="1:12" s="65" customFormat="1" ht="16.5" customHeight="1">
      <c r="A2" s="259" t="s">
        <v>25</v>
      </c>
      <c r="B2" s="327"/>
      <c r="C2" s="260"/>
      <c r="D2" s="265" t="str">
        <f>IF(ISBLANK('PROJECT ID|INSTRUCTIONS'!C3)," ",'PROJECT ID|INSTRUCTIONS'!C3)</f>
        <v>COSC-14-01</v>
      </c>
      <c r="E2" s="266"/>
      <c r="F2" s="266"/>
      <c r="G2" s="266"/>
      <c r="H2" s="267"/>
    </row>
    <row r="3" spans="1:12" s="65" customFormat="1" ht="16.5" customHeight="1">
      <c r="A3" s="261" t="s">
        <v>22</v>
      </c>
      <c r="B3" s="288"/>
      <c r="C3" s="262"/>
      <c r="D3" s="268" t="str">
        <f>IF(ISBLANK('PROJECT ID|INSTRUCTIONS'!C4)," ",'PROJECT ID|INSTRUCTIONS'!C4)</f>
        <v>CT Academy</v>
      </c>
      <c r="E3" s="269"/>
      <c r="F3" s="269"/>
      <c r="G3" s="269"/>
      <c r="H3" s="270"/>
    </row>
    <row r="4" spans="1:12" s="65" customFormat="1" ht="16.5" customHeight="1">
      <c r="A4" s="263" t="s">
        <v>26</v>
      </c>
      <c r="B4" s="328"/>
      <c r="C4" s="264"/>
      <c r="D4" s="271">
        <f>IF(ISBLANK('PROJECT ID|INSTRUCTIONS'!C5)," ",'PROJECT ID|INSTRUCTIONS'!C5)</f>
        <v>41442</v>
      </c>
      <c r="E4" s="272"/>
      <c r="F4" s="272"/>
      <c r="G4" s="272"/>
      <c r="H4" s="273"/>
    </row>
    <row r="5" spans="1:12" s="51" customFormat="1" ht="12" customHeight="1"/>
    <row r="6" spans="1:12" ht="16.5" customHeight="1">
      <c r="A6" s="332" t="s">
        <v>121</v>
      </c>
      <c r="B6" s="332"/>
      <c r="C6" s="332"/>
      <c r="D6" s="332"/>
      <c r="E6" s="332"/>
      <c r="F6" s="94">
        <v>2016</v>
      </c>
      <c r="G6" s="51"/>
      <c r="H6" s="51"/>
    </row>
    <row r="7" spans="1:12" ht="16.5" customHeight="1">
      <c r="A7" s="332" t="s">
        <v>122</v>
      </c>
      <c r="B7" s="332"/>
      <c r="C7" s="332"/>
      <c r="D7" s="332"/>
      <c r="E7" s="332"/>
      <c r="F7" s="95">
        <v>2018</v>
      </c>
      <c r="G7" s="51"/>
      <c r="H7" s="51"/>
    </row>
    <row r="8" spans="1:12" ht="12" customHeight="1">
      <c r="A8" s="51"/>
      <c r="B8" s="51"/>
      <c r="C8" s="51"/>
      <c r="D8" s="51"/>
      <c r="E8" s="51"/>
      <c r="F8" s="51"/>
      <c r="G8" s="51"/>
      <c r="H8" s="51"/>
    </row>
    <row r="9" spans="1:12" ht="31.5" customHeight="1">
      <c r="A9" s="298" t="s">
        <v>28</v>
      </c>
      <c r="B9" s="299"/>
      <c r="C9" s="299"/>
      <c r="D9" s="299"/>
      <c r="E9" s="299"/>
      <c r="F9" s="299"/>
      <c r="G9" s="299"/>
      <c r="H9" s="300"/>
      <c r="J9" s="329" t="s">
        <v>68</v>
      </c>
      <c r="K9" s="330"/>
      <c r="L9" s="331"/>
    </row>
    <row r="10" spans="1:12" ht="12.75">
      <c r="A10" s="78"/>
      <c r="B10" s="79"/>
      <c r="C10" s="80"/>
      <c r="D10" s="81" t="s">
        <v>18</v>
      </c>
      <c r="E10" s="81" t="s">
        <v>19</v>
      </c>
      <c r="F10" s="82" t="str">
        <f>IF(OR(ISBLANK($F$7),ISBLANK($F$6)),"(c)",IF($F$7-$F$6&gt;1,"(c)",""))</f>
        <v>(c)</v>
      </c>
      <c r="G10" s="82" t="str">
        <f>IF(OR(ISBLANK($F$7),ISBLANK($F$6)),"(d)",IF($F$7-$F$6&gt;2,"(d)",""))</f>
        <v/>
      </c>
      <c r="H10" s="83" t="str">
        <f>IF(OR(ISBLANK($F$7),ISBLANK($F$6)),"(h)",IF($F$7-$F$6&gt;5,"(h)",IF($F$7-$F$6&lt;1,"(c)",CHOOSE($F$7-$F$6,"(c)","(d)","(e)","(f)","(g)"))))</f>
        <v>(d)</v>
      </c>
      <c r="J10" s="84" t="s">
        <v>61</v>
      </c>
      <c r="K10" s="81" t="s">
        <v>62</v>
      </c>
      <c r="L10" s="85" t="s">
        <v>63</v>
      </c>
    </row>
    <row r="11" spans="1:12" ht="37.5" customHeight="1">
      <c r="A11" s="86"/>
      <c r="B11" s="87" t="s">
        <v>14</v>
      </c>
      <c r="C11" s="87" t="s">
        <v>15</v>
      </c>
      <c r="D11" s="88" t="s">
        <v>56</v>
      </c>
      <c r="E11" s="88" t="str">
        <f>CONCATENATE("Transition FY"&amp;IF(ISBLANK($F$6),1,RIGHT($F$6,2))&amp;" Support Costs")</f>
        <v>Transition FY16 Support Costs</v>
      </c>
      <c r="F11" s="88" t="str">
        <f>IF(ISBLANK($F$7),CONCATENATE("Transition FY"&amp;IF(ISBLANK($F$6),2,RIGHT($F$6,2)+1)&amp;" Support Costs"),IF(ISBLANK($F$6),"Transition FY2 Support Costs",IF($F$7-$F$6&gt;1,CONCATENATE("Transition FY"&amp;RIGHT($F$6,2)+1&amp;" Support Costs"),"")))</f>
        <v>Transition FY17 Support Costs</v>
      </c>
      <c r="G11" s="88" t="s">
        <v>123</v>
      </c>
      <c r="H11" s="89" t="str">
        <f>CONCATENATE("Steady State "&amp;IF(ISBLANK($F$7),"","FY" &amp; RIGHT($F$7,2))&amp;" Support Costs")</f>
        <v>Steady State FY18 Support Costs</v>
      </c>
      <c r="I11" s="90"/>
      <c r="J11" s="91" t="s">
        <v>59</v>
      </c>
      <c r="K11" s="82" t="s">
        <v>70</v>
      </c>
      <c r="L11" s="83" t="s">
        <v>60</v>
      </c>
    </row>
    <row r="12" spans="1:12" ht="16.5" customHeight="1">
      <c r="A12" s="280" t="s">
        <v>84</v>
      </c>
      <c r="B12" s="58">
        <v>50110</v>
      </c>
      <c r="C12" s="58" t="s">
        <v>85</v>
      </c>
      <c r="D12" s="3"/>
      <c r="E12" s="3">
        <v>59733</v>
      </c>
      <c r="F12" s="3">
        <v>62720</v>
      </c>
      <c r="G12" s="3">
        <v>65855</v>
      </c>
      <c r="H12" s="45">
        <v>69147</v>
      </c>
      <c r="I12" s="92"/>
      <c r="J12" s="46"/>
      <c r="K12" s="39"/>
      <c r="L12" s="179">
        <f>J12*K12</f>
        <v>0</v>
      </c>
    </row>
    <row r="13" spans="1:12" ht="16.5" customHeight="1">
      <c r="A13" s="281"/>
      <c r="B13" s="58">
        <v>50130</v>
      </c>
      <c r="C13" s="58" t="s">
        <v>86</v>
      </c>
      <c r="D13" s="1"/>
      <c r="E13" s="1"/>
      <c r="F13" s="1"/>
      <c r="G13" s="1"/>
      <c r="H13" s="43"/>
      <c r="J13" s="47"/>
      <c r="K13" s="37"/>
      <c r="L13" s="179">
        <f>J13*K13</f>
        <v>0</v>
      </c>
    </row>
    <row r="14" spans="1:12" ht="16.5" customHeight="1">
      <c r="A14" s="281"/>
      <c r="B14" s="58">
        <v>50170</v>
      </c>
      <c r="C14" s="58" t="s">
        <v>87</v>
      </c>
      <c r="D14" s="2"/>
      <c r="E14" s="2"/>
      <c r="F14" s="2"/>
      <c r="G14" s="2"/>
      <c r="H14" s="44"/>
      <c r="J14" s="48"/>
      <c r="K14" s="38"/>
      <c r="L14" s="179">
        <f>J14*K14</f>
        <v>0</v>
      </c>
    </row>
    <row r="15" spans="1:12" ht="16.5" customHeight="1" thickBot="1">
      <c r="A15" s="282"/>
      <c r="B15" s="59" t="s">
        <v>16</v>
      </c>
      <c r="C15" s="59"/>
      <c r="D15" s="60">
        <f t="shared" ref="D15:H15" si="0">SUM(D12:D14)</f>
        <v>0</v>
      </c>
      <c r="E15" s="60">
        <f t="shared" si="0"/>
        <v>59733</v>
      </c>
      <c r="F15" s="60">
        <f t="shared" si="0"/>
        <v>62720</v>
      </c>
      <c r="G15" s="60">
        <f t="shared" si="0"/>
        <v>65855</v>
      </c>
      <c r="H15" s="61">
        <f t="shared" si="0"/>
        <v>69147</v>
      </c>
      <c r="J15" s="93">
        <f>SUM(J12:J14)</f>
        <v>0</v>
      </c>
      <c r="K15" s="181" t="s">
        <v>58</v>
      </c>
      <c r="L15" s="61">
        <f>SUM(L12:L14)</f>
        <v>0</v>
      </c>
    </row>
    <row r="16" spans="1:12" ht="16.5" customHeight="1" thickTop="1">
      <c r="A16" s="283" t="s">
        <v>83</v>
      </c>
      <c r="B16" s="58">
        <v>53715</v>
      </c>
      <c r="C16" s="58" t="s">
        <v>88</v>
      </c>
      <c r="D16" s="3"/>
      <c r="E16" s="3"/>
      <c r="F16" s="3"/>
      <c r="G16" s="3"/>
      <c r="H16" s="45"/>
      <c r="J16" s="46"/>
      <c r="K16" s="39"/>
      <c r="L16" s="179">
        <f t="shared" ref="L16:L21" si="1">J16*K16</f>
        <v>0</v>
      </c>
    </row>
    <row r="17" spans="1:12" ht="16.5" customHeight="1">
      <c r="A17" s="281"/>
      <c r="B17" s="58">
        <v>53720</v>
      </c>
      <c r="C17" s="58" t="s">
        <v>89</v>
      </c>
      <c r="D17" s="1"/>
      <c r="E17" s="1"/>
      <c r="F17" s="1"/>
      <c r="G17" s="1"/>
      <c r="H17" s="43"/>
      <c r="J17" s="47"/>
      <c r="K17" s="37"/>
      <c r="L17" s="179">
        <f t="shared" si="1"/>
        <v>0</v>
      </c>
    </row>
    <row r="18" spans="1:12" ht="16.5" customHeight="1">
      <c r="A18" s="281"/>
      <c r="B18" s="58">
        <v>53735</v>
      </c>
      <c r="C18" s="58" t="s">
        <v>90</v>
      </c>
      <c r="D18" s="1"/>
      <c r="E18" s="1"/>
      <c r="F18" s="1"/>
      <c r="G18" s="1"/>
      <c r="H18" s="43"/>
      <c r="J18" s="47"/>
      <c r="K18" s="37"/>
      <c r="L18" s="179">
        <f t="shared" si="1"/>
        <v>0</v>
      </c>
    </row>
    <row r="19" spans="1:12" ht="16.5" customHeight="1">
      <c r="A19" s="281"/>
      <c r="B19" s="58">
        <v>53740</v>
      </c>
      <c r="C19" s="58" t="s">
        <v>91</v>
      </c>
      <c r="D19" s="1"/>
      <c r="E19" s="1"/>
      <c r="F19" s="1"/>
      <c r="G19" s="1"/>
      <c r="H19" s="43"/>
      <c r="J19" s="47"/>
      <c r="K19" s="37"/>
      <c r="L19" s="179">
        <f t="shared" si="1"/>
        <v>0</v>
      </c>
    </row>
    <row r="20" spans="1:12" ht="16.5" customHeight="1">
      <c r="A20" s="281"/>
      <c r="B20" s="58">
        <v>53755</v>
      </c>
      <c r="C20" s="58" t="s">
        <v>92</v>
      </c>
      <c r="D20" s="1"/>
      <c r="E20" s="1"/>
      <c r="F20" s="1"/>
      <c r="G20" s="1"/>
      <c r="H20" s="43"/>
      <c r="J20" s="47"/>
      <c r="K20" s="37"/>
      <c r="L20" s="179">
        <f t="shared" si="1"/>
        <v>0</v>
      </c>
    </row>
    <row r="21" spans="1:12" ht="16.5" customHeight="1">
      <c r="A21" s="281"/>
      <c r="B21" s="58">
        <v>53760</v>
      </c>
      <c r="C21" s="58" t="s">
        <v>93</v>
      </c>
      <c r="D21" s="1"/>
      <c r="E21" s="1"/>
      <c r="F21" s="1"/>
      <c r="G21" s="1"/>
      <c r="H21" s="43"/>
      <c r="J21" s="47"/>
      <c r="K21" s="37"/>
      <c r="L21" s="179">
        <f t="shared" si="1"/>
        <v>0</v>
      </c>
    </row>
    <row r="22" spans="1:12" ht="16.5" customHeight="1" thickBot="1">
      <c r="A22" s="282"/>
      <c r="B22" s="59" t="s">
        <v>16</v>
      </c>
      <c r="C22" s="59"/>
      <c r="D22" s="60">
        <f t="shared" ref="D22:H22" si="2">SUM(D16:D21)</f>
        <v>0</v>
      </c>
      <c r="E22" s="60">
        <f t="shared" si="2"/>
        <v>0</v>
      </c>
      <c r="F22" s="60">
        <f t="shared" si="2"/>
        <v>0</v>
      </c>
      <c r="G22" s="60">
        <f t="shared" si="2"/>
        <v>0</v>
      </c>
      <c r="H22" s="61">
        <f t="shared" si="2"/>
        <v>0</v>
      </c>
      <c r="J22" s="93">
        <f>SUM(J16:J21)</f>
        <v>0</v>
      </c>
      <c r="K22" s="181" t="s">
        <v>58</v>
      </c>
      <c r="L22" s="61">
        <f>SUM(L16:L21)</f>
        <v>0</v>
      </c>
    </row>
    <row r="23" spans="1:12" ht="16.5" customHeight="1" thickTop="1">
      <c r="A23" s="283" t="s">
        <v>94</v>
      </c>
      <c r="B23" s="58">
        <v>55700</v>
      </c>
      <c r="C23" s="58" t="s">
        <v>95</v>
      </c>
      <c r="D23" s="1"/>
      <c r="E23" s="1"/>
      <c r="F23" s="1"/>
      <c r="G23" s="1"/>
      <c r="H23" s="43"/>
      <c r="J23" s="47"/>
      <c r="K23" s="37"/>
      <c r="L23" s="179">
        <f>J23*K23</f>
        <v>0</v>
      </c>
    </row>
    <row r="24" spans="1:12" ht="16.5" customHeight="1">
      <c r="A24" s="280"/>
      <c r="B24" s="58">
        <v>55710</v>
      </c>
      <c r="C24" s="58" t="s">
        <v>96</v>
      </c>
      <c r="D24" s="1"/>
      <c r="E24" s="1"/>
      <c r="F24" s="1"/>
      <c r="G24" s="1"/>
      <c r="H24" s="43"/>
      <c r="J24" s="47"/>
      <c r="K24" s="37"/>
      <c r="L24" s="179"/>
    </row>
    <row r="25" spans="1:12" ht="16.5" customHeight="1">
      <c r="A25" s="280"/>
      <c r="B25" s="58">
        <v>55730</v>
      </c>
      <c r="C25" s="58" t="s">
        <v>97</v>
      </c>
      <c r="D25" s="1"/>
      <c r="E25" s="1"/>
      <c r="F25" s="1"/>
      <c r="G25" s="1"/>
      <c r="H25" s="43"/>
      <c r="J25" s="47"/>
      <c r="K25" s="37"/>
      <c r="L25" s="179">
        <f>J25*K25</f>
        <v>0</v>
      </c>
    </row>
    <row r="26" spans="1:12" ht="16.5" customHeight="1" thickBot="1">
      <c r="A26" s="282"/>
      <c r="B26" s="59" t="s">
        <v>16</v>
      </c>
      <c r="C26" s="59"/>
      <c r="D26" s="60">
        <f t="shared" ref="D26:H26" si="3">SUM(D23:D25)</f>
        <v>0</v>
      </c>
      <c r="E26" s="60">
        <f t="shared" si="3"/>
        <v>0</v>
      </c>
      <c r="F26" s="60">
        <f t="shared" si="3"/>
        <v>0</v>
      </c>
      <c r="G26" s="60">
        <f t="shared" si="3"/>
        <v>0</v>
      </c>
      <c r="H26" s="61">
        <f t="shared" si="3"/>
        <v>0</v>
      </c>
      <c r="J26" s="93">
        <f>SUM(J23:J25)</f>
        <v>0</v>
      </c>
      <c r="K26" s="181" t="s">
        <v>58</v>
      </c>
      <c r="L26" s="61">
        <f>SUM(L23:L25)</f>
        <v>0</v>
      </c>
    </row>
    <row r="27" spans="1:12" ht="16.5" customHeight="1" thickTop="1" thickBot="1">
      <c r="A27" s="73" t="s">
        <v>17</v>
      </c>
      <c r="B27" s="73"/>
      <c r="C27" s="73"/>
      <c r="D27" s="29">
        <f t="shared" ref="D27:H27" si="4">D15+D22+D26</f>
        <v>0</v>
      </c>
      <c r="E27" s="29">
        <f t="shared" si="4"/>
        <v>59733</v>
      </c>
      <c r="F27" s="29">
        <f t="shared" si="4"/>
        <v>62720</v>
      </c>
      <c r="G27" s="29">
        <f t="shared" si="4"/>
        <v>65855</v>
      </c>
      <c r="H27" s="29">
        <f t="shared" si="4"/>
        <v>69147</v>
      </c>
      <c r="J27" s="29">
        <f>J15+J22+J26</f>
        <v>0</v>
      </c>
      <c r="K27" s="180"/>
      <c r="L27" s="29">
        <f>L15+L22+L26</f>
        <v>0</v>
      </c>
    </row>
    <row r="28" spans="1:12" ht="3.95" customHeight="1" thickTop="1">
      <c r="A28" s="20"/>
      <c r="B28" s="20"/>
      <c r="C28" s="20"/>
      <c r="D28" s="74"/>
      <c r="E28" s="74"/>
      <c r="F28" s="74"/>
      <c r="G28" s="74"/>
      <c r="H28" s="74"/>
    </row>
  </sheetData>
  <sheetProtection formatCells="0" formatColumns="0" formatRows="0" selectLockedCells="1"/>
  <mergeCells count="13">
    <mergeCell ref="J9:L9"/>
    <mergeCell ref="A6:E6"/>
    <mergeCell ref="A7:E7"/>
    <mergeCell ref="A9:H9"/>
    <mergeCell ref="A12:A15"/>
    <mergeCell ref="A16:A22"/>
    <mergeCell ref="A23:A26"/>
    <mergeCell ref="D2:H2"/>
    <mergeCell ref="D3:H3"/>
    <mergeCell ref="D4:H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M25"/>
  <sheetViews>
    <sheetView showGridLines="0" tabSelected="1" zoomScale="80" zoomScaleNormal="80" workbookViewId="0">
      <selection activeCell="K27" sqref="K27"/>
    </sheetView>
  </sheetViews>
  <sheetFormatPr defaultRowHeight="12.75"/>
  <cols>
    <col min="1" max="1" width="1.5703125" style="19" customWidth="1"/>
    <col min="2" max="2" width="27.42578125" style="19" customWidth="1"/>
    <col min="3" max="10" width="12.7109375" style="19" customWidth="1"/>
    <col min="11" max="11" width="14.140625" style="19" customWidth="1"/>
    <col min="12" max="12" width="14" style="19" customWidth="1"/>
    <col min="13" max="13" width="14.140625" style="19" customWidth="1"/>
    <col min="14" max="16384" width="9.140625" style="19"/>
  </cols>
  <sheetData>
    <row r="1" spans="1:13" ht="12" customHeight="1"/>
    <row r="2" spans="1:13" s="65" customFormat="1" ht="16.5" customHeight="1">
      <c r="A2" s="321" t="s">
        <v>25</v>
      </c>
      <c r="B2" s="322"/>
      <c r="C2" s="333" t="str">
        <f>IF(ISBLANK('PROJECT ID|INSTRUCTIONS'!C3)," ",'PROJECT ID|INSTRUCTIONS'!C3)</f>
        <v>COSC-14-01</v>
      </c>
      <c r="D2" s="333"/>
      <c r="E2" s="333"/>
      <c r="F2" s="333"/>
      <c r="G2" s="333"/>
      <c r="H2" s="333"/>
      <c r="I2" s="333"/>
      <c r="J2" s="334"/>
    </row>
    <row r="3" spans="1:13" s="65" customFormat="1" ht="16.5" customHeight="1">
      <c r="A3" s="323" t="s">
        <v>22</v>
      </c>
      <c r="B3" s="324"/>
      <c r="C3" s="335" t="str">
        <f>IF(ISBLANK('PROJECT ID|INSTRUCTIONS'!C4)," ",'PROJECT ID|INSTRUCTIONS'!C4)</f>
        <v>CT Academy</v>
      </c>
      <c r="D3" s="335"/>
      <c r="E3" s="335"/>
      <c r="F3" s="335"/>
      <c r="G3" s="335"/>
      <c r="H3" s="335"/>
      <c r="I3" s="335"/>
      <c r="J3" s="336"/>
    </row>
    <row r="4" spans="1:13" s="65" customFormat="1" ht="16.5" customHeight="1">
      <c r="A4" s="325" t="s">
        <v>26</v>
      </c>
      <c r="B4" s="326"/>
      <c r="C4" s="272">
        <v>41535</v>
      </c>
      <c r="D4" s="272"/>
      <c r="E4" s="272"/>
      <c r="F4" s="272"/>
      <c r="G4" s="272"/>
      <c r="H4" s="272"/>
      <c r="I4" s="272"/>
      <c r="J4" s="273"/>
    </row>
    <row r="5" spans="1:13" s="105" customFormat="1" ht="12" customHeight="1">
      <c r="A5" s="101"/>
      <c r="B5" s="101"/>
      <c r="C5" s="337"/>
      <c r="D5" s="337"/>
      <c r="E5" s="337"/>
      <c r="F5" s="337"/>
      <c r="G5" s="337"/>
      <c r="H5" s="337"/>
      <c r="I5" s="210"/>
      <c r="J5" s="102"/>
      <c r="K5" s="103"/>
      <c r="L5" s="104"/>
    </row>
    <row r="6" spans="1:13" s="105" customFormat="1" ht="15" customHeight="1">
      <c r="A6" s="338" t="s">
        <v>21</v>
      </c>
      <c r="B6" s="339"/>
      <c r="C6" s="339"/>
      <c r="D6" s="339"/>
      <c r="E6" s="339"/>
      <c r="F6" s="339"/>
      <c r="G6" s="339"/>
      <c r="H6" s="339"/>
      <c r="I6" s="339"/>
      <c r="J6" s="339"/>
      <c r="K6" s="339"/>
      <c r="L6" s="339"/>
      <c r="M6" s="340"/>
    </row>
    <row r="7" spans="1:13" ht="39" customHeight="1">
      <c r="A7" s="164"/>
      <c r="B7" s="165" t="s">
        <v>21</v>
      </c>
      <c r="C7" s="166" t="s">
        <v>30</v>
      </c>
      <c r="D7" s="167" t="str">
        <f>CONCATENATE("FY ",Settings!$C$1)</f>
        <v>FY 2013</v>
      </c>
      <c r="E7" s="167" t="str">
        <f>CONCATENATE("FY ",Settings!$C$1+1)</f>
        <v>FY 2014</v>
      </c>
      <c r="F7" s="167" t="str">
        <f>CONCATENATE("FY ",Settings!$C$1+2)</f>
        <v>FY 2015</v>
      </c>
      <c r="G7" s="167" t="str">
        <f>CONCATENATE("FY ",Settings!$C$1+3)</f>
        <v>FY 2016</v>
      </c>
      <c r="H7" s="167" t="str">
        <f>CONCATENATE("FY ",Settings!$C$1+4)</f>
        <v>FY 2017</v>
      </c>
      <c r="I7" s="167" t="s">
        <v>117</v>
      </c>
      <c r="J7" s="167" t="str">
        <f>CONCATENATE("Out Years after FY",Settings!$C$1+4)</f>
        <v>Out Years after FY2017</v>
      </c>
      <c r="K7" s="167" t="str">
        <f>CONCATENATE("Total FY",Settings!$C$1," - FY",Settings!$C$1+4)</f>
        <v>Total FY2013 - FY2017</v>
      </c>
      <c r="L7" s="167" t="str">
        <f>CONCATENATE("Total FY",Settings!$C$1," - Out Years")</f>
        <v>Total FY2013 - Out Years</v>
      </c>
      <c r="M7" s="168" t="s">
        <v>29</v>
      </c>
    </row>
    <row r="8" spans="1:13" ht="16.5" customHeight="1">
      <c r="A8" s="106"/>
      <c r="B8" s="209" t="s">
        <v>103</v>
      </c>
      <c r="C8" s="6"/>
      <c r="D8" s="6"/>
      <c r="E8" s="6"/>
      <c r="F8" s="6"/>
      <c r="G8" s="6"/>
      <c r="H8" s="6"/>
      <c r="I8" s="6"/>
      <c r="J8" s="123"/>
      <c r="K8" s="120">
        <f>SUM(D8:H8)</f>
        <v>0</v>
      </c>
      <c r="L8" s="114">
        <f>SUM(D8:J8)</f>
        <v>0</v>
      </c>
      <c r="M8" s="115">
        <f>SUM(C8:J8)</f>
        <v>0</v>
      </c>
    </row>
    <row r="9" spans="1:13" ht="16.5" customHeight="1">
      <c r="A9" s="106"/>
      <c r="B9" s="209" t="s">
        <v>104</v>
      </c>
      <c r="C9" s="4"/>
      <c r="D9" s="4"/>
      <c r="E9" s="4"/>
      <c r="F9" s="4"/>
      <c r="G9" s="4"/>
      <c r="H9" s="4"/>
      <c r="I9" s="4"/>
      <c r="J9" s="4"/>
      <c r="K9" s="121">
        <f>SUM(D9:I9)</f>
        <v>0</v>
      </c>
      <c r="L9" s="116">
        <f t="shared" ref="L9:L17" si="0">SUM(D9:J9)</f>
        <v>0</v>
      </c>
      <c r="M9" s="117">
        <f t="shared" ref="M9:M18" si="1">SUM(C9:J9)</f>
        <v>0</v>
      </c>
    </row>
    <row r="10" spans="1:13" ht="16.5" customHeight="1">
      <c r="A10" s="106"/>
      <c r="B10" s="209" t="s">
        <v>105</v>
      </c>
      <c r="C10" s="4"/>
      <c r="D10" s="4"/>
      <c r="E10" s="4"/>
      <c r="F10" s="4"/>
      <c r="G10" s="4"/>
      <c r="H10" s="4"/>
      <c r="I10" s="4"/>
      <c r="J10" s="4"/>
      <c r="K10" s="121">
        <f t="shared" ref="K10:K17" si="2">SUM(D10:H10)</f>
        <v>0</v>
      </c>
      <c r="L10" s="116">
        <f t="shared" si="0"/>
        <v>0</v>
      </c>
      <c r="M10" s="117">
        <f t="shared" si="1"/>
        <v>0</v>
      </c>
    </row>
    <row r="11" spans="1:13" ht="16.5" customHeight="1">
      <c r="A11" s="106"/>
      <c r="B11" s="107" t="s">
        <v>7</v>
      </c>
      <c r="C11" s="4"/>
      <c r="D11" s="4"/>
      <c r="E11" s="4"/>
      <c r="F11" s="4"/>
      <c r="G11" s="4"/>
      <c r="H11" s="4"/>
      <c r="I11" s="4"/>
      <c r="J11" s="4"/>
      <c r="K11" s="121">
        <f t="shared" si="2"/>
        <v>0</v>
      </c>
      <c r="L11" s="116">
        <f t="shared" si="0"/>
        <v>0</v>
      </c>
      <c r="M11" s="117">
        <f t="shared" si="1"/>
        <v>0</v>
      </c>
    </row>
    <row r="12" spans="1:13" ht="16.5" customHeight="1">
      <c r="A12" s="106"/>
      <c r="B12" s="107" t="s">
        <v>8</v>
      </c>
      <c r="C12" s="5"/>
      <c r="D12" s="5"/>
      <c r="E12" s="5"/>
      <c r="F12" s="5"/>
      <c r="G12" s="5"/>
      <c r="H12" s="5"/>
      <c r="I12" s="5"/>
      <c r="J12" s="5"/>
      <c r="K12" s="121">
        <f t="shared" si="2"/>
        <v>0</v>
      </c>
      <c r="L12" s="116">
        <f t="shared" si="0"/>
        <v>0</v>
      </c>
      <c r="M12" s="117">
        <f t="shared" si="1"/>
        <v>0</v>
      </c>
    </row>
    <row r="13" spans="1:13" ht="16.5" customHeight="1">
      <c r="A13" s="108"/>
      <c r="B13" s="125" t="s">
        <v>9</v>
      </c>
      <c r="C13" s="126"/>
      <c r="D13" s="126"/>
      <c r="E13" s="126">
        <v>1595838</v>
      </c>
      <c r="F13" s="126">
        <v>168027</v>
      </c>
      <c r="G13" s="126">
        <v>31250</v>
      </c>
      <c r="H13" s="126">
        <v>31250</v>
      </c>
      <c r="I13" s="126">
        <v>31250</v>
      </c>
      <c r="J13" s="126"/>
      <c r="K13" s="121">
        <f>SUM(D13:I13)</f>
        <v>1857615</v>
      </c>
      <c r="L13" s="116">
        <f t="shared" si="0"/>
        <v>1857615</v>
      </c>
      <c r="M13" s="117">
        <f t="shared" si="1"/>
        <v>1857615</v>
      </c>
    </row>
    <row r="14" spans="1:13" ht="16.5" customHeight="1">
      <c r="A14" s="349" t="s">
        <v>75</v>
      </c>
      <c r="B14" s="350"/>
      <c r="C14" s="6"/>
      <c r="D14" s="6"/>
      <c r="E14" s="6"/>
      <c r="F14" s="6"/>
      <c r="G14" s="6"/>
      <c r="H14" s="6"/>
      <c r="I14" s="6"/>
      <c r="J14" s="6"/>
      <c r="K14" s="121">
        <f t="shared" si="2"/>
        <v>0</v>
      </c>
      <c r="L14" s="116">
        <f t="shared" si="0"/>
        <v>0</v>
      </c>
      <c r="M14" s="117">
        <f t="shared" si="1"/>
        <v>0</v>
      </c>
    </row>
    <row r="15" spans="1:13" ht="16.5" customHeight="1">
      <c r="A15" s="106"/>
      <c r="B15" s="8"/>
      <c r="C15" s="4"/>
      <c r="D15" s="4"/>
      <c r="E15" s="4"/>
      <c r="F15" s="4"/>
      <c r="G15" s="4"/>
      <c r="H15" s="4"/>
      <c r="I15" s="4"/>
      <c r="J15" s="4"/>
      <c r="K15" s="121">
        <f t="shared" si="2"/>
        <v>0</v>
      </c>
      <c r="L15" s="116">
        <f t="shared" si="0"/>
        <v>0</v>
      </c>
      <c r="M15" s="117">
        <f t="shared" si="1"/>
        <v>0</v>
      </c>
    </row>
    <row r="16" spans="1:13" ht="16.5" customHeight="1">
      <c r="A16" s="106"/>
      <c r="B16" s="8"/>
      <c r="C16" s="4"/>
      <c r="D16" s="4"/>
      <c r="E16" s="4"/>
      <c r="F16" s="4"/>
      <c r="G16" s="4"/>
      <c r="H16" s="4"/>
      <c r="I16" s="4"/>
      <c r="J16" s="4"/>
      <c r="K16" s="121">
        <f>SUM(D16:H16)</f>
        <v>0</v>
      </c>
      <c r="L16" s="116">
        <f>SUM(D16:J16)</f>
        <v>0</v>
      </c>
      <c r="M16" s="117">
        <f>SUM(C16:J16)</f>
        <v>0</v>
      </c>
    </row>
    <row r="17" spans="1:13" ht="16.5" customHeight="1">
      <c r="A17" s="106"/>
      <c r="B17" s="8"/>
      <c r="C17" s="4"/>
      <c r="D17" s="4"/>
      <c r="E17" s="4"/>
      <c r="F17" s="4"/>
      <c r="G17" s="4"/>
      <c r="H17" s="4"/>
      <c r="I17" s="4"/>
      <c r="J17" s="4"/>
      <c r="K17" s="121">
        <f t="shared" si="2"/>
        <v>0</v>
      </c>
      <c r="L17" s="116">
        <f t="shared" si="0"/>
        <v>0</v>
      </c>
      <c r="M17" s="117">
        <f t="shared" si="1"/>
        <v>0</v>
      </c>
    </row>
    <row r="18" spans="1:13" ht="16.5" customHeight="1" thickBot="1">
      <c r="A18" s="106"/>
      <c r="B18" s="10"/>
      <c r="C18" s="5"/>
      <c r="D18" s="5"/>
      <c r="E18" s="5"/>
      <c r="F18" s="5"/>
      <c r="G18" s="5"/>
      <c r="H18" s="5"/>
      <c r="I18" s="5"/>
      <c r="J18" s="124"/>
      <c r="K18" s="122">
        <f>SUM(D18:H18)</f>
        <v>0</v>
      </c>
      <c r="L18" s="118">
        <f>SUM(D18:J18)</f>
        <v>0</v>
      </c>
      <c r="M18" s="119">
        <f t="shared" si="1"/>
        <v>0</v>
      </c>
    </row>
    <row r="19" spans="1:13" ht="16.5" customHeight="1" thickTop="1" thickBot="1">
      <c r="A19" s="348" t="s">
        <v>41</v>
      </c>
      <c r="B19" s="348"/>
      <c r="C19" s="11">
        <f t="shared" ref="C19:M19" si="3">SUM(C8:C18)</f>
        <v>0</v>
      </c>
      <c r="D19" s="11">
        <f t="shared" si="3"/>
        <v>0</v>
      </c>
      <c r="E19" s="11">
        <f t="shared" si="3"/>
        <v>1595838</v>
      </c>
      <c r="F19" s="11">
        <f t="shared" si="3"/>
        <v>168027</v>
      </c>
      <c r="G19" s="11">
        <f t="shared" si="3"/>
        <v>31250</v>
      </c>
      <c r="H19" s="11">
        <f t="shared" si="3"/>
        <v>31250</v>
      </c>
      <c r="I19" s="11">
        <f>SUM(I9:I13)</f>
        <v>31250</v>
      </c>
      <c r="J19" s="11">
        <f t="shared" si="3"/>
        <v>0</v>
      </c>
      <c r="K19" s="11">
        <f>SUM(K8:K18)</f>
        <v>1857615</v>
      </c>
      <c r="L19" s="11">
        <f t="shared" si="3"/>
        <v>1857615</v>
      </c>
      <c r="M19" s="11">
        <f t="shared" si="3"/>
        <v>1857615</v>
      </c>
    </row>
    <row r="20" spans="1:13" ht="12.6" customHeight="1" thickTop="1">
      <c r="A20" s="109"/>
      <c r="B20" s="110"/>
      <c r="C20" s="111"/>
      <c r="D20" s="111"/>
      <c r="E20" s="111"/>
      <c r="F20" s="111"/>
      <c r="G20" s="111"/>
      <c r="H20" s="111"/>
      <c r="I20" s="111"/>
      <c r="J20" s="111"/>
    </row>
    <row r="21" spans="1:13" ht="26.25" customHeight="1" thickBot="1">
      <c r="A21" s="341" t="s">
        <v>40</v>
      </c>
      <c r="B21" s="342"/>
      <c r="C21" s="7">
        <f>'TOTAL DEVELOPMENT COSTS'!D23</f>
        <v>0</v>
      </c>
      <c r="D21" s="7">
        <f>'TOTAL DEVELOPMENT COSTS'!E23</f>
        <v>0</v>
      </c>
      <c r="E21" s="7">
        <v>1595838</v>
      </c>
      <c r="F21" s="7">
        <f>'TOTAL DEVELOPMENT COSTS'!G23</f>
        <v>168027</v>
      </c>
      <c r="G21" s="7">
        <f>'TOTAL DEVELOPMENT COSTS'!H23</f>
        <v>31250</v>
      </c>
      <c r="H21" s="7">
        <f>'TOTAL DEVELOPMENT COSTS'!I23</f>
        <v>31250</v>
      </c>
      <c r="I21" s="60">
        <v>31250</v>
      </c>
      <c r="J21" s="7">
        <f>'TOTAL DEVELOPMENT COSTS'!K23</f>
        <v>0</v>
      </c>
    </row>
    <row r="22" spans="1:13" s="112" customFormat="1" ht="8.25" customHeight="1" thickTop="1">
      <c r="A22" s="109"/>
      <c r="B22" s="110"/>
      <c r="C22" s="111"/>
      <c r="D22" s="111"/>
      <c r="E22" s="111"/>
      <c r="F22" s="111"/>
      <c r="G22" s="111"/>
      <c r="H22" s="111"/>
      <c r="I22" s="111"/>
      <c r="J22" s="111"/>
      <c r="M22" s="113"/>
    </row>
    <row r="23" spans="1:13" ht="37.5" customHeight="1" thickBot="1">
      <c r="A23" s="343" t="s">
        <v>76</v>
      </c>
      <c r="B23" s="344"/>
      <c r="C23" s="181"/>
      <c r="D23" s="7">
        <f t="shared" ref="D23:J23" si="4">D21-D19</f>
        <v>0</v>
      </c>
      <c r="E23" s="7">
        <f t="shared" si="4"/>
        <v>0</v>
      </c>
      <c r="F23" s="7">
        <f t="shared" si="4"/>
        <v>0</v>
      </c>
      <c r="G23" s="7">
        <f t="shared" si="4"/>
        <v>0</v>
      </c>
      <c r="H23" s="7">
        <f t="shared" si="4"/>
        <v>0</v>
      </c>
      <c r="I23" s="7">
        <f t="shared" si="4"/>
        <v>0</v>
      </c>
      <c r="J23" s="7">
        <f t="shared" si="4"/>
        <v>0</v>
      </c>
    </row>
    <row r="24" spans="1:13" ht="14.25" thickTop="1" thickBot="1"/>
    <row r="25" spans="1:13" ht="13.5" thickBot="1">
      <c r="C25" s="345" t="str">
        <f>IF(AND(D23=0,E23=0,F23=0,G23=0,H23=0,J23=0),"","Total Funding Source Must Equal Total Development Cost")</f>
        <v/>
      </c>
      <c r="D25" s="346"/>
      <c r="E25" s="346"/>
      <c r="F25" s="346"/>
      <c r="G25" s="346"/>
      <c r="H25" s="346"/>
      <c r="I25" s="346"/>
      <c r="J25" s="347"/>
    </row>
  </sheetData>
  <sheetProtection formatCells="0" formatColumns="0" formatRows="0" selectLockedCells="1"/>
  <mergeCells count="13">
    <mergeCell ref="C5:H5"/>
    <mergeCell ref="A6:M6"/>
    <mergeCell ref="A21:B21"/>
    <mergeCell ref="A23:B23"/>
    <mergeCell ref="C25:J25"/>
    <mergeCell ref="A19:B19"/>
    <mergeCell ref="A14:B14"/>
    <mergeCell ref="A2:B2"/>
    <mergeCell ref="A3:B3"/>
    <mergeCell ref="A4:B4"/>
    <mergeCell ref="C2:J2"/>
    <mergeCell ref="C3:J3"/>
    <mergeCell ref="C4:J4"/>
  </mergeCells>
  <phoneticPr fontId="1" type="noConversion"/>
  <conditionalFormatting sqref="C25:J25">
    <cfRule type="cellIs" dxfId="1" priority="1" stopIfTrue="1" operator="notEqual">
      <formula>""</formula>
    </cfRule>
  </conditionalFormatting>
  <conditionalFormatting sqref="C23:J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K11:L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2013-09-18T12:41:01Z</cp:lastPrinted>
  <dcterms:created xsi:type="dcterms:W3CDTF">2009-11-16T15:45:40Z</dcterms:created>
  <dcterms:modified xsi:type="dcterms:W3CDTF">2013-10-03T18:37:12Z</dcterms:modified>
</cp:coreProperties>
</file>