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opm-fs102\UserRedirections\DakersR\Documents\RSD\"/>
    </mc:Choice>
  </mc:AlternateContent>
  <bookViews>
    <workbookView xWindow="0" yWindow="0" windowWidth="28800" windowHeight="11130"/>
  </bookViews>
  <sheets>
    <sheet name="Property Taxes (rev)" sheetId="1" r:id="rId1"/>
  </sheets>
  <definedNames>
    <definedName name="_xlnm.Print_Area" localSheetId="0">'Property Taxes (rev)'!$A$1:$S$13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" i="1" l="1"/>
  <c r="S8" i="1" l="1"/>
  <c r="R12" i="1"/>
  <c r="E9" i="1"/>
  <c r="E10" i="1" s="1"/>
  <c r="J8" i="1"/>
  <c r="R7" i="1"/>
  <c r="T7" i="1" s="1"/>
  <c r="O7" i="1"/>
  <c r="T6" i="1"/>
  <c r="R6" i="1"/>
  <c r="S6" i="1" s="1"/>
  <c r="N6" i="1"/>
  <c r="O6" i="1" s="1"/>
  <c r="P6" i="1" s="1"/>
  <c r="M6" i="1"/>
  <c r="K6" i="1"/>
  <c r="D6" i="1"/>
  <c r="F6" i="1" s="1"/>
  <c r="T5" i="1"/>
  <c r="R5" i="1"/>
  <c r="O5" i="1"/>
  <c r="P5" i="1" s="1"/>
  <c r="N5" i="1"/>
  <c r="K5" i="1"/>
  <c r="S5" i="1" s="1"/>
  <c r="F5" i="1"/>
  <c r="T4" i="1"/>
  <c r="R4" i="1"/>
  <c r="S4" i="1" s="1"/>
  <c r="P4" i="1"/>
  <c r="O4" i="1"/>
  <c r="N4" i="1"/>
  <c r="K4" i="1"/>
  <c r="M4" i="1" s="1"/>
  <c r="F4" i="1"/>
  <c r="D4" i="1"/>
  <c r="S3" i="1"/>
  <c r="R3" i="1"/>
  <c r="R8" i="1" s="1"/>
  <c r="N3" i="1"/>
  <c r="N8" i="1" s="1"/>
  <c r="K3" i="1"/>
  <c r="M3" i="1" s="1"/>
  <c r="D3" i="1"/>
  <c r="D8" i="1" s="1"/>
  <c r="F8" i="1" s="1"/>
  <c r="F3" i="1" l="1"/>
  <c r="T3" i="1"/>
  <c r="T8" i="1" s="1"/>
  <c r="S7" i="1"/>
  <c r="M5" i="1"/>
  <c r="K8" i="1"/>
  <c r="P3" i="1" l="1"/>
  <c r="O8" i="1"/>
  <c r="P8" i="1" s="1"/>
  <c r="K15" i="1"/>
  <c r="K12" i="1"/>
  <c r="K13" i="1"/>
  <c r="O14" i="1" l="1"/>
</calcChain>
</file>

<file path=xl/sharedStrings.xml><?xml version="1.0" encoding="utf-8"?>
<sst xmlns="http://schemas.openxmlformats.org/spreadsheetml/2006/main" count="38" uniqueCount="38">
  <si>
    <t>GENERAL PROPERTY TAXES - FY2018 PROJECTION</t>
  </si>
  <si>
    <t>Sum of FY15 ACT</t>
  </si>
  <si>
    <t>FY16 ACT</t>
  </si>
  <si>
    <t>FY17 ACT P10</t>
  </si>
  <si>
    <t>FY17 ACT</t>
  </si>
  <si>
    <t>% CHG 
P10 TO P13</t>
  </si>
  <si>
    <t>FY2018 ADP</t>
  </si>
  <si>
    <t>FY2018 P8</t>
  </si>
  <si>
    <t>FY2018 P9</t>
  </si>
  <si>
    <t xml:space="preserve">FY2018 P10 (5/1/18) </t>
  </si>
  <si>
    <t>FY2018 PROJ</t>
  </si>
  <si>
    <t>% CHG ORIG</t>
  </si>
  <si>
    <t>% CHG P10 UPD</t>
  </si>
  <si>
    <t>FY2018 P10 (5/15/18)</t>
  </si>
  <si>
    <t>Rev FY2018 Proj</t>
  </si>
  <si>
    <t>% CHG REV</t>
  </si>
  <si>
    <t>FY2018 NOTE</t>
  </si>
  <si>
    <t>FY2019 REC</t>
  </si>
  <si>
    <t>% CHG</t>
  </si>
  <si>
    <t>REV FY2019 REC</t>
  </si>
  <si>
    <t>CURRENT YEAR TAX LEVY</t>
  </si>
  <si>
    <t xml:space="preserve">Typical % increase from P10 to P13
Delinquent Statements / 2007 Liens Filed May (cites next steps of Tax Deed Sale / Foreclosure)
</t>
  </si>
  <si>
    <t>INTEREST AND LIENS</t>
  </si>
  <si>
    <t>OTHER</t>
  </si>
  <si>
    <t>Collection of taxes written off - every 15 years we write off, if property sells and tax liens get settled.</t>
  </si>
  <si>
    <t>PRIOR YEAR LEVIES</t>
  </si>
  <si>
    <t>Adjustments for the 60 day collections (Aug)</t>
  </si>
  <si>
    <t>TAX LIEN SALES</t>
  </si>
  <si>
    <t>Final from Tax Collector; closing scheduled last week of May; Revenues in house</t>
  </si>
  <si>
    <t>41-TAXES</t>
  </si>
  <si>
    <t>Remove Tax Lien Sal</t>
  </si>
  <si>
    <t>Tax Deed Sale - Last Notice Letters</t>
  </si>
  <si>
    <t>Net</t>
  </si>
  <si>
    <t>Personal Property - Alias Tax Warrants</t>
  </si>
  <si>
    <t>TOTAL FY2018 PROJECTION</t>
  </si>
  <si>
    <t>% CHG P10 (5/1) TO 2018 PROJ</t>
  </si>
  <si>
    <t>Revenue Shortfall</t>
  </si>
  <si>
    <t>% CHG P10 (5/15) TO 2018 PROJ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</si>
</sst>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6" x14ac:knownFonts="1"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 wrapText="1"/>
    </xf>
    <xf numFmtId="164" fontId="1" fillId="6" borderId="0" xfId="0" applyNumberFormat="1" applyFont="1" applyFill="1" applyBorder="1"/>
    <xf numFmtId="0" fontId="1" fillId="6" borderId="0" xfId="0" applyFont="1" applyFill="1" applyBorder="1" applyAlignment="1">
      <alignment wrapText="1"/>
    </xf>
    <xf numFmtId="164" fontId="1" fillId="6" borderId="0" xfId="0" applyNumberFormat="1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0" fontId="0" fillId="0" borderId="2" xfId="0" applyBorder="1" applyAlignment="1">
      <alignment horizontal="left" indent="1"/>
    </xf>
    <xf numFmtId="164" fontId="0" fillId="0" borderId="2" xfId="0" applyNumberFormat="1" applyBorder="1"/>
    <xf numFmtId="165" fontId="0" fillId="0" borderId="2" xfId="2" applyNumberFormat="1" applyFont="1" applyBorder="1"/>
    <xf numFmtId="9" fontId="0" fillId="0" borderId="2" xfId="2" applyFont="1" applyBorder="1"/>
    <xf numFmtId="164" fontId="0" fillId="0" borderId="2" xfId="1" applyNumberFormat="1" applyFont="1" applyBorder="1"/>
    <xf numFmtId="164" fontId="0" fillId="0" borderId="0" xfId="1" applyNumberFormat="1" applyFont="1"/>
    <xf numFmtId="0" fontId="4" fillId="0" borderId="0" xfId="0" applyFont="1" applyBorder="1" applyAlignment="1">
      <alignment horizontal="left" indent="1"/>
    </xf>
    <xf numFmtId="164" fontId="0" fillId="0" borderId="0" xfId="0" applyNumberFormat="1" applyBorder="1"/>
    <xf numFmtId="165" fontId="0" fillId="0" borderId="0" xfId="2" applyNumberFormat="1" applyFont="1" applyBorder="1"/>
    <xf numFmtId="9" fontId="0" fillId="0" borderId="0" xfId="2" applyFont="1" applyBorder="1"/>
    <xf numFmtId="164" fontId="0" fillId="0" borderId="0" xfId="1" applyNumberFormat="1" applyFont="1" applyBorder="1"/>
    <xf numFmtId="0" fontId="0" fillId="0" borderId="0" xfId="0" applyBorder="1" applyAlignment="1">
      <alignment horizontal="left" indent="1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3" xfId="0" applyBorder="1" applyAlignment="1">
      <alignment horizontal="left" indent="1"/>
    </xf>
    <xf numFmtId="164" fontId="0" fillId="0" borderId="3" xfId="0" applyNumberFormat="1" applyBorder="1"/>
    <xf numFmtId="0" fontId="0" fillId="0" borderId="3" xfId="0" applyBorder="1"/>
    <xf numFmtId="9" fontId="0" fillId="0" borderId="3" xfId="2" applyFont="1" applyBorder="1"/>
    <xf numFmtId="0" fontId="0" fillId="0" borderId="3" xfId="0" applyBorder="1" applyAlignment="1">
      <alignment wrapText="1"/>
    </xf>
    <xf numFmtId="164" fontId="0" fillId="0" borderId="3" xfId="1" applyNumberFormat="1" applyFont="1" applyBorder="1"/>
    <xf numFmtId="0" fontId="1" fillId="0" borderId="4" xfId="0" applyFont="1" applyBorder="1" applyAlignment="1">
      <alignment horizontal="left"/>
    </xf>
    <xf numFmtId="164" fontId="1" fillId="0" borderId="4" xfId="0" applyNumberFormat="1" applyFont="1" applyBorder="1"/>
    <xf numFmtId="9" fontId="5" fillId="0" borderId="0" xfId="2" applyFont="1"/>
    <xf numFmtId="9" fontId="1" fillId="0" borderId="4" xfId="2" applyFont="1" applyBorder="1"/>
    <xf numFmtId="165" fontId="1" fillId="0" borderId="4" xfId="2" applyNumberFormat="1" applyFont="1" applyBorder="1"/>
    <xf numFmtId="164" fontId="0" fillId="0" borderId="0" xfId="0" applyNumberFormat="1"/>
    <xf numFmtId="9" fontId="0" fillId="0" borderId="0" xfId="2" applyFont="1"/>
    <xf numFmtId="164" fontId="0" fillId="0" borderId="0" xfId="1" applyNumberFormat="1" applyFont="1" applyBorder="1" applyAlignment="1">
      <alignment horizontal="center" vertical="center"/>
    </xf>
    <xf numFmtId="0" fontId="5" fillId="0" borderId="0" xfId="0" applyFont="1"/>
    <xf numFmtId="164" fontId="5" fillId="0" borderId="0" xfId="0" applyNumberFormat="1" applyFont="1"/>
    <xf numFmtId="164" fontId="0" fillId="0" borderId="0" xfId="1" applyNumberFormat="1" applyFont="1" applyAlignment="1">
      <alignment horizontal="center" vertical="center"/>
    </xf>
    <xf numFmtId="10" fontId="0" fillId="0" borderId="6" xfId="0" applyNumberFormat="1" applyBorder="1"/>
    <xf numFmtId="0" fontId="5" fillId="0" borderId="0" xfId="0" applyFont="1" applyAlignment="1">
      <alignment horizontal="right"/>
    </xf>
    <xf numFmtId="164" fontId="0" fillId="0" borderId="7" xfId="1" applyNumberFormat="1" applyFont="1" applyBorder="1"/>
    <xf numFmtId="0" fontId="0" fillId="0" borderId="0" xfId="0" applyAlignment="1">
      <alignment horizontal="right"/>
    </xf>
    <xf numFmtId="165" fontId="0" fillId="0" borderId="0" xfId="2" applyNumberFormat="1" applyFont="1"/>
    <xf numFmtId="9" fontId="0" fillId="0" borderId="2" xfId="2" applyNumberFormat="1" applyFont="1" applyBorder="1"/>
    <xf numFmtId="9" fontId="0" fillId="0" borderId="0" xfId="2" applyNumberFormat="1" applyFont="1" applyBorder="1"/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164" fontId="0" fillId="0" borderId="5" xfId="1" applyNumberFormat="1" applyFont="1" applyBorder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E1" workbookViewId="0">
      <selection activeCell="T3" sqref="T3"/>
    </sheetView>
  </sheetViews>
  <sheetFormatPr defaultRowHeight="15" outlineLevelCol="1" x14ac:dyDescent="0.25"/>
  <cols>
    <col min="1" max="1" width="24.140625" bestFit="1" customWidth="1"/>
    <col min="2" max="3" width="15.7109375" hidden="1" customWidth="1" outlineLevel="1"/>
    <col min="4" max="4" width="15.7109375" customWidth="1" collapsed="1"/>
    <col min="5" max="5" width="13.42578125" bestFit="1" customWidth="1"/>
    <col min="6" max="6" width="11.42578125" customWidth="1"/>
    <col min="7" max="7" width="13.42578125" bestFit="1" customWidth="1"/>
    <col min="8" max="8" width="13.42578125" hidden="1" customWidth="1"/>
    <col min="9" max="10" width="13.42578125" bestFit="1" customWidth="1"/>
    <col min="11" max="11" width="15.28515625" bestFit="1" customWidth="1"/>
    <col min="12" max="13" width="6.85546875" customWidth="1"/>
    <col min="14" max="14" width="13.42578125" customWidth="1"/>
    <col min="15" max="15" width="16" bestFit="1" customWidth="1"/>
    <col min="16" max="16" width="13" customWidth="1"/>
    <col min="17" max="17" width="39.85546875" customWidth="1"/>
    <col min="18" max="18" width="13.42578125" bestFit="1" customWidth="1"/>
    <col min="19" max="19" width="6.85546875" bestFit="1" customWidth="1"/>
    <col min="20" max="20" width="16" bestFit="1" customWidth="1"/>
  </cols>
  <sheetData>
    <row r="1" spans="1:20" ht="15.75" x14ac:dyDescent="0.25">
      <c r="A1" s="1" t="s">
        <v>0</v>
      </c>
      <c r="E1" s="2"/>
      <c r="F1" s="3"/>
      <c r="J1" s="4"/>
      <c r="K1" s="4"/>
      <c r="L1" s="4"/>
      <c r="M1" s="5"/>
      <c r="N1" s="3"/>
      <c r="O1" s="3"/>
      <c r="P1" s="3"/>
    </row>
    <row r="2" spans="1:20" ht="45" x14ac:dyDescent="0.25">
      <c r="A2" s="6"/>
      <c r="B2" s="6" t="s">
        <v>1</v>
      </c>
      <c r="C2" s="7" t="s">
        <v>2</v>
      </c>
      <c r="D2" s="7" t="s">
        <v>3</v>
      </c>
      <c r="E2" s="7" t="s">
        <v>4</v>
      </c>
      <c r="F2" s="8" t="s">
        <v>5</v>
      </c>
      <c r="G2" s="9" t="s">
        <v>6</v>
      </c>
      <c r="H2" s="9" t="s">
        <v>7</v>
      </c>
      <c r="I2" s="9" t="s">
        <v>8</v>
      </c>
      <c r="J2" s="8" t="s">
        <v>9</v>
      </c>
      <c r="K2" s="7" t="s">
        <v>10</v>
      </c>
      <c r="L2" s="10" t="s">
        <v>11</v>
      </c>
      <c r="M2" s="8" t="s">
        <v>12</v>
      </c>
      <c r="N2" s="11" t="s">
        <v>13</v>
      </c>
      <c r="O2" s="6" t="s">
        <v>14</v>
      </c>
      <c r="P2" s="7" t="s">
        <v>15</v>
      </c>
      <c r="Q2" s="7" t="s">
        <v>16</v>
      </c>
      <c r="R2" s="7" t="s">
        <v>17</v>
      </c>
      <c r="S2" s="6" t="s">
        <v>18</v>
      </c>
      <c r="T2" s="12" t="s">
        <v>19</v>
      </c>
    </row>
    <row r="3" spans="1:20" ht="60" customHeight="1" x14ac:dyDescent="0.25">
      <c r="A3" s="13" t="s">
        <v>20</v>
      </c>
      <c r="B3" s="14">
        <v>-245585364.84</v>
      </c>
      <c r="C3" s="14">
        <v>-252587609.08000001</v>
      </c>
      <c r="D3" s="14">
        <f>-244752691</f>
        <v>-244752691</v>
      </c>
      <c r="E3" s="14">
        <v>-247230943.86000001</v>
      </c>
      <c r="F3" s="49">
        <f>E3/D3-1</f>
        <v>1.0125538762717934E-2</v>
      </c>
      <c r="G3" s="14">
        <v>-266698436</v>
      </c>
      <c r="H3" s="14">
        <v>-262914788.16999999</v>
      </c>
      <c r="I3" s="14">
        <v>-265513172.38</v>
      </c>
      <c r="J3" s="14">
        <v>-266705579</v>
      </c>
      <c r="K3" s="14">
        <f>(J3+(J3*L3))+5588</f>
        <v>-271447350.30620003</v>
      </c>
      <c r="L3" s="15">
        <v>1.78E-2</v>
      </c>
      <c r="M3" s="15">
        <f>K3/N3-1</f>
        <v>1.4979324025098828E-2</v>
      </c>
      <c r="N3" s="14">
        <f>-267441261</f>
        <v>-267441261</v>
      </c>
      <c r="O3" s="14">
        <f>N3*1.013</f>
        <v>-270917997.39299995</v>
      </c>
      <c r="P3" s="16">
        <f>O3/N3-1</f>
        <v>1.2999999999999901E-2</v>
      </c>
      <c r="Q3" s="51" t="s">
        <v>21</v>
      </c>
      <c r="R3" s="17">
        <f>-273861323</f>
        <v>-273861323</v>
      </c>
      <c r="S3" s="16">
        <f t="shared" ref="S3:S8" si="0">R3/K3-1</f>
        <v>8.8929683457104058E-3</v>
      </c>
      <c r="T3" s="18">
        <f>R3</f>
        <v>-273861323</v>
      </c>
    </row>
    <row r="4" spans="1:20" x14ac:dyDescent="0.25">
      <c r="A4" s="19" t="s">
        <v>22</v>
      </c>
      <c r="B4" s="20">
        <v>-4456256.22</v>
      </c>
      <c r="C4" s="20">
        <v>-4318177.01</v>
      </c>
      <c r="D4" s="20">
        <f>-2978802</f>
        <v>-2978802</v>
      </c>
      <c r="E4" s="20">
        <v>-3585586.02</v>
      </c>
      <c r="F4" s="50">
        <f t="shared" ref="F4:F8" si="1">E4/D4-1</f>
        <v>0.20370068906896122</v>
      </c>
      <c r="G4" s="20">
        <v>-4450000</v>
      </c>
      <c r="H4" s="20">
        <v>-2230830.62</v>
      </c>
      <c r="I4" s="20">
        <v>-2668094.89</v>
      </c>
      <c r="J4" s="20">
        <v>-2858319</v>
      </c>
      <c r="K4" s="20">
        <f t="shared" ref="K4:K6" si="2">J4+(J4*L4)</f>
        <v>-3458565.99</v>
      </c>
      <c r="L4" s="21">
        <v>0.21</v>
      </c>
      <c r="M4" s="21">
        <f>K4/N4-1</f>
        <v>0.15215352640348545</v>
      </c>
      <c r="N4" s="18">
        <f>-3001827.37</f>
        <v>-3001827.37</v>
      </c>
      <c r="O4" s="20">
        <f>N4*1.204</f>
        <v>-3614200.1534799999</v>
      </c>
      <c r="P4" s="22">
        <f t="shared" ref="P4:P8" si="3">O4/N4-1</f>
        <v>0.20399999999999996</v>
      </c>
      <c r="Q4" s="52"/>
      <c r="R4" s="23">
        <f>-3900000</f>
        <v>-3900000</v>
      </c>
      <c r="S4" s="22">
        <f t="shared" si="0"/>
        <v>0.12763498261312622</v>
      </c>
      <c r="T4" s="18">
        <f>R4</f>
        <v>-3900000</v>
      </c>
    </row>
    <row r="5" spans="1:20" ht="45" x14ac:dyDescent="0.25">
      <c r="A5" s="24" t="s">
        <v>23</v>
      </c>
      <c r="B5" s="20">
        <v>-101147.27</v>
      </c>
      <c r="C5" s="20">
        <v>-109752.22</v>
      </c>
      <c r="D5" s="20">
        <v>-88110</v>
      </c>
      <c r="E5" s="20">
        <v>-103500.4</v>
      </c>
      <c r="F5" s="50">
        <f t="shared" si="1"/>
        <v>0.17467256838043355</v>
      </c>
      <c r="G5" s="20">
        <v>-100000</v>
      </c>
      <c r="H5" s="20">
        <v>-46620.92</v>
      </c>
      <c r="I5" s="20">
        <v>-51736.71</v>
      </c>
      <c r="J5" s="20">
        <v>-54854</v>
      </c>
      <c r="K5" s="20">
        <f>-100000</f>
        <v>-100000</v>
      </c>
      <c r="L5" s="21"/>
      <c r="M5" s="21">
        <f>K5/N5-1</f>
        <v>0.7587167277175868</v>
      </c>
      <c r="N5" s="20">
        <f>-56859.64</f>
        <v>-56859.64</v>
      </c>
      <c r="O5" s="20">
        <f>K5</f>
        <v>-100000</v>
      </c>
      <c r="P5" s="22">
        <f t="shared" si="3"/>
        <v>0.7587167277175868</v>
      </c>
      <c r="Q5" s="25" t="s">
        <v>24</v>
      </c>
      <c r="R5" s="23">
        <f>-100000</f>
        <v>-100000</v>
      </c>
      <c r="S5" s="22">
        <f t="shared" si="0"/>
        <v>0</v>
      </c>
      <c r="T5" s="18">
        <f>R5</f>
        <v>-100000</v>
      </c>
    </row>
    <row r="6" spans="1:20" x14ac:dyDescent="0.25">
      <c r="A6" s="24" t="s">
        <v>25</v>
      </c>
      <c r="B6" s="20">
        <v>-5383679.5499999998</v>
      </c>
      <c r="C6" s="20">
        <v>-6448813.9800000004</v>
      </c>
      <c r="D6" s="20">
        <f>-5944397</f>
        <v>-5944397</v>
      </c>
      <c r="E6" s="20">
        <v>-5667956.2400000002</v>
      </c>
      <c r="F6" s="50">
        <f t="shared" si="1"/>
        <v>-4.6504424250264575E-2</v>
      </c>
      <c r="G6" s="20">
        <v>-7416725</v>
      </c>
      <c r="H6" s="20">
        <v>-4383824.24</v>
      </c>
      <c r="I6" s="20">
        <v>-4790570.3600000003</v>
      </c>
      <c r="J6" s="20">
        <v>-5025446</v>
      </c>
      <c r="K6" s="20">
        <f t="shared" si="2"/>
        <v>-5578245.0600000005</v>
      </c>
      <c r="L6" s="21">
        <v>0.11</v>
      </c>
      <c r="M6" s="21">
        <f>K6/N6-1</f>
        <v>7.2782964847227571E-2</v>
      </c>
      <c r="N6" s="20">
        <f>-5199789</f>
        <v>-5199789</v>
      </c>
      <c r="O6" s="20">
        <f>N6*1.07</f>
        <v>-5563774.2300000004</v>
      </c>
      <c r="P6" s="22">
        <f t="shared" si="3"/>
        <v>7.0000000000000062E-2</v>
      </c>
      <c r="Q6" s="26" t="s">
        <v>26</v>
      </c>
      <c r="R6" s="23">
        <f>-6500000</f>
        <v>-6500000</v>
      </c>
      <c r="S6" s="22">
        <f t="shared" si="0"/>
        <v>0.16524102653890926</v>
      </c>
      <c r="T6" s="18">
        <f>-5500000</f>
        <v>-5500000</v>
      </c>
    </row>
    <row r="7" spans="1:20" ht="30.75" thickBot="1" x14ac:dyDescent="0.3">
      <c r="A7" s="27" t="s">
        <v>27</v>
      </c>
      <c r="B7" s="28">
        <v>-5113806.68</v>
      </c>
      <c r="C7" s="28">
        <v>-3405763.12</v>
      </c>
      <c r="D7" s="29">
        <v>0</v>
      </c>
      <c r="E7" s="28">
        <v>-2399318.23</v>
      </c>
      <c r="F7" s="30"/>
      <c r="G7" s="28">
        <v>-1500000</v>
      </c>
      <c r="H7" s="28">
        <v>0</v>
      </c>
      <c r="I7" s="28">
        <v>0</v>
      </c>
      <c r="J7" s="28">
        <v>0</v>
      </c>
      <c r="K7" s="28">
        <v>-1700000</v>
      </c>
      <c r="L7" s="28"/>
      <c r="M7" s="28"/>
      <c r="N7" s="28"/>
      <c r="O7" s="28">
        <f>K7</f>
        <v>-1700000</v>
      </c>
      <c r="P7" s="28"/>
      <c r="Q7" s="31" t="s">
        <v>28</v>
      </c>
      <c r="R7" s="32">
        <f>-750000</f>
        <v>-750000</v>
      </c>
      <c r="S7" s="30">
        <f t="shared" si="0"/>
        <v>-0.55882352941176472</v>
      </c>
      <c r="T7" s="32">
        <f>R7</f>
        <v>-750000</v>
      </c>
    </row>
    <row r="8" spans="1:20" ht="15.75" thickTop="1" x14ac:dyDescent="0.25">
      <c r="A8" s="33" t="s">
        <v>29</v>
      </c>
      <c r="B8" s="34">
        <v>-260640254.56000003</v>
      </c>
      <c r="C8" s="34">
        <v>-266870115.41</v>
      </c>
      <c r="D8" s="34">
        <f>SUM(D3:D6)</f>
        <v>-253764000</v>
      </c>
      <c r="E8" s="34">
        <v>-258987304.75000003</v>
      </c>
      <c r="F8" s="35">
        <f t="shared" si="1"/>
        <v>2.0583316585488953E-2</v>
      </c>
      <c r="G8" s="34">
        <v>-280165161</v>
      </c>
      <c r="H8" s="34">
        <v>-269576063.94999999</v>
      </c>
      <c r="I8" s="34">
        <v>-273023574.33999997</v>
      </c>
      <c r="J8" s="34">
        <f>SUM(J3:J7)</f>
        <v>-274644198</v>
      </c>
      <c r="K8" s="34">
        <f>SUM(K3:K7)</f>
        <v>-282284161.35620004</v>
      </c>
      <c r="L8" s="34"/>
      <c r="M8" s="34"/>
      <c r="N8" s="34">
        <f>SUM(N3:N7)</f>
        <v>-275699737.00999999</v>
      </c>
      <c r="O8" s="34">
        <f>SUM(O3:O7)</f>
        <v>-281895971.77647996</v>
      </c>
      <c r="P8" s="36">
        <f t="shared" si="3"/>
        <v>2.2474576267931701E-2</v>
      </c>
      <c r="Q8" s="34"/>
      <c r="R8" s="34">
        <f>SUM(R3:R7)</f>
        <v>-285111323</v>
      </c>
      <c r="S8" s="37">
        <f t="shared" si="0"/>
        <v>1.0015303835033462E-2</v>
      </c>
      <c r="T8" s="34">
        <f>SUM(T3:T7)</f>
        <v>-284111323</v>
      </c>
    </row>
    <row r="9" spans="1:20" x14ac:dyDescent="0.25">
      <c r="D9" t="s">
        <v>30</v>
      </c>
      <c r="E9" s="38">
        <f>E7</f>
        <v>-2399318.23</v>
      </c>
      <c r="F9" s="39"/>
      <c r="K9" s="53">
        <v>-600000</v>
      </c>
      <c r="O9" s="53"/>
      <c r="P9" s="40"/>
      <c r="Q9" t="s">
        <v>31</v>
      </c>
    </row>
    <row r="10" spans="1:20" x14ac:dyDescent="0.25">
      <c r="D10" s="41" t="s">
        <v>32</v>
      </c>
      <c r="E10" s="42">
        <f>E8-E9</f>
        <v>-256587986.52000004</v>
      </c>
      <c r="K10" s="54"/>
      <c r="O10" s="54"/>
      <c r="P10" s="43"/>
      <c r="Q10" t="s">
        <v>33</v>
      </c>
    </row>
    <row r="11" spans="1:20" x14ac:dyDescent="0.25">
      <c r="R11" s="44">
        <v>5.0000000000000001E-3</v>
      </c>
    </row>
    <row r="12" spans="1:20" x14ac:dyDescent="0.25">
      <c r="J12" s="45" t="s">
        <v>34</v>
      </c>
      <c r="K12" s="42">
        <f>SUM(K8:K11)</f>
        <v>-282884161.35620004</v>
      </c>
      <c r="O12" s="42"/>
      <c r="P12" s="42"/>
      <c r="R12" s="46">
        <f>286765783*R11</f>
        <v>1433828.915</v>
      </c>
    </row>
    <row r="13" spans="1:20" x14ac:dyDescent="0.25">
      <c r="J13" s="47" t="s">
        <v>35</v>
      </c>
      <c r="K13" s="48">
        <f>K8/J8-1</f>
        <v>2.7817676149124448E-2</v>
      </c>
    </row>
    <row r="14" spans="1:20" x14ac:dyDescent="0.25">
      <c r="K14" s="18"/>
      <c r="O14" s="38">
        <f>K12-O8</f>
        <v>-988189.5797200799</v>
      </c>
      <c r="P14" s="38"/>
      <c r="Q14" t="s">
        <v>36</v>
      </c>
    </row>
    <row r="15" spans="1:20" x14ac:dyDescent="0.25">
      <c r="J15" s="47" t="s">
        <v>37</v>
      </c>
      <c r="K15" s="48">
        <f>K8/N8-1</f>
        <v>2.3882592046002626E-2</v>
      </c>
    </row>
  </sheetData>
  <mergeCells count="3">
    <mergeCell ref="Q3:Q4"/>
    <mergeCell ref="K9:K10"/>
    <mergeCell ref="O9:O10"/>
  </mergeCells>
  <pageMargins left="0.25" right="0.25" top="0.75" bottom="0.75" header="0.3" footer="0.3"/>
  <pageSetup scale="65" orientation="landscape" r:id="rId1"/>
  <ignoredErrors>
    <ignoredError sqref="O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Property Taxes (rev)</vt:lpstr>
      <vt:lpstr>'Property Taxes (rev)'!Print_Area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McCaw, Melissa</dc:creator>
  <cp:lastModifiedBy>Dakers, Robert</cp:lastModifiedBy>
  <dcterms:created xsi:type="dcterms:W3CDTF">2018-05-15T19:07:33Z</dcterms:created>
  <dcterms:modified xsi:type="dcterms:W3CDTF">2018-05-15T19:52:00Z</dcterms:modified>
</cp:coreProperties>
</file>