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JUSTICE\2019_JAG_Local_VCP\2019 JAG VCP Final Documents\CPCA\"/>
    </mc:Choice>
  </mc:AlternateContent>
  <bookViews>
    <workbookView xWindow="0" yWindow="0" windowWidth="19200" windowHeight="7236"/>
  </bookViews>
  <sheets>
    <sheet name="Option C. Direct JAG_Offset" sheetId="1" r:id="rId1"/>
  </sheets>
  <definedNames>
    <definedName name="_xlnm.Print_Area" localSheetId="0">'Option C. Direct JAG_Offset'!$A$1:$K$128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I108" i="1"/>
  <c r="I104" i="1"/>
  <c r="Q101" i="1"/>
  <c r="G100" i="1"/>
  <c r="H99" i="1"/>
  <c r="I99" i="1" s="1"/>
  <c r="Q99" i="1" s="1"/>
  <c r="F99" i="1"/>
  <c r="H98" i="1"/>
  <c r="I98" i="1" s="1"/>
  <c r="Q98" i="1" s="1"/>
  <c r="F98" i="1"/>
  <c r="H97" i="1"/>
  <c r="I97" i="1" s="1"/>
  <c r="Q97" i="1" s="1"/>
  <c r="F97" i="1"/>
  <c r="H96" i="1"/>
  <c r="I96" i="1" s="1"/>
  <c r="Q96" i="1" s="1"/>
  <c r="F96" i="1"/>
  <c r="H95" i="1"/>
  <c r="I95" i="1" s="1"/>
  <c r="Q95" i="1" s="1"/>
  <c r="F95" i="1"/>
  <c r="H94" i="1"/>
  <c r="I94" i="1" s="1"/>
  <c r="Q94" i="1" s="1"/>
  <c r="F94" i="1"/>
  <c r="H93" i="1"/>
  <c r="I93" i="1" s="1"/>
  <c r="Q93" i="1" s="1"/>
  <c r="F93" i="1"/>
  <c r="H92" i="1"/>
  <c r="I92" i="1" s="1"/>
  <c r="Q92" i="1" s="1"/>
  <c r="F92" i="1"/>
  <c r="H91" i="1"/>
  <c r="I91" i="1" s="1"/>
  <c r="Q91" i="1" s="1"/>
  <c r="F91" i="1"/>
  <c r="H90" i="1"/>
  <c r="I90" i="1" s="1"/>
  <c r="Q90" i="1" s="1"/>
  <c r="F90" i="1"/>
  <c r="H89" i="1"/>
  <c r="I89" i="1" s="1"/>
  <c r="Q89" i="1" s="1"/>
  <c r="F89" i="1"/>
  <c r="H88" i="1"/>
  <c r="I88" i="1" s="1"/>
  <c r="Q88" i="1" s="1"/>
  <c r="F88" i="1"/>
  <c r="H87" i="1"/>
  <c r="I87" i="1" s="1"/>
  <c r="Q87" i="1" s="1"/>
  <c r="F87" i="1"/>
  <c r="H86" i="1"/>
  <c r="I86" i="1" s="1"/>
  <c r="Q86" i="1" s="1"/>
  <c r="F86" i="1"/>
  <c r="H85" i="1"/>
  <c r="I85" i="1" s="1"/>
  <c r="Q85" i="1" s="1"/>
  <c r="F85" i="1"/>
  <c r="H84" i="1"/>
  <c r="I84" i="1" s="1"/>
  <c r="Q84" i="1" s="1"/>
  <c r="F84" i="1"/>
  <c r="H83" i="1"/>
  <c r="I83" i="1" s="1"/>
  <c r="Q83" i="1" s="1"/>
  <c r="F83" i="1"/>
  <c r="H82" i="1"/>
  <c r="I82" i="1" s="1"/>
  <c r="Q82" i="1" s="1"/>
  <c r="F82" i="1"/>
  <c r="H81" i="1"/>
  <c r="I81" i="1" s="1"/>
  <c r="Q81" i="1" s="1"/>
  <c r="F81" i="1"/>
  <c r="H80" i="1"/>
  <c r="I80" i="1" s="1"/>
  <c r="Q80" i="1" s="1"/>
  <c r="F80" i="1"/>
  <c r="H79" i="1"/>
  <c r="I79" i="1" s="1"/>
  <c r="Q79" i="1" s="1"/>
  <c r="F79" i="1"/>
  <c r="H78" i="1"/>
  <c r="I78" i="1" s="1"/>
  <c r="Q78" i="1" s="1"/>
  <c r="F78" i="1"/>
  <c r="H77" i="1"/>
  <c r="I77" i="1" s="1"/>
  <c r="Q77" i="1" s="1"/>
  <c r="F77" i="1"/>
  <c r="H76" i="1"/>
  <c r="I76" i="1" s="1"/>
  <c r="Q76" i="1" s="1"/>
  <c r="F76" i="1"/>
  <c r="H75" i="1"/>
  <c r="I75" i="1" s="1"/>
  <c r="Q75" i="1" s="1"/>
  <c r="F75" i="1"/>
  <c r="H74" i="1"/>
  <c r="I74" i="1" s="1"/>
  <c r="Q74" i="1" s="1"/>
  <c r="F74" i="1"/>
  <c r="H73" i="1"/>
  <c r="I73" i="1" s="1"/>
  <c r="Q73" i="1" s="1"/>
  <c r="F73" i="1"/>
  <c r="H72" i="1"/>
  <c r="I72" i="1" s="1"/>
  <c r="Q72" i="1" s="1"/>
  <c r="F72" i="1"/>
  <c r="H71" i="1"/>
  <c r="I71" i="1" s="1"/>
  <c r="Q71" i="1" s="1"/>
  <c r="F71" i="1"/>
  <c r="H70" i="1"/>
  <c r="I70" i="1" s="1"/>
  <c r="Q70" i="1" s="1"/>
  <c r="F70" i="1"/>
  <c r="H69" i="1"/>
  <c r="I69" i="1" s="1"/>
  <c r="Q69" i="1" s="1"/>
  <c r="F69" i="1"/>
  <c r="H68" i="1"/>
  <c r="I68" i="1" s="1"/>
  <c r="F68" i="1"/>
  <c r="H67" i="1"/>
  <c r="I67" i="1" s="1"/>
  <c r="Q67" i="1" s="1"/>
  <c r="F67" i="1"/>
  <c r="H66" i="1"/>
  <c r="I66" i="1" s="1"/>
  <c r="Q66" i="1" s="1"/>
  <c r="F66" i="1"/>
  <c r="H65" i="1"/>
  <c r="I65" i="1" s="1"/>
  <c r="Q65" i="1" s="1"/>
  <c r="F65" i="1"/>
  <c r="H64" i="1"/>
  <c r="I64" i="1" s="1"/>
  <c r="Q64" i="1" s="1"/>
  <c r="F64" i="1"/>
  <c r="H63" i="1"/>
  <c r="I63" i="1" s="1"/>
  <c r="Q63" i="1" s="1"/>
  <c r="F63" i="1"/>
  <c r="H62" i="1"/>
  <c r="I62" i="1" s="1"/>
  <c r="Q62" i="1" s="1"/>
  <c r="F62" i="1"/>
  <c r="H61" i="1"/>
  <c r="I61" i="1" s="1"/>
  <c r="Q61" i="1" s="1"/>
  <c r="F61" i="1"/>
  <c r="H60" i="1"/>
  <c r="I60" i="1" s="1"/>
  <c r="Q60" i="1" s="1"/>
  <c r="F60" i="1"/>
  <c r="H59" i="1"/>
  <c r="I59" i="1" s="1"/>
  <c r="Q59" i="1" s="1"/>
  <c r="F59" i="1"/>
  <c r="H58" i="1"/>
  <c r="I58" i="1" s="1"/>
  <c r="Q58" i="1" s="1"/>
  <c r="F58" i="1"/>
  <c r="H57" i="1"/>
  <c r="I57" i="1" s="1"/>
  <c r="Q57" i="1" s="1"/>
  <c r="F57" i="1"/>
  <c r="H56" i="1"/>
  <c r="I56" i="1" s="1"/>
  <c r="Q56" i="1" s="1"/>
  <c r="F56" i="1"/>
  <c r="H55" i="1"/>
  <c r="I55" i="1" s="1"/>
  <c r="Q55" i="1" s="1"/>
  <c r="F55" i="1"/>
  <c r="H54" i="1"/>
  <c r="I54" i="1" s="1"/>
  <c r="Q54" i="1" s="1"/>
  <c r="F54" i="1"/>
  <c r="H53" i="1"/>
  <c r="I53" i="1" s="1"/>
  <c r="Q53" i="1" s="1"/>
  <c r="F53" i="1"/>
  <c r="H52" i="1"/>
  <c r="I52" i="1" s="1"/>
  <c r="Q52" i="1" s="1"/>
  <c r="F52" i="1"/>
  <c r="H51" i="1"/>
  <c r="I51" i="1" s="1"/>
  <c r="Q51" i="1" s="1"/>
  <c r="F51" i="1"/>
  <c r="H50" i="1"/>
  <c r="I50" i="1" s="1"/>
  <c r="Q50" i="1" s="1"/>
  <c r="F50" i="1"/>
  <c r="H49" i="1"/>
  <c r="I49" i="1" s="1"/>
  <c r="Q49" i="1" s="1"/>
  <c r="F49" i="1"/>
  <c r="H48" i="1"/>
  <c r="I48" i="1" s="1"/>
  <c r="Q48" i="1" s="1"/>
  <c r="F48" i="1"/>
  <c r="H47" i="1"/>
  <c r="I47" i="1" s="1"/>
  <c r="Q47" i="1" s="1"/>
  <c r="F47" i="1"/>
  <c r="H46" i="1"/>
  <c r="I46" i="1" s="1"/>
  <c r="Q46" i="1" s="1"/>
  <c r="F46" i="1"/>
  <c r="H45" i="1"/>
  <c r="I45" i="1" s="1"/>
  <c r="Q45" i="1" s="1"/>
  <c r="F45" i="1"/>
  <c r="H44" i="1"/>
  <c r="I44" i="1" s="1"/>
  <c r="Q44" i="1" s="1"/>
  <c r="F44" i="1"/>
  <c r="H43" i="1"/>
  <c r="I43" i="1" s="1"/>
  <c r="Q43" i="1" s="1"/>
  <c r="F43" i="1"/>
  <c r="H42" i="1"/>
  <c r="I42" i="1" s="1"/>
  <c r="F42" i="1"/>
  <c r="J41" i="1"/>
  <c r="I41" i="1"/>
  <c r="Q41" i="1" s="1"/>
  <c r="H41" i="1"/>
  <c r="F41" i="1"/>
  <c r="Q40" i="1"/>
  <c r="I40" i="1"/>
  <c r="H40" i="1"/>
  <c r="F40" i="1"/>
  <c r="Q39" i="1"/>
  <c r="I39" i="1"/>
  <c r="H39" i="1"/>
  <c r="F39" i="1"/>
  <c r="Q38" i="1"/>
  <c r="I38" i="1"/>
  <c r="H38" i="1"/>
  <c r="F38" i="1"/>
  <c r="Q37" i="1"/>
  <c r="I37" i="1"/>
  <c r="H37" i="1"/>
  <c r="F37" i="1"/>
  <c r="Q36" i="1"/>
  <c r="I36" i="1"/>
  <c r="H36" i="1"/>
  <c r="F36" i="1"/>
  <c r="Q35" i="1"/>
  <c r="I35" i="1"/>
  <c r="H35" i="1"/>
  <c r="F35" i="1"/>
  <c r="Q34" i="1"/>
  <c r="I34" i="1"/>
  <c r="H34" i="1"/>
  <c r="F34" i="1"/>
  <c r="Q33" i="1"/>
  <c r="I33" i="1"/>
  <c r="H33" i="1"/>
  <c r="F33" i="1"/>
  <c r="Q32" i="1"/>
  <c r="I32" i="1"/>
  <c r="H32" i="1"/>
  <c r="F32" i="1"/>
  <c r="Q31" i="1"/>
  <c r="I31" i="1"/>
  <c r="H31" i="1"/>
  <c r="F31" i="1"/>
  <c r="H30" i="1"/>
  <c r="I30" i="1" s="1"/>
  <c r="Q30" i="1" s="1"/>
  <c r="F30" i="1"/>
  <c r="H29" i="1"/>
  <c r="I29" i="1" s="1"/>
  <c r="Q29" i="1" s="1"/>
  <c r="F29" i="1"/>
  <c r="H28" i="1"/>
  <c r="I28" i="1" s="1"/>
  <c r="Q28" i="1" s="1"/>
  <c r="F28" i="1"/>
  <c r="H27" i="1"/>
  <c r="I27" i="1" s="1"/>
  <c r="Q27" i="1" s="1"/>
  <c r="F27" i="1"/>
  <c r="H26" i="1"/>
  <c r="I26" i="1" s="1"/>
  <c r="Q26" i="1" s="1"/>
  <c r="F26" i="1"/>
  <c r="M25" i="1"/>
  <c r="I25" i="1"/>
  <c r="Q25" i="1" s="1"/>
  <c r="H25" i="1"/>
  <c r="F25" i="1"/>
  <c r="I24" i="1"/>
  <c r="Q24" i="1" s="1"/>
  <c r="H24" i="1"/>
  <c r="F24" i="1"/>
  <c r="I23" i="1"/>
  <c r="Q23" i="1" s="1"/>
  <c r="H23" i="1"/>
  <c r="F23" i="1"/>
  <c r="I22" i="1"/>
  <c r="Q22" i="1" s="1"/>
  <c r="H22" i="1"/>
  <c r="F22" i="1"/>
  <c r="I21" i="1"/>
  <c r="Q21" i="1" s="1"/>
  <c r="H21" i="1"/>
  <c r="F21" i="1"/>
  <c r="I20" i="1"/>
  <c r="Q20" i="1" s="1"/>
  <c r="H20" i="1"/>
  <c r="F20" i="1"/>
  <c r="I19" i="1"/>
  <c r="H19" i="1"/>
  <c r="F19" i="1"/>
  <c r="H18" i="1"/>
  <c r="I18" i="1" s="1"/>
  <c r="Q18" i="1" s="1"/>
  <c r="F18" i="1"/>
  <c r="H17" i="1"/>
  <c r="I17" i="1" s="1"/>
  <c r="Q17" i="1" s="1"/>
  <c r="F17" i="1"/>
  <c r="H16" i="1"/>
  <c r="I16" i="1" s="1"/>
  <c r="Q16" i="1" s="1"/>
  <c r="F16" i="1"/>
  <c r="H15" i="1"/>
  <c r="I15" i="1" s="1"/>
  <c r="Q15" i="1" s="1"/>
  <c r="F15" i="1"/>
  <c r="H14" i="1"/>
  <c r="I14" i="1" s="1"/>
  <c r="Q14" i="1" s="1"/>
  <c r="F14" i="1"/>
  <c r="H13" i="1"/>
  <c r="I13" i="1" s="1"/>
  <c r="Q13" i="1" s="1"/>
  <c r="F13" i="1"/>
  <c r="L12" i="1"/>
  <c r="I12" i="1"/>
  <c r="H12" i="1"/>
  <c r="F12" i="1"/>
  <c r="I11" i="1"/>
  <c r="Q11" i="1" s="1"/>
  <c r="H11" i="1"/>
  <c r="F11" i="1"/>
  <c r="Q10" i="1"/>
  <c r="I10" i="1"/>
  <c r="H10" i="1"/>
  <c r="F10" i="1"/>
  <c r="Q9" i="1"/>
  <c r="F9" i="1"/>
  <c r="H8" i="1"/>
  <c r="H100" i="1" s="1"/>
  <c r="F8" i="1"/>
  <c r="Q7" i="1"/>
  <c r="F7" i="1"/>
  <c r="Q6" i="1"/>
  <c r="F6" i="1"/>
  <c r="J67" i="1" l="1"/>
  <c r="Q42" i="1"/>
  <c r="J99" i="1"/>
  <c r="Q68" i="1"/>
  <c r="J18" i="1"/>
  <c r="J30" i="1"/>
  <c r="Q19" i="1"/>
  <c r="I8" i="1"/>
  <c r="Q12" i="1"/>
  <c r="I100" i="1" l="1"/>
  <c r="Q8" i="1"/>
  <c r="J11" i="1"/>
  <c r="Q100" i="1" l="1"/>
  <c r="N15" i="1"/>
  <c r="N18" i="1" s="1"/>
</calcChain>
</file>

<file path=xl/sharedStrings.xml><?xml version="1.0" encoding="utf-8"?>
<sst xmlns="http://schemas.openxmlformats.org/spreadsheetml/2006/main" count="237" uniqueCount="141">
  <si>
    <r>
      <t xml:space="preserve">2019 JAG Local VCP Grant Program
Violent Crime Prevention (VCP)
</t>
    </r>
    <r>
      <rPr>
        <b/>
        <sz val="12"/>
        <color rgb="FF0000FF"/>
        <rFont val="Arial"/>
        <family val="2"/>
      </rPr>
      <t>(Distribution of JAG Local FY 2015 and FY 2016 Federal Grant Funds)</t>
    </r>
  </si>
  <si>
    <t>Option C. Allocations to All Local Police Departments with an Offset Calculation for Direct JAG recipients and flat grants to underfunded Direct JAG cities and towns because of this calculation.</t>
  </si>
  <si>
    <t>Distribution to 91 Cities and Towns (Excluding Hartford, New Haven and Bridgeport)</t>
  </si>
  <si>
    <t>DIRECT JAG recipients are identified by an asterisk (*)</t>
  </si>
  <si>
    <t>CITY</t>
  </si>
  <si>
    <t>2014 Population</t>
  </si>
  <si>
    <t>2014 # Violent
crime</t>
  </si>
  <si>
    <t>2015 Population</t>
  </si>
  <si>
    <t>2015 # Violent
crime</t>
  </si>
  <si>
    <t>Two Year VCR
Per  
1,000 Pop.</t>
  </si>
  <si>
    <t xml:space="preserve">
Direct JAG
(Average FY14-16)
USDOJ awards funds directly to high crime jurisdictions</t>
  </si>
  <si>
    <t xml:space="preserve">Initial Allocation
</t>
  </si>
  <si>
    <t>Final Adjusted Allocation
(Initial allocation minus Direct JAG)</t>
  </si>
  <si>
    <t>Category 
Sub-total</t>
  </si>
  <si>
    <t>Source of Funds</t>
  </si>
  <si>
    <t># of
PD</t>
  </si>
  <si>
    <t>INPUT
Cohorts</t>
  </si>
  <si>
    <t>Input
Allocations</t>
  </si>
  <si>
    <r>
      <rPr>
        <b/>
        <u/>
        <sz val="14"/>
        <color theme="1"/>
        <rFont val="Calibri"/>
        <family val="2"/>
        <scheme val="minor"/>
      </rPr>
      <t>OPTION C:</t>
    </r>
    <r>
      <rPr>
        <b/>
        <sz val="14"/>
        <color theme="1"/>
        <rFont val="Calibri"/>
        <family val="2"/>
        <scheme val="minor"/>
      </rPr>
      <t xml:space="preserve">
Total Direct JAG
+ Final Adjusted Allocation
+ Flat Grants</t>
    </r>
  </si>
  <si>
    <t>Hartford*</t>
  </si>
  <si>
    <t>&gt; 7.0</t>
  </si>
  <si>
    <t>Bridgeport*</t>
  </si>
  <si>
    <t>5.0-7.0</t>
  </si>
  <si>
    <t>New London*</t>
  </si>
  <si>
    <t>3.0-5.0</t>
  </si>
  <si>
    <t>New Haven*</t>
  </si>
  <si>
    <t>2.0-3.0</t>
  </si>
  <si>
    <t>New Britain*</t>
  </si>
  <si>
    <t>1.0-2.0</t>
  </si>
  <si>
    <t>Waterbury*</t>
  </si>
  <si>
    <t>FY15 VPT</t>
  </si>
  <si>
    <t>&lt;1.0</t>
  </si>
  <si>
    <t>Norwich*</t>
  </si>
  <si>
    <t>Hamden*</t>
  </si>
  <si>
    <t>AVAIL</t>
  </si>
  <si>
    <t>Meriden*</t>
  </si>
  <si>
    <t>Waterford</t>
  </si>
  <si>
    <t>Model-CALC</t>
  </si>
  <si>
    <t>East Hartford*</t>
  </si>
  <si>
    <t>Putnam</t>
  </si>
  <si>
    <t>Norwalk*</t>
  </si>
  <si>
    <t>DIFF (+/-)</t>
  </si>
  <si>
    <t>Bloomfield</t>
  </si>
  <si>
    <t>Stamford*</t>
  </si>
  <si>
    <t>FLAT GRANTS</t>
  </si>
  <si>
    <t>(arbitrary)</t>
  </si>
  <si>
    <t>Derby</t>
  </si>
  <si>
    <t>Stamford</t>
  </si>
  <si>
    <t xml:space="preserve">Groton City </t>
  </si>
  <si>
    <t>West Haven</t>
  </si>
  <si>
    <t>Plainville</t>
  </si>
  <si>
    <t>Stratford</t>
  </si>
  <si>
    <t>West Haven*</t>
  </si>
  <si>
    <t>Bristol</t>
  </si>
  <si>
    <t>Manchester*</t>
  </si>
  <si>
    <t>Total</t>
  </si>
  <si>
    <t>Danbury*</t>
  </si>
  <si>
    <t>Willimantic</t>
  </si>
  <si>
    <t>East Windsor</t>
  </si>
  <si>
    <t>Ansonia</t>
  </si>
  <si>
    <t>Middletown</t>
  </si>
  <si>
    <t>FY15 VPT
and 
FY16 VPT</t>
  </si>
  <si>
    <t>GROTON TOWN</t>
  </si>
  <si>
    <t>Clinton</t>
  </si>
  <si>
    <t>Torrington</t>
  </si>
  <si>
    <t>Watertown</t>
  </si>
  <si>
    <t>Stratford*</t>
  </si>
  <si>
    <t>Bristol*</t>
  </si>
  <si>
    <t>Enfield</t>
  </si>
  <si>
    <t>Old Saybrook</t>
  </si>
  <si>
    <t>Vernon</t>
  </si>
  <si>
    <t>Plainfield</t>
  </si>
  <si>
    <t>East Haven</t>
  </si>
  <si>
    <t>FY2016 VPT
and
FY15 LT10K</t>
  </si>
  <si>
    <t>Newington</t>
  </si>
  <si>
    <t>Naugatuck</t>
  </si>
  <si>
    <t>Stonington</t>
  </si>
  <si>
    <t>Wethersfield</t>
  </si>
  <si>
    <t>Windsor Locks</t>
  </si>
  <si>
    <t>Trumbull</t>
  </si>
  <si>
    <t>West Hartford</t>
  </si>
  <si>
    <t>Seymour</t>
  </si>
  <si>
    <t>Branford</t>
  </si>
  <si>
    <t>Windsor</t>
  </si>
  <si>
    <t>Wallingford</t>
  </si>
  <si>
    <t>East Lyme</t>
  </si>
  <si>
    <t>New Milford</t>
  </si>
  <si>
    <t>Milford</t>
  </si>
  <si>
    <t>Guilford</t>
  </si>
  <si>
    <t>Shelton</t>
  </si>
  <si>
    <t>Winchester</t>
  </si>
  <si>
    <t>Southington</t>
  </si>
  <si>
    <t>Berlin</t>
  </si>
  <si>
    <t>Cromwell</t>
  </si>
  <si>
    <t>Plymouth</t>
  </si>
  <si>
    <t>North Haven</t>
  </si>
  <si>
    <t>Orange</t>
  </si>
  <si>
    <t>Ledyard</t>
  </si>
  <si>
    <t>Farmington</t>
  </si>
  <si>
    <t>South Windsor</t>
  </si>
  <si>
    <t>FY16 LT10K
and
FY17 VPT</t>
  </si>
  <si>
    <t>Thomaston</t>
  </si>
  <si>
    <t>Woodbridge</t>
  </si>
  <si>
    <t>Fairfield</t>
  </si>
  <si>
    <t>Newtown</t>
  </si>
  <si>
    <t>Coventry</t>
  </si>
  <si>
    <t>Middlebury</t>
  </si>
  <si>
    <t>Glastonbury</t>
  </si>
  <si>
    <t>Wolcott</t>
  </si>
  <si>
    <t>Portland</t>
  </si>
  <si>
    <t>Suffield</t>
  </si>
  <si>
    <t>East Hampton</t>
  </si>
  <si>
    <t>Brookfield</t>
  </si>
  <si>
    <t>Cheshire</t>
  </si>
  <si>
    <t>Westport</t>
  </si>
  <si>
    <t>North Branford</t>
  </si>
  <si>
    <t>Greenwich</t>
  </si>
  <si>
    <t>Granby</t>
  </si>
  <si>
    <t>Redding</t>
  </si>
  <si>
    <t>Simsbury</t>
  </si>
  <si>
    <t>Darien</t>
  </si>
  <si>
    <t>Monroe</t>
  </si>
  <si>
    <t>Canton</t>
  </si>
  <si>
    <t>Rocky Hill</t>
  </si>
  <si>
    <t>Avon</t>
  </si>
  <si>
    <t>Bethel</t>
  </si>
  <si>
    <t>Weston</t>
  </si>
  <si>
    <t>New Canaan</t>
  </si>
  <si>
    <t>Ridgefield</t>
  </si>
  <si>
    <t>Madison</t>
  </si>
  <si>
    <t>Wilton</t>
  </si>
  <si>
    <t>Groton Long Point</t>
  </si>
  <si>
    <t>Easton</t>
  </si>
  <si>
    <t>FY17 VPT</t>
  </si>
  <si>
    <t>Total Available Variable Pass Through (VPT) for Local PD's and Less than 10K
JAG 2015 and JAG 2016</t>
  </si>
  <si>
    <t>Contingency Reserve</t>
  </si>
  <si>
    <t>Total Funds Allocated to Cities and Towns</t>
  </si>
  <si>
    <t>2015 STIPEND Funding:  Stipends to participate in SNTF</t>
  </si>
  <si>
    <t>2016 STIPEND Funding:  Stipends to participate in SNTF</t>
  </si>
  <si>
    <t>Total STIPEND Funding</t>
  </si>
  <si>
    <t>Total JAG 2015 and JAG 2016 Funds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</si>
</sst>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E3C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43" fontId="3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4" fontId="0" fillId="0" borderId="0" xfId="0" applyNumberFormat="1"/>
    <xf numFmtId="43" fontId="6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3" fontId="2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3" fontId="8" fillId="0" borderId="2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9" fillId="0" borderId="4" xfId="1" applyNumberFormat="1" applyFont="1" applyFill="1" applyBorder="1" applyAlignment="1" applyProtection="1">
      <alignment horizontal="center"/>
    </xf>
    <xf numFmtId="165" fontId="10" fillId="4" borderId="5" xfId="1" applyNumberFormat="1" applyFont="1" applyFill="1" applyBorder="1" applyAlignment="1">
      <alignment horizontal="center" wrapText="1"/>
    </xf>
    <xf numFmtId="165" fontId="9" fillId="0" borderId="5" xfId="1" applyNumberFormat="1" applyFont="1" applyFill="1" applyBorder="1" applyAlignment="1" applyProtection="1">
      <alignment horizontal="center" wrapText="1"/>
    </xf>
    <xf numFmtId="43" fontId="9" fillId="0" borderId="5" xfId="1" applyNumberFormat="1" applyFont="1" applyFill="1" applyBorder="1" applyAlignment="1" applyProtection="1">
      <alignment horizontal="center" wrapText="1"/>
    </xf>
    <xf numFmtId="43" fontId="10" fillId="0" borderId="5" xfId="1" applyNumberFormat="1" applyFont="1" applyFill="1" applyBorder="1" applyAlignment="1">
      <alignment horizontal="center" wrapText="1"/>
    </xf>
    <xf numFmtId="43" fontId="10" fillId="0" borderId="6" xfId="1" applyNumberFormat="1" applyFont="1" applyFill="1" applyBorder="1" applyAlignment="1">
      <alignment horizontal="center" wrapText="1"/>
    </xf>
    <xf numFmtId="43" fontId="6" fillId="6" borderId="7" xfId="1" applyNumberFormat="1" applyFont="1" applyFill="1" applyBorder="1" applyAlignment="1">
      <alignment horizontal="center" wrapText="1"/>
    </xf>
    <xf numFmtId="43" fontId="6" fillId="6" borderId="8" xfId="1" applyNumberFormat="1" applyFont="1" applyFill="1" applyBorder="1" applyAlignment="1">
      <alignment horizontal="center" wrapText="1"/>
    </xf>
    <xf numFmtId="164" fontId="6" fillId="6" borderId="0" xfId="1" applyNumberFormat="1" applyFont="1" applyFill="1" applyBorder="1" applyAlignment="1">
      <alignment horizontal="center" wrapText="1"/>
    </xf>
    <xf numFmtId="43" fontId="0" fillId="7" borderId="9" xfId="1" applyNumberFormat="1" applyFont="1" applyFill="1" applyBorder="1"/>
    <xf numFmtId="165" fontId="1" fillId="8" borderId="10" xfId="1" applyNumberFormat="1" applyFont="1" applyFill="1" applyBorder="1"/>
    <xf numFmtId="165" fontId="2" fillId="8" borderId="10" xfId="1" applyNumberFormat="1" applyFont="1" applyFill="1" applyBorder="1"/>
    <xf numFmtId="39" fontId="1" fillId="8" borderId="10" xfId="1" applyNumberFormat="1" applyFont="1" applyFill="1" applyBorder="1" applyAlignment="1">
      <alignment horizontal="center"/>
    </xf>
    <xf numFmtId="5" fontId="1" fillId="8" borderId="10" xfId="1" applyNumberFormat="1" applyFont="1" applyFill="1" applyBorder="1" applyAlignment="1">
      <alignment horizontal="center"/>
    </xf>
    <xf numFmtId="166" fontId="1" fillId="7" borderId="11" xfId="1" applyNumberFormat="1" applyFont="1" applyFill="1" applyBorder="1" applyAlignment="1">
      <alignment horizontal="center"/>
    </xf>
    <xf numFmtId="5" fontId="1" fillId="7" borderId="11" xfId="1" applyNumberFormat="1" applyFont="1" applyFill="1" applyBorder="1" applyAlignment="1">
      <alignment horizontal="right"/>
    </xf>
    <xf numFmtId="43" fontId="1" fillId="8" borderId="12" xfId="1" applyNumberFormat="1" applyFont="1" applyFill="1" applyBorder="1"/>
    <xf numFmtId="43" fontId="1" fillId="5" borderId="0" xfId="1" applyNumberFormat="1" applyFont="1" applyFill="1" applyBorder="1"/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6" fontId="7" fillId="0" borderId="1" xfId="2" applyNumberFormat="1" applyFont="1" applyBorder="1"/>
    <xf numFmtId="43" fontId="0" fillId="7" borderId="13" xfId="1" applyNumberFormat="1" applyFont="1" applyFill="1" applyBorder="1"/>
    <xf numFmtId="165" fontId="1" fillId="8" borderId="1" xfId="1" applyNumberFormat="1" applyFont="1" applyFill="1" applyBorder="1"/>
    <xf numFmtId="165" fontId="2" fillId="8" borderId="1" xfId="1" applyNumberFormat="1" applyFont="1" applyFill="1" applyBorder="1"/>
    <xf numFmtId="39" fontId="1" fillId="8" borderId="1" xfId="1" applyNumberFormat="1" applyFont="1" applyFill="1" applyBorder="1" applyAlignment="1">
      <alignment horizontal="center"/>
    </xf>
    <xf numFmtId="5" fontId="1" fillId="8" borderId="1" xfId="1" applyNumberFormat="1" applyFont="1" applyFill="1" applyBorder="1" applyAlignment="1">
      <alignment horizontal="center"/>
    </xf>
    <xf numFmtId="166" fontId="1" fillId="7" borderId="14" xfId="1" applyNumberFormat="1" applyFont="1" applyFill="1" applyBorder="1" applyAlignment="1">
      <alignment horizontal="center"/>
    </xf>
    <xf numFmtId="5" fontId="1" fillId="7" borderId="14" xfId="1" applyNumberFormat="1" applyFont="1" applyFill="1" applyBorder="1" applyAlignment="1">
      <alignment horizontal="right"/>
    </xf>
    <xf numFmtId="43" fontId="1" fillId="8" borderId="15" xfId="1" applyNumberFormat="1" applyFont="1" applyFill="1" applyBorder="1"/>
    <xf numFmtId="43" fontId="0" fillId="6" borderId="13" xfId="1" applyNumberFormat="1" applyFont="1" applyFill="1" applyBorder="1"/>
    <xf numFmtId="166" fontId="1" fillId="8" borderId="1" xfId="1" applyNumberFormat="1" applyFont="1" applyFill="1" applyBorder="1"/>
    <xf numFmtId="5" fontId="1" fillId="6" borderId="14" xfId="1" applyNumberFormat="1" applyFont="1" applyFill="1" applyBorder="1" applyAlignment="1">
      <alignment horizontal="right"/>
    </xf>
    <xf numFmtId="43" fontId="2" fillId="5" borderId="0" xfId="1" applyNumberFormat="1" applyFont="1" applyFill="1" applyBorder="1" applyAlignment="1">
      <alignment horizontal="center"/>
    </xf>
    <xf numFmtId="166" fontId="1" fillId="7" borderId="1" xfId="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3" fontId="0" fillId="6" borderId="16" xfId="1" applyNumberFormat="1" applyFont="1" applyFill="1" applyBorder="1"/>
    <xf numFmtId="165" fontId="1" fillId="8" borderId="17" xfId="1" applyNumberFormat="1" applyFont="1" applyFill="1" applyBorder="1"/>
    <xf numFmtId="165" fontId="2" fillId="8" borderId="17" xfId="1" applyNumberFormat="1" applyFont="1" applyFill="1" applyBorder="1"/>
    <xf numFmtId="39" fontId="1" fillId="8" borderId="17" xfId="1" applyNumberFormat="1" applyFont="1" applyFill="1" applyBorder="1" applyAlignment="1">
      <alignment horizontal="center"/>
    </xf>
    <xf numFmtId="5" fontId="1" fillId="8" borderId="17" xfId="1" applyNumberFormat="1" applyFont="1" applyFill="1" applyBorder="1" applyAlignment="1">
      <alignment horizontal="center"/>
    </xf>
    <xf numFmtId="166" fontId="1" fillId="8" borderId="17" xfId="1" applyNumberFormat="1" applyFont="1" applyFill="1" applyBorder="1"/>
    <xf numFmtId="5" fontId="1" fillId="6" borderId="18" xfId="1" applyNumberFormat="1" applyFont="1" applyFill="1" applyBorder="1" applyAlignment="1">
      <alignment horizontal="right"/>
    </xf>
    <xf numFmtId="5" fontId="2" fillId="8" borderId="19" xfId="1" applyNumberFormat="1" applyFont="1" applyFill="1" applyBorder="1"/>
    <xf numFmtId="43" fontId="2" fillId="5" borderId="20" xfId="1" applyNumberFormat="1" applyFont="1" applyFill="1" applyBorder="1" applyAlignment="1">
      <alignment horizontal="center"/>
    </xf>
    <xf numFmtId="43" fontId="0" fillId="6" borderId="9" xfId="1" applyNumberFormat="1" applyFont="1" applyFill="1" applyBorder="1"/>
    <xf numFmtId="166" fontId="0" fillId="8" borderId="10" xfId="1" quotePrefix="1" applyNumberFormat="1" applyFont="1" applyFill="1" applyBorder="1"/>
    <xf numFmtId="5" fontId="1" fillId="6" borderId="11" xfId="1" applyNumberFormat="1" applyFont="1" applyFill="1" applyBorder="1" applyAlignment="1">
      <alignment horizontal="right"/>
    </xf>
    <xf numFmtId="43" fontId="2" fillId="5" borderId="3" xfId="1" applyNumberFormat="1" applyFont="1" applyFill="1" applyBorder="1" applyAlignment="1">
      <alignment horizontal="center"/>
    </xf>
    <xf numFmtId="0" fontId="6" fillId="9" borderId="0" xfId="0" applyFont="1" applyFill="1" applyAlignment="1">
      <alignment horizontal="center" vertical="center"/>
    </xf>
    <xf numFmtId="0" fontId="0" fillId="5" borderId="1" xfId="0" applyFill="1" applyBorder="1"/>
    <xf numFmtId="166" fontId="0" fillId="8" borderId="21" xfId="1" quotePrefix="1" applyNumberFormat="1" applyFont="1" applyFill="1" applyBorder="1"/>
    <xf numFmtId="5" fontId="1" fillId="6" borderId="22" xfId="1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left" vertical="center"/>
    </xf>
    <xf numFmtId="166" fontId="7" fillId="10" borderId="1" xfId="2" applyNumberFormat="1" applyFont="1" applyFill="1" applyBorder="1"/>
    <xf numFmtId="43" fontId="1" fillId="8" borderId="13" xfId="1" applyNumberFormat="1" applyFont="1" applyFill="1" applyBorder="1"/>
    <xf numFmtId="5" fontId="1" fillId="8" borderId="22" xfId="1" applyNumberFormat="1" applyFont="1" applyFill="1" applyBorder="1" applyAlignment="1">
      <alignment horizontal="right"/>
    </xf>
    <xf numFmtId="0" fontId="0" fillId="0" borderId="1" xfId="0" applyBorder="1"/>
    <xf numFmtId="166" fontId="1" fillId="8" borderId="17" xfId="1" applyNumberFormat="1" applyFont="1" applyFill="1" applyBorder="1" applyAlignment="1">
      <alignment horizontal="right"/>
    </xf>
    <xf numFmtId="166" fontId="1" fillId="6" borderId="17" xfId="1" applyNumberFormat="1" applyFont="1" applyFill="1" applyBorder="1" applyAlignment="1">
      <alignment horizontal="right"/>
    </xf>
    <xf numFmtId="5" fontId="2" fillId="5" borderId="23" xfId="1" applyNumberFormat="1" applyFont="1" applyFill="1" applyBorder="1" applyAlignment="1">
      <alignment horizontal="center"/>
    </xf>
    <xf numFmtId="5" fontId="0" fillId="0" borderId="0" xfId="0" applyNumberFormat="1"/>
    <xf numFmtId="49" fontId="6" fillId="8" borderId="1" xfId="0" applyNumberFormat="1" applyFont="1" applyFill="1" applyBorder="1" applyAlignment="1">
      <alignment horizontal="right" vertical="center"/>
    </xf>
    <xf numFmtId="166" fontId="7" fillId="10" borderId="1" xfId="0" applyNumberFormat="1" applyFont="1" applyFill="1" applyBorder="1"/>
    <xf numFmtId="43" fontId="1" fillId="8" borderId="9" xfId="1" applyNumberFormat="1" applyFont="1" applyFill="1" applyBorder="1"/>
    <xf numFmtId="166" fontId="1" fillId="8" borderId="10" xfId="1" applyNumberFormat="1" applyFont="1" applyFill="1" applyBorder="1"/>
    <xf numFmtId="5" fontId="1" fillId="8" borderId="11" xfId="1" applyNumberFormat="1" applyFont="1" applyFill="1" applyBorder="1" applyAlignment="1">
      <alignment horizontal="right"/>
    </xf>
    <xf numFmtId="43" fontId="1" fillId="5" borderId="3" xfId="1" applyNumberFormat="1" applyFont="1" applyFill="1" applyBorder="1"/>
    <xf numFmtId="166" fontId="1" fillId="8" borderId="21" xfId="1" applyNumberFormat="1" applyFont="1" applyFill="1" applyBorder="1"/>
    <xf numFmtId="0" fontId="2" fillId="7" borderId="1" xfId="0" applyFont="1" applyFill="1" applyBorder="1"/>
    <xf numFmtId="0" fontId="2" fillId="11" borderId="1" xfId="0" applyFont="1" applyFill="1" applyBorder="1" applyAlignment="1">
      <alignment horizontal="center" vertical="center"/>
    </xf>
    <xf numFmtId="5" fontId="1" fillId="8" borderId="14" xfId="1" applyNumberFormat="1" applyFont="1" applyFill="1" applyBorder="1" applyAlignment="1">
      <alignment horizontal="right"/>
    </xf>
    <xf numFmtId="164" fontId="2" fillId="0" borderId="1" xfId="0" applyNumberFormat="1" applyFont="1" applyBorder="1"/>
    <xf numFmtId="43" fontId="0" fillId="8" borderId="13" xfId="1" applyNumberFormat="1" applyFont="1" applyFill="1" applyBorder="1"/>
    <xf numFmtId="0" fontId="2" fillId="0" borderId="1" xfId="0" applyFont="1" applyBorder="1" applyAlignment="1">
      <alignment horizontal="right"/>
    </xf>
    <xf numFmtId="164" fontId="2" fillId="7" borderId="1" xfId="0" applyNumberFormat="1" applyFont="1" applyFill="1" applyBorder="1"/>
    <xf numFmtId="43" fontId="0" fillId="8" borderId="16" xfId="1" applyNumberFormat="1" applyFont="1" applyFill="1" applyBorder="1"/>
    <xf numFmtId="166" fontId="1" fillId="8" borderId="18" xfId="1" applyNumberFormat="1" applyFont="1" applyFill="1" applyBorder="1" applyAlignment="1">
      <alignment horizontal="right"/>
    </xf>
    <xf numFmtId="5" fontId="1" fillId="8" borderId="18" xfId="1" applyNumberFormat="1" applyFont="1" applyFill="1" applyBorder="1" applyAlignment="1">
      <alignment horizontal="right"/>
    </xf>
    <xf numFmtId="5" fontId="2" fillId="5" borderId="23" xfId="1" applyNumberFormat="1" applyFont="1" applyFill="1" applyBorder="1" applyAlignment="1">
      <alignment horizontal="center" wrapText="1"/>
    </xf>
    <xf numFmtId="43" fontId="0" fillId="8" borderId="9" xfId="1" applyNumberFormat="1" applyFont="1" applyFill="1" applyBorder="1"/>
    <xf numFmtId="43" fontId="1" fillId="8" borderId="16" xfId="1" applyNumberFormat="1" applyFont="1" applyFill="1" applyBorder="1"/>
    <xf numFmtId="43" fontId="1" fillId="12" borderId="9" xfId="1" applyNumberFormat="1" applyFont="1" applyFill="1" applyBorder="1"/>
    <xf numFmtId="165" fontId="1" fillId="12" borderId="10" xfId="1" applyNumberFormat="1" applyFont="1" applyFill="1" applyBorder="1"/>
    <xf numFmtId="165" fontId="2" fillId="12" borderId="10" xfId="1" applyNumberFormat="1" applyFont="1" applyFill="1" applyBorder="1"/>
    <xf numFmtId="39" fontId="1" fillId="12" borderId="10" xfId="1" applyNumberFormat="1" applyFont="1" applyFill="1" applyBorder="1" applyAlignment="1">
      <alignment horizontal="center"/>
    </xf>
    <xf numFmtId="5" fontId="1" fillId="12" borderId="10" xfId="1" applyNumberFormat="1" applyFont="1" applyFill="1" applyBorder="1" applyAlignment="1">
      <alignment horizontal="center"/>
    </xf>
    <xf numFmtId="166" fontId="1" fillId="12" borderId="10" xfId="1" applyNumberFormat="1" applyFont="1" applyFill="1" applyBorder="1"/>
    <xf numFmtId="43" fontId="1" fillId="12" borderId="12" xfId="1" applyNumberFormat="1" applyFont="1" applyFill="1" applyBorder="1"/>
    <xf numFmtId="43" fontId="1" fillId="12" borderId="13" xfId="1" applyNumberFormat="1" applyFont="1" applyFill="1" applyBorder="1"/>
    <xf numFmtId="165" fontId="1" fillId="12" borderId="1" xfId="1" applyNumberFormat="1" applyFont="1" applyFill="1" applyBorder="1"/>
    <xf numFmtId="165" fontId="2" fillId="12" borderId="1" xfId="1" applyNumberFormat="1" applyFont="1" applyFill="1" applyBorder="1"/>
    <xf numFmtId="39" fontId="1" fillId="12" borderId="1" xfId="1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66" fontId="1" fillId="12" borderId="21" xfId="1" applyNumberFormat="1" applyFont="1" applyFill="1" applyBorder="1"/>
    <xf numFmtId="43" fontId="1" fillId="12" borderId="15" xfId="1" applyNumberFormat="1" applyFont="1" applyFill="1" applyBorder="1"/>
    <xf numFmtId="0" fontId="0" fillId="13" borderId="24" xfId="0" applyFill="1" applyBorder="1"/>
    <xf numFmtId="165" fontId="1" fillId="13" borderId="1" xfId="1" applyNumberFormat="1" applyFont="1" applyFill="1" applyBorder="1"/>
    <xf numFmtId="165" fontId="2" fillId="13" borderId="1" xfId="1" applyNumberFormat="1" applyFont="1" applyFill="1" applyBorder="1"/>
    <xf numFmtId="39" fontId="1" fillId="13" borderId="1" xfId="1" applyNumberFormat="1" applyFont="1" applyFill="1" applyBorder="1" applyAlignment="1">
      <alignment horizontal="center"/>
    </xf>
    <xf numFmtId="5" fontId="1" fillId="13" borderId="1" xfId="1" applyNumberFormat="1" applyFont="1" applyFill="1" applyBorder="1" applyAlignment="1">
      <alignment horizontal="center"/>
    </xf>
    <xf numFmtId="166" fontId="1" fillId="13" borderId="21" xfId="1" applyNumberFormat="1" applyFont="1" applyFill="1" applyBorder="1"/>
    <xf numFmtId="43" fontId="0" fillId="12" borderId="13" xfId="1" applyNumberFormat="1" applyFont="1" applyFill="1" applyBorder="1"/>
    <xf numFmtId="43" fontId="1" fillId="12" borderId="16" xfId="1" applyNumberFormat="1" applyFont="1" applyFill="1" applyBorder="1"/>
    <xf numFmtId="165" fontId="1" fillId="12" borderId="17" xfId="1" applyNumberFormat="1" applyFont="1" applyFill="1" applyBorder="1"/>
    <xf numFmtId="165" fontId="2" fillId="12" borderId="17" xfId="1" applyNumberFormat="1" applyFont="1" applyFill="1" applyBorder="1"/>
    <xf numFmtId="39" fontId="1" fillId="12" borderId="17" xfId="1" applyNumberFormat="1" applyFont="1" applyFill="1" applyBorder="1" applyAlignment="1">
      <alignment horizontal="center"/>
    </xf>
    <xf numFmtId="5" fontId="1" fillId="12" borderId="17" xfId="1" applyNumberFormat="1" applyFont="1" applyFill="1" applyBorder="1" applyAlignment="1">
      <alignment horizontal="center"/>
    </xf>
    <xf numFmtId="5" fontId="1" fillId="12" borderId="17" xfId="1" applyNumberFormat="1" applyFont="1" applyFill="1" applyBorder="1" applyAlignment="1">
      <alignment horizontal="right"/>
    </xf>
    <xf numFmtId="5" fontId="2" fillId="12" borderId="19" xfId="1" applyNumberFormat="1" applyFont="1" applyFill="1" applyBorder="1"/>
    <xf numFmtId="43" fontId="1" fillId="12" borderId="13" xfId="1" applyNumberFormat="1" applyFont="1" applyFill="1" applyBorder="1" applyAlignment="1">
      <alignment wrapText="1"/>
    </xf>
    <xf numFmtId="43" fontId="1" fillId="12" borderId="0" xfId="1" applyNumberFormat="1" applyFont="1" applyFill="1" applyBorder="1"/>
    <xf numFmtId="165" fontId="1" fillId="12" borderId="0" xfId="1" applyNumberFormat="1" applyFont="1" applyFill="1" applyBorder="1"/>
    <xf numFmtId="165" fontId="2" fillId="12" borderId="0" xfId="1" applyNumberFormat="1" applyFont="1" applyFill="1" applyBorder="1"/>
    <xf numFmtId="39" fontId="1" fillId="12" borderId="0" xfId="1" applyNumberFormat="1" applyFont="1" applyFill="1" applyBorder="1" applyAlignment="1">
      <alignment horizontal="center"/>
    </xf>
    <xf numFmtId="5" fontId="1" fillId="12" borderId="0" xfId="1" applyNumberFormat="1" applyFont="1" applyFill="1" applyBorder="1" applyAlignment="1">
      <alignment horizontal="right"/>
    </xf>
    <xf numFmtId="5" fontId="2" fillId="12" borderId="0" xfId="1" applyNumberFormat="1" applyFont="1" applyFill="1" applyBorder="1"/>
    <xf numFmtId="5" fontId="2" fillId="5" borderId="3" xfId="1" applyNumberFormat="1" applyFont="1" applyFill="1" applyBorder="1" applyAlignment="1">
      <alignment horizontal="center" wrapText="1"/>
    </xf>
    <xf numFmtId="43" fontId="1" fillId="14" borderId="0" xfId="1" applyNumberFormat="1" applyFont="1" applyFill="1" applyBorder="1"/>
    <xf numFmtId="165" fontId="1" fillId="14" borderId="0" xfId="1" applyNumberFormat="1" applyFont="1" applyFill="1" applyBorder="1"/>
    <xf numFmtId="165" fontId="2" fillId="14" borderId="0" xfId="1" applyNumberFormat="1" applyFont="1" applyFill="1" applyBorder="1"/>
    <xf numFmtId="39" fontId="1" fillId="14" borderId="0" xfId="1" applyNumberFormat="1" applyFont="1" applyFill="1" applyBorder="1" applyAlignment="1">
      <alignment horizontal="center"/>
    </xf>
    <xf numFmtId="5" fontId="1" fillId="14" borderId="0" xfId="1" applyNumberFormat="1" applyFont="1" applyFill="1" applyBorder="1" applyAlignment="1">
      <alignment horizontal="center"/>
    </xf>
    <xf numFmtId="5" fontId="2" fillId="14" borderId="0" xfId="1" applyNumberFormat="1" applyFont="1" applyFill="1" applyBorder="1"/>
    <xf numFmtId="5" fontId="2" fillId="14" borderId="3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right"/>
    </xf>
    <xf numFmtId="5" fontId="12" fillId="0" borderId="10" xfId="1" applyNumberFormat="1" applyFont="1" applyFill="1" applyBorder="1" applyAlignment="1">
      <alignment horizontal="right"/>
    </xf>
    <xf numFmtId="0" fontId="0" fillId="5" borderId="2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5" fontId="12" fillId="0" borderId="17" xfId="1" applyNumberFormat="1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5" fontId="12" fillId="0" borderId="21" xfId="1" applyNumberFormat="1" applyFont="1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/>
    <xf numFmtId="0" fontId="8" fillId="0" borderId="27" xfId="0" applyFont="1" applyBorder="1" applyAlignment="1">
      <alignment horizontal="right"/>
    </xf>
    <xf numFmtId="0" fontId="8" fillId="0" borderId="28" xfId="0" applyFont="1" applyBorder="1" applyAlignment="1">
      <alignment horizontal="right"/>
    </xf>
    <xf numFmtId="5" fontId="12" fillId="0" borderId="1" xfId="1" applyNumberFormat="1" applyFont="1" applyFill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5" fontId="12" fillId="0" borderId="21" xfId="1" applyNumberFormat="1" applyFon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43" fontId="10" fillId="5" borderId="30" xfId="1" applyNumberFormat="1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112</xdr:row>
      <xdr:rowOff>15240</xdr:rowOff>
    </xdr:from>
    <xdr:to>
      <xdr:col>8</xdr:col>
      <xdr:colOff>817241</xdr:colOff>
      <xdr:row>128</xdr:row>
      <xdr:rowOff>14041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25565100"/>
          <a:ext cx="6951341" cy="2924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111"/>
  <sheetViews>
    <sheetView tabSelected="1" zoomScaleNormal="100" workbookViewId="0">
      <selection sqref="A1:K128"/>
    </sheetView>
  </sheetViews>
  <sheetFormatPr defaultColWidth="9.109375" defaultRowHeight="14.4" x14ac:dyDescent="0.3"/>
  <cols>
    <col min="1" max="1" width="17" bestFit="1" customWidth="1"/>
    <col min="2" max="7" width="10.33203125" customWidth="1"/>
    <col min="8" max="8" width="11.109375" bestFit="1" customWidth="1"/>
    <col min="9" max="9" width="12.33203125" bestFit="1" customWidth="1"/>
    <col min="10" max="10" width="10.33203125" customWidth="1"/>
    <col min="11" max="11" width="10.33203125" hidden="1" customWidth="1"/>
    <col min="12" max="13" width="15.44140625" bestFit="1" customWidth="1"/>
    <col min="14" max="14" width="16.33203125" customWidth="1"/>
    <col min="15" max="15" width="15.44140625" bestFit="1" customWidth="1"/>
    <col min="16" max="16" width="15.44140625" customWidth="1"/>
    <col min="17" max="17" width="20.5546875" style="4" customWidth="1"/>
  </cols>
  <sheetData>
    <row r="1" spans="1:17" ht="49.2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7" ht="37.200000000000003" customHeigh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6"/>
      <c r="K2" s="6"/>
    </row>
    <row r="3" spans="1:17" ht="30" customHeight="1" x14ac:dyDescent="0.3">
      <c r="A3" s="7" t="s">
        <v>2</v>
      </c>
      <c r="B3" s="8"/>
      <c r="C3" s="8"/>
      <c r="D3" s="8"/>
      <c r="E3" s="8"/>
      <c r="F3" s="8"/>
      <c r="G3" s="8"/>
      <c r="H3" s="8"/>
      <c r="I3" s="8"/>
      <c r="J3" s="9"/>
      <c r="K3" s="9"/>
    </row>
    <row r="4" spans="1:17" ht="55.5" customHeight="1" thickBot="1" x14ac:dyDescent="0.35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2"/>
      <c r="K4" s="13"/>
    </row>
    <row r="5" spans="1:17" ht="133.94999999999999" customHeight="1" thickBot="1" x14ac:dyDescent="0.4">
      <c r="A5" s="14" t="s">
        <v>4</v>
      </c>
      <c r="B5" s="15" t="s">
        <v>5</v>
      </c>
      <c r="C5" s="16" t="s">
        <v>6</v>
      </c>
      <c r="D5" s="15" t="s">
        <v>7</v>
      </c>
      <c r="E5" s="16" t="s">
        <v>8</v>
      </c>
      <c r="F5" s="17" t="s">
        <v>9</v>
      </c>
      <c r="G5" s="17" t="s">
        <v>10</v>
      </c>
      <c r="H5" s="18" t="s">
        <v>11</v>
      </c>
      <c r="I5" s="19" t="s">
        <v>12</v>
      </c>
      <c r="J5" s="18" t="s">
        <v>13</v>
      </c>
      <c r="K5" s="168" t="s">
        <v>14</v>
      </c>
      <c r="L5" s="20" t="s">
        <v>15</v>
      </c>
      <c r="M5" s="20" t="s">
        <v>16</v>
      </c>
      <c r="N5" s="21" t="s">
        <v>17</v>
      </c>
      <c r="P5" s="14" t="s">
        <v>4</v>
      </c>
      <c r="Q5" s="22" t="s">
        <v>18</v>
      </c>
    </row>
    <row r="6" spans="1:17" ht="18" x14ac:dyDescent="0.35">
      <c r="A6" s="23" t="s">
        <v>19</v>
      </c>
      <c r="B6" s="24">
        <v>124943</v>
      </c>
      <c r="C6" s="25">
        <v>1380</v>
      </c>
      <c r="D6" s="24">
        <v>124553</v>
      </c>
      <c r="E6" s="25">
        <v>1421</v>
      </c>
      <c r="F6" s="26">
        <f>((C6+E6)/D6)*1000</f>
        <v>22.48841858485946</v>
      </c>
      <c r="G6" s="27">
        <v>199553</v>
      </c>
      <c r="H6" s="28">
        <v>0</v>
      </c>
      <c r="I6" s="29">
        <v>0</v>
      </c>
      <c r="J6" s="30"/>
      <c r="K6" s="31"/>
      <c r="L6" s="169">
        <v>3</v>
      </c>
      <c r="M6" s="33" t="s">
        <v>20</v>
      </c>
      <c r="N6" s="34">
        <v>58000</v>
      </c>
      <c r="P6" s="23" t="s">
        <v>19</v>
      </c>
      <c r="Q6" s="4">
        <f>G6+I6</f>
        <v>199553</v>
      </c>
    </row>
    <row r="7" spans="1:17" ht="18" x14ac:dyDescent="0.35">
      <c r="A7" s="35" t="s">
        <v>21</v>
      </c>
      <c r="B7" s="36">
        <v>147822</v>
      </c>
      <c r="C7" s="37">
        <v>1338</v>
      </c>
      <c r="D7" s="36">
        <v>148313</v>
      </c>
      <c r="E7" s="37">
        <v>996</v>
      </c>
      <c r="F7" s="38">
        <f>((C7+E7)/D7)*1000</f>
        <v>15.736988665862061</v>
      </c>
      <c r="G7" s="39">
        <v>192873</v>
      </c>
      <c r="H7" s="40">
        <v>0</v>
      </c>
      <c r="I7" s="41">
        <v>0</v>
      </c>
      <c r="J7" s="42"/>
      <c r="K7" s="31"/>
      <c r="L7" s="32">
        <v>7</v>
      </c>
      <c r="M7" s="33" t="s">
        <v>22</v>
      </c>
      <c r="N7" s="34">
        <v>48000</v>
      </c>
      <c r="P7" s="35" t="s">
        <v>21</v>
      </c>
      <c r="Q7" s="4">
        <f t="shared" ref="Q7:Q70" si="0">G7+I7</f>
        <v>192873</v>
      </c>
    </row>
    <row r="8" spans="1:17" ht="18" x14ac:dyDescent="0.35">
      <c r="A8" s="43" t="s">
        <v>23</v>
      </c>
      <c r="B8" s="36">
        <v>27526</v>
      </c>
      <c r="C8" s="37">
        <v>163</v>
      </c>
      <c r="D8" s="36">
        <v>27312</v>
      </c>
      <c r="E8" s="37">
        <v>154</v>
      </c>
      <c r="F8" s="38">
        <f>((C8+E8)/D8)*1000</f>
        <v>11.606619800820152</v>
      </c>
      <c r="G8" s="39">
        <v>39142</v>
      </c>
      <c r="H8" s="44">
        <f>N6</f>
        <v>58000</v>
      </c>
      <c r="I8" s="45">
        <f>H8-G8</f>
        <v>18858</v>
      </c>
      <c r="J8" s="42"/>
      <c r="K8" s="46"/>
      <c r="L8" s="32">
        <v>12</v>
      </c>
      <c r="M8" s="33" t="s">
        <v>24</v>
      </c>
      <c r="N8" s="34">
        <v>37000</v>
      </c>
      <c r="P8" s="43" t="s">
        <v>23</v>
      </c>
      <c r="Q8" s="4">
        <f t="shared" si="0"/>
        <v>58000</v>
      </c>
    </row>
    <row r="9" spans="1:17" ht="18" x14ac:dyDescent="0.35">
      <c r="A9" s="35" t="s">
        <v>25</v>
      </c>
      <c r="B9" s="36">
        <v>130882</v>
      </c>
      <c r="C9" s="37">
        <v>1380</v>
      </c>
      <c r="D9" s="36"/>
      <c r="E9" s="37"/>
      <c r="F9" s="38">
        <f>(C9/B9)*1000</f>
        <v>10.543848657569413</v>
      </c>
      <c r="G9" s="39">
        <v>224528</v>
      </c>
      <c r="H9" s="47">
        <v>0</v>
      </c>
      <c r="I9" s="41">
        <v>0</v>
      </c>
      <c r="J9" s="42"/>
      <c r="K9" s="46"/>
      <c r="L9" s="32">
        <v>11</v>
      </c>
      <c r="M9" s="33" t="s">
        <v>26</v>
      </c>
      <c r="N9" s="34">
        <v>14000</v>
      </c>
      <c r="P9" s="35" t="s">
        <v>25</v>
      </c>
      <c r="Q9" s="4">
        <f t="shared" si="0"/>
        <v>224528</v>
      </c>
    </row>
    <row r="10" spans="1:17" ht="18" x14ac:dyDescent="0.35">
      <c r="A10" s="43" t="s">
        <v>27</v>
      </c>
      <c r="B10" s="36">
        <v>72864</v>
      </c>
      <c r="C10" s="37">
        <v>321</v>
      </c>
      <c r="D10" s="36">
        <v>72788</v>
      </c>
      <c r="E10" s="37">
        <v>275</v>
      </c>
      <c r="F10" s="38">
        <f t="shared" ref="F10:F74" si="1">((C10+E10)/D10)*1000</f>
        <v>8.1881628839918665</v>
      </c>
      <c r="G10" s="39">
        <v>38889</v>
      </c>
      <c r="H10" s="44">
        <f>N6</f>
        <v>58000</v>
      </c>
      <c r="I10" s="45">
        <f t="shared" ref="I10:I39" si="2">H10-G10</f>
        <v>19111</v>
      </c>
      <c r="J10" s="42"/>
      <c r="K10" s="46"/>
      <c r="L10" s="32">
        <v>26</v>
      </c>
      <c r="M10" s="48" t="s">
        <v>28</v>
      </c>
      <c r="N10" s="34">
        <v>9000</v>
      </c>
      <c r="P10" s="43" t="s">
        <v>27</v>
      </c>
      <c r="Q10" s="4">
        <f t="shared" si="0"/>
        <v>58000</v>
      </c>
    </row>
    <row r="11" spans="1:17" ht="18.600000000000001" thickBot="1" x14ac:dyDescent="0.4">
      <c r="A11" s="49" t="s">
        <v>29</v>
      </c>
      <c r="B11" s="50">
        <v>109495</v>
      </c>
      <c r="C11" s="51">
        <v>408</v>
      </c>
      <c r="D11" s="50">
        <v>109044</v>
      </c>
      <c r="E11" s="51">
        <v>467</v>
      </c>
      <c r="F11" s="52">
        <f t="shared" si="1"/>
        <v>8.0242837753567375</v>
      </c>
      <c r="G11" s="53">
        <v>46352</v>
      </c>
      <c r="H11" s="54">
        <f>N6</f>
        <v>58000</v>
      </c>
      <c r="I11" s="55">
        <f t="shared" si="2"/>
        <v>11648</v>
      </c>
      <c r="J11" s="56">
        <f>SUM(I6:I11)</f>
        <v>49617</v>
      </c>
      <c r="K11" s="57" t="s">
        <v>30</v>
      </c>
      <c r="L11" s="32">
        <v>32</v>
      </c>
      <c r="M11" s="33" t="s">
        <v>31</v>
      </c>
      <c r="N11" s="34">
        <v>5000</v>
      </c>
      <c r="P11" s="49" t="s">
        <v>29</v>
      </c>
      <c r="Q11" s="4">
        <f t="shared" si="0"/>
        <v>58000</v>
      </c>
    </row>
    <row r="12" spans="1:17" ht="18" x14ac:dyDescent="0.3">
      <c r="A12" s="58" t="s">
        <v>32</v>
      </c>
      <c r="B12" s="24">
        <v>40296</v>
      </c>
      <c r="C12" s="25">
        <v>153</v>
      </c>
      <c r="D12" s="24">
        <v>40085</v>
      </c>
      <c r="E12" s="25">
        <v>127</v>
      </c>
      <c r="F12" s="26">
        <f t="shared" si="1"/>
        <v>6.9851565423475117</v>
      </c>
      <c r="G12" s="27">
        <v>15767</v>
      </c>
      <c r="H12" s="59">
        <f>+$N$7</f>
        <v>48000</v>
      </c>
      <c r="I12" s="60">
        <f t="shared" si="2"/>
        <v>32233</v>
      </c>
      <c r="J12" s="30"/>
      <c r="K12" s="61"/>
      <c r="L12" s="62">
        <f>SUM(L6:L11)</f>
        <v>91</v>
      </c>
      <c r="M12" s="63"/>
      <c r="N12" s="63"/>
      <c r="P12" s="58" t="s">
        <v>32</v>
      </c>
      <c r="Q12" s="4">
        <f t="shared" si="0"/>
        <v>48000</v>
      </c>
    </row>
    <row r="13" spans="1:17" ht="18" x14ac:dyDescent="0.35">
      <c r="A13" s="43" t="s">
        <v>33</v>
      </c>
      <c r="B13" s="36">
        <v>61599</v>
      </c>
      <c r="C13" s="37">
        <v>231</v>
      </c>
      <c r="D13" s="36">
        <v>61372</v>
      </c>
      <c r="E13" s="37">
        <v>189</v>
      </c>
      <c r="F13" s="38">
        <f t="shared" si="1"/>
        <v>6.8435116991461911</v>
      </c>
      <c r="G13" s="39">
        <v>36573</v>
      </c>
      <c r="H13" s="64">
        <f t="shared" ref="H13:H18" si="3">+$N$7</f>
        <v>48000</v>
      </c>
      <c r="I13" s="65">
        <f t="shared" si="2"/>
        <v>11427</v>
      </c>
      <c r="J13" s="42"/>
      <c r="K13" s="61"/>
      <c r="M13" s="66" t="s">
        <v>34</v>
      </c>
      <c r="N13" s="67">
        <v>1158000</v>
      </c>
      <c r="P13" s="43" t="s">
        <v>33</v>
      </c>
      <c r="Q13" s="4">
        <f t="shared" si="0"/>
        <v>48000</v>
      </c>
    </row>
    <row r="14" spans="1:17" x14ac:dyDescent="0.3">
      <c r="A14" s="43" t="s">
        <v>35</v>
      </c>
      <c r="B14" s="36">
        <v>60352</v>
      </c>
      <c r="C14" s="37">
        <v>181</v>
      </c>
      <c r="D14" s="36">
        <v>60149</v>
      </c>
      <c r="E14" s="37">
        <v>197</v>
      </c>
      <c r="F14" s="38">
        <f t="shared" si="1"/>
        <v>6.284393755507157</v>
      </c>
      <c r="G14" s="39">
        <v>22910</v>
      </c>
      <c r="H14" s="64">
        <f t="shared" si="3"/>
        <v>48000</v>
      </c>
      <c r="I14" s="65">
        <f t="shared" si="2"/>
        <v>25090</v>
      </c>
      <c r="J14" s="42"/>
      <c r="K14" s="61"/>
      <c r="P14" s="43" t="s">
        <v>35</v>
      </c>
      <c r="Q14" s="4">
        <f t="shared" si="0"/>
        <v>48000</v>
      </c>
    </row>
    <row r="15" spans="1:17" ht="18" x14ac:dyDescent="0.35">
      <c r="A15" s="68" t="s">
        <v>36</v>
      </c>
      <c r="B15" s="36">
        <v>19504</v>
      </c>
      <c r="C15" s="37">
        <v>65</v>
      </c>
      <c r="D15" s="36">
        <v>19407</v>
      </c>
      <c r="E15" s="37">
        <v>56</v>
      </c>
      <c r="F15" s="38">
        <f t="shared" si="1"/>
        <v>6.2348637089709902</v>
      </c>
      <c r="G15" s="39"/>
      <c r="H15" s="64">
        <f t="shared" si="3"/>
        <v>48000</v>
      </c>
      <c r="I15" s="69">
        <f t="shared" si="2"/>
        <v>48000</v>
      </c>
      <c r="J15" s="42"/>
      <c r="K15" s="61"/>
      <c r="M15" s="66" t="s">
        <v>37</v>
      </c>
      <c r="N15" s="34">
        <f>($I$100)</f>
        <v>1148723</v>
      </c>
      <c r="P15" s="68" t="s">
        <v>36</v>
      </c>
      <c r="Q15" s="4">
        <f t="shared" si="0"/>
        <v>48000</v>
      </c>
    </row>
    <row r="16" spans="1:17" x14ac:dyDescent="0.3">
      <c r="A16" s="43" t="s">
        <v>38</v>
      </c>
      <c r="B16" s="36">
        <v>51185</v>
      </c>
      <c r="C16" s="37">
        <v>131</v>
      </c>
      <c r="D16" s="36">
        <v>50977</v>
      </c>
      <c r="E16" s="37">
        <v>168</v>
      </c>
      <c r="F16" s="38">
        <f t="shared" si="1"/>
        <v>5.8653902740451578</v>
      </c>
      <c r="G16" s="39">
        <v>22641</v>
      </c>
      <c r="H16" s="64">
        <f t="shared" si="3"/>
        <v>48000</v>
      </c>
      <c r="I16" s="65">
        <f t="shared" si="2"/>
        <v>25359</v>
      </c>
      <c r="J16" s="42"/>
      <c r="K16" s="61"/>
      <c r="P16" s="43" t="s">
        <v>38</v>
      </c>
      <c r="Q16" s="4">
        <f t="shared" si="0"/>
        <v>48000</v>
      </c>
    </row>
    <row r="17" spans="1:17" x14ac:dyDescent="0.3">
      <c r="A17" s="68" t="s">
        <v>39</v>
      </c>
      <c r="B17" s="36">
        <v>9436</v>
      </c>
      <c r="C17" s="37">
        <v>29</v>
      </c>
      <c r="D17" s="36">
        <v>9375</v>
      </c>
      <c r="E17" s="37">
        <v>25</v>
      </c>
      <c r="F17" s="38">
        <f t="shared" si="1"/>
        <v>5.7600000000000007</v>
      </c>
      <c r="G17" s="39"/>
      <c r="H17" s="64">
        <f t="shared" si="3"/>
        <v>48000</v>
      </c>
      <c r="I17" s="69">
        <f t="shared" si="2"/>
        <v>48000</v>
      </c>
      <c r="J17" s="42"/>
      <c r="K17" s="61"/>
      <c r="M17" s="70"/>
      <c r="N17" s="70"/>
      <c r="P17" s="68" t="s">
        <v>39</v>
      </c>
      <c r="Q17" s="4">
        <f t="shared" si="0"/>
        <v>48000</v>
      </c>
    </row>
    <row r="18" spans="1:17" ht="18.600000000000001" thickBot="1" x14ac:dyDescent="0.4">
      <c r="A18" s="49" t="s">
        <v>40</v>
      </c>
      <c r="B18" s="50">
        <v>88232</v>
      </c>
      <c r="C18" s="51">
        <v>258</v>
      </c>
      <c r="D18" s="50">
        <v>88692</v>
      </c>
      <c r="E18" s="51">
        <v>239</v>
      </c>
      <c r="F18" s="52">
        <f t="shared" si="1"/>
        <v>5.603662111577143</v>
      </c>
      <c r="G18" s="53">
        <v>35982</v>
      </c>
      <c r="H18" s="71">
        <f t="shared" si="3"/>
        <v>48000</v>
      </c>
      <c r="I18" s="72">
        <f t="shared" si="2"/>
        <v>12018</v>
      </c>
      <c r="J18" s="56">
        <f>SUM(I12:I18)</f>
        <v>202127</v>
      </c>
      <c r="K18" s="73" t="s">
        <v>30</v>
      </c>
      <c r="L18" s="74"/>
      <c r="M18" s="75" t="s">
        <v>41</v>
      </c>
      <c r="N18" s="76">
        <f>(N13-N15)</f>
        <v>9277</v>
      </c>
      <c r="P18" s="49" t="s">
        <v>40</v>
      </c>
      <c r="Q18" s="4">
        <f t="shared" si="0"/>
        <v>48000</v>
      </c>
    </row>
    <row r="19" spans="1:17" x14ac:dyDescent="0.3">
      <c r="A19" s="77" t="s">
        <v>42</v>
      </c>
      <c r="B19" s="24">
        <v>20718</v>
      </c>
      <c r="C19" s="25">
        <v>39</v>
      </c>
      <c r="D19" s="24">
        <v>20901</v>
      </c>
      <c r="E19" s="25">
        <v>57</v>
      </c>
      <c r="F19" s="26">
        <f t="shared" si="1"/>
        <v>4.5930816707334579</v>
      </c>
      <c r="G19" s="27"/>
      <c r="H19" s="78">
        <f>+$N$8</f>
        <v>37000</v>
      </c>
      <c r="I19" s="79">
        <f t="shared" si="2"/>
        <v>37000</v>
      </c>
      <c r="J19" s="30"/>
      <c r="K19" s="80"/>
      <c r="P19" s="77" t="s">
        <v>42</v>
      </c>
      <c r="Q19" s="4">
        <f t="shared" si="0"/>
        <v>37000</v>
      </c>
    </row>
    <row r="20" spans="1:17" x14ac:dyDescent="0.3">
      <c r="A20" s="43" t="s">
        <v>43</v>
      </c>
      <c r="B20" s="36">
        <v>127385</v>
      </c>
      <c r="C20" s="37">
        <v>306</v>
      </c>
      <c r="D20" s="36">
        <v>129682</v>
      </c>
      <c r="E20" s="37">
        <v>285</v>
      </c>
      <c r="F20" s="38">
        <f t="shared" si="1"/>
        <v>4.557301707253127</v>
      </c>
      <c r="G20" s="39">
        <v>44466</v>
      </c>
      <c r="H20" s="81">
        <f t="shared" ref="H20:H30" si="4">+$N$8</f>
        <v>37000</v>
      </c>
      <c r="I20" s="41">
        <f>($M$21)</f>
        <v>15000</v>
      </c>
      <c r="J20" s="42"/>
      <c r="K20" s="31"/>
      <c r="L20" s="82" t="s">
        <v>44</v>
      </c>
      <c r="M20" s="83" t="s">
        <v>45</v>
      </c>
      <c r="P20" s="43" t="s">
        <v>43</v>
      </c>
      <c r="Q20" s="4">
        <f>G20+I20+M21</f>
        <v>74466</v>
      </c>
    </row>
    <row r="21" spans="1:17" x14ac:dyDescent="0.3">
      <c r="A21" s="68" t="s">
        <v>46</v>
      </c>
      <c r="B21" s="36">
        <v>12776</v>
      </c>
      <c r="C21" s="37">
        <v>24</v>
      </c>
      <c r="D21" s="36">
        <v>12735</v>
      </c>
      <c r="E21" s="37">
        <v>31</v>
      </c>
      <c r="F21" s="38">
        <f t="shared" si="1"/>
        <v>4.3188064389477816</v>
      </c>
      <c r="G21" s="39"/>
      <c r="H21" s="81">
        <f t="shared" si="4"/>
        <v>37000</v>
      </c>
      <c r="I21" s="84">
        <f t="shared" si="2"/>
        <v>37000</v>
      </c>
      <c r="J21" s="42"/>
      <c r="K21" s="31"/>
      <c r="L21" s="70" t="s">
        <v>47</v>
      </c>
      <c r="M21" s="85">
        <v>15000</v>
      </c>
      <c r="P21" s="68" t="s">
        <v>46</v>
      </c>
      <c r="Q21" s="4">
        <f t="shared" si="0"/>
        <v>37000</v>
      </c>
    </row>
    <row r="22" spans="1:17" x14ac:dyDescent="0.3">
      <c r="A22" s="86" t="s">
        <v>48</v>
      </c>
      <c r="B22" s="36">
        <v>9338</v>
      </c>
      <c r="C22" s="37">
        <v>15</v>
      </c>
      <c r="D22" s="36">
        <v>9278</v>
      </c>
      <c r="E22" s="37">
        <v>24</v>
      </c>
      <c r="F22" s="38">
        <f t="shared" si="1"/>
        <v>4.2034921319249836</v>
      </c>
      <c r="G22" s="39"/>
      <c r="H22" s="81">
        <f t="shared" si="4"/>
        <v>37000</v>
      </c>
      <c r="I22" s="84">
        <f t="shared" si="2"/>
        <v>37000</v>
      </c>
      <c r="J22" s="42"/>
      <c r="K22" s="31"/>
      <c r="L22" s="70" t="s">
        <v>49</v>
      </c>
      <c r="M22" s="85">
        <v>7500</v>
      </c>
      <c r="P22" s="86" t="s">
        <v>48</v>
      </c>
      <c r="Q22" s="4">
        <f t="shared" si="0"/>
        <v>37000</v>
      </c>
    </row>
    <row r="23" spans="1:17" x14ac:dyDescent="0.3">
      <c r="A23" s="68" t="s">
        <v>50</v>
      </c>
      <c r="B23" s="36">
        <v>17844</v>
      </c>
      <c r="C23" s="37">
        <v>39</v>
      </c>
      <c r="D23" s="36">
        <v>17820</v>
      </c>
      <c r="E23" s="37">
        <v>33</v>
      </c>
      <c r="F23" s="38">
        <f t="shared" si="1"/>
        <v>4.0404040404040407</v>
      </c>
      <c r="G23" s="39"/>
      <c r="H23" s="81">
        <f t="shared" si="4"/>
        <v>37000</v>
      </c>
      <c r="I23" s="84">
        <f t="shared" si="2"/>
        <v>37000</v>
      </c>
      <c r="J23" s="42"/>
      <c r="K23" s="31"/>
      <c r="L23" s="70" t="s">
        <v>51</v>
      </c>
      <c r="M23" s="85">
        <v>7500</v>
      </c>
      <c r="P23" s="68" t="s">
        <v>50</v>
      </c>
      <c r="Q23" s="4">
        <f t="shared" si="0"/>
        <v>37000</v>
      </c>
    </row>
    <row r="24" spans="1:17" x14ac:dyDescent="0.3">
      <c r="A24" s="43" t="s">
        <v>52</v>
      </c>
      <c r="B24" s="36">
        <v>54917</v>
      </c>
      <c r="C24" s="37">
        <v>145</v>
      </c>
      <c r="D24" s="36">
        <v>54741</v>
      </c>
      <c r="E24" s="37">
        <v>68</v>
      </c>
      <c r="F24" s="38">
        <f t="shared" si="1"/>
        <v>3.8910505836575875</v>
      </c>
      <c r="G24" s="39">
        <v>36587</v>
      </c>
      <c r="H24" s="81">
        <f t="shared" si="4"/>
        <v>37000</v>
      </c>
      <c r="I24" s="41">
        <f>($M$22)</f>
        <v>7500</v>
      </c>
      <c r="J24" s="42"/>
      <c r="K24" s="31"/>
      <c r="L24" s="70" t="s">
        <v>53</v>
      </c>
      <c r="M24" s="85">
        <v>7500</v>
      </c>
      <c r="P24" s="43" t="s">
        <v>52</v>
      </c>
      <c r="Q24" s="4">
        <f>G24+I24+M22</f>
        <v>51587</v>
      </c>
    </row>
    <row r="25" spans="1:17" x14ac:dyDescent="0.3">
      <c r="A25" s="43" t="s">
        <v>54</v>
      </c>
      <c r="B25" s="36">
        <v>58204</v>
      </c>
      <c r="C25" s="37">
        <v>111</v>
      </c>
      <c r="D25" s="36">
        <v>58070</v>
      </c>
      <c r="E25" s="37">
        <v>104</v>
      </c>
      <c r="F25" s="38">
        <f t="shared" si="1"/>
        <v>3.702428104012399</v>
      </c>
      <c r="G25" s="39">
        <v>14534</v>
      </c>
      <c r="H25" s="81">
        <f t="shared" si="4"/>
        <v>37000</v>
      </c>
      <c r="I25" s="45">
        <f t="shared" si="2"/>
        <v>22466</v>
      </c>
      <c r="J25" s="42"/>
      <c r="K25" s="31"/>
      <c r="L25" s="87" t="s">
        <v>55</v>
      </c>
      <c r="M25" s="88">
        <f>SUM(M21:M24)</f>
        <v>37500</v>
      </c>
      <c r="P25" s="43" t="s">
        <v>54</v>
      </c>
      <c r="Q25" s="4">
        <f t="shared" si="0"/>
        <v>37000</v>
      </c>
    </row>
    <row r="26" spans="1:17" x14ac:dyDescent="0.3">
      <c r="A26" s="43" t="s">
        <v>56</v>
      </c>
      <c r="B26" s="36">
        <v>84281</v>
      </c>
      <c r="C26" s="37">
        <v>150</v>
      </c>
      <c r="D26" s="36">
        <v>84404</v>
      </c>
      <c r="E26" s="37">
        <v>157</v>
      </c>
      <c r="F26" s="38">
        <f t="shared" si="1"/>
        <v>3.6372683759063551</v>
      </c>
      <c r="G26" s="39">
        <v>15987</v>
      </c>
      <c r="H26" s="81">
        <f t="shared" si="4"/>
        <v>37000</v>
      </c>
      <c r="I26" s="45">
        <f t="shared" si="2"/>
        <v>21013</v>
      </c>
      <c r="J26" s="42"/>
      <c r="K26" s="80"/>
      <c r="P26" s="43" t="s">
        <v>56</v>
      </c>
      <c r="Q26" s="4">
        <f t="shared" si="0"/>
        <v>37000</v>
      </c>
    </row>
    <row r="27" spans="1:17" x14ac:dyDescent="0.3">
      <c r="A27" s="68" t="s">
        <v>57</v>
      </c>
      <c r="B27" s="36">
        <v>17826</v>
      </c>
      <c r="C27" s="37">
        <v>38</v>
      </c>
      <c r="D27" s="36">
        <v>17807</v>
      </c>
      <c r="E27" s="37">
        <v>25</v>
      </c>
      <c r="F27" s="38">
        <f t="shared" si="1"/>
        <v>3.5379345201325321</v>
      </c>
      <c r="G27" s="39"/>
      <c r="H27" s="81">
        <f t="shared" si="4"/>
        <v>37000</v>
      </c>
      <c r="I27" s="84">
        <f t="shared" si="2"/>
        <v>37000</v>
      </c>
      <c r="J27" s="42"/>
      <c r="K27" s="80"/>
      <c r="P27" s="68" t="s">
        <v>57</v>
      </c>
      <c r="Q27" s="4">
        <f t="shared" si="0"/>
        <v>37000</v>
      </c>
    </row>
    <row r="28" spans="1:17" x14ac:dyDescent="0.3">
      <c r="A28" s="68" t="s">
        <v>58</v>
      </c>
      <c r="B28" s="36">
        <v>11462</v>
      </c>
      <c r="C28" s="37">
        <v>23</v>
      </c>
      <c r="D28" s="36">
        <v>11483</v>
      </c>
      <c r="E28" s="37">
        <v>16</v>
      </c>
      <c r="F28" s="38">
        <f t="shared" si="1"/>
        <v>3.3963250021771314</v>
      </c>
      <c r="G28" s="39"/>
      <c r="H28" s="81">
        <f t="shared" si="4"/>
        <v>37000</v>
      </c>
      <c r="I28" s="84">
        <f t="shared" si="2"/>
        <v>37000</v>
      </c>
      <c r="J28" s="42"/>
      <c r="K28" s="80"/>
      <c r="P28" s="68" t="s">
        <v>58</v>
      </c>
      <c r="Q28" s="4">
        <f t="shared" si="0"/>
        <v>37000</v>
      </c>
    </row>
    <row r="29" spans="1:17" x14ac:dyDescent="0.3">
      <c r="A29" s="68" t="s">
        <v>59</v>
      </c>
      <c r="B29" s="36">
        <v>18964</v>
      </c>
      <c r="C29" s="37">
        <v>36</v>
      </c>
      <c r="D29" s="36">
        <v>18887</v>
      </c>
      <c r="E29" s="37">
        <v>25</v>
      </c>
      <c r="F29" s="38">
        <f t="shared" si="1"/>
        <v>3.2297347381797001</v>
      </c>
      <c r="G29" s="39"/>
      <c r="H29" s="81">
        <f t="shared" si="4"/>
        <v>37000</v>
      </c>
      <c r="I29" s="84">
        <f t="shared" si="2"/>
        <v>37000</v>
      </c>
      <c r="J29" s="42"/>
      <c r="K29" s="80"/>
      <c r="P29" s="68" t="s">
        <v>59</v>
      </c>
      <c r="Q29" s="4">
        <f t="shared" si="0"/>
        <v>37000</v>
      </c>
    </row>
    <row r="30" spans="1:17" ht="43.8" thickBot="1" x14ac:dyDescent="0.35">
      <c r="A30" s="89" t="s">
        <v>60</v>
      </c>
      <c r="B30" s="50">
        <v>47256</v>
      </c>
      <c r="C30" s="51">
        <v>78</v>
      </c>
      <c r="D30" s="50">
        <v>46894</v>
      </c>
      <c r="E30" s="51">
        <v>64</v>
      </c>
      <c r="F30" s="52">
        <f t="shared" si="1"/>
        <v>3.0281059410585578</v>
      </c>
      <c r="G30" s="53"/>
      <c r="H30" s="90">
        <f t="shared" si="4"/>
        <v>37000</v>
      </c>
      <c r="I30" s="91">
        <f t="shared" si="2"/>
        <v>37000</v>
      </c>
      <c r="J30" s="56">
        <f>SUM(I19:I30)</f>
        <v>361979</v>
      </c>
      <c r="K30" s="92" t="s">
        <v>61</v>
      </c>
      <c r="L30" s="74"/>
      <c r="P30" s="89" t="s">
        <v>60</v>
      </c>
      <c r="Q30" s="4">
        <f t="shared" si="0"/>
        <v>37000</v>
      </c>
    </row>
    <row r="31" spans="1:17" x14ac:dyDescent="0.3">
      <c r="A31" s="93" t="s">
        <v>62</v>
      </c>
      <c r="B31" s="24">
        <v>30339</v>
      </c>
      <c r="C31" s="25">
        <v>42</v>
      </c>
      <c r="D31" s="24">
        <v>30387</v>
      </c>
      <c r="E31" s="25">
        <v>46</v>
      </c>
      <c r="F31" s="26">
        <f t="shared" si="1"/>
        <v>2.8959752525751141</v>
      </c>
      <c r="G31" s="27"/>
      <c r="H31" s="78">
        <f>+$N$9</f>
        <v>14000</v>
      </c>
      <c r="I31" s="79">
        <f t="shared" si="2"/>
        <v>14000</v>
      </c>
      <c r="J31" s="30"/>
      <c r="K31" s="80"/>
      <c r="P31" s="93" t="s">
        <v>62</v>
      </c>
      <c r="Q31" s="4">
        <f t="shared" si="0"/>
        <v>14000</v>
      </c>
    </row>
    <row r="32" spans="1:17" x14ac:dyDescent="0.3">
      <c r="A32" s="68" t="s">
        <v>63</v>
      </c>
      <c r="B32" s="36">
        <v>13164</v>
      </c>
      <c r="C32" s="37">
        <v>18</v>
      </c>
      <c r="D32" s="36">
        <v>13100</v>
      </c>
      <c r="E32" s="37">
        <v>18</v>
      </c>
      <c r="F32" s="38">
        <f t="shared" si="1"/>
        <v>2.7480916030534353</v>
      </c>
      <c r="G32" s="39"/>
      <c r="H32" s="81">
        <f t="shared" ref="H32:H41" si="5">+$N$9</f>
        <v>14000</v>
      </c>
      <c r="I32" s="84">
        <f t="shared" si="2"/>
        <v>14000</v>
      </c>
      <c r="J32" s="42"/>
      <c r="K32" s="80"/>
      <c r="P32" s="68" t="s">
        <v>63</v>
      </c>
      <c r="Q32" s="4">
        <f t="shared" si="0"/>
        <v>14000</v>
      </c>
    </row>
    <row r="33" spans="1:17" x14ac:dyDescent="0.3">
      <c r="A33" s="68" t="s">
        <v>64</v>
      </c>
      <c r="B33" s="36">
        <v>35432</v>
      </c>
      <c r="C33" s="37">
        <v>44</v>
      </c>
      <c r="D33" s="36">
        <v>34910</v>
      </c>
      <c r="E33" s="37">
        <v>47</v>
      </c>
      <c r="F33" s="38">
        <f t="shared" si="1"/>
        <v>2.6067029504439989</v>
      </c>
      <c r="G33" s="39"/>
      <c r="H33" s="81">
        <f t="shared" si="5"/>
        <v>14000</v>
      </c>
      <c r="I33" s="84">
        <f t="shared" si="2"/>
        <v>14000</v>
      </c>
      <c r="J33" s="42"/>
      <c r="K33" s="80"/>
      <c r="P33" s="68" t="s">
        <v>64</v>
      </c>
      <c r="Q33" s="4">
        <f t="shared" si="0"/>
        <v>14000</v>
      </c>
    </row>
    <row r="34" spans="1:17" x14ac:dyDescent="0.3">
      <c r="A34" s="68" t="s">
        <v>65</v>
      </c>
      <c r="B34" s="36">
        <v>22161</v>
      </c>
      <c r="C34" s="37">
        <v>31</v>
      </c>
      <c r="D34" s="36">
        <v>21931</v>
      </c>
      <c r="E34" s="37">
        <v>24</v>
      </c>
      <c r="F34" s="38">
        <f t="shared" si="1"/>
        <v>2.5078655784049979</v>
      </c>
      <c r="G34" s="39"/>
      <c r="H34" s="81">
        <f t="shared" si="5"/>
        <v>14000</v>
      </c>
      <c r="I34" s="84">
        <f t="shared" si="2"/>
        <v>14000</v>
      </c>
      <c r="J34" s="42"/>
      <c r="K34" s="80"/>
      <c r="P34" s="68" t="s">
        <v>65</v>
      </c>
      <c r="Q34" s="4">
        <f t="shared" si="0"/>
        <v>14000</v>
      </c>
    </row>
    <row r="35" spans="1:17" x14ac:dyDescent="0.3">
      <c r="A35" s="43" t="s">
        <v>66</v>
      </c>
      <c r="B35" s="36">
        <v>52279</v>
      </c>
      <c r="C35" s="37">
        <v>64</v>
      </c>
      <c r="D35" s="36">
        <v>53058</v>
      </c>
      <c r="E35" s="37">
        <v>69</v>
      </c>
      <c r="F35" s="38">
        <f t="shared" si="1"/>
        <v>2.5066907912096199</v>
      </c>
      <c r="G35" s="39">
        <v>13725</v>
      </c>
      <c r="H35" s="81">
        <f t="shared" si="5"/>
        <v>14000</v>
      </c>
      <c r="I35" s="41">
        <f>($M$23)</f>
        <v>7500</v>
      </c>
      <c r="J35" s="42"/>
      <c r="K35" s="80"/>
      <c r="P35" s="43" t="s">
        <v>66</v>
      </c>
      <c r="Q35" s="4">
        <f>G35+I35+M23</f>
        <v>28725</v>
      </c>
    </row>
    <row r="36" spans="1:17" x14ac:dyDescent="0.3">
      <c r="A36" s="43" t="s">
        <v>67</v>
      </c>
      <c r="B36" s="36">
        <v>60590</v>
      </c>
      <c r="C36" s="37">
        <v>72</v>
      </c>
      <c r="D36" s="36">
        <v>60593</v>
      </c>
      <c r="E36" s="37">
        <v>78</v>
      </c>
      <c r="F36" s="38">
        <f t="shared" si="1"/>
        <v>2.4755334774643938</v>
      </c>
      <c r="G36" s="39">
        <v>13524</v>
      </c>
      <c r="H36" s="81">
        <f t="shared" si="5"/>
        <v>14000</v>
      </c>
      <c r="I36" s="41">
        <f>($M$24)</f>
        <v>7500</v>
      </c>
      <c r="J36" s="42"/>
      <c r="K36" s="80"/>
      <c r="P36" s="43" t="s">
        <v>67</v>
      </c>
      <c r="Q36" s="4">
        <f>G36+I36+M24</f>
        <v>28524</v>
      </c>
    </row>
    <row r="37" spans="1:17" x14ac:dyDescent="0.3">
      <c r="A37" s="68" t="s">
        <v>68</v>
      </c>
      <c r="B37" s="36">
        <v>44769</v>
      </c>
      <c r="C37" s="37">
        <v>53</v>
      </c>
      <c r="D37" s="36">
        <v>44617</v>
      </c>
      <c r="E37" s="37">
        <v>52</v>
      </c>
      <c r="F37" s="38">
        <f t="shared" si="1"/>
        <v>2.3533630678889215</v>
      </c>
      <c r="G37" s="39"/>
      <c r="H37" s="81">
        <f t="shared" si="5"/>
        <v>14000</v>
      </c>
      <c r="I37" s="84">
        <f t="shared" si="2"/>
        <v>14000</v>
      </c>
      <c r="J37" s="42"/>
      <c r="K37" s="80"/>
      <c r="P37" s="68" t="s">
        <v>68</v>
      </c>
      <c r="Q37" s="4">
        <f t="shared" si="0"/>
        <v>14000</v>
      </c>
    </row>
    <row r="38" spans="1:17" x14ac:dyDescent="0.3">
      <c r="A38" s="68" t="s">
        <v>69</v>
      </c>
      <c r="B38" s="36">
        <v>10249</v>
      </c>
      <c r="C38" s="37">
        <v>12</v>
      </c>
      <c r="D38" s="36">
        <v>10213</v>
      </c>
      <c r="E38" s="37">
        <v>12</v>
      </c>
      <c r="F38" s="38">
        <f t="shared" si="1"/>
        <v>2.3499461470674632</v>
      </c>
      <c r="G38" s="39"/>
      <c r="H38" s="81">
        <f t="shared" si="5"/>
        <v>14000</v>
      </c>
      <c r="I38" s="84">
        <f t="shared" si="2"/>
        <v>14000</v>
      </c>
      <c r="J38" s="42"/>
      <c r="K38" s="80"/>
      <c r="P38" s="68" t="s">
        <v>69</v>
      </c>
      <c r="Q38" s="4">
        <f t="shared" si="0"/>
        <v>14000</v>
      </c>
    </row>
    <row r="39" spans="1:17" x14ac:dyDescent="0.3">
      <c r="A39" s="68" t="s">
        <v>70</v>
      </c>
      <c r="B39" s="36">
        <v>29158</v>
      </c>
      <c r="C39" s="37">
        <v>33</v>
      </c>
      <c r="D39" s="36">
        <v>29079</v>
      </c>
      <c r="E39" s="37">
        <v>29</v>
      </c>
      <c r="F39" s="38">
        <f t="shared" si="1"/>
        <v>2.132122837786719</v>
      </c>
      <c r="G39" s="39"/>
      <c r="H39" s="81">
        <f t="shared" si="5"/>
        <v>14000</v>
      </c>
      <c r="I39" s="84">
        <f t="shared" si="2"/>
        <v>14000</v>
      </c>
      <c r="J39" s="42"/>
      <c r="K39" s="80"/>
      <c r="P39" s="68" t="s">
        <v>70</v>
      </c>
      <c r="Q39" s="4">
        <f t="shared" si="0"/>
        <v>14000</v>
      </c>
    </row>
    <row r="40" spans="1:17" x14ac:dyDescent="0.3">
      <c r="A40" s="68" t="s">
        <v>71</v>
      </c>
      <c r="B40" s="36">
        <v>15186</v>
      </c>
      <c r="C40" s="37">
        <v>13</v>
      </c>
      <c r="D40" s="36">
        <v>15071</v>
      </c>
      <c r="E40" s="37">
        <v>18</v>
      </c>
      <c r="F40" s="38">
        <f t="shared" si="1"/>
        <v>2.056930528830204</v>
      </c>
      <c r="G40" s="39"/>
      <c r="H40" s="81">
        <f t="shared" si="5"/>
        <v>14000</v>
      </c>
      <c r="I40" s="84">
        <f>H40-G40</f>
        <v>14000</v>
      </c>
      <c r="J40" s="42"/>
      <c r="K40" s="80"/>
      <c r="P40" s="68" t="s">
        <v>71</v>
      </c>
      <c r="Q40" s="4">
        <f t="shared" si="0"/>
        <v>14000</v>
      </c>
    </row>
    <row r="41" spans="1:17" ht="58.2" thickBot="1" x14ac:dyDescent="0.35">
      <c r="A41" s="94" t="s">
        <v>72</v>
      </c>
      <c r="B41" s="50">
        <v>29093</v>
      </c>
      <c r="C41" s="51">
        <v>33</v>
      </c>
      <c r="D41" s="50">
        <v>29001</v>
      </c>
      <c r="E41" s="51">
        <v>25</v>
      </c>
      <c r="F41" s="52">
        <f t="shared" si="1"/>
        <v>1.9999310368607979</v>
      </c>
      <c r="G41" s="53"/>
      <c r="H41" s="91">
        <f t="shared" si="5"/>
        <v>14000</v>
      </c>
      <c r="I41" s="91">
        <f>H41-G41</f>
        <v>14000</v>
      </c>
      <c r="J41" s="56">
        <f>SUM(I31:I41)</f>
        <v>141000</v>
      </c>
      <c r="K41" s="92" t="s">
        <v>73</v>
      </c>
      <c r="L41" s="74"/>
      <c r="P41" s="94" t="s">
        <v>72</v>
      </c>
      <c r="Q41" s="4">
        <f t="shared" si="0"/>
        <v>14000</v>
      </c>
    </row>
    <row r="42" spans="1:17" x14ac:dyDescent="0.3">
      <c r="A42" s="95" t="s">
        <v>74</v>
      </c>
      <c r="B42" s="96">
        <v>30803</v>
      </c>
      <c r="C42" s="97">
        <v>23</v>
      </c>
      <c r="D42" s="96">
        <v>30714</v>
      </c>
      <c r="E42" s="97">
        <v>37</v>
      </c>
      <c r="F42" s="98">
        <f t="shared" si="1"/>
        <v>1.9535065442469235</v>
      </c>
      <c r="G42" s="99"/>
      <c r="H42" s="100">
        <f>+$N$10</f>
        <v>9000</v>
      </c>
      <c r="I42" s="100">
        <f t="shared" ref="I42:I99" si="6">H42-G42</f>
        <v>9000</v>
      </c>
      <c r="J42" s="101"/>
      <c r="K42" s="80"/>
      <c r="P42" s="95" t="s">
        <v>74</v>
      </c>
      <c r="Q42" s="4">
        <f t="shared" si="0"/>
        <v>9000</v>
      </c>
    </row>
    <row r="43" spans="1:17" x14ac:dyDescent="0.3">
      <c r="A43" s="102" t="s">
        <v>75</v>
      </c>
      <c r="B43" s="103">
        <v>31668</v>
      </c>
      <c r="C43" s="104">
        <v>27</v>
      </c>
      <c r="D43" s="103">
        <v>31603</v>
      </c>
      <c r="E43" s="104">
        <v>34</v>
      </c>
      <c r="F43" s="105">
        <f t="shared" si="1"/>
        <v>1.930196500332247</v>
      </c>
      <c r="G43" s="106"/>
      <c r="H43" s="107">
        <f t="shared" ref="H43:H66" si="7">+$N$10</f>
        <v>9000</v>
      </c>
      <c r="I43" s="107">
        <f t="shared" si="6"/>
        <v>9000</v>
      </c>
      <c r="J43" s="108"/>
      <c r="K43" s="80"/>
      <c r="P43" s="102" t="s">
        <v>75</v>
      </c>
      <c r="Q43" s="4">
        <f t="shared" si="0"/>
        <v>9000</v>
      </c>
    </row>
    <row r="44" spans="1:17" x14ac:dyDescent="0.3">
      <c r="A44" s="102" t="s">
        <v>76</v>
      </c>
      <c r="B44" s="103">
        <v>18541</v>
      </c>
      <c r="C44" s="104">
        <v>16</v>
      </c>
      <c r="D44" s="103">
        <v>18505</v>
      </c>
      <c r="E44" s="104">
        <v>19</v>
      </c>
      <c r="F44" s="105">
        <f t="shared" si="1"/>
        <v>1.8913807079167793</v>
      </c>
      <c r="G44" s="106"/>
      <c r="H44" s="107">
        <f t="shared" si="7"/>
        <v>9000</v>
      </c>
      <c r="I44" s="107">
        <f t="shared" si="6"/>
        <v>9000</v>
      </c>
      <c r="J44" s="108"/>
      <c r="K44" s="80"/>
      <c r="P44" s="102" t="s">
        <v>76</v>
      </c>
      <c r="Q44" s="4">
        <f t="shared" si="0"/>
        <v>9000</v>
      </c>
    </row>
    <row r="45" spans="1:17" x14ac:dyDescent="0.3">
      <c r="A45" s="102" t="s">
        <v>77</v>
      </c>
      <c r="B45" s="103">
        <v>26470</v>
      </c>
      <c r="C45" s="104">
        <v>17</v>
      </c>
      <c r="D45" s="103">
        <v>26390</v>
      </c>
      <c r="E45" s="104">
        <v>32</v>
      </c>
      <c r="F45" s="105">
        <f t="shared" si="1"/>
        <v>1.856763925729443</v>
      </c>
      <c r="G45" s="106"/>
      <c r="H45" s="107">
        <f t="shared" si="7"/>
        <v>9000</v>
      </c>
      <c r="I45" s="107">
        <f t="shared" si="6"/>
        <v>9000</v>
      </c>
      <c r="J45" s="108"/>
      <c r="K45" s="80"/>
      <c r="P45" s="102" t="s">
        <v>77</v>
      </c>
      <c r="Q45" s="4">
        <f t="shared" si="0"/>
        <v>9000</v>
      </c>
    </row>
    <row r="46" spans="1:17" x14ac:dyDescent="0.3">
      <c r="A46" s="102" t="s">
        <v>78</v>
      </c>
      <c r="B46" s="103">
        <v>12590</v>
      </c>
      <c r="C46" s="104">
        <v>15</v>
      </c>
      <c r="D46" s="103">
        <v>12580</v>
      </c>
      <c r="E46" s="104">
        <v>6</v>
      </c>
      <c r="F46" s="105">
        <f t="shared" si="1"/>
        <v>1.6693163751987281</v>
      </c>
      <c r="G46" s="106"/>
      <c r="H46" s="107">
        <f t="shared" si="7"/>
        <v>9000</v>
      </c>
      <c r="I46" s="107">
        <f t="shared" si="6"/>
        <v>9000</v>
      </c>
      <c r="J46" s="108"/>
      <c r="K46" s="80"/>
      <c r="P46" s="102" t="s">
        <v>78</v>
      </c>
      <c r="Q46" s="4">
        <f t="shared" si="0"/>
        <v>9000</v>
      </c>
    </row>
    <row r="47" spans="1:17" x14ac:dyDescent="0.3">
      <c r="A47" s="102" t="s">
        <v>79</v>
      </c>
      <c r="B47" s="103">
        <v>36701</v>
      </c>
      <c r="C47" s="104">
        <v>29</v>
      </c>
      <c r="D47" s="103">
        <v>36708</v>
      </c>
      <c r="E47" s="104">
        <v>32</v>
      </c>
      <c r="F47" s="105">
        <f t="shared" si="1"/>
        <v>1.6617631034107008</v>
      </c>
      <c r="G47" s="106"/>
      <c r="H47" s="107">
        <f t="shared" si="7"/>
        <v>9000</v>
      </c>
      <c r="I47" s="107">
        <f t="shared" si="6"/>
        <v>9000</v>
      </c>
      <c r="J47" s="108"/>
      <c r="K47" s="80"/>
      <c r="P47" s="102" t="s">
        <v>79</v>
      </c>
      <c r="Q47" s="4">
        <f t="shared" si="0"/>
        <v>9000</v>
      </c>
    </row>
    <row r="48" spans="1:17" x14ac:dyDescent="0.3">
      <c r="A48" s="102" t="s">
        <v>80</v>
      </c>
      <c r="B48" s="103">
        <v>63360</v>
      </c>
      <c r="C48" s="104">
        <v>49</v>
      </c>
      <c r="D48" s="103">
        <v>63301</v>
      </c>
      <c r="E48" s="104">
        <v>55</v>
      </c>
      <c r="F48" s="105">
        <f t="shared" si="1"/>
        <v>1.642944029320232</v>
      </c>
      <c r="G48" s="106"/>
      <c r="H48" s="107">
        <f t="shared" si="7"/>
        <v>9000</v>
      </c>
      <c r="I48" s="107">
        <f t="shared" si="6"/>
        <v>9000</v>
      </c>
      <c r="J48" s="108"/>
      <c r="K48" s="80"/>
      <c r="P48" s="102" t="s">
        <v>80</v>
      </c>
      <c r="Q48" s="4">
        <f t="shared" si="0"/>
        <v>9000</v>
      </c>
    </row>
    <row r="49" spans="1:17" x14ac:dyDescent="0.3">
      <c r="A49" s="102" t="s">
        <v>81</v>
      </c>
      <c r="B49" s="103">
        <v>16579</v>
      </c>
      <c r="C49" s="104">
        <v>13</v>
      </c>
      <c r="D49" s="103">
        <v>16537</v>
      </c>
      <c r="E49" s="104">
        <v>12</v>
      </c>
      <c r="F49" s="105">
        <f t="shared" si="1"/>
        <v>1.5117615045050492</v>
      </c>
      <c r="G49" s="106"/>
      <c r="H49" s="107">
        <f t="shared" si="7"/>
        <v>9000</v>
      </c>
      <c r="I49" s="107">
        <f t="shared" si="6"/>
        <v>9000</v>
      </c>
      <c r="J49" s="108"/>
      <c r="K49" s="80"/>
      <c r="P49" s="102" t="s">
        <v>81</v>
      </c>
      <c r="Q49" s="4">
        <f t="shared" si="0"/>
        <v>9000</v>
      </c>
    </row>
    <row r="50" spans="1:17" x14ac:dyDescent="0.3">
      <c r="A50" s="102" t="s">
        <v>82</v>
      </c>
      <c r="B50" s="103">
        <v>27977</v>
      </c>
      <c r="C50" s="104">
        <v>25</v>
      </c>
      <c r="D50" s="103">
        <v>28274</v>
      </c>
      <c r="E50" s="104">
        <v>17</v>
      </c>
      <c r="F50" s="105">
        <f t="shared" si="1"/>
        <v>1.4854636768762821</v>
      </c>
      <c r="G50" s="106"/>
      <c r="H50" s="107">
        <f t="shared" si="7"/>
        <v>9000</v>
      </c>
      <c r="I50" s="107">
        <f t="shared" si="6"/>
        <v>9000</v>
      </c>
      <c r="J50" s="108"/>
      <c r="K50" s="80"/>
      <c r="P50" s="102" t="s">
        <v>82</v>
      </c>
      <c r="Q50" s="4">
        <f t="shared" si="0"/>
        <v>9000</v>
      </c>
    </row>
    <row r="51" spans="1:17" x14ac:dyDescent="0.3">
      <c r="A51" s="102" t="s">
        <v>83</v>
      </c>
      <c r="B51" s="103">
        <v>29154</v>
      </c>
      <c r="C51" s="104">
        <v>22</v>
      </c>
      <c r="D51" s="103">
        <v>29063</v>
      </c>
      <c r="E51" s="104">
        <v>19</v>
      </c>
      <c r="F51" s="105">
        <f t="shared" si="1"/>
        <v>1.4107284175756116</v>
      </c>
      <c r="G51" s="106"/>
      <c r="H51" s="107">
        <f t="shared" si="7"/>
        <v>9000</v>
      </c>
      <c r="I51" s="107">
        <f t="shared" si="6"/>
        <v>9000</v>
      </c>
      <c r="J51" s="108"/>
      <c r="K51" s="80"/>
      <c r="P51" s="102" t="s">
        <v>83</v>
      </c>
      <c r="Q51" s="4">
        <f t="shared" si="0"/>
        <v>9000</v>
      </c>
    </row>
    <row r="52" spans="1:17" x14ac:dyDescent="0.3">
      <c r="A52" s="102" t="s">
        <v>84</v>
      </c>
      <c r="B52" s="103">
        <v>45137</v>
      </c>
      <c r="C52" s="104">
        <v>23</v>
      </c>
      <c r="D52" s="103">
        <v>45054</v>
      </c>
      <c r="E52" s="104">
        <v>40</v>
      </c>
      <c r="F52" s="105">
        <f t="shared" si="1"/>
        <v>1.3983220135836996</v>
      </c>
      <c r="G52" s="106"/>
      <c r="H52" s="107">
        <f t="shared" si="7"/>
        <v>9000</v>
      </c>
      <c r="I52" s="107">
        <f t="shared" si="6"/>
        <v>9000</v>
      </c>
      <c r="J52" s="108"/>
      <c r="K52" s="80"/>
      <c r="P52" s="102" t="s">
        <v>84</v>
      </c>
      <c r="Q52" s="4">
        <f t="shared" si="0"/>
        <v>9000</v>
      </c>
    </row>
    <row r="53" spans="1:17" x14ac:dyDescent="0.3">
      <c r="A53" s="109" t="s">
        <v>85</v>
      </c>
      <c r="B53" s="110">
        <v>19111</v>
      </c>
      <c r="C53" s="111">
        <v>14</v>
      </c>
      <c r="D53" s="110">
        <v>19090</v>
      </c>
      <c r="E53" s="111">
        <v>12</v>
      </c>
      <c r="F53" s="112">
        <f t="shared" si="1"/>
        <v>1.361969617600838</v>
      </c>
      <c r="G53" s="113"/>
      <c r="H53" s="114">
        <f t="shared" si="7"/>
        <v>9000</v>
      </c>
      <c r="I53" s="114">
        <f t="shared" si="6"/>
        <v>9000</v>
      </c>
      <c r="J53" s="108"/>
      <c r="K53" s="80"/>
      <c r="P53" s="109" t="s">
        <v>85</v>
      </c>
      <c r="Q53" s="4">
        <f t="shared" si="0"/>
        <v>9000</v>
      </c>
    </row>
    <row r="54" spans="1:17" x14ac:dyDescent="0.3">
      <c r="A54" s="102" t="s">
        <v>86</v>
      </c>
      <c r="B54" s="103">
        <v>27681</v>
      </c>
      <c r="C54" s="104">
        <v>17</v>
      </c>
      <c r="D54" s="103">
        <v>27317</v>
      </c>
      <c r="E54" s="104">
        <v>20</v>
      </c>
      <c r="F54" s="105">
        <f t="shared" si="1"/>
        <v>1.3544679137533404</v>
      </c>
      <c r="G54" s="106"/>
      <c r="H54" s="107">
        <f t="shared" si="7"/>
        <v>9000</v>
      </c>
      <c r="I54" s="107">
        <f t="shared" si="6"/>
        <v>9000</v>
      </c>
      <c r="J54" s="108"/>
      <c r="K54" s="80"/>
      <c r="P54" s="102" t="s">
        <v>86</v>
      </c>
      <c r="Q54" s="4">
        <f t="shared" si="0"/>
        <v>9000</v>
      </c>
    </row>
    <row r="55" spans="1:17" x14ac:dyDescent="0.3">
      <c r="A55" s="102" t="s">
        <v>87</v>
      </c>
      <c r="B55" s="103">
        <v>53222</v>
      </c>
      <c r="C55" s="104">
        <v>35</v>
      </c>
      <c r="D55" s="103">
        <v>53499</v>
      </c>
      <c r="E55" s="104">
        <v>37</v>
      </c>
      <c r="F55" s="105">
        <f t="shared" si="1"/>
        <v>1.3458195480289352</v>
      </c>
      <c r="G55" s="106"/>
      <c r="H55" s="107">
        <f t="shared" si="7"/>
        <v>9000</v>
      </c>
      <c r="I55" s="107">
        <f t="shared" si="6"/>
        <v>9000</v>
      </c>
      <c r="J55" s="108"/>
      <c r="K55" s="80"/>
      <c r="P55" s="102" t="s">
        <v>87</v>
      </c>
      <c r="Q55" s="4">
        <f t="shared" si="0"/>
        <v>9000</v>
      </c>
    </row>
    <row r="56" spans="1:17" x14ac:dyDescent="0.3">
      <c r="A56" s="102" t="s">
        <v>88</v>
      </c>
      <c r="B56" s="103">
        <v>22425</v>
      </c>
      <c r="C56" s="104">
        <v>17</v>
      </c>
      <c r="D56" s="103">
        <v>22421</v>
      </c>
      <c r="E56" s="104">
        <v>13</v>
      </c>
      <c r="F56" s="105">
        <f t="shared" si="1"/>
        <v>1.3380313099326524</v>
      </c>
      <c r="G56" s="106"/>
      <c r="H56" s="107">
        <f t="shared" si="7"/>
        <v>9000</v>
      </c>
      <c r="I56" s="107">
        <f t="shared" si="6"/>
        <v>9000</v>
      </c>
      <c r="J56" s="108"/>
      <c r="K56" s="80"/>
      <c r="P56" s="102" t="s">
        <v>88</v>
      </c>
      <c r="Q56" s="4">
        <f t="shared" si="0"/>
        <v>9000</v>
      </c>
    </row>
    <row r="57" spans="1:17" x14ac:dyDescent="0.3">
      <c r="A57" s="102" t="s">
        <v>89</v>
      </c>
      <c r="B57" s="103">
        <v>41353</v>
      </c>
      <c r="C57" s="104">
        <v>23</v>
      </c>
      <c r="D57" s="103">
        <v>41724</v>
      </c>
      <c r="E57" s="104">
        <v>31</v>
      </c>
      <c r="F57" s="105">
        <f t="shared" si="1"/>
        <v>1.2942191544434856</v>
      </c>
      <c r="G57" s="106"/>
      <c r="H57" s="107">
        <f t="shared" si="7"/>
        <v>9000</v>
      </c>
      <c r="I57" s="107">
        <f t="shared" si="6"/>
        <v>9000</v>
      </c>
      <c r="J57" s="108"/>
      <c r="K57" s="80"/>
      <c r="P57" s="102" t="s">
        <v>89</v>
      </c>
      <c r="Q57" s="4">
        <f t="shared" si="0"/>
        <v>9000</v>
      </c>
    </row>
    <row r="58" spans="1:17" x14ac:dyDescent="0.3">
      <c r="A58" s="102" t="s">
        <v>90</v>
      </c>
      <c r="B58" s="103">
        <v>10960</v>
      </c>
      <c r="C58" s="104">
        <v>8</v>
      </c>
      <c r="D58" s="103">
        <v>10855</v>
      </c>
      <c r="E58" s="104">
        <v>6</v>
      </c>
      <c r="F58" s="105">
        <f t="shared" si="1"/>
        <v>1.2897282358360203</v>
      </c>
      <c r="G58" s="106"/>
      <c r="H58" s="107">
        <f t="shared" si="7"/>
        <v>9000</v>
      </c>
      <c r="I58" s="107">
        <f t="shared" si="6"/>
        <v>9000</v>
      </c>
      <c r="J58" s="108"/>
      <c r="K58" s="80"/>
      <c r="P58" s="102" t="s">
        <v>90</v>
      </c>
      <c r="Q58" s="4">
        <f t="shared" si="0"/>
        <v>9000</v>
      </c>
    </row>
    <row r="59" spans="1:17" x14ac:dyDescent="0.3">
      <c r="A59" s="102" t="s">
        <v>91</v>
      </c>
      <c r="B59" s="103">
        <v>43786</v>
      </c>
      <c r="C59" s="104">
        <v>33</v>
      </c>
      <c r="D59" s="103">
        <v>43979</v>
      </c>
      <c r="E59" s="104">
        <v>22</v>
      </c>
      <c r="F59" s="105">
        <f t="shared" si="1"/>
        <v>1.250596875781623</v>
      </c>
      <c r="G59" s="106"/>
      <c r="H59" s="107">
        <f t="shared" si="7"/>
        <v>9000</v>
      </c>
      <c r="I59" s="107">
        <f t="shared" si="6"/>
        <v>9000</v>
      </c>
      <c r="J59" s="108"/>
      <c r="K59" s="80"/>
      <c r="P59" s="102" t="s">
        <v>91</v>
      </c>
      <c r="Q59" s="4">
        <f t="shared" si="0"/>
        <v>9000</v>
      </c>
    </row>
    <row r="60" spans="1:17" x14ac:dyDescent="0.3">
      <c r="A60" s="102" t="s">
        <v>92</v>
      </c>
      <c r="B60" s="103">
        <v>20767</v>
      </c>
      <c r="C60" s="104">
        <v>11</v>
      </c>
      <c r="D60" s="103">
        <v>20793</v>
      </c>
      <c r="E60" s="104">
        <v>15</v>
      </c>
      <c r="F60" s="105">
        <f t="shared" si="1"/>
        <v>1.2504208146972537</v>
      </c>
      <c r="G60" s="106"/>
      <c r="H60" s="107">
        <f t="shared" si="7"/>
        <v>9000</v>
      </c>
      <c r="I60" s="107">
        <f t="shared" si="6"/>
        <v>9000</v>
      </c>
      <c r="J60" s="108"/>
      <c r="K60" s="80"/>
      <c r="P60" s="102" t="s">
        <v>92</v>
      </c>
      <c r="Q60" s="4">
        <f t="shared" si="0"/>
        <v>9000</v>
      </c>
    </row>
    <row r="61" spans="1:17" x14ac:dyDescent="0.3">
      <c r="A61" s="102" t="s">
        <v>93</v>
      </c>
      <c r="B61" s="103">
        <v>14223</v>
      </c>
      <c r="C61" s="104">
        <v>8</v>
      </c>
      <c r="D61" s="103">
        <v>14141</v>
      </c>
      <c r="E61" s="104">
        <v>9</v>
      </c>
      <c r="F61" s="105">
        <f t="shared" si="1"/>
        <v>1.2021780637861539</v>
      </c>
      <c r="G61" s="106"/>
      <c r="H61" s="107">
        <f t="shared" si="7"/>
        <v>9000</v>
      </c>
      <c r="I61" s="107">
        <f t="shared" si="6"/>
        <v>9000</v>
      </c>
      <c r="J61" s="108"/>
      <c r="K61" s="80"/>
      <c r="P61" s="102" t="s">
        <v>93</v>
      </c>
      <c r="Q61" s="4">
        <f t="shared" si="0"/>
        <v>9000</v>
      </c>
    </row>
    <row r="62" spans="1:17" x14ac:dyDescent="0.3">
      <c r="A62" s="102" t="s">
        <v>94</v>
      </c>
      <c r="B62" s="103">
        <v>12002</v>
      </c>
      <c r="C62" s="104">
        <v>5</v>
      </c>
      <c r="D62" s="103">
        <v>11837</v>
      </c>
      <c r="E62" s="104">
        <v>9</v>
      </c>
      <c r="F62" s="105">
        <f t="shared" si="1"/>
        <v>1.1827321111768185</v>
      </c>
      <c r="G62" s="106"/>
      <c r="H62" s="107">
        <f t="shared" si="7"/>
        <v>9000</v>
      </c>
      <c r="I62" s="107">
        <f t="shared" si="6"/>
        <v>9000</v>
      </c>
      <c r="J62" s="108"/>
      <c r="K62" s="80"/>
      <c r="P62" s="102" t="s">
        <v>94</v>
      </c>
      <c r="Q62" s="4">
        <f t="shared" si="0"/>
        <v>9000</v>
      </c>
    </row>
    <row r="63" spans="1:17" x14ac:dyDescent="0.3">
      <c r="A63" s="102" t="s">
        <v>95</v>
      </c>
      <c r="B63" s="103">
        <v>23901</v>
      </c>
      <c r="C63" s="104">
        <v>20</v>
      </c>
      <c r="D63" s="103">
        <v>23865</v>
      </c>
      <c r="E63" s="104">
        <v>8</v>
      </c>
      <c r="F63" s="105">
        <f t="shared" si="1"/>
        <v>1.1732662895453594</v>
      </c>
      <c r="G63" s="106"/>
      <c r="H63" s="107">
        <f t="shared" si="7"/>
        <v>9000</v>
      </c>
      <c r="I63" s="107">
        <f t="shared" si="6"/>
        <v>9000</v>
      </c>
      <c r="J63" s="108"/>
      <c r="K63" s="80"/>
      <c r="P63" s="102" t="s">
        <v>95</v>
      </c>
      <c r="Q63" s="4">
        <f t="shared" si="0"/>
        <v>9000</v>
      </c>
    </row>
    <row r="64" spans="1:17" x14ac:dyDescent="0.3">
      <c r="A64" s="102" t="s">
        <v>96</v>
      </c>
      <c r="B64" s="103">
        <v>13951</v>
      </c>
      <c r="C64" s="104">
        <v>9</v>
      </c>
      <c r="D64" s="103">
        <v>13954</v>
      </c>
      <c r="E64" s="104">
        <v>7</v>
      </c>
      <c r="F64" s="105">
        <f t="shared" si="1"/>
        <v>1.1466246237637954</v>
      </c>
      <c r="G64" s="106"/>
      <c r="H64" s="107">
        <f t="shared" si="7"/>
        <v>9000</v>
      </c>
      <c r="I64" s="107">
        <f t="shared" si="6"/>
        <v>9000</v>
      </c>
      <c r="J64" s="108"/>
      <c r="K64" s="80"/>
      <c r="P64" s="102" t="s">
        <v>96</v>
      </c>
      <c r="Q64" s="4">
        <f t="shared" si="0"/>
        <v>9000</v>
      </c>
    </row>
    <row r="65" spans="1:17" x14ac:dyDescent="0.3">
      <c r="A65" s="115" t="s">
        <v>97</v>
      </c>
      <c r="B65" s="103">
        <v>15492</v>
      </c>
      <c r="C65" s="104">
        <v>11</v>
      </c>
      <c r="D65" s="103">
        <v>15475</v>
      </c>
      <c r="E65" s="104">
        <v>6</v>
      </c>
      <c r="F65" s="105">
        <f t="shared" si="1"/>
        <v>1.0985460420032309</v>
      </c>
      <c r="G65" s="106"/>
      <c r="H65" s="107">
        <f t="shared" si="7"/>
        <v>9000</v>
      </c>
      <c r="I65" s="107">
        <f t="shared" si="6"/>
        <v>9000</v>
      </c>
      <c r="J65" s="108"/>
      <c r="K65" s="80"/>
      <c r="P65" s="115" t="s">
        <v>97</v>
      </c>
      <c r="Q65" s="4">
        <f t="shared" si="0"/>
        <v>9000</v>
      </c>
    </row>
    <row r="66" spans="1:17" x14ac:dyDescent="0.3">
      <c r="A66" s="102" t="s">
        <v>98</v>
      </c>
      <c r="B66" s="103">
        <v>25678</v>
      </c>
      <c r="C66" s="104">
        <v>20</v>
      </c>
      <c r="D66" s="103">
        <v>25696</v>
      </c>
      <c r="E66" s="104">
        <v>7</v>
      </c>
      <c r="F66" s="105">
        <f t="shared" si="1"/>
        <v>1.0507471980074721</v>
      </c>
      <c r="G66" s="106"/>
      <c r="H66" s="107">
        <f t="shared" si="7"/>
        <v>9000</v>
      </c>
      <c r="I66" s="107">
        <f t="shared" si="6"/>
        <v>9000</v>
      </c>
      <c r="J66" s="108"/>
      <c r="K66" s="80"/>
      <c r="P66" s="102" t="s">
        <v>98</v>
      </c>
      <c r="Q66" s="4">
        <f t="shared" si="0"/>
        <v>9000</v>
      </c>
    </row>
    <row r="67" spans="1:17" ht="43.8" thickBot="1" x14ac:dyDescent="0.35">
      <c r="A67" s="116" t="s">
        <v>99</v>
      </c>
      <c r="B67" s="117">
        <v>25877</v>
      </c>
      <c r="C67" s="118">
        <v>9</v>
      </c>
      <c r="D67" s="117">
        <v>25850</v>
      </c>
      <c r="E67" s="118">
        <v>17</v>
      </c>
      <c r="F67" s="119">
        <f t="shared" si="1"/>
        <v>1.0058027079303673</v>
      </c>
      <c r="G67" s="120"/>
      <c r="H67" s="121">
        <f>+$N$10</f>
        <v>9000</v>
      </c>
      <c r="I67" s="121">
        <f t="shared" si="6"/>
        <v>9000</v>
      </c>
      <c r="J67" s="122">
        <f>SUM(I42:I67)</f>
        <v>234000</v>
      </c>
      <c r="K67" s="92" t="s">
        <v>100</v>
      </c>
      <c r="P67" s="116" t="s">
        <v>99</v>
      </c>
      <c r="Q67" s="4">
        <f t="shared" si="0"/>
        <v>9000</v>
      </c>
    </row>
    <row r="68" spans="1:17" x14ac:dyDescent="0.3">
      <c r="A68" s="95" t="s">
        <v>101</v>
      </c>
      <c r="B68" s="96">
        <v>7732</v>
      </c>
      <c r="C68" s="97">
        <v>3</v>
      </c>
      <c r="D68" s="96">
        <v>7635</v>
      </c>
      <c r="E68" s="97">
        <v>4</v>
      </c>
      <c r="F68" s="98">
        <f t="shared" si="1"/>
        <v>0.91683038637851999</v>
      </c>
      <c r="G68" s="99"/>
      <c r="H68" s="100">
        <f>+$N$11</f>
        <v>5000</v>
      </c>
      <c r="I68" s="100">
        <f t="shared" si="6"/>
        <v>5000</v>
      </c>
      <c r="J68" s="101"/>
      <c r="K68" s="80"/>
      <c r="P68" s="95" t="s">
        <v>101</v>
      </c>
      <c r="Q68" s="4">
        <f t="shared" si="0"/>
        <v>5000</v>
      </c>
    </row>
    <row r="69" spans="1:17" x14ac:dyDescent="0.3">
      <c r="A69" s="102" t="s">
        <v>102</v>
      </c>
      <c r="B69" s="103">
        <v>8945</v>
      </c>
      <c r="C69" s="104">
        <v>6</v>
      </c>
      <c r="D69" s="103">
        <v>8907</v>
      </c>
      <c r="E69" s="104">
        <v>2</v>
      </c>
      <c r="F69" s="105">
        <f t="shared" si="1"/>
        <v>0.89816997866846293</v>
      </c>
      <c r="G69" s="106"/>
      <c r="H69" s="107">
        <f t="shared" ref="H69:H99" si="8">+$N$11</f>
        <v>5000</v>
      </c>
      <c r="I69" s="107">
        <f t="shared" si="6"/>
        <v>5000</v>
      </c>
      <c r="J69" s="108"/>
      <c r="K69" s="80"/>
      <c r="P69" s="102" t="s">
        <v>102</v>
      </c>
      <c r="Q69" s="4">
        <f t="shared" si="0"/>
        <v>5000</v>
      </c>
    </row>
    <row r="70" spans="1:17" x14ac:dyDescent="0.3">
      <c r="A70" s="102" t="s">
        <v>103</v>
      </c>
      <c r="B70" s="103">
        <v>61146</v>
      </c>
      <c r="C70" s="104">
        <v>33</v>
      </c>
      <c r="D70" s="103">
        <v>61762</v>
      </c>
      <c r="E70" s="104">
        <v>21</v>
      </c>
      <c r="F70" s="105">
        <f t="shared" si="1"/>
        <v>0.87432401800459825</v>
      </c>
      <c r="G70" s="106"/>
      <c r="H70" s="107">
        <f t="shared" si="8"/>
        <v>5000</v>
      </c>
      <c r="I70" s="107">
        <f t="shared" si="6"/>
        <v>5000</v>
      </c>
      <c r="J70" s="108"/>
      <c r="K70" s="80"/>
      <c r="P70" s="102" t="s">
        <v>103</v>
      </c>
      <c r="Q70" s="4">
        <f t="shared" si="0"/>
        <v>5000</v>
      </c>
    </row>
    <row r="71" spans="1:17" x14ac:dyDescent="0.3">
      <c r="A71" s="102" t="s">
        <v>104</v>
      </c>
      <c r="B71" s="103">
        <v>28243</v>
      </c>
      <c r="C71" s="104">
        <v>11</v>
      </c>
      <c r="D71" s="103">
        <v>28291</v>
      </c>
      <c r="E71" s="104">
        <v>12</v>
      </c>
      <c r="F71" s="105">
        <f t="shared" si="1"/>
        <v>0.81297939273974063</v>
      </c>
      <c r="G71" s="106"/>
      <c r="H71" s="107">
        <f t="shared" si="8"/>
        <v>5000</v>
      </c>
      <c r="I71" s="107">
        <f t="shared" si="6"/>
        <v>5000</v>
      </c>
      <c r="J71" s="108"/>
      <c r="K71" s="80"/>
      <c r="P71" s="102" t="s">
        <v>104</v>
      </c>
      <c r="Q71" s="4">
        <f t="shared" ref="Q71:Q101" si="9">G71+I71</f>
        <v>5000</v>
      </c>
    </row>
    <row r="72" spans="1:17" x14ac:dyDescent="0.3">
      <c r="A72" s="102" t="s">
        <v>105</v>
      </c>
      <c r="B72" s="103">
        <v>12403</v>
      </c>
      <c r="C72" s="104">
        <v>9</v>
      </c>
      <c r="D72" s="103">
        <v>12413</v>
      </c>
      <c r="E72" s="104">
        <v>1</v>
      </c>
      <c r="F72" s="105">
        <f t="shared" si="1"/>
        <v>0.80560702489325708</v>
      </c>
      <c r="G72" s="106"/>
      <c r="H72" s="107">
        <f t="shared" si="8"/>
        <v>5000</v>
      </c>
      <c r="I72" s="107">
        <f t="shared" si="6"/>
        <v>5000</v>
      </c>
      <c r="J72" s="108"/>
      <c r="K72" s="80"/>
      <c r="P72" s="102" t="s">
        <v>105</v>
      </c>
      <c r="Q72" s="4">
        <f t="shared" si="9"/>
        <v>5000</v>
      </c>
    </row>
    <row r="73" spans="1:17" x14ac:dyDescent="0.3">
      <c r="A73" s="102" t="s">
        <v>106</v>
      </c>
      <c r="B73" s="103">
        <v>7569</v>
      </c>
      <c r="C73" s="104">
        <v>4</v>
      </c>
      <c r="D73" s="103">
        <v>7594</v>
      </c>
      <c r="E73" s="104">
        <v>2</v>
      </c>
      <c r="F73" s="105">
        <f t="shared" si="1"/>
        <v>0.79009744535159343</v>
      </c>
      <c r="G73" s="106"/>
      <c r="H73" s="107">
        <f t="shared" si="8"/>
        <v>5000</v>
      </c>
      <c r="I73" s="107">
        <f t="shared" si="6"/>
        <v>5000</v>
      </c>
      <c r="J73" s="108"/>
      <c r="K73" s="80"/>
      <c r="P73" s="102" t="s">
        <v>106</v>
      </c>
      <c r="Q73" s="4">
        <f t="shared" si="9"/>
        <v>5000</v>
      </c>
    </row>
    <row r="74" spans="1:17" x14ac:dyDescent="0.3">
      <c r="A74" s="102" t="s">
        <v>107</v>
      </c>
      <c r="B74" s="103">
        <v>34850</v>
      </c>
      <c r="C74" s="104">
        <v>10</v>
      </c>
      <c r="D74" s="103">
        <v>34832</v>
      </c>
      <c r="E74" s="104">
        <v>16</v>
      </c>
      <c r="F74" s="105">
        <f t="shared" si="1"/>
        <v>0.74644005512172718</v>
      </c>
      <c r="G74" s="106"/>
      <c r="H74" s="107">
        <f t="shared" si="8"/>
        <v>5000</v>
      </c>
      <c r="I74" s="107">
        <f t="shared" si="6"/>
        <v>5000</v>
      </c>
      <c r="J74" s="108"/>
      <c r="K74" s="80"/>
      <c r="P74" s="102" t="s">
        <v>107</v>
      </c>
      <c r="Q74" s="4">
        <f t="shared" si="9"/>
        <v>5000</v>
      </c>
    </row>
    <row r="75" spans="1:17" x14ac:dyDescent="0.3">
      <c r="A75" s="102" t="s">
        <v>108</v>
      </c>
      <c r="B75" s="103">
        <v>16734</v>
      </c>
      <c r="C75" s="104">
        <v>7</v>
      </c>
      <c r="D75" s="103">
        <v>16719</v>
      </c>
      <c r="E75" s="104">
        <v>5</v>
      </c>
      <c r="F75" s="105">
        <f t="shared" ref="F75:F99" si="10">((C75+E75)/D75)*1000</f>
        <v>0.71774627669118973</v>
      </c>
      <c r="G75" s="106"/>
      <c r="H75" s="107">
        <f t="shared" si="8"/>
        <v>5000</v>
      </c>
      <c r="I75" s="107">
        <f t="shared" si="6"/>
        <v>5000</v>
      </c>
      <c r="J75" s="108"/>
      <c r="K75" s="80"/>
      <c r="P75" s="102" t="s">
        <v>108</v>
      </c>
      <c r="Q75" s="4">
        <f t="shared" si="9"/>
        <v>5000</v>
      </c>
    </row>
    <row r="76" spans="1:17" x14ac:dyDescent="0.3">
      <c r="A76" s="102" t="s">
        <v>109</v>
      </c>
      <c r="B76" s="103">
        <v>9445</v>
      </c>
      <c r="C76" s="104">
        <v>3</v>
      </c>
      <c r="D76" s="103">
        <v>9430</v>
      </c>
      <c r="E76" s="104">
        <v>3</v>
      </c>
      <c r="F76" s="105">
        <f t="shared" si="10"/>
        <v>0.63626723223753978</v>
      </c>
      <c r="G76" s="106"/>
      <c r="H76" s="107">
        <f t="shared" si="8"/>
        <v>5000</v>
      </c>
      <c r="I76" s="107">
        <f t="shared" si="6"/>
        <v>5000</v>
      </c>
      <c r="J76" s="108"/>
      <c r="K76" s="80"/>
      <c r="P76" s="102" t="s">
        <v>109</v>
      </c>
      <c r="Q76" s="4">
        <f t="shared" si="9"/>
        <v>5000</v>
      </c>
    </row>
    <row r="77" spans="1:17" x14ac:dyDescent="0.3">
      <c r="A77" s="102" t="s">
        <v>110</v>
      </c>
      <c r="B77" s="103">
        <v>15790</v>
      </c>
      <c r="C77" s="104">
        <v>8</v>
      </c>
      <c r="D77" s="103">
        <v>15823</v>
      </c>
      <c r="E77" s="104">
        <v>1</v>
      </c>
      <c r="F77" s="105">
        <f t="shared" si="10"/>
        <v>0.56879226442520381</v>
      </c>
      <c r="G77" s="106"/>
      <c r="H77" s="107">
        <f t="shared" si="8"/>
        <v>5000</v>
      </c>
      <c r="I77" s="107">
        <f t="shared" si="6"/>
        <v>5000</v>
      </c>
      <c r="J77" s="108"/>
      <c r="K77" s="80"/>
      <c r="P77" s="102" t="s">
        <v>110</v>
      </c>
      <c r="Q77" s="4">
        <f t="shared" si="9"/>
        <v>5000</v>
      </c>
    </row>
    <row r="78" spans="1:17" x14ac:dyDescent="0.3">
      <c r="A78" s="102" t="s">
        <v>111</v>
      </c>
      <c r="B78" s="103">
        <v>12902</v>
      </c>
      <c r="C78" s="104">
        <v>3</v>
      </c>
      <c r="D78" s="103">
        <v>12854</v>
      </c>
      <c r="E78" s="104">
        <v>4</v>
      </c>
      <c r="F78" s="105">
        <f t="shared" si="10"/>
        <v>0.54457756340438779</v>
      </c>
      <c r="G78" s="106"/>
      <c r="H78" s="107">
        <f t="shared" si="8"/>
        <v>5000</v>
      </c>
      <c r="I78" s="107">
        <f t="shared" si="6"/>
        <v>5000</v>
      </c>
      <c r="J78" s="108"/>
      <c r="K78" s="80"/>
      <c r="P78" s="102" t="s">
        <v>111</v>
      </c>
      <c r="Q78" s="4">
        <f t="shared" si="9"/>
        <v>5000</v>
      </c>
    </row>
    <row r="79" spans="1:17" x14ac:dyDescent="0.3">
      <c r="A79" s="123" t="s">
        <v>112</v>
      </c>
      <c r="B79" s="103">
        <v>16957</v>
      </c>
      <c r="C79" s="104">
        <v>3</v>
      </c>
      <c r="D79" s="103">
        <v>17202</v>
      </c>
      <c r="E79" s="104">
        <v>6</v>
      </c>
      <c r="F79" s="105">
        <f t="shared" si="10"/>
        <v>0.52319497732821763</v>
      </c>
      <c r="G79" s="106"/>
      <c r="H79" s="107">
        <f t="shared" si="8"/>
        <v>5000</v>
      </c>
      <c r="I79" s="107">
        <f t="shared" si="6"/>
        <v>5000</v>
      </c>
      <c r="J79" s="108"/>
      <c r="K79" s="80"/>
      <c r="P79" s="123" t="s">
        <v>112</v>
      </c>
      <c r="Q79" s="4">
        <f t="shared" si="9"/>
        <v>5000</v>
      </c>
    </row>
    <row r="80" spans="1:17" x14ac:dyDescent="0.3">
      <c r="A80" s="102" t="s">
        <v>113</v>
      </c>
      <c r="B80" s="103">
        <v>29120</v>
      </c>
      <c r="C80" s="104">
        <v>6</v>
      </c>
      <c r="D80" s="103">
        <v>29245</v>
      </c>
      <c r="E80" s="104">
        <v>9</v>
      </c>
      <c r="F80" s="105">
        <f t="shared" si="10"/>
        <v>0.51290818943409133</v>
      </c>
      <c r="G80" s="106"/>
      <c r="H80" s="107">
        <f t="shared" si="8"/>
        <v>5000</v>
      </c>
      <c r="I80" s="107">
        <f t="shared" si="6"/>
        <v>5000</v>
      </c>
      <c r="J80" s="108"/>
      <c r="K80" s="80"/>
      <c r="P80" s="102" t="s">
        <v>113</v>
      </c>
      <c r="Q80" s="4">
        <f t="shared" si="9"/>
        <v>5000</v>
      </c>
    </row>
    <row r="81" spans="1:17" x14ac:dyDescent="0.3">
      <c r="A81" s="102" t="s">
        <v>114</v>
      </c>
      <c r="B81" s="103">
        <v>27529</v>
      </c>
      <c r="C81" s="104">
        <v>8</v>
      </c>
      <c r="D81" s="103">
        <v>27848</v>
      </c>
      <c r="E81" s="104">
        <v>6</v>
      </c>
      <c r="F81" s="105">
        <f t="shared" si="10"/>
        <v>0.50272910083309397</v>
      </c>
      <c r="G81" s="106"/>
      <c r="H81" s="107">
        <f t="shared" si="8"/>
        <v>5000</v>
      </c>
      <c r="I81" s="107">
        <f t="shared" si="6"/>
        <v>5000</v>
      </c>
      <c r="J81" s="108"/>
      <c r="K81" s="80"/>
      <c r="P81" s="102" t="s">
        <v>114</v>
      </c>
      <c r="Q81" s="4">
        <f t="shared" si="9"/>
        <v>5000</v>
      </c>
    </row>
    <row r="82" spans="1:17" x14ac:dyDescent="0.3">
      <c r="A82" s="102" t="s">
        <v>115</v>
      </c>
      <c r="B82" s="103">
        <v>14339</v>
      </c>
      <c r="C82" s="104">
        <v>3</v>
      </c>
      <c r="D82" s="103">
        <v>14300</v>
      </c>
      <c r="E82" s="104">
        <v>4</v>
      </c>
      <c r="F82" s="105">
        <f t="shared" si="10"/>
        <v>0.48951048951048953</v>
      </c>
      <c r="G82" s="106"/>
      <c r="H82" s="107">
        <f t="shared" si="8"/>
        <v>5000</v>
      </c>
      <c r="I82" s="107">
        <f t="shared" si="6"/>
        <v>5000</v>
      </c>
      <c r="J82" s="108"/>
      <c r="K82" s="80"/>
      <c r="P82" s="102" t="s">
        <v>115</v>
      </c>
      <c r="Q82" s="4">
        <f t="shared" si="9"/>
        <v>5000</v>
      </c>
    </row>
    <row r="83" spans="1:17" x14ac:dyDescent="0.3">
      <c r="A83" s="102" t="s">
        <v>116</v>
      </c>
      <c r="B83" s="103">
        <v>62676</v>
      </c>
      <c r="C83" s="104">
        <v>18</v>
      </c>
      <c r="D83" s="103">
        <v>62942</v>
      </c>
      <c r="E83" s="104">
        <v>11</v>
      </c>
      <c r="F83" s="105">
        <f t="shared" si="10"/>
        <v>0.4607416351561755</v>
      </c>
      <c r="G83" s="106"/>
      <c r="H83" s="107">
        <f t="shared" si="8"/>
        <v>5000</v>
      </c>
      <c r="I83" s="107">
        <f t="shared" si="6"/>
        <v>5000</v>
      </c>
      <c r="J83" s="108"/>
      <c r="K83" s="80"/>
      <c r="P83" s="102" t="s">
        <v>116</v>
      </c>
      <c r="Q83" s="4">
        <f t="shared" si="9"/>
        <v>5000</v>
      </c>
    </row>
    <row r="84" spans="1:17" x14ac:dyDescent="0.3">
      <c r="A84" s="102" t="s">
        <v>117</v>
      </c>
      <c r="B84" s="103">
        <v>11333</v>
      </c>
      <c r="C84" s="104">
        <v>3</v>
      </c>
      <c r="D84" s="103">
        <v>11317</v>
      </c>
      <c r="E84" s="104">
        <v>2</v>
      </c>
      <c r="F84" s="105">
        <f t="shared" si="10"/>
        <v>0.4418132013784572</v>
      </c>
      <c r="G84" s="106"/>
      <c r="H84" s="107">
        <f t="shared" si="8"/>
        <v>5000</v>
      </c>
      <c r="I84" s="107">
        <f t="shared" si="6"/>
        <v>5000</v>
      </c>
      <c r="J84" s="108"/>
      <c r="K84" s="80"/>
      <c r="P84" s="102" t="s">
        <v>117</v>
      </c>
      <c r="Q84" s="4">
        <f t="shared" si="9"/>
        <v>5000</v>
      </c>
    </row>
    <row r="85" spans="1:17" x14ac:dyDescent="0.3">
      <c r="A85" s="102" t="s">
        <v>118</v>
      </c>
      <c r="B85" s="103">
        <v>9348</v>
      </c>
      <c r="C85" s="104">
        <v>4</v>
      </c>
      <c r="D85" s="103">
        <v>9344</v>
      </c>
      <c r="E85" s="104">
        <v>0</v>
      </c>
      <c r="F85" s="105">
        <f t="shared" si="10"/>
        <v>0.42808219178082191</v>
      </c>
      <c r="G85" s="106"/>
      <c r="H85" s="107">
        <f t="shared" si="8"/>
        <v>5000</v>
      </c>
      <c r="I85" s="107">
        <f t="shared" si="6"/>
        <v>5000</v>
      </c>
      <c r="J85" s="108"/>
      <c r="K85" s="80"/>
      <c r="P85" s="102" t="s">
        <v>118</v>
      </c>
      <c r="Q85" s="4">
        <f t="shared" si="9"/>
        <v>5000</v>
      </c>
    </row>
    <row r="86" spans="1:17" x14ac:dyDescent="0.3">
      <c r="A86" s="102" t="s">
        <v>119</v>
      </c>
      <c r="B86" s="103">
        <v>23903</v>
      </c>
      <c r="C86" s="104">
        <v>6</v>
      </c>
      <c r="D86" s="103">
        <v>24093</v>
      </c>
      <c r="E86" s="104">
        <v>3</v>
      </c>
      <c r="F86" s="105">
        <f t="shared" si="10"/>
        <v>0.37355248412401942</v>
      </c>
      <c r="G86" s="106"/>
      <c r="H86" s="107">
        <f t="shared" si="8"/>
        <v>5000</v>
      </c>
      <c r="I86" s="107">
        <f t="shared" si="6"/>
        <v>5000</v>
      </c>
      <c r="J86" s="108"/>
      <c r="K86" s="80"/>
      <c r="P86" s="102" t="s">
        <v>119</v>
      </c>
      <c r="Q86" s="4">
        <f t="shared" si="9"/>
        <v>5000</v>
      </c>
    </row>
    <row r="87" spans="1:17" x14ac:dyDescent="0.3">
      <c r="A87" s="102" t="s">
        <v>120</v>
      </c>
      <c r="B87" s="103">
        <v>21473</v>
      </c>
      <c r="C87" s="104">
        <v>5</v>
      </c>
      <c r="D87" s="103">
        <v>21925</v>
      </c>
      <c r="E87" s="104">
        <v>3</v>
      </c>
      <c r="F87" s="105">
        <f t="shared" si="10"/>
        <v>0.36488027366020526</v>
      </c>
      <c r="G87" s="106"/>
      <c r="H87" s="107">
        <f t="shared" si="8"/>
        <v>5000</v>
      </c>
      <c r="I87" s="107">
        <f t="shared" si="6"/>
        <v>5000</v>
      </c>
      <c r="J87" s="108"/>
      <c r="K87" s="80"/>
      <c r="P87" s="102" t="s">
        <v>120</v>
      </c>
      <c r="Q87" s="4">
        <f t="shared" si="9"/>
        <v>5000</v>
      </c>
    </row>
    <row r="88" spans="1:17" x14ac:dyDescent="0.3">
      <c r="A88" s="102" t="s">
        <v>121</v>
      </c>
      <c r="B88" s="103">
        <v>19916</v>
      </c>
      <c r="C88" s="104">
        <v>3</v>
      </c>
      <c r="D88" s="103">
        <v>19958</v>
      </c>
      <c r="E88" s="104">
        <v>3</v>
      </c>
      <c r="F88" s="105">
        <f t="shared" si="10"/>
        <v>0.3006313257841467</v>
      </c>
      <c r="G88" s="106"/>
      <c r="H88" s="107">
        <f t="shared" si="8"/>
        <v>5000</v>
      </c>
      <c r="I88" s="107">
        <f t="shared" si="6"/>
        <v>5000</v>
      </c>
      <c r="J88" s="108"/>
      <c r="K88" s="80"/>
      <c r="P88" s="102" t="s">
        <v>121</v>
      </c>
      <c r="Q88" s="4">
        <f t="shared" si="9"/>
        <v>5000</v>
      </c>
    </row>
    <row r="89" spans="1:17" x14ac:dyDescent="0.3">
      <c r="A89" s="102" t="s">
        <v>122</v>
      </c>
      <c r="B89" s="103">
        <v>10372</v>
      </c>
      <c r="C89" s="104">
        <v>2</v>
      </c>
      <c r="D89" s="103">
        <v>10358</v>
      </c>
      <c r="E89" s="104">
        <v>1</v>
      </c>
      <c r="F89" s="105">
        <f t="shared" si="10"/>
        <v>0.28963120293492955</v>
      </c>
      <c r="G89" s="106"/>
      <c r="H89" s="107">
        <f t="shared" si="8"/>
        <v>5000</v>
      </c>
      <c r="I89" s="107">
        <f t="shared" si="6"/>
        <v>5000</v>
      </c>
      <c r="J89" s="108"/>
      <c r="K89" s="80"/>
      <c r="P89" s="102" t="s">
        <v>122</v>
      </c>
      <c r="Q89" s="4">
        <f t="shared" si="9"/>
        <v>5000</v>
      </c>
    </row>
    <row r="90" spans="1:17" x14ac:dyDescent="0.3">
      <c r="A90" s="102" t="s">
        <v>123</v>
      </c>
      <c r="B90" s="103">
        <v>19964</v>
      </c>
      <c r="C90" s="104">
        <v>2</v>
      </c>
      <c r="D90" s="103">
        <v>20189</v>
      </c>
      <c r="E90" s="104">
        <v>3</v>
      </c>
      <c r="F90" s="105">
        <f t="shared" si="10"/>
        <v>0.2476596166229135</v>
      </c>
      <c r="G90" s="106"/>
      <c r="H90" s="107">
        <f t="shared" si="8"/>
        <v>5000</v>
      </c>
      <c r="I90" s="107">
        <f t="shared" si="6"/>
        <v>5000</v>
      </c>
      <c r="J90" s="108"/>
      <c r="K90" s="80"/>
      <c r="P90" s="102" t="s">
        <v>123</v>
      </c>
      <c r="Q90" s="4">
        <f t="shared" si="9"/>
        <v>5000</v>
      </c>
    </row>
    <row r="91" spans="1:17" x14ac:dyDescent="0.3">
      <c r="A91" s="102" t="s">
        <v>124</v>
      </c>
      <c r="B91" s="103">
        <v>18441</v>
      </c>
      <c r="C91" s="104">
        <v>2</v>
      </c>
      <c r="D91" s="103">
        <v>18485</v>
      </c>
      <c r="E91" s="104">
        <v>2</v>
      </c>
      <c r="F91" s="105">
        <f t="shared" si="10"/>
        <v>0.21639166892074657</v>
      </c>
      <c r="G91" s="106"/>
      <c r="H91" s="107">
        <f t="shared" si="8"/>
        <v>5000</v>
      </c>
      <c r="I91" s="107">
        <f t="shared" si="6"/>
        <v>5000</v>
      </c>
      <c r="J91" s="108"/>
      <c r="K91" s="80"/>
      <c r="P91" s="102" t="s">
        <v>124</v>
      </c>
      <c r="Q91" s="4">
        <f t="shared" si="9"/>
        <v>5000</v>
      </c>
    </row>
    <row r="92" spans="1:17" x14ac:dyDescent="0.3">
      <c r="A92" s="102" t="s">
        <v>125</v>
      </c>
      <c r="B92" s="103">
        <v>19425</v>
      </c>
      <c r="C92" s="104">
        <v>0</v>
      </c>
      <c r="D92" s="103">
        <v>19560</v>
      </c>
      <c r="E92" s="104">
        <v>4</v>
      </c>
      <c r="F92" s="105">
        <f t="shared" si="10"/>
        <v>0.20449897750511248</v>
      </c>
      <c r="G92" s="106"/>
      <c r="H92" s="107">
        <f t="shared" si="8"/>
        <v>5000</v>
      </c>
      <c r="I92" s="107">
        <f t="shared" si="6"/>
        <v>5000</v>
      </c>
      <c r="J92" s="108"/>
      <c r="K92" s="80"/>
      <c r="P92" s="102" t="s">
        <v>125</v>
      </c>
      <c r="Q92" s="4">
        <f t="shared" si="9"/>
        <v>5000</v>
      </c>
    </row>
    <row r="93" spans="1:17" x14ac:dyDescent="0.3">
      <c r="A93" s="102" t="s">
        <v>126</v>
      </c>
      <c r="B93" s="103">
        <v>10417</v>
      </c>
      <c r="C93" s="104">
        <v>2</v>
      </c>
      <c r="D93" s="103">
        <v>10437</v>
      </c>
      <c r="E93" s="104">
        <v>0</v>
      </c>
      <c r="F93" s="105">
        <f t="shared" si="10"/>
        <v>0.19162594615310913</v>
      </c>
      <c r="G93" s="106"/>
      <c r="H93" s="107">
        <f t="shared" si="8"/>
        <v>5000</v>
      </c>
      <c r="I93" s="107">
        <f t="shared" si="6"/>
        <v>5000</v>
      </c>
      <c r="J93" s="108"/>
      <c r="K93" s="80"/>
      <c r="P93" s="102" t="s">
        <v>126</v>
      </c>
      <c r="Q93" s="4">
        <f t="shared" si="9"/>
        <v>5000</v>
      </c>
    </row>
    <row r="94" spans="1:17" x14ac:dyDescent="0.3">
      <c r="A94" s="102" t="s">
        <v>127</v>
      </c>
      <c r="B94" s="103">
        <v>20302</v>
      </c>
      <c r="C94" s="104">
        <v>1</v>
      </c>
      <c r="D94" s="103">
        <v>20449</v>
      </c>
      <c r="E94" s="104">
        <v>2</v>
      </c>
      <c r="F94" s="105">
        <f t="shared" si="10"/>
        <v>0.14670644041273412</v>
      </c>
      <c r="G94" s="106"/>
      <c r="H94" s="107">
        <f t="shared" si="8"/>
        <v>5000</v>
      </c>
      <c r="I94" s="107">
        <f t="shared" si="6"/>
        <v>5000</v>
      </c>
      <c r="J94" s="108"/>
      <c r="K94" s="80"/>
      <c r="P94" s="102" t="s">
        <v>127</v>
      </c>
      <c r="Q94" s="4">
        <f t="shared" si="9"/>
        <v>5000</v>
      </c>
    </row>
    <row r="95" spans="1:17" x14ac:dyDescent="0.3">
      <c r="A95" s="102" t="s">
        <v>128</v>
      </c>
      <c r="B95" s="103">
        <v>25288</v>
      </c>
      <c r="C95" s="104">
        <v>1</v>
      </c>
      <c r="D95" s="103">
        <v>25339</v>
      </c>
      <c r="E95" s="104">
        <v>2</v>
      </c>
      <c r="F95" s="105">
        <f t="shared" si="10"/>
        <v>0.11839456963573938</v>
      </c>
      <c r="G95" s="106"/>
      <c r="H95" s="107">
        <f t="shared" si="8"/>
        <v>5000</v>
      </c>
      <c r="I95" s="107">
        <f t="shared" si="6"/>
        <v>5000</v>
      </c>
      <c r="J95" s="108"/>
      <c r="K95" s="80"/>
      <c r="P95" s="102" t="s">
        <v>128</v>
      </c>
      <c r="Q95" s="4">
        <f t="shared" si="9"/>
        <v>5000</v>
      </c>
    </row>
    <row r="96" spans="1:17" x14ac:dyDescent="0.3">
      <c r="A96" s="102" t="s">
        <v>129</v>
      </c>
      <c r="B96" s="103">
        <v>18302</v>
      </c>
      <c r="C96" s="104">
        <v>2</v>
      </c>
      <c r="D96" s="103">
        <v>18254</v>
      </c>
      <c r="E96" s="104">
        <v>0</v>
      </c>
      <c r="F96" s="105">
        <f t="shared" si="10"/>
        <v>0.10956502684343158</v>
      </c>
      <c r="G96" s="106"/>
      <c r="H96" s="107">
        <f t="shared" si="8"/>
        <v>5000</v>
      </c>
      <c r="I96" s="107">
        <f t="shared" si="6"/>
        <v>5000</v>
      </c>
      <c r="J96" s="108"/>
      <c r="K96" s="80"/>
      <c r="P96" s="102" t="s">
        <v>129</v>
      </c>
      <c r="Q96" s="4">
        <f t="shared" si="9"/>
        <v>5000</v>
      </c>
    </row>
    <row r="97" spans="1:17" x14ac:dyDescent="0.3">
      <c r="A97" s="102" t="s">
        <v>130</v>
      </c>
      <c r="B97" s="103">
        <v>18807</v>
      </c>
      <c r="C97" s="104">
        <v>1</v>
      </c>
      <c r="D97" s="103">
        <v>18851</v>
      </c>
      <c r="E97" s="104">
        <v>1</v>
      </c>
      <c r="F97" s="105">
        <f t="shared" si="10"/>
        <v>0.10609516736512653</v>
      </c>
      <c r="G97" s="106"/>
      <c r="H97" s="107">
        <f t="shared" si="8"/>
        <v>5000</v>
      </c>
      <c r="I97" s="107">
        <f t="shared" si="6"/>
        <v>5000</v>
      </c>
      <c r="J97" s="108"/>
      <c r="K97" s="80"/>
      <c r="P97" s="102" t="s">
        <v>130</v>
      </c>
      <c r="Q97" s="4">
        <f t="shared" si="9"/>
        <v>5000</v>
      </c>
    </row>
    <row r="98" spans="1:17" x14ac:dyDescent="0.3">
      <c r="A98" s="115" t="s">
        <v>131</v>
      </c>
      <c r="B98" s="103">
        <v>517</v>
      </c>
      <c r="C98" s="104">
        <v>0</v>
      </c>
      <c r="D98" s="103">
        <v>517</v>
      </c>
      <c r="E98" s="104">
        <v>0</v>
      </c>
      <c r="F98" s="105">
        <f t="shared" si="10"/>
        <v>0</v>
      </c>
      <c r="G98" s="106"/>
      <c r="H98" s="107">
        <f t="shared" si="8"/>
        <v>5000</v>
      </c>
      <c r="I98" s="107">
        <f t="shared" si="6"/>
        <v>5000</v>
      </c>
      <c r="J98" s="108"/>
      <c r="K98" s="80"/>
      <c r="P98" s="115" t="s">
        <v>131</v>
      </c>
      <c r="Q98" s="4">
        <f t="shared" si="9"/>
        <v>5000</v>
      </c>
    </row>
    <row r="99" spans="1:17" ht="15" thickBot="1" x14ac:dyDescent="0.35">
      <c r="A99" s="116" t="s">
        <v>132</v>
      </c>
      <c r="B99" s="117">
        <v>7645</v>
      </c>
      <c r="C99" s="118">
        <v>0</v>
      </c>
      <c r="D99" s="117">
        <v>7663</v>
      </c>
      <c r="E99" s="118">
        <v>0</v>
      </c>
      <c r="F99" s="119">
        <f t="shared" si="10"/>
        <v>0</v>
      </c>
      <c r="G99" s="120"/>
      <c r="H99" s="121">
        <f t="shared" si="8"/>
        <v>5000</v>
      </c>
      <c r="I99" s="121">
        <f t="shared" si="6"/>
        <v>5000</v>
      </c>
      <c r="J99" s="122">
        <f>SUM(I68:I99)</f>
        <v>160000</v>
      </c>
      <c r="K99" s="92" t="s">
        <v>133</v>
      </c>
      <c r="P99" s="116" t="s">
        <v>132</v>
      </c>
      <c r="Q99" s="4">
        <f t="shared" si="9"/>
        <v>5000</v>
      </c>
    </row>
    <row r="100" spans="1:17" x14ac:dyDescent="0.3">
      <c r="A100" s="124"/>
      <c r="B100" s="125"/>
      <c r="C100" s="126"/>
      <c r="D100" s="125"/>
      <c r="E100" s="126"/>
      <c r="F100" s="127"/>
      <c r="G100" s="128">
        <f>SUM(G6:G99)</f>
        <v>1014033</v>
      </c>
      <c r="H100" s="128">
        <f t="shared" ref="H100:I100" si="11">SUM(H6:H99)</f>
        <v>1502000</v>
      </c>
      <c r="I100" s="128">
        <f t="shared" si="11"/>
        <v>1148723</v>
      </c>
      <c r="J100" s="129"/>
      <c r="K100" s="130"/>
      <c r="Q100" s="4">
        <f t="shared" si="9"/>
        <v>2162756</v>
      </c>
    </row>
    <row r="101" spans="1:17" ht="15" thickBot="1" x14ac:dyDescent="0.35">
      <c r="A101" s="131"/>
      <c r="B101" s="132"/>
      <c r="C101" s="133"/>
      <c r="D101" s="132"/>
      <c r="E101" s="133"/>
      <c r="F101" s="134"/>
      <c r="G101" s="135"/>
      <c r="H101" s="135"/>
      <c r="I101" s="135"/>
      <c r="J101" s="136"/>
      <c r="K101" s="137"/>
      <c r="Q101" s="4">
        <f t="shared" si="9"/>
        <v>0</v>
      </c>
    </row>
    <row r="102" spans="1:17" ht="30" customHeight="1" x14ac:dyDescent="0.3">
      <c r="A102" s="138" t="s">
        <v>134</v>
      </c>
      <c r="B102" s="139"/>
      <c r="C102" s="139"/>
      <c r="D102" s="139"/>
      <c r="E102" s="139"/>
      <c r="F102" s="139"/>
      <c r="G102" s="139"/>
      <c r="H102" s="139"/>
      <c r="I102" s="140">
        <v>1158000</v>
      </c>
      <c r="J102" s="141"/>
      <c r="K102" s="142"/>
    </row>
    <row r="103" spans="1:17" ht="16.2" thickBot="1" x14ac:dyDescent="0.35">
      <c r="A103" s="143" t="s">
        <v>135</v>
      </c>
      <c r="B103" s="144"/>
      <c r="C103" s="144"/>
      <c r="D103" s="144"/>
      <c r="E103" s="144"/>
      <c r="F103" s="144"/>
      <c r="G103" s="144"/>
      <c r="H103" s="144"/>
      <c r="I103" s="145">
        <v>-9277</v>
      </c>
      <c r="J103" s="146"/>
      <c r="K103" s="147"/>
    </row>
    <row r="104" spans="1:17" ht="15.6" x14ac:dyDescent="0.3">
      <c r="A104" s="143" t="s">
        <v>136</v>
      </c>
      <c r="B104" s="144"/>
      <c r="C104" s="144"/>
      <c r="D104" s="144"/>
      <c r="E104" s="144"/>
      <c r="F104" s="144"/>
      <c r="G104" s="144"/>
      <c r="H104" s="144"/>
      <c r="I104" s="148">
        <f>SUM(I102:I103)</f>
        <v>1148723</v>
      </c>
      <c r="J104" s="146"/>
      <c r="K104" s="147"/>
    </row>
    <row r="105" spans="1:17" x14ac:dyDescent="0.3">
      <c r="A105" s="149"/>
      <c r="B105" s="150"/>
      <c r="C105" s="150"/>
      <c r="D105" s="150"/>
      <c r="E105" s="150"/>
      <c r="F105" s="150"/>
      <c r="G105" s="150"/>
      <c r="H105" s="150"/>
      <c r="I105" s="151"/>
      <c r="J105" s="146"/>
      <c r="K105" s="147"/>
    </row>
    <row r="106" spans="1:17" ht="15.6" x14ac:dyDescent="0.3">
      <c r="A106" s="152" t="s">
        <v>137</v>
      </c>
      <c r="B106" s="153"/>
      <c r="C106" s="153"/>
      <c r="D106" s="153"/>
      <c r="E106" s="153"/>
      <c r="F106" s="153"/>
      <c r="G106" s="153"/>
      <c r="H106" s="153"/>
      <c r="I106" s="154">
        <v>125000</v>
      </c>
      <c r="J106" s="146"/>
      <c r="K106" s="147"/>
    </row>
    <row r="107" spans="1:17" ht="16.2" thickBot="1" x14ac:dyDescent="0.35">
      <c r="A107" s="155" t="s">
        <v>138</v>
      </c>
      <c r="B107" s="156"/>
      <c r="C107" s="156"/>
      <c r="D107" s="156"/>
      <c r="E107" s="156"/>
      <c r="F107" s="156"/>
      <c r="G107" s="156"/>
      <c r="H107" s="157"/>
      <c r="I107" s="145">
        <v>100000</v>
      </c>
      <c r="J107" s="146"/>
      <c r="K107" s="147"/>
    </row>
    <row r="108" spans="1:17" ht="15.6" x14ac:dyDescent="0.3">
      <c r="A108" s="155" t="s">
        <v>139</v>
      </c>
      <c r="B108" s="156"/>
      <c r="C108" s="156"/>
      <c r="D108" s="156"/>
      <c r="E108" s="156"/>
      <c r="F108" s="156"/>
      <c r="G108" s="156"/>
      <c r="H108" s="157"/>
      <c r="I108" s="158">
        <f>SUM(I106:I107)</f>
        <v>225000</v>
      </c>
      <c r="J108" s="146"/>
      <c r="K108" s="147"/>
    </row>
    <row r="109" spans="1:17" x14ac:dyDescent="0.3">
      <c r="A109" s="149"/>
      <c r="B109" s="150"/>
      <c r="C109" s="150"/>
      <c r="D109" s="150"/>
      <c r="E109" s="150"/>
      <c r="F109" s="150"/>
      <c r="G109" s="150"/>
      <c r="H109" s="150"/>
      <c r="I109" s="159"/>
      <c r="J109" s="146"/>
      <c r="K109" s="147"/>
    </row>
    <row r="110" spans="1:17" x14ac:dyDescent="0.3">
      <c r="A110" s="160"/>
      <c r="B110" s="161"/>
      <c r="C110" s="161"/>
      <c r="D110" s="161"/>
      <c r="E110" s="161"/>
      <c r="F110" s="161"/>
      <c r="G110" s="161"/>
      <c r="H110" s="161"/>
      <c r="I110" s="162"/>
      <c r="J110" s="146"/>
      <c r="K110" s="147"/>
    </row>
    <row r="111" spans="1:17" ht="16.2" thickBot="1" x14ac:dyDescent="0.35">
      <c r="A111" s="163" t="s">
        <v>140</v>
      </c>
      <c r="B111" s="164"/>
      <c r="C111" s="164"/>
      <c r="D111" s="164"/>
      <c r="E111" s="164"/>
      <c r="F111" s="164"/>
      <c r="G111" s="164"/>
      <c r="H111" s="165"/>
      <c r="I111" s="145">
        <f>(I104+I108)</f>
        <v>1373723</v>
      </c>
      <c r="J111" s="166"/>
      <c r="K111" s="167"/>
    </row>
  </sheetData>
  <mergeCells count="15">
    <mergeCell ref="A107:H107"/>
    <mergeCell ref="A108:H108"/>
    <mergeCell ref="A109:H109"/>
    <mergeCell ref="A110:H110"/>
    <mergeCell ref="A111:H111"/>
    <mergeCell ref="A1:K1"/>
    <mergeCell ref="A2:K2"/>
    <mergeCell ref="A3:K3"/>
    <mergeCell ref="A4:K4"/>
    <mergeCell ref="A102:H102"/>
    <mergeCell ref="J102:K111"/>
    <mergeCell ref="A103:H103"/>
    <mergeCell ref="A104:H104"/>
    <mergeCell ref="A105:H105"/>
    <mergeCell ref="A106:H106"/>
  </mergeCells>
  <printOptions horizontalCentered="1" verticalCentered="1" gridLines="1"/>
  <pageMargins left="0.7" right="0.7" top="0.75" bottom="0.75" header="0.3" footer="0.3"/>
  <pageSetup fitToHeight="0" orientation="landscape" r:id="rId1"/>
  <headerFooter>
    <oddHeader>&amp;COPTION C - Allocations to All Local Police Departments with an Offset Calculation for Direct JAG Recipients
and Flat Grants to Underfunded Direct JAG Cities and Towns Because of This Calculation</oddHeader>
    <oddFooter>Page &amp;P of &amp;N</oddFooter>
  </headerFooter>
  <rowBreaks count="1" manualBreakCount="1">
    <brk id="10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C. Direct JAG_Offset</vt:lpstr>
      <vt:lpstr>'Option C. Direct JAG_Offset'!Print_Area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Forbes, John</dc:creator>
  <cp:lastModifiedBy>Forbes, John</cp:lastModifiedBy>
  <cp:lastPrinted>2018-10-18T18:57:29Z</cp:lastPrinted>
  <dcterms:created xsi:type="dcterms:W3CDTF">2018-10-18T18:43:01Z</dcterms:created>
  <dcterms:modified xsi:type="dcterms:W3CDTF">2018-10-18T18:58:54Z</dcterms:modified>
</cp:coreProperties>
</file>