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autoCompressPictures="0"/>
  <mc:AlternateContent xmlns:mc="http://schemas.openxmlformats.org/markup-compatibility/2006">
    <mc:Choice Requires="x15">
      <x15ac:absPath xmlns:x15ac="http://schemas.microsoft.com/office/spreadsheetml/2010/11/ac" url="S:\COST GROWTH BENCHMARK\CONNECTICUT\Quality Council\Quality Council Meetings\2021\Meeting 06-17-21\To be Posted\"/>
    </mc:Choice>
  </mc:AlternateContent>
  <xr:revisionPtr revIDLastSave="0" documentId="8_{2B10F0F0-0B90-4025-B016-75D1BEC7A230}" xr6:coauthVersionLast="47" xr6:coauthVersionMax="47" xr10:uidLastSave="{00000000-0000-0000-0000-000000000000}"/>
  <workbookProtection workbookAlgorithmName="SHA-512" workbookHashValue="uJvhh+7wI30xO/umk+KdDCJu/X9bobbhuJkgA/G6XyBhFjN2hgsGdibMz8o5qKt7DRhP293Akps3wFioVeuSVw==" workbookSaltValue="6bdOOff0q4rVAxKxcgAATA==" workbookSpinCount="100000" lockStructure="1"/>
  <bookViews>
    <workbookView xWindow="-110" yWindow="-110" windowWidth="19420" windowHeight="10420" firstSheet="3" activeTab="6" xr2:uid="{599351D5-DE27-4FCE-9C75-34116831CF95}"/>
  </bookViews>
  <sheets>
    <sheet name="Summary Stats" sheetId="16" r:id="rId1"/>
    <sheet name="Instruction Sheet" sheetId="8" r:id="rId2"/>
    <sheet name="Alignment Tool" sheetId="5" state="hidden" r:id="rId3"/>
    <sheet name="Measure Selection Tool" sheetId="1" r:id="rId4"/>
    <sheet name="Summary Sheet" sheetId="6" r:id="rId5"/>
    <sheet name="Measure Crosswalk" sheetId="14" r:id="rId6"/>
    <sheet name="Links to Source Documents" sheetId="11" r:id="rId7"/>
    <sheet name="Sheet1" sheetId="7" state="hidden" r:id="rId8"/>
    <sheet name="Sheet2" sheetId="13" state="hidden" r:id="rId9"/>
  </sheets>
  <externalReferences>
    <externalReference r:id="rId10"/>
  </externalReferences>
  <definedNames>
    <definedName name="_ftnref1" localSheetId="6">'Links to Source Documents'!$E$3</definedName>
    <definedName name="details" localSheetId="5">[1]!Table3[details]</definedName>
    <definedName name="details">Table3[details]</definedName>
    <definedName name="_xlnm.Print_Area" localSheetId="1">'Instruction Sheet'!$A$1:$D$82</definedName>
    <definedName name="_xlnm.Print_Area" localSheetId="6">'Links to Source Documents'!$A$2:$F$13</definedName>
    <definedName name="_xlnm.Print_Area" localSheetId="5">'Measure Crosswalk'!$A$1:$AH$169</definedName>
    <definedName name="_xlnm.Print_Titles" localSheetId="6">'Links to Source Documents'!$2:$2</definedName>
    <definedName name="_xlnm.Print_Titles" localSheetId="5">'Measure Crosswalk'!$A:$C,'Measure Crosswalk'!$3:$3</definedName>
    <definedName name="_xlnm.Print_Titles" localSheetId="3">'Measure Selection Tool'!$A:$C,'Measure Selection Tool'!$1:$5</definedName>
    <definedName name="_xlnm.Print_Titles" localSheetId="4">'Summary Sheet'!$2:$2</definedName>
    <definedName name="selection_criteria" localSheetId="5">[1]!Table3[selection_criteria]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Z6" i="1" l="1"/>
  <c r="AZ7" i="1"/>
  <c r="AZ8" i="1"/>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F64" i="1" l="1"/>
  <c r="AF65" i="1" s="1"/>
  <c r="Z64" i="1"/>
  <c r="Z65" i="1" s="1"/>
  <c r="F57" i="1"/>
  <c r="G57" i="1"/>
  <c r="N57" i="1"/>
  <c r="AN57" i="1"/>
  <c r="AO57" i="1"/>
  <c r="AP57" i="1"/>
  <c r="AQ57" i="1"/>
  <c r="AR57" i="1"/>
  <c r="AS57" i="1"/>
  <c r="AT57" i="1"/>
  <c r="AU57" i="1"/>
  <c r="AV57" i="1"/>
  <c r="AW57" i="1"/>
  <c r="BJ57" i="1"/>
  <c r="BK57" i="1"/>
  <c r="BL57" i="1"/>
  <c r="BM57" i="1"/>
  <c r="BN57" i="1"/>
  <c r="BO57" i="1"/>
  <c r="BP57" i="1"/>
  <c r="BQ57" i="1"/>
  <c r="BR57" i="1"/>
  <c r="BS57" i="1"/>
  <c r="BT57" i="1"/>
  <c r="BU57" i="1"/>
  <c r="BV57" i="1"/>
  <c r="BC57" i="1" s="1"/>
  <c r="BW57" i="1"/>
  <c r="BX57" i="1"/>
  <c r="BY57" i="1"/>
  <c r="BZ57" i="1"/>
  <c r="CA57" i="1"/>
  <c r="CB57" i="1"/>
  <c r="G9" i="16"/>
  <c r="C8" i="16"/>
  <c r="F58" i="1"/>
  <c r="G58" i="1"/>
  <c r="N58" i="1"/>
  <c r="AN58" i="1"/>
  <c r="AO58" i="1"/>
  <c r="AP58" i="1"/>
  <c r="AQ58" i="1"/>
  <c r="AR58" i="1"/>
  <c r="AS58" i="1"/>
  <c r="AT58" i="1"/>
  <c r="AU58" i="1"/>
  <c r="AV58" i="1"/>
  <c r="AW58" i="1"/>
  <c r="BJ58" i="1"/>
  <c r="BK58" i="1"/>
  <c r="BL58" i="1"/>
  <c r="BM58" i="1"/>
  <c r="BN58" i="1"/>
  <c r="BO58" i="1"/>
  <c r="BP58" i="1"/>
  <c r="BQ58" i="1"/>
  <c r="BR58" i="1"/>
  <c r="BS58" i="1"/>
  <c r="BT58" i="1"/>
  <c r="BU58" i="1"/>
  <c r="BV58" i="1"/>
  <c r="BC58" i="1" s="1"/>
  <c r="BW58" i="1"/>
  <c r="BX58" i="1"/>
  <c r="BY58" i="1"/>
  <c r="BZ58" i="1"/>
  <c r="CA58" i="1"/>
  <c r="CB58" i="1"/>
  <c r="C24" i="16"/>
  <c r="D24" i="16" s="1"/>
  <c r="N56" i="1"/>
  <c r="AN56" i="1"/>
  <c r="AO56" i="1"/>
  <c r="AP56" i="1"/>
  <c r="AQ56" i="1"/>
  <c r="AR56" i="1"/>
  <c r="AS56" i="1"/>
  <c r="AT56" i="1"/>
  <c r="AU56" i="1"/>
  <c r="AV56" i="1"/>
  <c r="AW56" i="1"/>
  <c r="BB56" i="1"/>
  <c r="BJ56" i="1"/>
  <c r="BA56" i="1" s="1"/>
  <c r="AY56" i="1"/>
  <c r="BC56" i="1"/>
  <c r="BD56" i="1"/>
  <c r="AY57" i="1" l="1"/>
  <c r="BB57" i="1"/>
  <c r="BD57" i="1"/>
  <c r="BA57" i="1"/>
  <c r="H9" i="16"/>
  <c r="BB58" i="1"/>
  <c r="BD58" i="1"/>
  <c r="AY58" i="1"/>
  <c r="BA58" i="1"/>
  <c r="D8" i="16"/>
  <c r="AX56" i="1"/>
  <c r="AX57" i="1" l="1"/>
  <c r="AX58" i="1"/>
  <c r="AY6" i="1"/>
  <c r="AY18" i="1"/>
  <c r="AY19" i="1"/>
  <c r="AY20" i="1"/>
  <c r="AY31" i="1"/>
  <c r="AN18" i="1"/>
  <c r="AO18" i="1"/>
  <c r="AP18" i="1"/>
  <c r="AQ18" i="1"/>
  <c r="AR18" i="1"/>
  <c r="AS18" i="1"/>
  <c r="AT18" i="1"/>
  <c r="AU18" i="1"/>
  <c r="AV18" i="1"/>
  <c r="AW18" i="1"/>
  <c r="BB18" i="1"/>
  <c r="BC18" i="1"/>
  <c r="BA18" i="1"/>
  <c r="BD18" i="1"/>
  <c r="O581" i="14"/>
  <c r="O609" i="14"/>
  <c r="O656" i="14"/>
  <c r="AX18" i="1" l="1"/>
  <c r="S18" i="1"/>
  <c r="O222" i="14"/>
  <c r="O551" i="14"/>
  <c r="O778" i="14" l="1"/>
  <c r="O780" i="14"/>
  <c r="O781" i="14"/>
  <c r="O796" i="14"/>
  <c r="O413" i="14"/>
  <c r="O777" i="14"/>
  <c r="O49" i="14"/>
  <c r="O475" i="14"/>
  <c r="O785" i="14"/>
  <c r="O258" i="14"/>
  <c r="O286" i="14"/>
  <c r="O391" i="14"/>
  <c r="O799" i="14"/>
  <c r="O191" i="14"/>
  <c r="O643" i="14"/>
  <c r="O779" i="14"/>
  <c r="O761" i="14"/>
  <c r="O675" i="14"/>
  <c r="O663" i="14"/>
  <c r="O579" i="14"/>
  <c r="O567" i="14"/>
  <c r="O547" i="14"/>
  <c r="O730" i="14"/>
  <c r="O728" i="14"/>
  <c r="O634" i="14"/>
  <c r="O598" i="14"/>
  <c r="O743" i="14"/>
  <c r="O742" i="14"/>
  <c r="O621" i="14"/>
  <c r="O666" i="14"/>
  <c r="O628" i="14"/>
  <c r="O441" i="14"/>
  <c r="O9" i="14"/>
  <c r="O554" i="14"/>
  <c r="O803" i="14"/>
  <c r="O622" i="14"/>
  <c r="O801" i="14"/>
  <c r="O769" i="14"/>
  <c r="O620" i="14"/>
  <c r="O611" i="14"/>
  <c r="O797" i="14"/>
  <c r="O765" i="14"/>
  <c r="O566" i="14"/>
  <c r="O565" i="14"/>
  <c r="O564" i="14"/>
  <c r="O562" i="14"/>
  <c r="O512" i="14"/>
  <c r="O504" i="14"/>
  <c r="O563" i="14"/>
  <c r="O560" i="14"/>
  <c r="O492" i="14"/>
  <c r="O463" i="14"/>
  <c r="O511" i="14"/>
  <c r="O510" i="14"/>
  <c r="O561" i="14"/>
  <c r="O559" i="14"/>
  <c r="O800" i="14"/>
  <c r="O650" i="14"/>
  <c r="O649" i="14"/>
  <c r="O815" i="14"/>
  <c r="O795" i="14"/>
  <c r="O794" i="14"/>
  <c r="O793" i="14"/>
  <c r="O792" i="14"/>
  <c r="O791" i="14"/>
  <c r="O790" i="14"/>
  <c r="O789" i="14"/>
  <c r="O788" i="14"/>
  <c r="O786" i="14"/>
  <c r="O784" i="14"/>
  <c r="O783" i="14"/>
  <c r="O782" i="14"/>
  <c r="O774" i="14"/>
  <c r="O773" i="14"/>
  <c r="O772" i="14"/>
  <c r="O771" i="14"/>
  <c r="O770" i="14"/>
  <c r="O768" i="14"/>
  <c r="O767" i="14"/>
  <c r="O766" i="14"/>
  <c r="O763" i="14"/>
  <c r="O762" i="14"/>
  <c r="O760" i="14"/>
  <c r="O759" i="14"/>
  <c r="O758" i="14"/>
  <c r="O757" i="14"/>
  <c r="O756" i="14"/>
  <c r="O755" i="14"/>
  <c r="O754" i="14"/>
  <c r="O752" i="14"/>
  <c r="O751" i="14"/>
  <c r="O750" i="14"/>
  <c r="O749" i="14"/>
  <c r="O748" i="14"/>
  <c r="O747" i="14"/>
  <c r="O746" i="14"/>
  <c r="O745" i="14"/>
  <c r="O744" i="14"/>
  <c r="O741" i="14"/>
  <c r="O740" i="14"/>
  <c r="O739" i="14"/>
  <c r="O738" i="14"/>
  <c r="O737" i="14"/>
  <c r="O736" i="14"/>
  <c r="O735" i="14"/>
  <c r="O734" i="14"/>
  <c r="O733" i="14"/>
  <c r="O732" i="14"/>
  <c r="O729" i="14"/>
  <c r="O727" i="14"/>
  <c r="O726" i="14"/>
  <c r="O725" i="14"/>
  <c r="O724" i="14"/>
  <c r="O723" i="14"/>
  <c r="O722" i="14"/>
  <c r="O721" i="14"/>
  <c r="O719" i="14"/>
  <c r="O718" i="14"/>
  <c r="O717" i="14"/>
  <c r="O716" i="14"/>
  <c r="O715" i="14"/>
  <c r="O714" i="14"/>
  <c r="O713" i="14"/>
  <c r="O712" i="14"/>
  <c r="O711" i="14"/>
  <c r="O710" i="14"/>
  <c r="O708" i="14"/>
  <c r="O707" i="14"/>
  <c r="O706" i="14"/>
  <c r="O669" i="14"/>
  <c r="O657" i="14"/>
  <c r="O557" i="14"/>
  <c r="O179" i="14"/>
  <c r="O614" i="14"/>
  <c r="O586" i="14"/>
  <c r="O585" i="14"/>
  <c r="O491" i="14"/>
  <c r="O648" i="14"/>
  <c r="O542" i="14"/>
  <c r="O402" i="14"/>
  <c r="O403" i="14"/>
  <c r="O694" i="14"/>
  <c r="O573" i="14"/>
  <c r="O584" i="14"/>
  <c r="O205" i="14"/>
  <c r="O397" i="14"/>
  <c r="O396" i="14"/>
  <c r="O398" i="14"/>
  <c r="O399" i="14"/>
  <c r="O139" i="14"/>
  <c r="O404" i="14"/>
  <c r="O536" i="14"/>
  <c r="O305" i="14"/>
  <c r="O483" i="14"/>
  <c r="O484" i="14"/>
  <c r="O683" i="14"/>
  <c r="O195" i="14"/>
  <c r="O583" i="14"/>
  <c r="O537" i="14"/>
  <c r="O436" i="14"/>
  <c r="O235" i="14"/>
  <c r="O678" i="14"/>
  <c r="O346" i="14"/>
  <c r="O347" i="14"/>
  <c r="O344" i="14"/>
  <c r="O348" i="14"/>
  <c r="O591" i="14"/>
  <c r="O135" i="14"/>
  <c r="O337" i="14"/>
  <c r="O672" i="14"/>
  <c r="O696" i="14"/>
  <c r="O388" i="14"/>
  <c r="O506" i="14"/>
  <c r="O299" i="14"/>
  <c r="O298" i="14"/>
  <c r="O234" i="14"/>
  <c r="O332" i="14"/>
  <c r="O233" i="14"/>
  <c r="O525" i="14"/>
  <c r="O329" i="14"/>
  <c r="O330" i="14"/>
  <c r="O331" i="14"/>
  <c r="O390" i="14"/>
  <c r="O524" i="14"/>
  <c r="O523" i="14"/>
  <c r="O384" i="14"/>
  <c r="O546" i="14"/>
  <c r="O202" i="14"/>
  <c r="O522" i="14"/>
  <c r="O520" i="14"/>
  <c r="O590" i="14"/>
  <c r="O519" i="14"/>
  <c r="O201" i="14"/>
  <c r="O294" i="14"/>
  <c r="O200" i="14"/>
  <c r="O199" i="14"/>
  <c r="O198" i="14"/>
  <c r="O612" i="14"/>
  <c r="O518" i="14"/>
  <c r="O651" i="14"/>
  <c r="O336" i="14"/>
  <c r="O658" i="14"/>
  <c r="O449" i="14"/>
  <c r="O431" i="14"/>
  <c r="O642" i="14"/>
  <c r="O514" i="14"/>
  <c r="O580" i="14"/>
  <c r="O232" i="14"/>
  <c r="O513" i="14"/>
  <c r="O194" i="14"/>
  <c r="O193" i="14"/>
  <c r="O442" i="14"/>
  <c r="O130" i="14"/>
  <c r="O450" i="14"/>
  <c r="O517" i="14"/>
  <c r="O516" i="14"/>
  <c r="O639" i="14"/>
  <c r="O640" i="14"/>
  <c r="O373" i="14"/>
  <c r="O662" i="14"/>
  <c r="O480" i="14"/>
  <c r="O405" i="14"/>
  <c r="O190" i="14"/>
  <c r="O189" i="14"/>
  <c r="O188" i="14"/>
  <c r="O187" i="14"/>
  <c r="O671" i="14"/>
  <c r="O705" i="14"/>
  <c r="O142" i="14"/>
  <c r="O133" i="14"/>
  <c r="O125" i="14"/>
  <c r="O186" i="14"/>
  <c r="O359" i="14"/>
  <c r="O362" i="14"/>
  <c r="O361" i="14"/>
  <c r="O363" i="14"/>
  <c r="O360" i="14"/>
  <c r="O358" i="14"/>
  <c r="O556" i="14"/>
  <c r="O691" i="14"/>
  <c r="O538" i="14"/>
  <c r="O682" i="14"/>
  <c r="O406" i="14"/>
  <c r="O410" i="14"/>
  <c r="O408" i="14"/>
  <c r="O407" i="14"/>
  <c r="O409" i="14"/>
  <c r="O412" i="14"/>
  <c r="O553" i="14"/>
  <c r="O430" i="14"/>
  <c r="O544" i="14"/>
  <c r="O185" i="14"/>
  <c r="O655" i="14"/>
  <c r="O285" i="14"/>
  <c r="O501" i="14"/>
  <c r="O661" i="14"/>
  <c r="O660" i="14"/>
  <c r="O306" i="14"/>
  <c r="O487" i="14"/>
  <c r="O697" i="14"/>
  <c r="O231" i="14"/>
  <c r="O461" i="14"/>
  <c r="O578" i="14"/>
  <c r="O535" i="14"/>
  <c r="O700" i="14"/>
  <c r="O229" i="14"/>
  <c r="O429" i="14"/>
  <c r="O183" i="14"/>
  <c r="O448" i="14"/>
  <c r="O464" i="14"/>
  <c r="O704" i="14"/>
  <c r="O703" i="14"/>
  <c r="O182" i="14"/>
  <c r="O383" i="14"/>
  <c r="O382" i="14"/>
  <c r="O641" i="14"/>
  <c r="O485" i="14"/>
  <c r="O428" i="14"/>
  <c r="O427" i="14"/>
  <c r="O685" i="14"/>
  <c r="O138" i="14"/>
  <c r="O178" i="14"/>
  <c r="O592" i="14"/>
  <c r="O693" i="14"/>
  <c r="O497" i="14"/>
  <c r="O701" i="14"/>
  <c r="O177" i="14"/>
  <c r="O679" i="14"/>
  <c r="O176" i="14"/>
  <c r="O342" i="14"/>
  <c r="O340" i="14"/>
  <c r="O341" i="14"/>
  <c r="O343" i="14"/>
  <c r="O426" i="14"/>
  <c r="O654" i="14"/>
  <c r="O228" i="14"/>
  <c r="O227" i="14"/>
  <c r="O394" i="14"/>
  <c r="O100" i="14"/>
  <c r="O335" i="14"/>
  <c r="O175" i="14"/>
  <c r="O174" i="14"/>
  <c r="O173" i="14"/>
  <c r="O690" i="14"/>
  <c r="O645" i="14"/>
  <c r="O673" i="14"/>
  <c r="O434" i="14"/>
  <c r="O423" i="14"/>
  <c r="O481" i="14"/>
  <c r="O169" i="14"/>
  <c r="O226" i="14"/>
  <c r="O670" i="14"/>
  <c r="O223" i="14"/>
  <c r="O688" i="14"/>
  <c r="O168" i="14"/>
  <c r="O167" i="14"/>
  <c r="O166" i="14"/>
  <c r="O686" i="14"/>
  <c r="O684" i="14"/>
  <c r="O692" i="14"/>
  <c r="O576" i="14"/>
  <c r="O677" i="14"/>
  <c r="O550" i="14"/>
  <c r="O552" i="14"/>
  <c r="O695" i="14"/>
  <c r="O680" i="14"/>
  <c r="O165" i="14"/>
  <c r="O301" i="14"/>
  <c r="O534" i="14"/>
  <c r="O460" i="14"/>
  <c r="O164" i="14"/>
  <c r="O549" i="14"/>
  <c r="O136" i="14"/>
  <c r="O548" i="14"/>
  <c r="O163" i="14"/>
  <c r="O541" i="14"/>
  <c r="O647" i="14"/>
  <c r="O575" i="14"/>
  <c r="O204" i="14"/>
  <c r="O533" i="14"/>
  <c r="O349" i="14"/>
  <c r="O353" i="14"/>
  <c r="O352" i="14"/>
  <c r="O350" i="14"/>
  <c r="O354" i="14"/>
  <c r="O355" i="14"/>
  <c r="O357" i="14"/>
  <c r="O351" i="14"/>
  <c r="O574" i="14"/>
  <c r="O636" i="14"/>
  <c r="O161" i="14"/>
  <c r="O221" i="14"/>
  <c r="O220" i="14"/>
  <c r="O638" i="14"/>
  <c r="O160" i="14"/>
  <c r="O545" i="14"/>
  <c r="O424" i="14"/>
  <c r="O699" i="14"/>
  <c r="O197" i="14"/>
  <c r="O158" i="14"/>
  <c r="O595" i="14"/>
  <c r="O157" i="14"/>
  <c r="O156" i="14"/>
  <c r="O637" i="14"/>
  <c r="O652" i="14"/>
  <c r="O365" i="14"/>
  <c r="O421" i="14"/>
  <c r="O420" i="14"/>
  <c r="O219" i="14"/>
  <c r="O218" i="14"/>
  <c r="O217" i="14"/>
  <c r="O447" i="14"/>
  <c r="O414" i="14"/>
  <c r="O539" i="14"/>
  <c r="O155" i="14"/>
  <c r="O154" i="14"/>
  <c r="O206" i="14"/>
  <c r="O127" i="14"/>
  <c r="O153" i="14"/>
  <c r="O608" i="14"/>
  <c r="O607" i="14"/>
  <c r="O644" i="14"/>
  <c r="O184" i="14"/>
  <c r="O540" i="14"/>
  <c r="O495" i="14"/>
  <c r="O508" i="14"/>
  <c r="O150" i="14"/>
  <c r="O587" i="14"/>
  <c r="O530" i="14"/>
  <c r="O558" i="14"/>
  <c r="O216" i="14"/>
  <c r="O215" i="14"/>
  <c r="O419" i="14"/>
  <c r="O96" i="14"/>
  <c r="O529" i="14"/>
  <c r="O401" i="14"/>
  <c r="O418" i="14"/>
  <c r="O151" i="14"/>
  <c r="O152" i="14"/>
  <c r="O440" i="14"/>
  <c r="O439" i="14"/>
  <c r="O438" i="14"/>
  <c r="O132" i="14"/>
  <c r="O149" i="14"/>
  <c r="O527" i="14"/>
  <c r="O146" i="14"/>
  <c r="O381" i="14"/>
  <c r="O380" i="14"/>
  <c r="O379" i="14"/>
  <c r="O377" i="14"/>
  <c r="O417" i="14"/>
  <c r="O416" i="14"/>
  <c r="O659" i="14"/>
  <c r="O371" i="14"/>
  <c r="O528" i="14"/>
  <c r="O376" i="14"/>
  <c r="O375" i="14"/>
  <c r="O273" i="14"/>
  <c r="O147" i="14"/>
  <c r="O145" i="14"/>
  <c r="O702" i="14"/>
  <c r="O144" i="14"/>
  <c r="O143" i="14"/>
  <c r="O471" i="14"/>
  <c r="O134" i="14"/>
  <c r="O445" i="14"/>
  <c r="O128" i="14"/>
  <c r="O129" i="14"/>
  <c r="O674" i="14"/>
  <c r="O689" i="14"/>
  <c r="O668" i="14"/>
  <c r="O432" i="14"/>
  <c r="O635" i="14"/>
  <c r="O493" i="14"/>
  <c r="O667" i="14"/>
  <c r="O633" i="14"/>
  <c r="O569" i="14"/>
  <c r="O230" i="14"/>
  <c r="O140" i="14"/>
  <c r="O162" i="14"/>
  <c r="O435" i="14"/>
  <c r="O568" i="14"/>
  <c r="O572" i="14"/>
  <c r="O259" i="14"/>
  <c r="O425" i="14"/>
  <c r="O503" i="14"/>
  <c r="O302" i="14"/>
  <c r="O570" i="14"/>
  <c r="O505" i="14"/>
  <c r="O531" i="14"/>
  <c r="O297" i="14"/>
  <c r="O296" i="14"/>
  <c r="O295" i="14"/>
  <c r="O507" i="14"/>
  <c r="O631" i="14"/>
  <c r="O437" i="14"/>
  <c r="O462" i="14"/>
  <c r="O465" i="14"/>
  <c r="O469" i="14"/>
  <c r="O630" i="14"/>
  <c r="O238" i="14"/>
  <c r="O470" i="14"/>
  <c r="O468" i="14"/>
  <c r="O131" i="14"/>
  <c r="O489" i="14"/>
  <c r="O494" i="14"/>
  <c r="O180" i="14"/>
  <c r="O509" i="14"/>
  <c r="O385" i="14"/>
  <c r="O118" i="14"/>
  <c r="O386" i="14"/>
  <c r="O526" i="14"/>
  <c r="O117" i="14"/>
  <c r="O116" i="14"/>
  <c r="O582" i="14"/>
  <c r="O459" i="14"/>
  <c r="O472" i="14"/>
  <c r="O113" i="14"/>
  <c r="O482" i="14"/>
  <c r="O502" i="14"/>
  <c r="O415" i="14"/>
  <c r="O601" i="14"/>
  <c r="O600" i="14"/>
  <c r="O597" i="14"/>
  <c r="O325" i="14"/>
  <c r="O323" i="14"/>
  <c r="O324" i="14"/>
  <c r="O618" i="14"/>
  <c r="O339" i="14"/>
  <c r="O498" i="14"/>
  <c r="O112" i="14"/>
  <c r="O111" i="14"/>
  <c r="O110" i="14"/>
  <c r="O629" i="14"/>
  <c r="O500" i="14"/>
  <c r="O109" i="14"/>
  <c r="O108" i="14"/>
  <c r="O272" i="14"/>
  <c r="O374" i="14"/>
  <c r="O479" i="14"/>
  <c r="O478" i="14"/>
  <c r="O476" i="14"/>
  <c r="O107" i="14"/>
  <c r="O474" i="14"/>
  <c r="O106" i="14"/>
  <c r="O473" i="14"/>
  <c r="O458" i="14"/>
  <c r="O457" i="14"/>
  <c r="O105" i="14"/>
  <c r="O104" i="14"/>
  <c r="O392" i="14"/>
  <c r="O364" i="14"/>
  <c r="O393" i="14"/>
  <c r="O372" i="14"/>
  <c r="O589" i="14"/>
  <c r="O328" i="14"/>
  <c r="O102" i="14"/>
  <c r="O101" i="14"/>
  <c r="O446" i="14"/>
  <c r="O646" i="14"/>
  <c r="O99" i="14"/>
  <c r="O98" i="14"/>
  <c r="O97" i="14"/>
  <c r="O571" i="14"/>
  <c r="O95" i="14"/>
  <c r="O94" i="14"/>
  <c r="O92" i="14"/>
  <c r="O490" i="14"/>
  <c r="O627" i="14"/>
  <c r="O124" i="14"/>
  <c r="O123" i="14"/>
  <c r="O122" i="14"/>
  <c r="O121" i="14"/>
  <c r="O120" i="14"/>
  <c r="O91" i="14"/>
  <c r="O594" i="14"/>
  <c r="O90" i="14"/>
  <c r="O89" i="14"/>
  <c r="O88" i="14"/>
  <c r="O87" i="14"/>
  <c r="O626" i="14"/>
  <c r="O86" i="14"/>
  <c r="O515" i="14"/>
  <c r="O85" i="14"/>
  <c r="O207" i="14"/>
  <c r="O625" i="14"/>
  <c r="O84" i="14"/>
  <c r="O83" i="14"/>
  <c r="O81" i="14"/>
  <c r="O370" i="14"/>
  <c r="O369" i="14"/>
  <c r="O368" i="14"/>
  <c r="O80" i="14"/>
  <c r="O79" i="14"/>
  <c r="O78" i="14"/>
  <c r="O304" i="14"/>
  <c r="O366" i="14"/>
  <c r="O613" i="14"/>
  <c r="O266" i="14"/>
  <c r="O265" i="14"/>
  <c r="O327" i="14"/>
  <c r="O326" i="14"/>
  <c r="O277" i="14"/>
  <c r="O76" i="14"/>
  <c r="O77" i="14"/>
  <c r="O338" i="14"/>
  <c r="O321" i="14"/>
  <c r="O75" i="14"/>
  <c r="O74" i="14"/>
  <c r="O73" i="14"/>
  <c r="O72" i="14"/>
  <c r="O196" i="14"/>
  <c r="O624" i="14"/>
  <c r="O70" i="14"/>
  <c r="O69" i="14"/>
  <c r="O68" i="14"/>
  <c r="O596" i="14"/>
  <c r="O280" i="14"/>
  <c r="O67" i="14"/>
  <c r="O66" i="14"/>
  <c r="O281" i="14"/>
  <c r="O318" i="14"/>
  <c r="O279" i="14"/>
  <c r="O65" i="14"/>
  <c r="O623" i="14"/>
  <c r="O64" i="14"/>
  <c r="O63" i="14"/>
  <c r="O214" i="14"/>
  <c r="O62" i="14"/>
  <c r="O212" i="14"/>
  <c r="O61" i="14"/>
  <c r="O59" i="14"/>
  <c r="O58" i="14"/>
  <c r="O57" i="14"/>
  <c r="O56" i="14"/>
  <c r="O55" i="14"/>
  <c r="O54" i="14"/>
  <c r="O53" i="14"/>
  <c r="O283" i="14"/>
  <c r="O319" i="14"/>
  <c r="O284" i="14"/>
  <c r="O308" i="14"/>
  <c r="O52" i="14"/>
  <c r="O51" i="14"/>
  <c r="O50" i="14"/>
  <c r="O48" i="14"/>
  <c r="O47" i="14"/>
  <c r="O141" i="14"/>
  <c r="O46" i="14"/>
  <c r="O45" i="14"/>
  <c r="O44" i="14"/>
  <c r="O43" i="14"/>
  <c r="O42" i="14"/>
  <c r="O41" i="14"/>
  <c r="O619" i="14"/>
  <c r="O40" i="14"/>
  <c r="O39" i="14"/>
  <c r="O37" i="14"/>
  <c r="O36" i="14"/>
  <c r="O35" i="14"/>
  <c r="O34" i="14"/>
  <c r="O33" i="14"/>
  <c r="O32" i="14"/>
  <c r="O31" i="14"/>
  <c r="O30" i="14"/>
  <c r="O29" i="14"/>
  <c r="O28" i="14"/>
  <c r="O26" i="14"/>
  <c r="O119" i="14"/>
  <c r="O25" i="14"/>
  <c r="O24" i="14"/>
  <c r="O317" i="14"/>
  <c r="O316" i="14"/>
  <c r="O315" i="14"/>
  <c r="O314" i="14"/>
  <c r="O313" i="14"/>
  <c r="O312" i="14"/>
  <c r="O310" i="14"/>
  <c r="O23" i="14"/>
  <c r="O276" i="14"/>
  <c r="O22" i="14"/>
  <c r="O21" i="14"/>
  <c r="O274" i="14"/>
  <c r="O275" i="14"/>
  <c r="O309" i="14"/>
  <c r="O172" i="14"/>
  <c r="O20" i="14"/>
  <c r="O171" i="14"/>
  <c r="O303" i="14"/>
  <c r="O264" i="14"/>
  <c r="O263" i="14"/>
  <c r="O262" i="14"/>
  <c r="O269" i="14"/>
  <c r="O268" i="14"/>
  <c r="O270" i="14"/>
  <c r="O19" i="14"/>
  <c r="O18" i="14"/>
  <c r="O307" i="14"/>
  <c r="O17" i="14"/>
  <c r="O15" i="14"/>
  <c r="O282" i="14"/>
  <c r="O256" i="14"/>
  <c r="O14" i="14"/>
  <c r="O13" i="14"/>
  <c r="O12" i="14"/>
  <c r="O11" i="14"/>
  <c r="O10" i="14"/>
  <c r="O8" i="14"/>
  <c r="O7" i="14"/>
  <c r="O6" i="14"/>
  <c r="O816" i="14"/>
  <c r="O814" i="14"/>
  <c r="O813" i="14"/>
  <c r="O616" i="14"/>
  <c r="O251" i="14"/>
  <c r="O243" i="14"/>
  <c r="O260" i="14"/>
  <c r="O261" i="14"/>
  <c r="O812" i="14"/>
  <c r="O811" i="14"/>
  <c r="O237" i="14"/>
  <c r="O810" i="14"/>
  <c r="O809" i="14"/>
  <c r="O808" i="14"/>
  <c r="O467" i="14"/>
  <c r="O807" i="14"/>
  <c r="O805" i="14"/>
  <c r="O804" i="14"/>
  <c r="O802" i="14"/>
  <c r="O681" i="14"/>
  <c r="O798" i="14"/>
  <c r="O787" i="14"/>
  <c r="O240" i="14"/>
  <c r="O776" i="14"/>
  <c r="O764" i="14"/>
  <c r="O452" i="14"/>
  <c r="O453" i="14"/>
  <c r="O496" i="14"/>
  <c r="O486" i="14"/>
  <c r="O454" i="14"/>
  <c r="O293" i="14"/>
  <c r="O753" i="14"/>
  <c r="O244" i="14"/>
  <c r="O241" i="14"/>
  <c r="O250" i="14"/>
  <c r="O731" i="14"/>
  <c r="O720" i="14"/>
  <c r="O615" i="14"/>
  <c r="O617" i="14"/>
  <c r="O709" i="14"/>
  <c r="O606" i="14"/>
  <c r="O605" i="14"/>
  <c r="O604" i="14"/>
  <c r="O603" i="14"/>
  <c r="O602" i="14"/>
  <c r="O387" i="14"/>
  <c r="O451" i="14"/>
  <c r="O698" i="14"/>
  <c r="O687" i="14"/>
  <c r="O676" i="14"/>
  <c r="O665" i="14"/>
  <c r="O653" i="14"/>
  <c r="O632" i="14"/>
  <c r="O610" i="14"/>
  <c r="O599" i="14"/>
  <c r="O456" i="14"/>
  <c r="O588" i="14"/>
  <c r="O577" i="14"/>
  <c r="O555" i="14"/>
  <c r="O543" i="14"/>
  <c r="O249" i="14"/>
  <c r="O532" i="14"/>
  <c r="O290" i="14"/>
  <c r="O288" i="14"/>
  <c r="O287" i="14"/>
  <c r="O593" i="14"/>
  <c r="O292" i="14"/>
  <c r="O291" i="14"/>
  <c r="O521" i="14"/>
  <c r="O499" i="14"/>
  <c r="O488" i="14"/>
  <c r="O477" i="14"/>
  <c r="O466" i="14"/>
  <c r="O455" i="14"/>
  <c r="O253" i="14"/>
  <c r="O252" i="14"/>
  <c r="O444" i="14"/>
  <c r="O254" i="14"/>
  <c r="O255" i="14"/>
  <c r="O433" i="14"/>
  <c r="O422" i="14"/>
  <c r="O239" i="14"/>
  <c r="O411" i="14"/>
  <c r="O400" i="14"/>
  <c r="O389" i="14"/>
  <c r="O395" i="14"/>
  <c r="O378" i="14"/>
  <c r="O367" i="14"/>
  <c r="O356" i="14"/>
  <c r="O345" i="14"/>
  <c r="O334" i="14"/>
  <c r="O322" i="14"/>
  <c r="O311" i="14"/>
  <c r="O300" i="14"/>
  <c r="O320" i="14"/>
  <c r="O289" i="14"/>
  <c r="O278" i="14"/>
  <c r="O267" i="14"/>
  <c r="O257" i="14"/>
  <c r="O247" i="14"/>
  <c r="O236" i="14"/>
  <c r="O225" i="14"/>
  <c r="O213" i="14"/>
  <c r="O203" i="14"/>
  <c r="O192" i="14"/>
  <c r="O181" i="14"/>
  <c r="O211" i="14"/>
  <c r="O170" i="14"/>
  <c r="O271" i="14"/>
  <c r="O248" i="14"/>
  <c r="O246" i="14"/>
  <c r="O159" i="14"/>
  <c r="O245" i="14"/>
  <c r="O242" i="14"/>
  <c r="O148" i="14"/>
  <c r="O137" i="14"/>
  <c r="O210" i="14"/>
  <c r="O126" i="14"/>
  <c r="O115" i="14"/>
  <c r="O103" i="14"/>
  <c r="O209" i="14"/>
  <c r="O93" i="14"/>
  <c r="O82" i="14"/>
  <c r="O71" i="14"/>
  <c r="O60" i="14"/>
  <c r="O208" i="14"/>
  <c r="O38" i="14"/>
  <c r="O27" i="14"/>
  <c r="O16" i="14"/>
  <c r="O5" i="14"/>
  <c r="O806" i="14"/>
  <c r="O775" i="14"/>
  <c r="O664" i="14"/>
  <c r="O443" i="14"/>
  <c r="O333" i="14"/>
  <c r="O224" i="14"/>
  <c r="O114" i="14"/>
  <c r="O4" i="14"/>
  <c r="BC6" i="1"/>
  <c r="BV7" i="1"/>
  <c r="BC7" i="1" s="1"/>
  <c r="BV8" i="1"/>
  <c r="BC8" i="1" s="1"/>
  <c r="BV9" i="1"/>
  <c r="BC9" i="1" s="1"/>
  <c r="BV10" i="1"/>
  <c r="BC10" i="1" s="1"/>
  <c r="BV11" i="1"/>
  <c r="BC11" i="1" s="1"/>
  <c r="BV12" i="1"/>
  <c r="BC12" i="1" s="1"/>
  <c r="BV13" i="1"/>
  <c r="BC13" i="1" s="1"/>
  <c r="BV14" i="1"/>
  <c r="BC14" i="1" s="1"/>
  <c r="BV15" i="1"/>
  <c r="BC15" i="1" s="1"/>
  <c r="BV16" i="1"/>
  <c r="BC16" i="1" s="1"/>
  <c r="BV17" i="1"/>
  <c r="BC17" i="1" s="1"/>
  <c r="BC19" i="1"/>
  <c r="BC20" i="1"/>
  <c r="BV21" i="1"/>
  <c r="BC21" i="1" s="1"/>
  <c r="BV22" i="1"/>
  <c r="BC22" i="1" s="1"/>
  <c r="BV23" i="1"/>
  <c r="BC23" i="1" s="1"/>
  <c r="BV24" i="1"/>
  <c r="BC24" i="1" s="1"/>
  <c r="BV25" i="1"/>
  <c r="BC25" i="1" s="1"/>
  <c r="BV26" i="1"/>
  <c r="BC26" i="1" s="1"/>
  <c r="BV27" i="1"/>
  <c r="BC27" i="1" s="1"/>
  <c r="BV28" i="1"/>
  <c r="BC28" i="1" s="1"/>
  <c r="BV29" i="1"/>
  <c r="BC29" i="1" s="1"/>
  <c r="BV30" i="1"/>
  <c r="BC30" i="1" s="1"/>
  <c r="BC31" i="1"/>
  <c r="BV32" i="1"/>
  <c r="BC32" i="1" s="1"/>
  <c r="BV33" i="1"/>
  <c r="BC33" i="1" s="1"/>
  <c r="BV34" i="1"/>
  <c r="BC34" i="1" s="1"/>
  <c r="BV35" i="1"/>
  <c r="BC35" i="1" s="1"/>
  <c r="BV36" i="1"/>
  <c r="BC36" i="1" s="1"/>
  <c r="BV37" i="1"/>
  <c r="BC37" i="1" s="1"/>
  <c r="BV38" i="1"/>
  <c r="BC38" i="1" s="1"/>
  <c r="BV39" i="1"/>
  <c r="BC39" i="1" s="1"/>
  <c r="BV40" i="1"/>
  <c r="BC40" i="1" s="1"/>
  <c r="BV41" i="1"/>
  <c r="BC41" i="1" s="1"/>
  <c r="BV42" i="1"/>
  <c r="BC42" i="1" s="1"/>
  <c r="BV43" i="1"/>
  <c r="BC43" i="1" s="1"/>
  <c r="BV44" i="1"/>
  <c r="BC44" i="1" s="1"/>
  <c r="BV45" i="1"/>
  <c r="BC45" i="1" s="1"/>
  <c r="BV46" i="1"/>
  <c r="BC46" i="1" s="1"/>
  <c r="BC47" i="1"/>
  <c r="BV48" i="1"/>
  <c r="BC48" i="1" s="1"/>
  <c r="BV49" i="1"/>
  <c r="BC49" i="1" s="1"/>
  <c r="BV50" i="1"/>
  <c r="BC50" i="1" s="1"/>
  <c r="BV51" i="1"/>
  <c r="BC51" i="1" s="1"/>
  <c r="BV52" i="1"/>
  <c r="BC52" i="1" s="1"/>
  <c r="BC53" i="1"/>
  <c r="BC54" i="1"/>
  <c r="BV55" i="1"/>
  <c r="BC55" i="1" s="1"/>
  <c r="BC59" i="1"/>
  <c r="BV60" i="1"/>
  <c r="BC60" i="1" s="1"/>
  <c r="BU7" i="1"/>
  <c r="BU8" i="1"/>
  <c r="BU9" i="1"/>
  <c r="BU10" i="1"/>
  <c r="BU11" i="1"/>
  <c r="BU12" i="1"/>
  <c r="BU13" i="1"/>
  <c r="BU14" i="1"/>
  <c r="BU15" i="1"/>
  <c r="BU16" i="1"/>
  <c r="BU17" i="1"/>
  <c r="BU21" i="1"/>
  <c r="BU22" i="1"/>
  <c r="BU23" i="1"/>
  <c r="BU24" i="1"/>
  <c r="BU25" i="1"/>
  <c r="BU26" i="1"/>
  <c r="BU27" i="1"/>
  <c r="BU28" i="1"/>
  <c r="BU29" i="1"/>
  <c r="BU30" i="1"/>
  <c r="BU32" i="1"/>
  <c r="BU33" i="1"/>
  <c r="BU34" i="1"/>
  <c r="BU35" i="1"/>
  <c r="BU36" i="1"/>
  <c r="BU37" i="1"/>
  <c r="BU38" i="1"/>
  <c r="BU39" i="1"/>
  <c r="BU40" i="1"/>
  <c r="BU41" i="1"/>
  <c r="BU42" i="1"/>
  <c r="BU43" i="1"/>
  <c r="BU44" i="1"/>
  <c r="BU45" i="1"/>
  <c r="BU46" i="1"/>
  <c r="BU48" i="1"/>
  <c r="BU49" i="1"/>
  <c r="BU50" i="1"/>
  <c r="BU51" i="1"/>
  <c r="BU52" i="1"/>
  <c r="BU55" i="1"/>
  <c r="BU60" i="1"/>
  <c r="BT7" i="1"/>
  <c r="BT8" i="1"/>
  <c r="BT9" i="1"/>
  <c r="BT10" i="1"/>
  <c r="BT11" i="1"/>
  <c r="BT12" i="1"/>
  <c r="BT13" i="1"/>
  <c r="BT14" i="1"/>
  <c r="BT15" i="1"/>
  <c r="BT16" i="1"/>
  <c r="BT17" i="1"/>
  <c r="BT21" i="1"/>
  <c r="BT22" i="1"/>
  <c r="BT23" i="1"/>
  <c r="BT24" i="1"/>
  <c r="BT25" i="1"/>
  <c r="BT26" i="1"/>
  <c r="BT27" i="1"/>
  <c r="BT28" i="1"/>
  <c r="BT29" i="1"/>
  <c r="BT30" i="1"/>
  <c r="BT32" i="1"/>
  <c r="BT33" i="1"/>
  <c r="BT34" i="1"/>
  <c r="BT35" i="1"/>
  <c r="BT36" i="1"/>
  <c r="BT37" i="1"/>
  <c r="BT38" i="1"/>
  <c r="BT39" i="1"/>
  <c r="BT40" i="1"/>
  <c r="BT41" i="1"/>
  <c r="BT42" i="1"/>
  <c r="BT43" i="1"/>
  <c r="BT44" i="1"/>
  <c r="BT45" i="1"/>
  <c r="BT46" i="1"/>
  <c r="BT48" i="1"/>
  <c r="BT49" i="1"/>
  <c r="BT50" i="1"/>
  <c r="BT51" i="1"/>
  <c r="BT52" i="1"/>
  <c r="BT55" i="1"/>
  <c r="BT60" i="1"/>
  <c r="BS7" i="1"/>
  <c r="BS8" i="1"/>
  <c r="BS9" i="1"/>
  <c r="BS10" i="1"/>
  <c r="BS11" i="1"/>
  <c r="BS12" i="1"/>
  <c r="BS13" i="1"/>
  <c r="BS14" i="1"/>
  <c r="BS15" i="1"/>
  <c r="BS16" i="1"/>
  <c r="BS17" i="1"/>
  <c r="BS21" i="1"/>
  <c r="BS22" i="1"/>
  <c r="BS23" i="1"/>
  <c r="BS24" i="1"/>
  <c r="BS25" i="1"/>
  <c r="BS26" i="1"/>
  <c r="BS27" i="1"/>
  <c r="BS28" i="1"/>
  <c r="BS29" i="1"/>
  <c r="BS30" i="1"/>
  <c r="BS32" i="1"/>
  <c r="BS33" i="1"/>
  <c r="BS34" i="1"/>
  <c r="BS35" i="1"/>
  <c r="BS36" i="1"/>
  <c r="BS37" i="1"/>
  <c r="BS38" i="1"/>
  <c r="BS39" i="1"/>
  <c r="BS40" i="1"/>
  <c r="BS41" i="1"/>
  <c r="BS42" i="1"/>
  <c r="BS43" i="1"/>
  <c r="BS44" i="1"/>
  <c r="BS45" i="1"/>
  <c r="BS46" i="1"/>
  <c r="BS48" i="1"/>
  <c r="BS49" i="1"/>
  <c r="BS50" i="1"/>
  <c r="BS51" i="1"/>
  <c r="BS52" i="1"/>
  <c r="BS55" i="1"/>
  <c r="BS60" i="1"/>
  <c r="BR7" i="1"/>
  <c r="BR8" i="1"/>
  <c r="BR9" i="1"/>
  <c r="BR10" i="1"/>
  <c r="BR11" i="1"/>
  <c r="BR12" i="1"/>
  <c r="BR13" i="1"/>
  <c r="BR14" i="1"/>
  <c r="BR15" i="1"/>
  <c r="BR16" i="1"/>
  <c r="BR17" i="1"/>
  <c r="BR21" i="1"/>
  <c r="BR22" i="1"/>
  <c r="BR23" i="1"/>
  <c r="BR24" i="1"/>
  <c r="BR25" i="1"/>
  <c r="BR26" i="1"/>
  <c r="BR27" i="1"/>
  <c r="BR28" i="1"/>
  <c r="BR29" i="1"/>
  <c r="BR30" i="1"/>
  <c r="BR32" i="1"/>
  <c r="BR33" i="1"/>
  <c r="BR34" i="1"/>
  <c r="BR35" i="1"/>
  <c r="BR36" i="1"/>
  <c r="BR37" i="1"/>
  <c r="BR38" i="1"/>
  <c r="BR39" i="1"/>
  <c r="BR40" i="1"/>
  <c r="BR41" i="1"/>
  <c r="BR42" i="1"/>
  <c r="BR43" i="1"/>
  <c r="BR44" i="1"/>
  <c r="BR45" i="1"/>
  <c r="BR46" i="1"/>
  <c r="BR48" i="1"/>
  <c r="BR49" i="1"/>
  <c r="BR50" i="1"/>
  <c r="BR51" i="1"/>
  <c r="BR52" i="1"/>
  <c r="BR60" i="1"/>
  <c r="BQ7" i="1"/>
  <c r="BQ8" i="1"/>
  <c r="BQ9" i="1"/>
  <c r="BQ10" i="1"/>
  <c r="BQ11" i="1"/>
  <c r="BQ12" i="1"/>
  <c r="BQ13" i="1"/>
  <c r="BQ14" i="1"/>
  <c r="BQ15" i="1"/>
  <c r="BQ16" i="1"/>
  <c r="BQ17" i="1"/>
  <c r="BQ21" i="1"/>
  <c r="BQ22" i="1"/>
  <c r="BQ23" i="1"/>
  <c r="BQ24" i="1"/>
  <c r="BQ25" i="1"/>
  <c r="BQ26" i="1"/>
  <c r="BQ27" i="1"/>
  <c r="BQ28" i="1"/>
  <c r="BQ29" i="1"/>
  <c r="BQ30" i="1"/>
  <c r="BQ32" i="1"/>
  <c r="BQ33" i="1"/>
  <c r="BQ34" i="1"/>
  <c r="BQ35" i="1"/>
  <c r="BQ36" i="1"/>
  <c r="BQ37" i="1"/>
  <c r="BQ38" i="1"/>
  <c r="BQ39" i="1"/>
  <c r="BQ40" i="1"/>
  <c r="BQ41" i="1"/>
  <c r="BQ42" i="1"/>
  <c r="BQ43" i="1"/>
  <c r="BQ44" i="1"/>
  <c r="BQ45" i="1"/>
  <c r="BQ46" i="1"/>
  <c r="BQ48" i="1"/>
  <c r="BQ49" i="1"/>
  <c r="BQ50" i="1"/>
  <c r="BQ51" i="1"/>
  <c r="BQ52" i="1"/>
  <c r="BQ60" i="1"/>
  <c r="BB6" i="1" l="1"/>
  <c r="N7" i="1"/>
  <c r="N8" i="1"/>
  <c r="N9" i="1"/>
  <c r="N10" i="1"/>
  <c r="N11" i="1"/>
  <c r="N12" i="1"/>
  <c r="N13" i="1"/>
  <c r="N14" i="1"/>
  <c r="N15" i="1"/>
  <c r="N16" i="1"/>
  <c r="N17" i="1"/>
  <c r="N21" i="1"/>
  <c r="N22" i="1"/>
  <c r="N23" i="1"/>
  <c r="N24" i="1"/>
  <c r="N25" i="1"/>
  <c r="N26" i="1"/>
  <c r="N27" i="1"/>
  <c r="N28" i="1"/>
  <c r="N29" i="1"/>
  <c r="N30" i="1"/>
  <c r="N32" i="1"/>
  <c r="N33" i="1"/>
  <c r="N34" i="1"/>
  <c r="N35" i="1"/>
  <c r="N36" i="1"/>
  <c r="N37" i="1"/>
  <c r="N38" i="1"/>
  <c r="N39" i="1"/>
  <c r="N40" i="1"/>
  <c r="N41" i="1"/>
  <c r="N42" i="1"/>
  <c r="N43" i="1"/>
  <c r="N44" i="1"/>
  <c r="N45" i="1"/>
  <c r="N46" i="1"/>
  <c r="N48" i="1"/>
  <c r="N49" i="1"/>
  <c r="N50" i="1"/>
  <c r="N51" i="1"/>
  <c r="N52" i="1"/>
  <c r="N53" i="1"/>
  <c r="N54" i="1"/>
  <c r="N55" i="1"/>
  <c r="N60" i="1"/>
  <c r="CB7" i="1"/>
  <c r="CB8" i="1"/>
  <c r="CB9" i="1"/>
  <c r="CB10" i="1"/>
  <c r="CB11" i="1"/>
  <c r="CB12" i="1"/>
  <c r="CB13" i="1"/>
  <c r="CB14" i="1"/>
  <c r="CB15" i="1"/>
  <c r="CB16" i="1"/>
  <c r="CB17" i="1"/>
  <c r="CB21" i="1"/>
  <c r="CB22" i="1"/>
  <c r="CB23" i="1"/>
  <c r="CB24" i="1"/>
  <c r="CB25" i="1"/>
  <c r="CB26" i="1"/>
  <c r="CB27" i="1"/>
  <c r="CB28" i="1"/>
  <c r="CB29" i="1"/>
  <c r="CB30" i="1"/>
  <c r="CB32" i="1"/>
  <c r="CB33" i="1"/>
  <c r="CB34" i="1"/>
  <c r="CB35" i="1"/>
  <c r="CB36" i="1"/>
  <c r="CB37" i="1"/>
  <c r="CB38" i="1"/>
  <c r="CB39" i="1"/>
  <c r="CB40" i="1"/>
  <c r="CB41" i="1"/>
  <c r="CB42" i="1"/>
  <c r="CB43" i="1"/>
  <c r="CB44" i="1"/>
  <c r="CB45" i="1"/>
  <c r="CB46" i="1"/>
  <c r="CB48" i="1"/>
  <c r="CB49" i="1"/>
  <c r="CB50" i="1"/>
  <c r="CB51" i="1"/>
  <c r="CB52" i="1"/>
  <c r="CB55" i="1"/>
  <c r="CB60" i="1"/>
  <c r="CA7" i="1"/>
  <c r="CA8" i="1"/>
  <c r="CA9" i="1"/>
  <c r="CA10" i="1"/>
  <c r="CA11" i="1"/>
  <c r="CA12" i="1"/>
  <c r="CA13" i="1"/>
  <c r="CA14" i="1"/>
  <c r="CA15" i="1"/>
  <c r="CA16" i="1"/>
  <c r="CA17" i="1"/>
  <c r="CA21" i="1"/>
  <c r="CA22" i="1"/>
  <c r="CA23" i="1"/>
  <c r="CA24" i="1"/>
  <c r="CA25" i="1"/>
  <c r="CA26" i="1"/>
  <c r="CA27" i="1"/>
  <c r="CA28" i="1"/>
  <c r="CA29" i="1"/>
  <c r="CA30" i="1"/>
  <c r="CA32" i="1"/>
  <c r="CA33" i="1"/>
  <c r="CA34" i="1"/>
  <c r="CA35" i="1"/>
  <c r="CA36" i="1"/>
  <c r="CA37" i="1"/>
  <c r="CA38" i="1"/>
  <c r="CA39" i="1"/>
  <c r="CA40" i="1"/>
  <c r="CA41" i="1"/>
  <c r="CA42" i="1"/>
  <c r="CA43" i="1"/>
  <c r="CA44" i="1"/>
  <c r="CA45" i="1"/>
  <c r="CA46" i="1"/>
  <c r="CA48" i="1"/>
  <c r="CA49" i="1"/>
  <c r="CA50" i="1"/>
  <c r="CA51" i="1"/>
  <c r="CA52" i="1"/>
  <c r="CA55" i="1"/>
  <c r="CA60" i="1"/>
  <c r="BZ7" i="1"/>
  <c r="BZ8" i="1"/>
  <c r="BZ9" i="1"/>
  <c r="BZ10" i="1"/>
  <c r="BZ11" i="1"/>
  <c r="BZ12" i="1"/>
  <c r="BZ13" i="1"/>
  <c r="BZ14" i="1"/>
  <c r="BZ15" i="1"/>
  <c r="BZ16" i="1"/>
  <c r="BZ17" i="1"/>
  <c r="BZ21" i="1"/>
  <c r="BZ22" i="1"/>
  <c r="BZ23" i="1"/>
  <c r="BZ24" i="1"/>
  <c r="BZ25" i="1"/>
  <c r="BZ26" i="1"/>
  <c r="BZ27" i="1"/>
  <c r="BZ28" i="1"/>
  <c r="BZ29" i="1"/>
  <c r="BZ30" i="1"/>
  <c r="BZ32" i="1"/>
  <c r="BZ33" i="1"/>
  <c r="BZ34" i="1"/>
  <c r="BZ35" i="1"/>
  <c r="BZ36" i="1"/>
  <c r="BZ37" i="1"/>
  <c r="BZ38" i="1"/>
  <c r="BZ39" i="1"/>
  <c r="BZ40" i="1"/>
  <c r="BZ41" i="1"/>
  <c r="BZ42" i="1"/>
  <c r="BZ43" i="1"/>
  <c r="BZ44" i="1"/>
  <c r="BZ45" i="1"/>
  <c r="BZ46" i="1"/>
  <c r="BZ48" i="1"/>
  <c r="BZ49" i="1"/>
  <c r="BZ50" i="1"/>
  <c r="BZ51" i="1"/>
  <c r="BZ52" i="1"/>
  <c r="BZ55" i="1"/>
  <c r="BZ60" i="1"/>
  <c r="BY7" i="1"/>
  <c r="BY8" i="1"/>
  <c r="BY9" i="1"/>
  <c r="BY10" i="1"/>
  <c r="BY11" i="1"/>
  <c r="BY12" i="1"/>
  <c r="BY13" i="1"/>
  <c r="BY14" i="1"/>
  <c r="BY15" i="1"/>
  <c r="BY16" i="1"/>
  <c r="BY17" i="1"/>
  <c r="BY21" i="1"/>
  <c r="BY22" i="1"/>
  <c r="BY23" i="1"/>
  <c r="BY24" i="1"/>
  <c r="BY25" i="1"/>
  <c r="BY26" i="1"/>
  <c r="BY27" i="1"/>
  <c r="BY28" i="1"/>
  <c r="BY29" i="1"/>
  <c r="BY30" i="1"/>
  <c r="BY32" i="1"/>
  <c r="BY33" i="1"/>
  <c r="BY34" i="1"/>
  <c r="BY35" i="1"/>
  <c r="BY36" i="1"/>
  <c r="BY37" i="1"/>
  <c r="BY38" i="1"/>
  <c r="BY39" i="1"/>
  <c r="BY40" i="1"/>
  <c r="BY41" i="1"/>
  <c r="BY42" i="1"/>
  <c r="BY43" i="1"/>
  <c r="BY44" i="1"/>
  <c r="BY45" i="1"/>
  <c r="BY46" i="1"/>
  <c r="BY48" i="1"/>
  <c r="BY49" i="1"/>
  <c r="BY50" i="1"/>
  <c r="BY51" i="1"/>
  <c r="BY52" i="1"/>
  <c r="BY55" i="1"/>
  <c r="BY60" i="1"/>
  <c r="BX7" i="1"/>
  <c r="BX8" i="1"/>
  <c r="BX9" i="1"/>
  <c r="BX10" i="1"/>
  <c r="BX11" i="1"/>
  <c r="BX12" i="1"/>
  <c r="BX13" i="1"/>
  <c r="BX14" i="1"/>
  <c r="BX15" i="1"/>
  <c r="BX16" i="1"/>
  <c r="BX17" i="1"/>
  <c r="BX21" i="1"/>
  <c r="BX22" i="1"/>
  <c r="BX23" i="1"/>
  <c r="BX24" i="1"/>
  <c r="BX25" i="1"/>
  <c r="BX26" i="1"/>
  <c r="BX27" i="1"/>
  <c r="BX28" i="1"/>
  <c r="BX29" i="1"/>
  <c r="BX30" i="1"/>
  <c r="BX32" i="1"/>
  <c r="BX33" i="1"/>
  <c r="BX34" i="1"/>
  <c r="BX35" i="1"/>
  <c r="BX36" i="1"/>
  <c r="BX37" i="1"/>
  <c r="BX38" i="1"/>
  <c r="BX39" i="1"/>
  <c r="BX40" i="1"/>
  <c r="BX41" i="1"/>
  <c r="BX42" i="1"/>
  <c r="BX43" i="1"/>
  <c r="BX44" i="1"/>
  <c r="BX45" i="1"/>
  <c r="BX46" i="1"/>
  <c r="BX48" i="1"/>
  <c r="BX49" i="1"/>
  <c r="BX50" i="1"/>
  <c r="BX51" i="1"/>
  <c r="BX52" i="1"/>
  <c r="BX55" i="1"/>
  <c r="BX60" i="1"/>
  <c r="BW7" i="1"/>
  <c r="BW8" i="1"/>
  <c r="BW9" i="1"/>
  <c r="BW10" i="1"/>
  <c r="BW11" i="1"/>
  <c r="BW12" i="1"/>
  <c r="BW13" i="1"/>
  <c r="BW14" i="1"/>
  <c r="BW15" i="1"/>
  <c r="BW16" i="1"/>
  <c r="BW17" i="1"/>
  <c r="BW21" i="1"/>
  <c r="BW22" i="1"/>
  <c r="BW23" i="1"/>
  <c r="BW24" i="1"/>
  <c r="BW25" i="1"/>
  <c r="BW26" i="1"/>
  <c r="BW27" i="1"/>
  <c r="BW28" i="1"/>
  <c r="BW29" i="1"/>
  <c r="BW30" i="1"/>
  <c r="BW32" i="1"/>
  <c r="BW33" i="1"/>
  <c r="BW34" i="1"/>
  <c r="BW35" i="1"/>
  <c r="BW36" i="1"/>
  <c r="BW37" i="1"/>
  <c r="BW38" i="1"/>
  <c r="BW39" i="1"/>
  <c r="BW40" i="1"/>
  <c r="BW41" i="1"/>
  <c r="BW42" i="1"/>
  <c r="BW43" i="1"/>
  <c r="BW44" i="1"/>
  <c r="BW45" i="1"/>
  <c r="BW46" i="1"/>
  <c r="BW48" i="1"/>
  <c r="BW49" i="1"/>
  <c r="BW50" i="1"/>
  <c r="BW51" i="1"/>
  <c r="BW52" i="1"/>
  <c r="BW55" i="1"/>
  <c r="BW60" i="1"/>
  <c r="BP7" i="1"/>
  <c r="BP8" i="1"/>
  <c r="BP9" i="1"/>
  <c r="BP10" i="1"/>
  <c r="BP11" i="1"/>
  <c r="BP12" i="1"/>
  <c r="BP13" i="1"/>
  <c r="BP14" i="1"/>
  <c r="BP15" i="1"/>
  <c r="BP16" i="1"/>
  <c r="BP17" i="1"/>
  <c r="BP21" i="1"/>
  <c r="BP22" i="1"/>
  <c r="BP23" i="1"/>
  <c r="BP24" i="1"/>
  <c r="BP25" i="1"/>
  <c r="BP26" i="1"/>
  <c r="BP27" i="1"/>
  <c r="BP28" i="1"/>
  <c r="BP29" i="1"/>
  <c r="BP30" i="1"/>
  <c r="BP32" i="1"/>
  <c r="BP33" i="1"/>
  <c r="BP34" i="1"/>
  <c r="BP35" i="1"/>
  <c r="BP36" i="1"/>
  <c r="BP37" i="1"/>
  <c r="BP38" i="1"/>
  <c r="BP39" i="1"/>
  <c r="BP40" i="1"/>
  <c r="BP41" i="1"/>
  <c r="BP42" i="1"/>
  <c r="BP43" i="1"/>
  <c r="BP44" i="1"/>
  <c r="BP45" i="1"/>
  <c r="BP46" i="1"/>
  <c r="BP48" i="1"/>
  <c r="BP49" i="1"/>
  <c r="BP50" i="1"/>
  <c r="BP51" i="1"/>
  <c r="BP52" i="1"/>
  <c r="BP60" i="1"/>
  <c r="BO7" i="1"/>
  <c r="BO8" i="1"/>
  <c r="BO9" i="1"/>
  <c r="BO10" i="1"/>
  <c r="BO11" i="1"/>
  <c r="BO12" i="1"/>
  <c r="BO13" i="1"/>
  <c r="BO14" i="1"/>
  <c r="BO15" i="1"/>
  <c r="BO16" i="1"/>
  <c r="BO17" i="1"/>
  <c r="BO21" i="1"/>
  <c r="BO22" i="1"/>
  <c r="BO23" i="1"/>
  <c r="BO24" i="1"/>
  <c r="BO25" i="1"/>
  <c r="BO26" i="1"/>
  <c r="BO27" i="1"/>
  <c r="BO28" i="1"/>
  <c r="BO29" i="1"/>
  <c r="BO30" i="1"/>
  <c r="BO32" i="1"/>
  <c r="BO33" i="1"/>
  <c r="BO34" i="1"/>
  <c r="BO35" i="1"/>
  <c r="BO36" i="1"/>
  <c r="BO37" i="1"/>
  <c r="BO38" i="1"/>
  <c r="BO39" i="1"/>
  <c r="BO40" i="1"/>
  <c r="BO41" i="1"/>
  <c r="BO42" i="1"/>
  <c r="BO43" i="1"/>
  <c r="BO44" i="1"/>
  <c r="BO45" i="1"/>
  <c r="BO46" i="1"/>
  <c r="BO48" i="1"/>
  <c r="BO49" i="1"/>
  <c r="BO50" i="1"/>
  <c r="BO51" i="1"/>
  <c r="BO52" i="1"/>
  <c r="BO60" i="1"/>
  <c r="BN7" i="1"/>
  <c r="BN8" i="1"/>
  <c r="BN9" i="1"/>
  <c r="BN10" i="1"/>
  <c r="BN11" i="1"/>
  <c r="BN12" i="1"/>
  <c r="BN13" i="1"/>
  <c r="BN14" i="1"/>
  <c r="BN15" i="1"/>
  <c r="BN16" i="1"/>
  <c r="BN17" i="1"/>
  <c r="BN21" i="1"/>
  <c r="BN22" i="1"/>
  <c r="BN23" i="1"/>
  <c r="BN24" i="1"/>
  <c r="BN25" i="1"/>
  <c r="BN26" i="1"/>
  <c r="BN27" i="1"/>
  <c r="BN28" i="1"/>
  <c r="BN29" i="1"/>
  <c r="BN30" i="1"/>
  <c r="BN32" i="1"/>
  <c r="BN33" i="1"/>
  <c r="BN34" i="1"/>
  <c r="BN35" i="1"/>
  <c r="BN36" i="1"/>
  <c r="BN37" i="1"/>
  <c r="BN38" i="1"/>
  <c r="BN39" i="1"/>
  <c r="BN40" i="1"/>
  <c r="BN41" i="1"/>
  <c r="BN42" i="1"/>
  <c r="BN43" i="1"/>
  <c r="BN44" i="1"/>
  <c r="BN45" i="1"/>
  <c r="BN46" i="1"/>
  <c r="BN48" i="1"/>
  <c r="BN49" i="1"/>
  <c r="BN50" i="1"/>
  <c r="BN51" i="1"/>
  <c r="BN52" i="1"/>
  <c r="BN60" i="1"/>
  <c r="BM7" i="1"/>
  <c r="BM8" i="1"/>
  <c r="BM9" i="1"/>
  <c r="BM10" i="1"/>
  <c r="BM11" i="1"/>
  <c r="BM12" i="1"/>
  <c r="BM13" i="1"/>
  <c r="BM14" i="1"/>
  <c r="BM15" i="1"/>
  <c r="BM16" i="1"/>
  <c r="BM17" i="1"/>
  <c r="BM21" i="1"/>
  <c r="BM22" i="1"/>
  <c r="BM23" i="1"/>
  <c r="BM24" i="1"/>
  <c r="BM25" i="1"/>
  <c r="BM26" i="1"/>
  <c r="BM27" i="1"/>
  <c r="BM28" i="1"/>
  <c r="BM29" i="1"/>
  <c r="BM30" i="1"/>
  <c r="BM32" i="1"/>
  <c r="BM33" i="1"/>
  <c r="BM34" i="1"/>
  <c r="BM35" i="1"/>
  <c r="BM36" i="1"/>
  <c r="BM37" i="1"/>
  <c r="BM38" i="1"/>
  <c r="BM39" i="1"/>
  <c r="BM40" i="1"/>
  <c r="BM41" i="1"/>
  <c r="BM42" i="1"/>
  <c r="BM43" i="1"/>
  <c r="BM44" i="1"/>
  <c r="BM45" i="1"/>
  <c r="BM46" i="1"/>
  <c r="BM48" i="1"/>
  <c r="BM49" i="1"/>
  <c r="BM50" i="1"/>
  <c r="BM51" i="1"/>
  <c r="BM52" i="1"/>
  <c r="BM60" i="1"/>
  <c r="BL7" i="1"/>
  <c r="BL8" i="1"/>
  <c r="BL9" i="1"/>
  <c r="BL10" i="1"/>
  <c r="BL11" i="1"/>
  <c r="BL12" i="1"/>
  <c r="BL13" i="1"/>
  <c r="BL14" i="1"/>
  <c r="BL15" i="1"/>
  <c r="BL16" i="1"/>
  <c r="BL17" i="1"/>
  <c r="BL21" i="1"/>
  <c r="BL22" i="1"/>
  <c r="BL23" i="1"/>
  <c r="BL24" i="1"/>
  <c r="BL25" i="1"/>
  <c r="BL26" i="1"/>
  <c r="BL27" i="1"/>
  <c r="BL28" i="1"/>
  <c r="BL29" i="1"/>
  <c r="BL30" i="1"/>
  <c r="BL32" i="1"/>
  <c r="BL33" i="1"/>
  <c r="BL34" i="1"/>
  <c r="BL35" i="1"/>
  <c r="BL36" i="1"/>
  <c r="BL37" i="1"/>
  <c r="BL38" i="1"/>
  <c r="BL39" i="1"/>
  <c r="BL40" i="1"/>
  <c r="BL41" i="1"/>
  <c r="BL42" i="1"/>
  <c r="BL43" i="1"/>
  <c r="BL44" i="1"/>
  <c r="BL45" i="1"/>
  <c r="BL46" i="1"/>
  <c r="BL48" i="1"/>
  <c r="BL49" i="1"/>
  <c r="BL50" i="1"/>
  <c r="BL51" i="1"/>
  <c r="BL52" i="1"/>
  <c r="BL60" i="1"/>
  <c r="BK7" i="1"/>
  <c r="BK8" i="1"/>
  <c r="BK9" i="1"/>
  <c r="BK10" i="1"/>
  <c r="BK11" i="1"/>
  <c r="BK12" i="1"/>
  <c r="BK13" i="1"/>
  <c r="BK14" i="1"/>
  <c r="BK15" i="1"/>
  <c r="BK16" i="1"/>
  <c r="BK17" i="1"/>
  <c r="BK21" i="1"/>
  <c r="BK22" i="1"/>
  <c r="BK23" i="1"/>
  <c r="BK24" i="1"/>
  <c r="BK25" i="1"/>
  <c r="BK26" i="1"/>
  <c r="BK27" i="1"/>
  <c r="BK28" i="1"/>
  <c r="BK29" i="1"/>
  <c r="BK30" i="1"/>
  <c r="BK32" i="1"/>
  <c r="BK33" i="1"/>
  <c r="BK34" i="1"/>
  <c r="BK35" i="1"/>
  <c r="BK36" i="1"/>
  <c r="BK37" i="1"/>
  <c r="BK38" i="1"/>
  <c r="BK39" i="1"/>
  <c r="BK40" i="1"/>
  <c r="BK41" i="1"/>
  <c r="BK42" i="1"/>
  <c r="BK43" i="1"/>
  <c r="BK44" i="1"/>
  <c r="BK45" i="1"/>
  <c r="BK46" i="1"/>
  <c r="BK48" i="1"/>
  <c r="BK49" i="1"/>
  <c r="BK50" i="1"/>
  <c r="BK51" i="1"/>
  <c r="BK52" i="1"/>
  <c r="BK60" i="1"/>
  <c r="BJ7" i="1"/>
  <c r="BJ8" i="1"/>
  <c r="BJ9" i="1"/>
  <c r="BJ10" i="1"/>
  <c r="BJ11" i="1"/>
  <c r="BJ12" i="1"/>
  <c r="BJ13" i="1"/>
  <c r="BJ14" i="1"/>
  <c r="BJ15" i="1"/>
  <c r="BJ16" i="1"/>
  <c r="BJ17" i="1"/>
  <c r="BJ21" i="1"/>
  <c r="BJ22" i="1"/>
  <c r="BJ23" i="1"/>
  <c r="BJ24" i="1"/>
  <c r="BJ25" i="1"/>
  <c r="BJ26" i="1"/>
  <c r="BJ27" i="1"/>
  <c r="BJ28" i="1"/>
  <c r="BJ29" i="1"/>
  <c r="BJ30" i="1"/>
  <c r="BJ32" i="1"/>
  <c r="BJ33" i="1"/>
  <c r="BJ34" i="1"/>
  <c r="BJ35" i="1"/>
  <c r="BJ36" i="1"/>
  <c r="BJ37" i="1"/>
  <c r="BJ38" i="1"/>
  <c r="BJ39" i="1"/>
  <c r="BJ40" i="1"/>
  <c r="BJ41" i="1"/>
  <c r="BJ42" i="1"/>
  <c r="BJ43" i="1"/>
  <c r="BJ44" i="1"/>
  <c r="BJ45" i="1"/>
  <c r="BJ46" i="1"/>
  <c r="BJ47" i="1"/>
  <c r="BJ48" i="1"/>
  <c r="BJ49" i="1"/>
  <c r="BJ50" i="1"/>
  <c r="BJ51" i="1"/>
  <c r="BJ52" i="1"/>
  <c r="BJ53" i="1"/>
  <c r="BJ54" i="1"/>
  <c r="BJ55" i="1"/>
  <c r="BJ59" i="1"/>
  <c r="BJ60" i="1"/>
  <c r="AY23" i="1" l="1"/>
  <c r="AY32" i="1"/>
  <c r="AY40" i="1"/>
  <c r="AY12" i="1"/>
  <c r="AY48" i="1"/>
  <c r="AY59" i="1"/>
  <c r="AY21" i="1"/>
  <c r="AY37" i="1"/>
  <c r="AY52" i="1"/>
  <c r="AY16" i="1"/>
  <c r="AY38" i="1"/>
  <c r="AY45" i="1"/>
  <c r="AY9" i="1"/>
  <c r="AY27" i="1"/>
  <c r="AY51" i="1"/>
  <c r="AY35" i="1"/>
  <c r="AY26" i="1"/>
  <c r="AY15" i="1"/>
  <c r="AY7" i="1"/>
  <c r="AY54" i="1"/>
  <c r="AY46" i="1"/>
  <c r="AY28" i="1"/>
  <c r="AY36" i="1"/>
  <c r="AY8" i="1"/>
  <c r="AY50" i="1"/>
  <c r="AY34" i="1"/>
  <c r="AY25" i="1"/>
  <c r="AY14" i="1"/>
  <c r="AY10" i="1"/>
  <c r="AY53" i="1"/>
  <c r="AY17" i="1"/>
  <c r="AY60" i="1"/>
  <c r="AY49" i="1"/>
  <c r="AY41" i="1"/>
  <c r="AY33" i="1"/>
  <c r="AY24" i="1"/>
  <c r="AY13" i="1"/>
  <c r="AY55" i="1"/>
  <c r="AY47" i="1"/>
  <c r="AY39" i="1"/>
  <c r="AY30" i="1"/>
  <c r="AY22" i="1"/>
  <c r="AY11" i="1"/>
  <c r="AY29" i="1"/>
  <c r="AY44" i="1"/>
  <c r="AY43" i="1"/>
  <c r="AY42" i="1"/>
  <c r="BA6" i="1"/>
  <c r="BD6" i="1"/>
  <c r="BB50" i="1"/>
  <c r="BB17" i="1"/>
  <c r="BB54" i="1"/>
  <c r="BB38" i="1"/>
  <c r="BB34" i="1"/>
  <c r="BB22" i="1"/>
  <c r="BB60" i="1"/>
  <c r="BB53" i="1"/>
  <c r="BB49" i="1"/>
  <c r="BB45" i="1"/>
  <c r="BB41" i="1"/>
  <c r="BB37" i="1"/>
  <c r="BB33" i="1"/>
  <c r="BB29" i="1"/>
  <c r="BB25" i="1"/>
  <c r="BB21" i="1"/>
  <c r="BB16" i="1"/>
  <c r="BB12" i="1"/>
  <c r="BB8" i="1"/>
  <c r="BB19" i="1"/>
  <c r="BB59" i="1"/>
  <c r="BB44" i="1"/>
  <c r="BB40" i="1"/>
  <c r="BB28" i="1"/>
  <c r="BB24" i="1"/>
  <c r="BB11" i="1"/>
  <c r="BB7" i="1"/>
  <c r="BB55" i="1"/>
  <c r="BB39" i="1"/>
  <c r="BB51" i="1"/>
  <c r="BB35" i="1"/>
  <c r="BB23" i="1"/>
  <c r="BB46" i="1"/>
  <c r="BB42" i="1"/>
  <c r="BB30" i="1"/>
  <c r="BB26" i="1"/>
  <c r="BB13" i="1"/>
  <c r="BB9" i="1"/>
  <c r="BB52" i="1"/>
  <c r="BB48" i="1"/>
  <c r="BB36" i="1"/>
  <c r="BB32" i="1"/>
  <c r="BB20" i="1"/>
  <c r="BB15" i="1"/>
  <c r="BB47" i="1"/>
  <c r="BB43" i="1"/>
  <c r="BB31" i="1"/>
  <c r="BB27" i="1"/>
  <c r="BB14" i="1"/>
  <c r="BB10" i="1"/>
  <c r="AX6" i="1" l="1"/>
  <c r="M7" i="1"/>
  <c r="M8" i="1"/>
  <c r="M9" i="1"/>
  <c r="M10" i="1"/>
  <c r="M11" i="1"/>
  <c r="M12" i="1"/>
  <c r="M13" i="1"/>
  <c r="M14" i="1"/>
  <c r="M15" i="1"/>
  <c r="M16" i="1"/>
  <c r="M17" i="1"/>
  <c r="M21" i="1"/>
  <c r="M22" i="1"/>
  <c r="M23" i="1"/>
  <c r="M25" i="1"/>
  <c r="M26" i="1"/>
  <c r="M27" i="1"/>
  <c r="M28" i="1"/>
  <c r="M29" i="1"/>
  <c r="M30" i="1"/>
  <c r="M32" i="1"/>
  <c r="M33" i="1"/>
  <c r="M34" i="1"/>
  <c r="M35" i="1"/>
  <c r="M36" i="1"/>
  <c r="M37" i="1"/>
  <c r="M38" i="1"/>
  <c r="M39" i="1"/>
  <c r="M40" i="1"/>
  <c r="M41" i="1"/>
  <c r="M42" i="1"/>
  <c r="M43" i="1"/>
  <c r="M44" i="1"/>
  <c r="M45" i="1"/>
  <c r="M46" i="1"/>
  <c r="M49" i="1"/>
  <c r="M50" i="1"/>
  <c r="M51" i="1"/>
  <c r="M52" i="1"/>
  <c r="M60" i="1"/>
  <c r="L7" i="1"/>
  <c r="L8" i="1"/>
  <c r="L9" i="1"/>
  <c r="L10" i="1"/>
  <c r="L11" i="1"/>
  <c r="L12" i="1"/>
  <c r="L13" i="1"/>
  <c r="L14" i="1"/>
  <c r="L15" i="1"/>
  <c r="L16" i="1"/>
  <c r="L17" i="1"/>
  <c r="L21" i="1"/>
  <c r="L22" i="1"/>
  <c r="L23" i="1"/>
  <c r="L25" i="1"/>
  <c r="L26" i="1"/>
  <c r="L27" i="1"/>
  <c r="L28" i="1"/>
  <c r="L29" i="1"/>
  <c r="L30" i="1"/>
  <c r="L32" i="1"/>
  <c r="L33" i="1"/>
  <c r="L34" i="1"/>
  <c r="L35" i="1"/>
  <c r="L36" i="1"/>
  <c r="L37" i="1"/>
  <c r="L38" i="1"/>
  <c r="L39" i="1"/>
  <c r="L40" i="1"/>
  <c r="L41" i="1"/>
  <c r="L42" i="1"/>
  <c r="L43" i="1"/>
  <c r="L44" i="1"/>
  <c r="L45" i="1"/>
  <c r="L46" i="1"/>
  <c r="L49" i="1"/>
  <c r="L50" i="1"/>
  <c r="L51" i="1"/>
  <c r="L52" i="1"/>
  <c r="L60" i="1"/>
  <c r="K7" i="1"/>
  <c r="K8" i="1"/>
  <c r="K9" i="1"/>
  <c r="K10" i="1"/>
  <c r="K11" i="1"/>
  <c r="K12" i="1"/>
  <c r="K13" i="1"/>
  <c r="K14" i="1"/>
  <c r="K15" i="1"/>
  <c r="K16" i="1"/>
  <c r="K17" i="1"/>
  <c r="K21" i="1"/>
  <c r="K22" i="1"/>
  <c r="K23" i="1"/>
  <c r="K25" i="1"/>
  <c r="K26" i="1"/>
  <c r="K27" i="1"/>
  <c r="K28" i="1"/>
  <c r="K29" i="1"/>
  <c r="K30" i="1"/>
  <c r="K32" i="1"/>
  <c r="K33" i="1"/>
  <c r="K34" i="1"/>
  <c r="K35" i="1"/>
  <c r="K36" i="1"/>
  <c r="K37" i="1"/>
  <c r="K38" i="1"/>
  <c r="K39" i="1"/>
  <c r="K40" i="1"/>
  <c r="K41" i="1"/>
  <c r="K42" i="1"/>
  <c r="K43" i="1"/>
  <c r="K44" i="1"/>
  <c r="K45" i="1"/>
  <c r="K46" i="1"/>
  <c r="K49" i="1"/>
  <c r="K50" i="1"/>
  <c r="K51" i="1"/>
  <c r="K52" i="1"/>
  <c r="K60" i="1"/>
  <c r="J41" i="1"/>
  <c r="J42" i="1"/>
  <c r="J43" i="1"/>
  <c r="J44" i="1"/>
  <c r="J45" i="1"/>
  <c r="J46" i="1"/>
  <c r="J49" i="1"/>
  <c r="J50" i="1"/>
  <c r="J51" i="1"/>
  <c r="J52" i="1"/>
  <c r="J60" i="1"/>
  <c r="I60" i="1"/>
  <c r="H7" i="1"/>
  <c r="H8" i="1"/>
  <c r="H9" i="1"/>
  <c r="H10" i="1"/>
  <c r="H11" i="1"/>
  <c r="H12" i="1"/>
  <c r="H13" i="1"/>
  <c r="H14" i="1"/>
  <c r="H15" i="1"/>
  <c r="H16" i="1"/>
  <c r="H17" i="1"/>
  <c r="H21" i="1"/>
  <c r="H22" i="1"/>
  <c r="H23" i="1"/>
  <c r="H25" i="1"/>
  <c r="H26" i="1"/>
  <c r="H27" i="1"/>
  <c r="H28" i="1"/>
  <c r="H29" i="1"/>
  <c r="H30" i="1"/>
  <c r="H32" i="1"/>
  <c r="H33" i="1"/>
  <c r="H34" i="1"/>
  <c r="H35" i="1"/>
  <c r="H36" i="1"/>
  <c r="H37" i="1"/>
  <c r="H38" i="1"/>
  <c r="H39" i="1"/>
  <c r="H40" i="1"/>
  <c r="H41" i="1"/>
  <c r="H42" i="1"/>
  <c r="H43" i="1"/>
  <c r="H44" i="1"/>
  <c r="H45" i="1"/>
  <c r="H46" i="1"/>
  <c r="H49" i="1"/>
  <c r="H50" i="1"/>
  <c r="H51" i="1"/>
  <c r="H52" i="1"/>
  <c r="H60" i="1"/>
  <c r="G7" i="1"/>
  <c r="G8" i="1"/>
  <c r="G9" i="1"/>
  <c r="G10" i="1"/>
  <c r="G11" i="1"/>
  <c r="G12" i="1"/>
  <c r="G13" i="1"/>
  <c r="G14" i="1"/>
  <c r="G15" i="1"/>
  <c r="G16" i="1"/>
  <c r="G17" i="1"/>
  <c r="G21" i="1"/>
  <c r="G22" i="1"/>
  <c r="G23" i="1"/>
  <c r="G24" i="1"/>
  <c r="G25" i="1"/>
  <c r="G26" i="1"/>
  <c r="G27" i="1"/>
  <c r="G28" i="1"/>
  <c r="G29" i="1"/>
  <c r="G30" i="1"/>
  <c r="G32" i="1"/>
  <c r="G33" i="1"/>
  <c r="G34" i="1"/>
  <c r="G35" i="1"/>
  <c r="G36" i="1"/>
  <c r="G37" i="1"/>
  <c r="G38" i="1"/>
  <c r="G39" i="1"/>
  <c r="G40" i="1"/>
  <c r="G41" i="1"/>
  <c r="G42" i="1"/>
  <c r="G43" i="1"/>
  <c r="G44" i="1"/>
  <c r="G45" i="1"/>
  <c r="G46" i="1"/>
  <c r="G48" i="1"/>
  <c r="G49" i="1"/>
  <c r="G50" i="1"/>
  <c r="G51" i="1"/>
  <c r="G52" i="1"/>
  <c r="G60" i="1"/>
  <c r="F7" i="1"/>
  <c r="F8" i="1"/>
  <c r="F9" i="1"/>
  <c r="F10" i="1"/>
  <c r="F11" i="1"/>
  <c r="F12" i="1"/>
  <c r="F13" i="1"/>
  <c r="F14" i="1"/>
  <c r="F15" i="1"/>
  <c r="F16" i="1"/>
  <c r="F17" i="1"/>
  <c r="F21" i="1"/>
  <c r="F22" i="1"/>
  <c r="F23" i="1"/>
  <c r="F24" i="1"/>
  <c r="F25" i="1"/>
  <c r="F26" i="1"/>
  <c r="F27" i="1"/>
  <c r="F28" i="1"/>
  <c r="F29" i="1"/>
  <c r="F30" i="1"/>
  <c r="F32" i="1"/>
  <c r="F33" i="1"/>
  <c r="F34" i="1"/>
  <c r="F35" i="1"/>
  <c r="F36" i="1"/>
  <c r="F37" i="1"/>
  <c r="F38" i="1"/>
  <c r="F39" i="1"/>
  <c r="F40" i="1"/>
  <c r="F41" i="1"/>
  <c r="F42" i="1"/>
  <c r="F43" i="1"/>
  <c r="F44" i="1"/>
  <c r="F45" i="1"/>
  <c r="F46" i="1"/>
  <c r="F48" i="1"/>
  <c r="F49" i="1"/>
  <c r="F50" i="1"/>
  <c r="F51" i="1"/>
  <c r="F52" i="1"/>
  <c r="F60" i="1"/>
  <c r="E7" i="1"/>
  <c r="E8" i="1"/>
  <c r="E9" i="1"/>
  <c r="E10" i="1"/>
  <c r="E11" i="1"/>
  <c r="E12" i="1"/>
  <c r="E13" i="1"/>
  <c r="E14" i="1"/>
  <c r="E15" i="1"/>
  <c r="E16" i="1"/>
  <c r="E17" i="1"/>
  <c r="E21" i="1"/>
  <c r="E22" i="1"/>
  <c r="E23" i="1"/>
  <c r="E25" i="1"/>
  <c r="E26" i="1"/>
  <c r="E27" i="1"/>
  <c r="E28" i="1"/>
  <c r="E29" i="1"/>
  <c r="E30" i="1"/>
  <c r="E32" i="1"/>
  <c r="E33" i="1"/>
  <c r="E34" i="1"/>
  <c r="E35" i="1"/>
  <c r="E36" i="1"/>
  <c r="E37" i="1"/>
  <c r="E38" i="1"/>
  <c r="E39" i="1"/>
  <c r="E40" i="1"/>
  <c r="E41" i="1"/>
  <c r="E42" i="1"/>
  <c r="E43" i="1"/>
  <c r="E44" i="1"/>
  <c r="E45" i="1"/>
  <c r="E46" i="1"/>
  <c r="E49" i="1"/>
  <c r="E50" i="1"/>
  <c r="E51" i="1"/>
  <c r="E52" i="1"/>
  <c r="E60" i="1"/>
  <c r="D7" i="1"/>
  <c r="D8" i="1"/>
  <c r="D9" i="1"/>
  <c r="D10" i="1"/>
  <c r="D11" i="1"/>
  <c r="D12" i="1"/>
  <c r="D13" i="1"/>
  <c r="D14" i="1"/>
  <c r="D15" i="1"/>
  <c r="D16" i="1"/>
  <c r="D17" i="1"/>
  <c r="D21" i="1"/>
  <c r="D22" i="1"/>
  <c r="D23" i="1"/>
  <c r="D25" i="1"/>
  <c r="D26" i="1"/>
  <c r="D27" i="1"/>
  <c r="D28" i="1"/>
  <c r="D29" i="1"/>
  <c r="D30" i="1"/>
  <c r="D32" i="1"/>
  <c r="D33" i="1"/>
  <c r="D34" i="1"/>
  <c r="D35" i="1"/>
  <c r="D36" i="1"/>
  <c r="D37" i="1"/>
  <c r="D38" i="1"/>
  <c r="D39" i="1"/>
  <c r="D40" i="1"/>
  <c r="D41" i="1"/>
  <c r="D42" i="1"/>
  <c r="D43" i="1"/>
  <c r="D44" i="1"/>
  <c r="D45" i="1"/>
  <c r="D46" i="1"/>
  <c r="D49" i="1"/>
  <c r="D50" i="1"/>
  <c r="D51" i="1"/>
  <c r="D52" i="1"/>
  <c r="D60" i="1"/>
  <c r="B7" i="1"/>
  <c r="B8" i="1"/>
  <c r="B9" i="1"/>
  <c r="B10" i="1"/>
  <c r="B11" i="1"/>
  <c r="B12" i="1"/>
  <c r="B13" i="1"/>
  <c r="B14" i="1"/>
  <c r="B15" i="1"/>
  <c r="B16" i="1"/>
  <c r="B17" i="1"/>
  <c r="B21" i="1"/>
  <c r="B22" i="1"/>
  <c r="B23" i="1"/>
  <c r="B25" i="1"/>
  <c r="B26" i="1"/>
  <c r="B27" i="1"/>
  <c r="B28" i="1"/>
  <c r="B29" i="1"/>
  <c r="B30" i="1"/>
  <c r="B32" i="1"/>
  <c r="B33" i="1"/>
  <c r="B34" i="1"/>
  <c r="B35" i="1"/>
  <c r="B36" i="1"/>
  <c r="B37" i="1"/>
  <c r="B38" i="1"/>
  <c r="B39" i="1"/>
  <c r="B40" i="1"/>
  <c r="B41" i="1"/>
  <c r="B42" i="1"/>
  <c r="B43" i="1"/>
  <c r="B44" i="1"/>
  <c r="B45" i="1"/>
  <c r="B46" i="1"/>
  <c r="B49" i="1"/>
  <c r="B50" i="1"/>
  <c r="B51" i="1"/>
  <c r="B52" i="1"/>
  <c r="B60" i="1"/>
  <c r="G8" i="16" l="1"/>
  <c r="H8" i="16" s="1"/>
  <c r="G7" i="16"/>
  <c r="H7" i="16" s="1"/>
  <c r="G6" i="16"/>
  <c r="H6" i="16" s="1"/>
  <c r="G5" i="16"/>
  <c r="H5" i="16" s="1"/>
  <c r="G4" i="16"/>
  <c r="C6" i="16"/>
  <c r="D6" i="16" s="1"/>
  <c r="C5" i="16"/>
  <c r="D5" i="16" s="1"/>
  <c r="C4" i="16"/>
  <c r="C16" i="16"/>
  <c r="D16" i="16" s="1"/>
  <c r="C14" i="16"/>
  <c r="D14" i="16" s="1"/>
  <c r="C13" i="16"/>
  <c r="D13" i="16" s="1"/>
  <c r="C23" i="16"/>
  <c r="C22" i="16"/>
  <c r="D22" i="16" s="1"/>
  <c r="C12" i="16"/>
  <c r="C21" i="16"/>
  <c r="D21" i="16" s="1"/>
  <c r="C20" i="16"/>
  <c r="D20" i="16" s="1"/>
  <c r="C19" i="16"/>
  <c r="D19" i="16" s="1"/>
  <c r="C18" i="16"/>
  <c r="C15" i="16"/>
  <c r="D15" i="16" s="1"/>
  <c r="BA9" i="1"/>
  <c r="BA22" i="1"/>
  <c r="BA42" i="1"/>
  <c r="BA38" i="1"/>
  <c r="BA26" i="1"/>
  <c r="BA34" i="1"/>
  <c r="BA30" i="1"/>
  <c r="BA17" i="1"/>
  <c r="BA13" i="1"/>
  <c r="BD55" i="1"/>
  <c r="BD51" i="1"/>
  <c r="BD47" i="1"/>
  <c r="BD43" i="1"/>
  <c r="BD39" i="1"/>
  <c r="BD35" i="1"/>
  <c r="BD31" i="1"/>
  <c r="BD27" i="1"/>
  <c r="BD23" i="1"/>
  <c r="BD19" i="1"/>
  <c r="BD14" i="1"/>
  <c r="BD10" i="1"/>
  <c r="BA54" i="1"/>
  <c r="BA50" i="1"/>
  <c r="BA46" i="1"/>
  <c r="BA53" i="1"/>
  <c r="BA45" i="1"/>
  <c r="BA37" i="1"/>
  <c r="BA29" i="1"/>
  <c r="BA21" i="1"/>
  <c r="BA12" i="1"/>
  <c r="BD54" i="1"/>
  <c r="BD46" i="1"/>
  <c r="BD38" i="1"/>
  <c r="BD30" i="1"/>
  <c r="BD22" i="1"/>
  <c r="BD9" i="1"/>
  <c r="BA60" i="1"/>
  <c r="BA49" i="1"/>
  <c r="BA41" i="1"/>
  <c r="BA33" i="1"/>
  <c r="BA25" i="1"/>
  <c r="BA16" i="1"/>
  <c r="BA8" i="1"/>
  <c r="BD50" i="1"/>
  <c r="BD42" i="1"/>
  <c r="BD34" i="1"/>
  <c r="BD26" i="1"/>
  <c r="BD17" i="1"/>
  <c r="BD13" i="1"/>
  <c r="BA59" i="1"/>
  <c r="BA52" i="1"/>
  <c r="BA48" i="1"/>
  <c r="BA44" i="1"/>
  <c r="BA40" i="1"/>
  <c r="BA36" i="1"/>
  <c r="BA32" i="1"/>
  <c r="BA28" i="1"/>
  <c r="BA24" i="1"/>
  <c r="BA20" i="1"/>
  <c r="BA15" i="1"/>
  <c r="BA11" i="1"/>
  <c r="BA7" i="1"/>
  <c r="BD60" i="1"/>
  <c r="BD53" i="1"/>
  <c r="BD49" i="1"/>
  <c r="BD45" i="1"/>
  <c r="BD41" i="1"/>
  <c r="BD37" i="1"/>
  <c r="BD33" i="1"/>
  <c r="BD29" i="1"/>
  <c r="BD25" i="1"/>
  <c r="BD21" i="1"/>
  <c r="BD16" i="1"/>
  <c r="BD12" i="1"/>
  <c r="BD8" i="1"/>
  <c r="BA55" i="1"/>
  <c r="BA51" i="1"/>
  <c r="BA47" i="1"/>
  <c r="BA43" i="1"/>
  <c r="BA39" i="1"/>
  <c r="BA35" i="1"/>
  <c r="BA31" i="1"/>
  <c r="BA27" i="1"/>
  <c r="BA23" i="1"/>
  <c r="BA19" i="1"/>
  <c r="BA14" i="1"/>
  <c r="BA10" i="1"/>
  <c r="BD59" i="1"/>
  <c r="BD52" i="1"/>
  <c r="BD48" i="1"/>
  <c r="BD44" i="1"/>
  <c r="BD40" i="1"/>
  <c r="BD36" i="1"/>
  <c r="BD32" i="1"/>
  <c r="BD28" i="1"/>
  <c r="BD24" i="1"/>
  <c r="BD20" i="1"/>
  <c r="BD15" i="1"/>
  <c r="BD11" i="1"/>
  <c r="BD7" i="1"/>
  <c r="H4" i="16" l="1"/>
  <c r="G10" i="16"/>
  <c r="C7" i="16"/>
  <c r="D7" i="16" s="1"/>
  <c r="D12" i="16"/>
  <c r="D4" i="16"/>
  <c r="C17" i="16"/>
  <c r="D17" i="16" s="1"/>
  <c r="D18" i="16"/>
  <c r="AX55" i="1"/>
  <c r="AX19" i="1"/>
  <c r="AX51" i="1"/>
  <c r="AX14" i="1"/>
  <c r="AX27" i="1"/>
  <c r="AX23" i="1"/>
  <c r="AX35" i="1"/>
  <c r="AX31" i="1"/>
  <c r="AX7" i="1"/>
  <c r="AX40" i="1"/>
  <c r="AX49" i="1"/>
  <c r="AX12" i="1"/>
  <c r="AX54" i="1"/>
  <c r="AX11" i="1"/>
  <c r="AX44" i="1"/>
  <c r="AX60" i="1"/>
  <c r="AX21" i="1"/>
  <c r="AX26" i="1"/>
  <c r="AX47" i="1"/>
  <c r="AX39" i="1"/>
  <c r="AX32" i="1"/>
  <c r="AX33" i="1"/>
  <c r="AX46" i="1"/>
  <c r="AX17" i="1"/>
  <c r="AX10" i="1"/>
  <c r="AX43" i="1"/>
  <c r="AX36" i="1"/>
  <c r="AX41" i="1"/>
  <c r="AX50" i="1"/>
  <c r="AX30" i="1"/>
  <c r="AX34" i="1"/>
  <c r="AX15" i="1"/>
  <c r="AX48" i="1"/>
  <c r="AX29" i="1"/>
  <c r="AX38" i="1"/>
  <c r="AX20" i="1"/>
  <c r="AX52" i="1"/>
  <c r="AX8" i="1"/>
  <c r="AX37" i="1"/>
  <c r="AX42" i="1"/>
  <c r="AX24" i="1"/>
  <c r="AX59" i="1"/>
  <c r="AX16" i="1"/>
  <c r="AX45" i="1"/>
  <c r="AX22" i="1"/>
  <c r="AX28" i="1"/>
  <c r="AX25" i="1"/>
  <c r="AX53" i="1"/>
  <c r="AX13" i="1"/>
  <c r="AX9" i="1"/>
  <c r="B6" i="5"/>
  <c r="D6" i="5"/>
  <c r="A53" i="6"/>
  <c r="B43" i="5"/>
  <c r="D43" i="5"/>
  <c r="AN44" i="1"/>
  <c r="AO44" i="1"/>
  <c r="AP44" i="1"/>
  <c r="AQ44" i="1"/>
  <c r="AR44" i="1"/>
  <c r="AS44" i="1"/>
  <c r="AT44" i="1"/>
  <c r="AU44" i="1"/>
  <c r="AV44" i="1"/>
  <c r="AW44" i="1"/>
  <c r="B41" i="5"/>
  <c r="D41" i="5"/>
  <c r="AN42" i="1"/>
  <c r="AO42" i="1"/>
  <c r="AP42" i="1"/>
  <c r="AQ42" i="1"/>
  <c r="AR42" i="1"/>
  <c r="AS42" i="1"/>
  <c r="AT42" i="1"/>
  <c r="AU42" i="1"/>
  <c r="AV42" i="1"/>
  <c r="AW42" i="1"/>
  <c r="B56" i="5"/>
  <c r="D56" i="5"/>
  <c r="AN60" i="1"/>
  <c r="AO60" i="1"/>
  <c r="AP60" i="1"/>
  <c r="AQ60" i="1"/>
  <c r="AR60" i="1"/>
  <c r="AS60" i="1"/>
  <c r="AT60" i="1"/>
  <c r="AU60" i="1"/>
  <c r="AV60" i="1"/>
  <c r="AW60" i="1"/>
  <c r="B20" i="5"/>
  <c r="D20" i="5"/>
  <c r="AN21" i="1"/>
  <c r="AO21" i="1"/>
  <c r="AP21" i="1"/>
  <c r="AQ21" i="1"/>
  <c r="AR21" i="1"/>
  <c r="AS21" i="1"/>
  <c r="AT21" i="1"/>
  <c r="AU21" i="1"/>
  <c r="AV21" i="1"/>
  <c r="AW21" i="1"/>
  <c r="B35" i="5"/>
  <c r="D35" i="5"/>
  <c r="AN36" i="1"/>
  <c r="AO36" i="1"/>
  <c r="AP36" i="1"/>
  <c r="AQ36" i="1"/>
  <c r="AR36" i="1"/>
  <c r="AS36" i="1"/>
  <c r="AT36" i="1"/>
  <c r="AU36" i="1"/>
  <c r="AV36" i="1"/>
  <c r="AW36" i="1"/>
  <c r="B36" i="5"/>
  <c r="D36" i="5"/>
  <c r="AN37" i="1"/>
  <c r="AO37" i="1"/>
  <c r="AP37" i="1"/>
  <c r="AQ37" i="1"/>
  <c r="AR37" i="1"/>
  <c r="AS37" i="1"/>
  <c r="AT37" i="1"/>
  <c r="AU37" i="1"/>
  <c r="AV37" i="1"/>
  <c r="AW37" i="1"/>
  <c r="B49" i="5"/>
  <c r="D49" i="5"/>
  <c r="AN50" i="1"/>
  <c r="AO50" i="1"/>
  <c r="AP50" i="1"/>
  <c r="AQ50" i="1"/>
  <c r="AR50" i="1"/>
  <c r="AS50" i="1"/>
  <c r="AT50" i="1"/>
  <c r="AU50" i="1"/>
  <c r="AV50" i="1"/>
  <c r="AW50" i="1"/>
  <c r="B28" i="5"/>
  <c r="D28" i="5"/>
  <c r="AN29" i="1"/>
  <c r="AO29" i="1"/>
  <c r="AP29" i="1"/>
  <c r="AQ29" i="1"/>
  <c r="AR29" i="1"/>
  <c r="AS29" i="1"/>
  <c r="AT29" i="1"/>
  <c r="AU29" i="1"/>
  <c r="AV29" i="1"/>
  <c r="AW29" i="1"/>
  <c r="B44" i="5"/>
  <c r="D44" i="5"/>
  <c r="AN45" i="1"/>
  <c r="AO45" i="1"/>
  <c r="AP45" i="1"/>
  <c r="AQ45" i="1"/>
  <c r="AR45" i="1"/>
  <c r="AS45" i="1"/>
  <c r="AT45" i="1"/>
  <c r="AU45" i="1"/>
  <c r="AV45" i="1"/>
  <c r="AW45" i="1"/>
  <c r="B45" i="5"/>
  <c r="D45" i="5"/>
  <c r="AN46" i="1"/>
  <c r="AO46" i="1"/>
  <c r="AP46" i="1"/>
  <c r="AQ46" i="1"/>
  <c r="AR46" i="1"/>
  <c r="AS46" i="1"/>
  <c r="AT46" i="1"/>
  <c r="AU46" i="1"/>
  <c r="AV46" i="1"/>
  <c r="AW46" i="1"/>
  <c r="B46" i="5"/>
  <c r="D46" i="5"/>
  <c r="AN47" i="1"/>
  <c r="AO47" i="1"/>
  <c r="AP47" i="1"/>
  <c r="AQ47" i="1"/>
  <c r="AR47" i="1"/>
  <c r="AS47" i="1"/>
  <c r="AT47" i="1"/>
  <c r="AU47" i="1"/>
  <c r="AV47" i="1"/>
  <c r="AW47" i="1"/>
  <c r="B47" i="5"/>
  <c r="D47" i="5"/>
  <c r="AN48" i="1"/>
  <c r="AO48" i="1"/>
  <c r="AP48" i="1"/>
  <c r="AQ48" i="1"/>
  <c r="AR48" i="1"/>
  <c r="AS48" i="1"/>
  <c r="AT48" i="1"/>
  <c r="AU48" i="1"/>
  <c r="AV48" i="1"/>
  <c r="AW48" i="1"/>
  <c r="B34" i="5"/>
  <c r="D34" i="5"/>
  <c r="AN35" i="1"/>
  <c r="AO35" i="1"/>
  <c r="AP35" i="1"/>
  <c r="AQ35" i="1"/>
  <c r="AR35" i="1"/>
  <c r="AS35" i="1"/>
  <c r="AT35" i="1"/>
  <c r="AU35" i="1"/>
  <c r="AV35" i="1"/>
  <c r="AW35" i="1"/>
  <c r="B7" i="5"/>
  <c r="D7" i="5"/>
  <c r="AN7" i="1"/>
  <c r="AO7" i="1"/>
  <c r="AP7" i="1"/>
  <c r="AQ7" i="1"/>
  <c r="AR7" i="1"/>
  <c r="AS7" i="1"/>
  <c r="AT7" i="1"/>
  <c r="AU7" i="1"/>
  <c r="AV7" i="1"/>
  <c r="AW7" i="1"/>
  <c r="B18" i="5"/>
  <c r="D18" i="5"/>
  <c r="AN19" i="1"/>
  <c r="AO19" i="1"/>
  <c r="AP19" i="1"/>
  <c r="AQ19" i="1"/>
  <c r="AR19" i="1"/>
  <c r="AS19" i="1"/>
  <c r="AT19" i="1"/>
  <c r="AU19" i="1"/>
  <c r="AV19" i="1"/>
  <c r="AW19" i="1"/>
  <c r="B19" i="5"/>
  <c r="D19" i="5"/>
  <c r="AN20" i="1"/>
  <c r="AO20" i="1"/>
  <c r="AP20" i="1"/>
  <c r="AQ20" i="1"/>
  <c r="AR20" i="1"/>
  <c r="AS20" i="1"/>
  <c r="AT20" i="1"/>
  <c r="AU20" i="1"/>
  <c r="AV20" i="1"/>
  <c r="AW20" i="1"/>
  <c r="B21" i="5"/>
  <c r="D21" i="5"/>
  <c r="AN22" i="1"/>
  <c r="AO22" i="1"/>
  <c r="AP22" i="1"/>
  <c r="AQ22" i="1"/>
  <c r="AR22" i="1"/>
  <c r="AS22" i="1"/>
  <c r="AT22" i="1"/>
  <c r="AU22" i="1"/>
  <c r="AV22" i="1"/>
  <c r="AW22" i="1"/>
  <c r="B23" i="5"/>
  <c r="D23" i="5"/>
  <c r="AN24" i="1"/>
  <c r="AO24" i="1"/>
  <c r="AP24" i="1"/>
  <c r="AQ24" i="1"/>
  <c r="AR24" i="1"/>
  <c r="AS24" i="1"/>
  <c r="AT24" i="1"/>
  <c r="AU24" i="1"/>
  <c r="AV24" i="1"/>
  <c r="AW24" i="1"/>
  <c r="B33" i="5"/>
  <c r="D33" i="5"/>
  <c r="AN34" i="1"/>
  <c r="AO34" i="1"/>
  <c r="AP34" i="1"/>
  <c r="AQ34" i="1"/>
  <c r="AR34" i="1"/>
  <c r="AS34" i="1"/>
  <c r="AT34" i="1"/>
  <c r="AU34" i="1"/>
  <c r="AV34" i="1"/>
  <c r="AW34" i="1"/>
  <c r="AW26" i="1"/>
  <c r="AV26" i="1"/>
  <c r="AU26" i="1"/>
  <c r="AT26" i="1"/>
  <c r="AS26" i="1"/>
  <c r="AR26" i="1"/>
  <c r="AQ26" i="1"/>
  <c r="AP26" i="1"/>
  <c r="AO26" i="1"/>
  <c r="AN26" i="1"/>
  <c r="D25" i="5"/>
  <c r="B25" i="5"/>
  <c r="AW25" i="1"/>
  <c r="AV25" i="1"/>
  <c r="AU25" i="1"/>
  <c r="AT25" i="1"/>
  <c r="AS25" i="1"/>
  <c r="AR25" i="1"/>
  <c r="AQ25" i="1"/>
  <c r="AP25" i="1"/>
  <c r="AO25" i="1"/>
  <c r="AN25" i="1"/>
  <c r="D24" i="5"/>
  <c r="B24" i="5"/>
  <c r="AW8" i="1"/>
  <c r="AV8" i="1"/>
  <c r="AU8" i="1"/>
  <c r="AT8" i="1"/>
  <c r="AS8" i="1"/>
  <c r="AR8" i="1"/>
  <c r="AQ8" i="1"/>
  <c r="AP8" i="1"/>
  <c r="AO8" i="1"/>
  <c r="AN8" i="1"/>
  <c r="D8" i="5"/>
  <c r="B8" i="5"/>
  <c r="AW6" i="1"/>
  <c r="AV6" i="1"/>
  <c r="AU6" i="1"/>
  <c r="AT6" i="1"/>
  <c r="AS6" i="1"/>
  <c r="AR6" i="1"/>
  <c r="AQ6" i="1"/>
  <c r="AP6" i="1"/>
  <c r="AO6" i="1"/>
  <c r="AN6" i="1"/>
  <c r="AW15" i="1"/>
  <c r="AV15" i="1"/>
  <c r="AU15" i="1"/>
  <c r="AT15" i="1"/>
  <c r="AS15" i="1"/>
  <c r="AR15" i="1"/>
  <c r="AQ15" i="1"/>
  <c r="AP15" i="1"/>
  <c r="AO15" i="1"/>
  <c r="AN15" i="1"/>
  <c r="D15" i="5"/>
  <c r="B15" i="5"/>
  <c r="AW52" i="1"/>
  <c r="AV52" i="1"/>
  <c r="AU52" i="1"/>
  <c r="AT52" i="1"/>
  <c r="AS52" i="1"/>
  <c r="AR52" i="1"/>
  <c r="AQ52" i="1"/>
  <c r="AP52" i="1"/>
  <c r="AO52" i="1"/>
  <c r="AN52" i="1"/>
  <c r="D51" i="5"/>
  <c r="B51" i="5"/>
  <c r="B50" i="5"/>
  <c r="A4" i="6"/>
  <c r="A5" i="6"/>
  <c r="A6" i="6"/>
  <c r="A7" i="6"/>
  <c r="C7" i="6" s="1"/>
  <c r="A8" i="6"/>
  <c r="A9" i="6"/>
  <c r="A10" i="6"/>
  <c r="A11" i="6"/>
  <c r="A12" i="6"/>
  <c r="A13" i="6"/>
  <c r="A14" i="6"/>
  <c r="C14" i="6" s="1"/>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4" i="6"/>
  <c r="A3" i="6"/>
  <c r="J3" i="6" s="1"/>
  <c r="D50" i="5"/>
  <c r="D52" i="5"/>
  <c r="D53" i="5"/>
  <c r="D54" i="5"/>
  <c r="D55" i="5"/>
  <c r="D57" i="5"/>
  <c r="AN51" i="1"/>
  <c r="AO51" i="1"/>
  <c r="AP51" i="1"/>
  <c r="AQ51" i="1"/>
  <c r="AR51" i="1"/>
  <c r="AS51" i="1"/>
  <c r="AT51" i="1"/>
  <c r="AU51" i="1"/>
  <c r="AV51" i="1"/>
  <c r="AW51" i="1"/>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N11" i="1"/>
  <c r="AN12" i="1"/>
  <c r="AN13" i="1"/>
  <c r="AN16" i="1"/>
  <c r="AO11" i="1"/>
  <c r="AO12" i="1"/>
  <c r="AO13" i="1"/>
  <c r="AO16" i="1"/>
  <c r="AP11" i="1"/>
  <c r="AP12" i="1"/>
  <c r="AP13" i="1"/>
  <c r="AP16" i="1"/>
  <c r="AQ11" i="1"/>
  <c r="AQ12" i="1"/>
  <c r="AQ13" i="1"/>
  <c r="AQ16" i="1"/>
  <c r="AR11" i="1"/>
  <c r="AR12" i="1"/>
  <c r="AR13" i="1"/>
  <c r="AR16" i="1"/>
  <c r="AS11" i="1"/>
  <c r="AS12" i="1"/>
  <c r="AS13" i="1"/>
  <c r="AS16" i="1"/>
  <c r="AT11" i="1"/>
  <c r="AT12" i="1"/>
  <c r="AT13" i="1"/>
  <c r="AT16" i="1"/>
  <c r="AU11" i="1"/>
  <c r="AU12" i="1"/>
  <c r="AU13" i="1"/>
  <c r="AU16" i="1"/>
  <c r="AV11" i="1"/>
  <c r="AV12" i="1"/>
  <c r="AV13" i="1"/>
  <c r="AV16" i="1"/>
  <c r="AW11" i="1"/>
  <c r="AW12" i="1"/>
  <c r="AW13" i="1"/>
  <c r="AW16" i="1"/>
  <c r="AN10" i="1"/>
  <c r="AO10" i="1"/>
  <c r="AP10" i="1"/>
  <c r="AQ10" i="1"/>
  <c r="AR10" i="1"/>
  <c r="AS10" i="1"/>
  <c r="AT10" i="1"/>
  <c r="AU10" i="1"/>
  <c r="AV10" i="1"/>
  <c r="AW10" i="1"/>
  <c r="AN49" i="1"/>
  <c r="AO49" i="1"/>
  <c r="AP49" i="1"/>
  <c r="AQ49" i="1"/>
  <c r="AR49" i="1"/>
  <c r="AS49" i="1"/>
  <c r="AT49" i="1"/>
  <c r="AU49" i="1"/>
  <c r="AV49" i="1"/>
  <c r="AW49" i="1"/>
  <c r="AN41" i="1"/>
  <c r="AO41" i="1"/>
  <c r="AP41" i="1"/>
  <c r="AQ41" i="1"/>
  <c r="AR41" i="1"/>
  <c r="AS41" i="1"/>
  <c r="AT41" i="1"/>
  <c r="AU41" i="1"/>
  <c r="AV41" i="1"/>
  <c r="AW41" i="1"/>
  <c r="AN38" i="1"/>
  <c r="AO38" i="1"/>
  <c r="AP38" i="1"/>
  <c r="AQ38" i="1"/>
  <c r="AR38" i="1"/>
  <c r="AS38" i="1"/>
  <c r="AT38" i="1"/>
  <c r="AU38" i="1"/>
  <c r="AV38" i="1"/>
  <c r="AW38" i="1"/>
  <c r="AN32" i="1"/>
  <c r="AN33" i="1"/>
  <c r="AN39" i="1"/>
  <c r="AO32" i="1"/>
  <c r="AO33" i="1"/>
  <c r="AO39" i="1"/>
  <c r="AP32" i="1"/>
  <c r="AP33" i="1"/>
  <c r="AP39" i="1"/>
  <c r="AQ32" i="1"/>
  <c r="AQ33" i="1"/>
  <c r="AQ39" i="1"/>
  <c r="AR32" i="1"/>
  <c r="AR33" i="1"/>
  <c r="AR39" i="1"/>
  <c r="AS32" i="1"/>
  <c r="AS33" i="1"/>
  <c r="AS39" i="1"/>
  <c r="AT32" i="1"/>
  <c r="AT33" i="1"/>
  <c r="AT39" i="1"/>
  <c r="AU32" i="1"/>
  <c r="AU33" i="1"/>
  <c r="AU39" i="1"/>
  <c r="AV32" i="1"/>
  <c r="AV33" i="1"/>
  <c r="AV39" i="1"/>
  <c r="AW32" i="1"/>
  <c r="AW33" i="1"/>
  <c r="AW39" i="1"/>
  <c r="AN27" i="1"/>
  <c r="AN28" i="1"/>
  <c r="AN30" i="1"/>
  <c r="AN31" i="1"/>
  <c r="AN9" i="1"/>
  <c r="AO27" i="1"/>
  <c r="AP27" i="1"/>
  <c r="AQ27" i="1"/>
  <c r="AR27" i="1"/>
  <c r="AS27" i="1"/>
  <c r="AT27" i="1"/>
  <c r="AU27" i="1"/>
  <c r="AV27" i="1"/>
  <c r="AW27" i="1"/>
  <c r="AO28" i="1"/>
  <c r="AO30" i="1"/>
  <c r="AO31" i="1"/>
  <c r="AO9" i="1"/>
  <c r="AP28" i="1"/>
  <c r="AP30" i="1"/>
  <c r="AP31" i="1"/>
  <c r="AP9" i="1"/>
  <c r="AQ28" i="1"/>
  <c r="AQ30" i="1"/>
  <c r="AQ31" i="1"/>
  <c r="AQ9" i="1"/>
  <c r="AR28" i="1"/>
  <c r="AR30" i="1"/>
  <c r="AR31" i="1"/>
  <c r="AR9" i="1"/>
  <c r="AS28" i="1"/>
  <c r="AS30" i="1"/>
  <c r="AS31" i="1"/>
  <c r="AS9" i="1"/>
  <c r="AT28" i="1"/>
  <c r="AT30" i="1"/>
  <c r="AT31" i="1"/>
  <c r="AT9" i="1"/>
  <c r="AU28" i="1"/>
  <c r="AU30" i="1"/>
  <c r="AU31" i="1"/>
  <c r="AU9" i="1"/>
  <c r="AV28" i="1"/>
  <c r="AV30" i="1"/>
  <c r="AV31" i="1"/>
  <c r="AV9" i="1"/>
  <c r="AW28" i="1"/>
  <c r="AW30" i="1"/>
  <c r="AW31" i="1"/>
  <c r="AW9" i="1"/>
  <c r="AN17" i="1"/>
  <c r="AO17" i="1"/>
  <c r="AP17" i="1"/>
  <c r="AQ17" i="1"/>
  <c r="AR17" i="1"/>
  <c r="AS17" i="1"/>
  <c r="AT17" i="1"/>
  <c r="AU17" i="1"/>
  <c r="AV17" i="1"/>
  <c r="AW17" i="1"/>
  <c r="AN55" i="1"/>
  <c r="AN59" i="1"/>
  <c r="AO59" i="1"/>
  <c r="AP59" i="1"/>
  <c r="AQ59" i="1"/>
  <c r="AR59" i="1"/>
  <c r="AS59" i="1"/>
  <c r="AT59" i="1"/>
  <c r="AU59" i="1"/>
  <c r="AV59" i="1"/>
  <c r="AW59" i="1"/>
  <c r="AO55" i="1"/>
  <c r="AP55" i="1"/>
  <c r="AQ55" i="1"/>
  <c r="AR55" i="1"/>
  <c r="AS55" i="1"/>
  <c r="AT55" i="1"/>
  <c r="AU55" i="1"/>
  <c r="AV55" i="1"/>
  <c r="AW55" i="1"/>
  <c r="AN14" i="1"/>
  <c r="AN23" i="1"/>
  <c r="AO14" i="1"/>
  <c r="AO23" i="1"/>
  <c r="AP14" i="1"/>
  <c r="AP23" i="1"/>
  <c r="AQ14" i="1"/>
  <c r="AQ23" i="1"/>
  <c r="AR14" i="1"/>
  <c r="AR23" i="1"/>
  <c r="AS14" i="1"/>
  <c r="AS23" i="1"/>
  <c r="AT14" i="1"/>
  <c r="AT23" i="1"/>
  <c r="AU14" i="1"/>
  <c r="AU23" i="1"/>
  <c r="AV14" i="1"/>
  <c r="AV23" i="1"/>
  <c r="AW14" i="1"/>
  <c r="AW23" i="1"/>
  <c r="AN53" i="1"/>
  <c r="AO53" i="1"/>
  <c r="AP53" i="1"/>
  <c r="AQ53" i="1"/>
  <c r="AR53" i="1"/>
  <c r="AS53" i="1"/>
  <c r="AT53" i="1"/>
  <c r="AU53" i="1"/>
  <c r="AV53" i="1"/>
  <c r="AW53" i="1"/>
  <c r="AW40" i="1"/>
  <c r="AW54" i="1"/>
  <c r="AW43"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AN40" i="1"/>
  <c r="AO40" i="1"/>
  <c r="AP40" i="1"/>
  <c r="AQ40" i="1"/>
  <c r="AR40" i="1"/>
  <c r="AS40" i="1"/>
  <c r="AT40" i="1"/>
  <c r="AU40" i="1"/>
  <c r="AV40" i="1"/>
  <c r="AN43" i="1"/>
  <c r="AO43" i="1"/>
  <c r="AP43" i="1"/>
  <c r="AQ43" i="1"/>
  <c r="AR43" i="1"/>
  <c r="AS43" i="1"/>
  <c r="AT43" i="1"/>
  <c r="AU43" i="1"/>
  <c r="AV43" i="1"/>
  <c r="AN54" i="1"/>
  <c r="AO54" i="1"/>
  <c r="AP54" i="1"/>
  <c r="AQ54" i="1"/>
  <c r="AR54" i="1"/>
  <c r="AS54" i="1"/>
  <c r="AT54" i="1"/>
  <c r="AU54" i="1"/>
  <c r="AV54" i="1"/>
  <c r="D60" i="5"/>
  <c r="B62" i="5"/>
  <c r="B61" i="5"/>
  <c r="B60" i="5"/>
  <c r="B59" i="5"/>
  <c r="B57" i="5"/>
  <c r="C25" i="16" l="1"/>
  <c r="C9" i="16"/>
  <c r="D23" i="16"/>
  <c r="J42" i="6"/>
  <c r="M42" i="6"/>
  <c r="J34" i="6"/>
  <c r="M34" i="6"/>
  <c r="J30" i="6"/>
  <c r="M30" i="6"/>
  <c r="J22" i="6"/>
  <c r="M22" i="6"/>
  <c r="C10" i="6"/>
  <c r="J10" i="6"/>
  <c r="M10" i="6"/>
  <c r="L53" i="6"/>
  <c r="M53" i="6"/>
  <c r="J53" i="6"/>
  <c r="J5" i="6"/>
  <c r="M5" i="6"/>
  <c r="J50" i="6"/>
  <c r="M50" i="6"/>
  <c r="J46" i="6"/>
  <c r="M46" i="6"/>
  <c r="J38" i="6"/>
  <c r="M38" i="6"/>
  <c r="J26" i="6"/>
  <c r="M26" i="6"/>
  <c r="J18" i="6"/>
  <c r="M18" i="6"/>
  <c r="B14" i="6"/>
  <c r="J14" i="6"/>
  <c r="M14" i="6"/>
  <c r="J6" i="6"/>
  <c r="M6" i="6"/>
  <c r="J54" i="6"/>
  <c r="L54" i="6"/>
  <c r="M54" i="6"/>
  <c r="J49" i="6"/>
  <c r="M49" i="6"/>
  <c r="M45" i="6"/>
  <c r="J45" i="6"/>
  <c r="J41" i="6"/>
  <c r="M41" i="6"/>
  <c r="M37" i="6"/>
  <c r="J37" i="6"/>
  <c r="J33" i="6"/>
  <c r="M33" i="6"/>
  <c r="M29" i="6"/>
  <c r="J29" i="6"/>
  <c r="J25" i="6"/>
  <c r="M25" i="6"/>
  <c r="M21" i="6"/>
  <c r="J21" i="6"/>
  <c r="J17" i="6"/>
  <c r="M17" i="6"/>
  <c r="J13" i="6"/>
  <c r="M13" i="6"/>
  <c r="M9" i="6"/>
  <c r="J9" i="6"/>
  <c r="M52" i="6"/>
  <c r="J52" i="6"/>
  <c r="M48" i="6"/>
  <c r="J48" i="6"/>
  <c r="M44" i="6"/>
  <c r="J44" i="6"/>
  <c r="M40" i="6"/>
  <c r="J40" i="6"/>
  <c r="C36" i="6"/>
  <c r="M36" i="6"/>
  <c r="J36" i="6"/>
  <c r="M32" i="6"/>
  <c r="J32" i="6"/>
  <c r="M28" i="6"/>
  <c r="J28" i="6"/>
  <c r="M24" i="6"/>
  <c r="J24" i="6"/>
  <c r="M20" i="6"/>
  <c r="J20" i="6"/>
  <c r="M16" i="6"/>
  <c r="J16" i="6"/>
  <c r="M12" i="6"/>
  <c r="J12" i="6"/>
  <c r="M8" i="6"/>
  <c r="J8" i="6"/>
  <c r="M4" i="6"/>
  <c r="J4" i="6"/>
  <c r="M51" i="6"/>
  <c r="J51" i="6"/>
  <c r="J47" i="6"/>
  <c r="M47" i="6"/>
  <c r="M43" i="6"/>
  <c r="J43" i="6"/>
  <c r="M39" i="6"/>
  <c r="J39" i="6"/>
  <c r="J35" i="6"/>
  <c r="M35" i="6"/>
  <c r="M31" i="6"/>
  <c r="J31" i="6"/>
  <c r="M27" i="6"/>
  <c r="J27" i="6"/>
  <c r="M23" i="6"/>
  <c r="J23" i="6"/>
  <c r="M19" i="6"/>
  <c r="J19" i="6"/>
  <c r="M15" i="6"/>
  <c r="J15" i="6"/>
  <c r="J11" i="6"/>
  <c r="M11" i="6"/>
  <c r="M7" i="6"/>
  <c r="J7" i="6"/>
  <c r="I52" i="6"/>
  <c r="E52" i="6"/>
  <c r="H52" i="6"/>
  <c r="D52" i="6"/>
  <c r="G52" i="6"/>
  <c r="F52" i="6"/>
  <c r="I48" i="6"/>
  <c r="E48" i="6"/>
  <c r="H48" i="6"/>
  <c r="D48" i="6"/>
  <c r="G48" i="6"/>
  <c r="F48" i="6"/>
  <c r="I44" i="6"/>
  <c r="E44" i="6"/>
  <c r="H44" i="6"/>
  <c r="D44" i="6"/>
  <c r="F44" i="6"/>
  <c r="G44" i="6"/>
  <c r="I40" i="6"/>
  <c r="E40" i="6"/>
  <c r="H40" i="6"/>
  <c r="D40" i="6"/>
  <c r="G40" i="6"/>
  <c r="F40" i="6"/>
  <c r="I36" i="6"/>
  <c r="E36" i="6"/>
  <c r="H36" i="6"/>
  <c r="D36" i="6"/>
  <c r="F36" i="6"/>
  <c r="G36" i="6"/>
  <c r="I32" i="6"/>
  <c r="E32" i="6"/>
  <c r="H32" i="6"/>
  <c r="D32" i="6"/>
  <c r="G32" i="6"/>
  <c r="F32" i="6"/>
  <c r="I28" i="6"/>
  <c r="E28" i="6"/>
  <c r="F28" i="6"/>
  <c r="G28" i="6"/>
  <c r="D28" i="6"/>
  <c r="H28" i="6"/>
  <c r="I24" i="6"/>
  <c r="E24" i="6"/>
  <c r="H24" i="6"/>
  <c r="F24" i="6"/>
  <c r="D24" i="6"/>
  <c r="G24"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I54" i="6"/>
  <c r="E54" i="6"/>
  <c r="H54" i="6"/>
  <c r="D54" i="6"/>
  <c r="G54" i="6"/>
  <c r="F54" i="6"/>
  <c r="G49" i="6"/>
  <c r="F49" i="6"/>
  <c r="E49" i="6"/>
  <c r="I49" i="6"/>
  <c r="H49" i="6"/>
  <c r="D49" i="6"/>
  <c r="G41" i="6"/>
  <c r="F41" i="6"/>
  <c r="E41" i="6"/>
  <c r="H41" i="6"/>
  <c r="D41" i="6"/>
  <c r="I41" i="6"/>
  <c r="G37" i="6"/>
  <c r="F37" i="6"/>
  <c r="E37" i="6"/>
  <c r="I37" i="6"/>
  <c r="H37" i="6"/>
  <c r="D37" i="6"/>
  <c r="G33" i="6"/>
  <c r="H33" i="6"/>
  <c r="E33" i="6"/>
  <c r="I33" i="6"/>
  <c r="D33" i="6"/>
  <c r="F33" i="6"/>
  <c r="G29" i="6"/>
  <c r="E29" i="6"/>
  <c r="H29" i="6"/>
  <c r="F29" i="6"/>
  <c r="I29" i="6"/>
  <c r="D29"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51" i="6"/>
  <c r="F51" i="6"/>
  <c r="I51" i="6"/>
  <c r="D51" i="6"/>
  <c r="H51" i="6"/>
  <c r="E51" i="6"/>
  <c r="G47" i="6"/>
  <c r="F47" i="6"/>
  <c r="I47" i="6"/>
  <c r="D47" i="6"/>
  <c r="H47" i="6"/>
  <c r="E47" i="6"/>
  <c r="G43" i="6"/>
  <c r="F43" i="6"/>
  <c r="I43" i="6"/>
  <c r="E43" i="6"/>
  <c r="D43" i="6"/>
  <c r="H43" i="6"/>
  <c r="G39" i="6"/>
  <c r="F39" i="6"/>
  <c r="I39" i="6"/>
  <c r="D39" i="6"/>
  <c r="H39" i="6"/>
  <c r="E39" i="6"/>
  <c r="G35" i="6"/>
  <c r="F35" i="6"/>
  <c r="I35" i="6"/>
  <c r="E35" i="6"/>
  <c r="D35" i="6"/>
  <c r="H35" i="6"/>
  <c r="G31" i="6"/>
  <c r="I31" i="6"/>
  <c r="D31" i="6"/>
  <c r="F31" i="6"/>
  <c r="E31" i="6"/>
  <c r="H31" i="6"/>
  <c r="G27" i="6"/>
  <c r="F27" i="6"/>
  <c r="I27" i="6"/>
  <c r="H27" i="6"/>
  <c r="E27" i="6"/>
  <c r="D27" i="6"/>
  <c r="G23" i="6"/>
  <c r="I23" i="6"/>
  <c r="D23" i="6"/>
  <c r="E23" i="6"/>
  <c r="H23" i="6"/>
  <c r="F23" i="6"/>
  <c r="G19" i="6"/>
  <c r="F19" i="6"/>
  <c r="D19" i="6"/>
  <c r="E19" i="6"/>
  <c r="I19" i="6"/>
  <c r="H19" i="6"/>
  <c r="G15" i="6"/>
  <c r="I15" i="6"/>
  <c r="D15" i="6"/>
  <c r="F15" i="6"/>
  <c r="E15" i="6"/>
  <c r="H15" i="6"/>
  <c r="G11" i="6"/>
  <c r="F11" i="6"/>
  <c r="I11" i="6"/>
  <c r="H11" i="6"/>
  <c r="E11" i="6"/>
  <c r="D11" i="6"/>
  <c r="G7" i="6"/>
  <c r="I7" i="6"/>
  <c r="D7" i="6"/>
  <c r="H7" i="6"/>
  <c r="F7" i="6"/>
  <c r="E7" i="6"/>
  <c r="G45" i="6"/>
  <c r="F45" i="6"/>
  <c r="E45" i="6"/>
  <c r="I45" i="6"/>
  <c r="H45" i="6"/>
  <c r="D45" i="6"/>
  <c r="G25" i="6"/>
  <c r="H25" i="6"/>
  <c r="I25" i="6"/>
  <c r="D25" i="6"/>
  <c r="F25" i="6"/>
  <c r="E25" i="6"/>
  <c r="I50" i="6"/>
  <c r="E50" i="6"/>
  <c r="H50" i="6"/>
  <c r="D50" i="6"/>
  <c r="G50" i="6"/>
  <c r="F50" i="6"/>
  <c r="I46" i="6"/>
  <c r="E46" i="6"/>
  <c r="H46" i="6"/>
  <c r="D46" i="6"/>
  <c r="G46" i="6"/>
  <c r="F46" i="6"/>
  <c r="I42" i="6"/>
  <c r="E42" i="6"/>
  <c r="D42" i="6"/>
  <c r="H42" i="6"/>
  <c r="G42" i="6"/>
  <c r="F42" i="6"/>
  <c r="I38" i="6"/>
  <c r="E38" i="6"/>
  <c r="D38" i="6"/>
  <c r="H38" i="6"/>
  <c r="G38" i="6"/>
  <c r="F38" i="6"/>
  <c r="I34" i="6"/>
  <c r="E34" i="6"/>
  <c r="H34" i="6"/>
  <c r="G34" i="6"/>
  <c r="F34" i="6"/>
  <c r="D34" i="6"/>
  <c r="I30" i="6"/>
  <c r="E30" i="6"/>
  <c r="D30" i="6"/>
  <c r="F30" i="6"/>
  <c r="H30" i="6"/>
  <c r="G30" i="6"/>
  <c r="I26" i="6"/>
  <c r="E26" i="6"/>
  <c r="G26" i="6"/>
  <c r="D26" i="6"/>
  <c r="H26" i="6"/>
  <c r="F26" i="6"/>
  <c r="I22" i="6"/>
  <c r="E22" i="6"/>
  <c r="D22" i="6"/>
  <c r="G22" i="6"/>
  <c r="H22" i="6"/>
  <c r="F22" i="6"/>
  <c r="I18" i="6"/>
  <c r="E18" i="6"/>
  <c r="G18" i="6"/>
  <c r="H18" i="6"/>
  <c r="F18" i="6"/>
  <c r="D18" i="6"/>
  <c r="I14" i="6"/>
  <c r="E14" i="6"/>
  <c r="D14" i="6"/>
  <c r="H14" i="6"/>
  <c r="G14" i="6"/>
  <c r="F14" i="6"/>
  <c r="I10" i="6"/>
  <c r="E10" i="6"/>
  <c r="G10" i="6"/>
  <c r="F10" i="6"/>
  <c r="D10" i="6"/>
  <c r="H10" i="6"/>
  <c r="I6" i="6"/>
  <c r="E6" i="6"/>
  <c r="D6" i="6"/>
  <c r="G6" i="6"/>
  <c r="F6" i="6"/>
  <c r="H6" i="6"/>
  <c r="S6" i="1"/>
  <c r="L3" i="6" s="1"/>
  <c r="G53" i="6"/>
  <c r="F53" i="6"/>
  <c r="E53" i="6"/>
  <c r="H53" i="6"/>
  <c r="D53" i="6"/>
  <c r="I53" i="6"/>
  <c r="I3" i="6"/>
  <c r="H3" i="6"/>
  <c r="G3" i="6"/>
  <c r="F3" i="6"/>
  <c r="E3" i="6"/>
  <c r="D3" i="6"/>
  <c r="B8" i="6"/>
  <c r="C54" i="6"/>
  <c r="B37" i="6"/>
  <c r="C29" i="6"/>
  <c r="B13" i="6"/>
  <c r="B26" i="6"/>
  <c r="C6" i="6"/>
  <c r="B44" i="6"/>
  <c r="C17" i="6"/>
  <c r="C21" i="6"/>
  <c r="C5" i="6"/>
  <c r="B17" i="6"/>
  <c r="B49" i="6"/>
  <c r="C20" i="6"/>
  <c r="B24" i="6"/>
  <c r="B48" i="6"/>
  <c r="C24" i="6"/>
  <c r="C48" i="6"/>
  <c r="B32" i="6"/>
  <c r="C44" i="6"/>
  <c r="B20" i="6"/>
  <c r="C27" i="6"/>
  <c r="C31" i="6"/>
  <c r="C19" i="6"/>
  <c r="B51" i="6"/>
  <c r="B54" i="6"/>
  <c r="B25" i="6"/>
  <c r="B18" i="6"/>
  <c r="B21" i="6"/>
  <c r="B11" i="6"/>
  <c r="C11" i="6"/>
  <c r="B29" i="6"/>
  <c r="C18" i="6"/>
  <c r="C25" i="6"/>
  <c r="B7" i="6"/>
  <c r="B19" i="6"/>
  <c r="B27" i="6"/>
  <c r="C9" i="6"/>
  <c r="C38" i="6"/>
  <c r="S45" i="1"/>
  <c r="L41" i="6" s="1"/>
  <c r="C50" i="6"/>
  <c r="C46" i="6"/>
  <c r="B50" i="6"/>
  <c r="C42" i="6"/>
  <c r="S41" i="1"/>
  <c r="L37" i="6" s="1"/>
  <c r="B34" i="6"/>
  <c r="B38" i="6"/>
  <c r="S7" i="1"/>
  <c r="L4" i="6" s="1"/>
  <c r="C15" i="6"/>
  <c r="S43" i="1"/>
  <c r="B30" i="6"/>
  <c r="C49" i="6"/>
  <c r="S15" i="1"/>
  <c r="L12" i="6" s="1"/>
  <c r="S47" i="1"/>
  <c r="L43" i="6" s="1"/>
  <c r="S29" i="1"/>
  <c r="L25" i="6" s="1"/>
  <c r="C52" i="6"/>
  <c r="B53" i="6"/>
  <c r="B15" i="6"/>
  <c r="B42" i="6"/>
  <c r="C22" i="6"/>
  <c r="S53" i="1"/>
  <c r="L49" i="6" s="1"/>
  <c r="C34" i="6"/>
  <c r="B52" i="6"/>
  <c r="C30" i="6"/>
  <c r="C53" i="6"/>
  <c r="C23" i="6"/>
  <c r="S16" i="1"/>
  <c r="L13" i="6" s="1"/>
  <c r="B16" i="6"/>
  <c r="B23" i="6"/>
  <c r="B46" i="6"/>
  <c r="S26" i="1"/>
  <c r="L22" i="6" s="1"/>
  <c r="S9" i="1"/>
  <c r="S13" i="1"/>
  <c r="C28" i="6"/>
  <c r="B31" i="6"/>
  <c r="C16" i="6"/>
  <c r="C26" i="6"/>
  <c r="B5" i="6"/>
  <c r="B22" i="6"/>
  <c r="B4" i="6"/>
  <c r="C3" i="6"/>
  <c r="S39" i="1"/>
  <c r="L35" i="6" s="1"/>
  <c r="B9" i="6"/>
  <c r="B36" i="6"/>
  <c r="C39" i="6"/>
  <c r="C51" i="6"/>
  <c r="B35" i="6"/>
  <c r="C40" i="6"/>
  <c r="C32" i="6"/>
  <c r="B28" i="6"/>
  <c r="B40" i="6"/>
  <c r="C13" i="6"/>
  <c r="B3" i="6"/>
  <c r="S28" i="1"/>
  <c r="L24" i="6" s="1"/>
  <c r="S30" i="1"/>
  <c r="L26" i="6" s="1"/>
  <c r="S11" i="1"/>
  <c r="S54" i="1"/>
  <c r="L50" i="6" s="1"/>
  <c r="S40" i="1"/>
  <c r="L36" i="6" s="1"/>
  <c r="S14" i="1"/>
  <c r="L11" i="6" s="1"/>
  <c r="S38" i="1"/>
  <c r="L34" i="6" s="1"/>
  <c r="S27" i="1"/>
  <c r="S23" i="1"/>
  <c r="L19" i="6" s="1"/>
  <c r="S55" i="1"/>
  <c r="L51" i="6" s="1"/>
  <c r="S59" i="1"/>
  <c r="L52" i="6" s="1"/>
  <c r="S17" i="1"/>
  <c r="L14" i="6" s="1"/>
  <c r="S31" i="1"/>
  <c r="L27" i="6" s="1"/>
  <c r="S32" i="1"/>
  <c r="L28" i="6" s="1"/>
  <c r="S33" i="1"/>
  <c r="L29" i="6" s="1"/>
  <c r="S49" i="1"/>
  <c r="S10" i="1"/>
  <c r="S12" i="1"/>
  <c r="L9" i="6" s="1"/>
  <c r="S51" i="1"/>
  <c r="L47" i="6" s="1"/>
  <c r="S52" i="1"/>
  <c r="L48" i="6" s="1"/>
  <c r="S8" i="1"/>
  <c r="L5" i="6" s="1"/>
  <c r="S25" i="1"/>
  <c r="L21" i="6" s="1"/>
  <c r="S34" i="1"/>
  <c r="L30" i="6" s="1"/>
  <c r="S22" i="1"/>
  <c r="S20" i="1"/>
  <c r="L16" i="6" s="1"/>
  <c r="S19" i="1"/>
  <c r="L15" i="6" s="1"/>
  <c r="S35" i="1"/>
  <c r="L31" i="6" s="1"/>
  <c r="S48" i="1"/>
  <c r="S46" i="1"/>
  <c r="L42" i="6" s="1"/>
  <c r="S50" i="1"/>
  <c r="L46" i="6" s="1"/>
  <c r="S37" i="1"/>
  <c r="L33" i="6" s="1"/>
  <c r="S21" i="1"/>
  <c r="L17" i="6" s="1"/>
  <c r="S60" i="1"/>
  <c r="S42" i="1"/>
  <c r="L38" i="6" s="1"/>
  <c r="S44" i="1"/>
  <c r="L40" i="6" s="1"/>
  <c r="B6" i="6"/>
  <c r="B12" i="6"/>
  <c r="C47" i="6"/>
  <c r="B47" i="6"/>
  <c r="B45" i="6"/>
  <c r="B43" i="6"/>
  <c r="C8" i="6"/>
  <c r="B10" i="6"/>
  <c r="B41" i="6"/>
  <c r="C45" i="6"/>
  <c r="C33" i="6"/>
  <c r="C43" i="6"/>
  <c r="B39" i="6"/>
  <c r="C41" i="6"/>
  <c r="C35" i="6"/>
  <c r="B33" i="6"/>
  <c r="C12" i="6"/>
  <c r="C37" i="6"/>
  <c r="C4" i="6"/>
  <c r="T69" i="1" l="1"/>
  <c r="T67" i="1"/>
  <c r="T66" i="1"/>
  <c r="T68" i="1"/>
  <c r="L8" i="6"/>
  <c r="L6" i="6"/>
  <c r="L32" i="6"/>
  <c r="L18" i="6"/>
  <c r="L7" i="6"/>
  <c r="L20" i="6"/>
  <c r="L45" i="6"/>
  <c r="L23" i="6"/>
  <c r="L44" i="6"/>
  <c r="L39" i="6"/>
  <c r="L10" i="6"/>
  <c r="M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<sst xmlns="http://schemas.openxmlformats.org/spreadsheetml/2006/main" count="12111" uniqueCount="4137">
  <si>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</si>
  <si>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</si>
  <si>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</si>
  <si>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</si>
  <si>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</si>
  <si>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</si>
  <si>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</si>
  <si>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</si>
  <si>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</si>
  <si>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</si>
  <si>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</si>
  <si>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</si>
  <si>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</si>
  <si>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</si>
  <si>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</si>
  <si>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</si>
  <si>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</si>
  <si>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</si>
  <si>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</si>
  <si>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</si>
  <si>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</si>
  <si>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</si>
  <si>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</si>
  <si>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</si>
  <si>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</si>
  <si>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</si>
  <si>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</si>
  <si>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</si>
  <si>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</si>
  <si>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</si>
  <si>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</si>
  <si>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</si>
  <si>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</si>
  <si>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</si>
  <si>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</si>
  <si>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</si>
  <si>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</si>
  <si>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</si>
  <si>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</si>
  <si>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</si>
  <si>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</si>
  <si>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</si>
  <si>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</si>
  <si>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</si>
  <si>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</si>
  <si>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</si>
  <si>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</si>
  <si>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</si>
  <si>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</si>
  <si>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</si>
  <si>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</si>
  <si>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</si>
  <si>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</si>
  <si>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</si>
  <si>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</si>
  <si>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</si>
  <si>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</si>
  <si>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</si>
  <si>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</si>
  <si>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</si>
  <si>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</si>
  <si>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</si>
  <si>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</si>
  <si>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</si>
  <si>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</si>
  <si>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</si>
  <si>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</si>
  <si>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</si>
  <si>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</si>
  <si>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</si>
  <si>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</si>
  <si>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</si>
  <si>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</si>
  <si>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</si>
  <si>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</si>
  <si>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</si>
  <si>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</si>
  <si>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</si>
  <si>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</si>
  <si>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</si>
  <si>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</si>
  <si>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</si>
  <si>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</si>
  <si>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</si>
  <si>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</si>
  <si>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</si>
  <si>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</si>
  <si>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</si>
  <si>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</si>
  <si>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</si>
  <si>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</si>
  <si>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</si>
  <si>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</si>
  <si>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</si>
  <si>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</si>
  <si>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</si>
  <si>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</si>
  <si>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</si>
  <si>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</si>
  <si>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</si>
  <si>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</si>
  <si>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</si>
  <si>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</si>
  <si>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</si>
  <si>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</si>
  <si>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</si>
  <si>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</si>
  <si>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</si>
  <si>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</si>
  <si>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</si>
  <si>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</si>
  <si>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</si>
  <si>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</si>
  <si>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</si>
  <si>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</si>
  <si>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</si>
  <si>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</si>
  <si>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</si>
  <si>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</si>
  <si>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</si>
  <si>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</si>
  <si>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</si>
  <si>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</si>
  <si>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</si>
  <si>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</si>
  <si>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</si>
  <si>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</si>
  <si>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</si>
  <si>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</si>
  <si>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</si>
  <si>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</si>
  <si>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Comprehensive Diabetes Care: Eye Exam</t>
  </si>
  <si>
    <t>0061</t>
  </si>
  <si>
    <t>Comprehensive Diabetes Care: Medical Attention for Nephropathy</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</si>
  <si>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</si>
  <si>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</si>
  <si>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</si>
  <si>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</si>
  <si>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</si>
  <si>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</si>
  <si>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</si>
  <si>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</si>
  <si>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</si>
  <si>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</si>
  <si>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</si>
  <si>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</si>
  <si>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</si>
  <si>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</si>
  <si>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</si>
  <si>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</si>
  <si>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</si>
  <si>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</si>
  <si>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</si>
  <si>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</si>
  <si>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</si>
  <si>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</si>
  <si>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</si>
  <si>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</si>
  <si>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</si>
  <si>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</si>
  <si>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</si>
  <si>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</si>
  <si>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Behavioral Health Risk Assessment (for Pregnant Women) (BHRA)</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</si>
  <si>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</si>
  <si>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</si>
  <si>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</si>
  <si>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</si>
  <si>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</si>
  <si>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</si>
  <si>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</si>
  <si>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</si>
  <si>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</si>
  <si>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</si>
  <si>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</si>
  <si>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</si>
  <si>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</si>
  <si>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</si>
  <si>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</si>
  <si>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</si>
  <si>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</si>
  <si>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</si>
  <si>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</si>
  <si>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</si>
  <si>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</si>
  <si>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</si>
  <si>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</si>
  <si>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</si>
  <si>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</si>
  <si>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</si>
  <si>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</si>
  <si>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</si>
  <si>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</si>
  <si>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</si>
  <si>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</si>
  <si>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</si>
  <si>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</si>
  <si>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</si>
  <si>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</si>
  <si>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</si>
  <si>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</si>
  <si>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</si>
  <si>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</si>
  <si>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</si>
  <si>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</si>
  <si>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</si>
  <si>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</si>
  <si>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</si>
  <si>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</si>
  <si>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</si>
  <si>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</si>
  <si>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</si>
  <si>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</si>
  <si>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</si>
  <si>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</si>
  <si>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</si>
  <si>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</si>
  <si>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</si>
  <si>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</si>
  <si>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</si>
  <si>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</si>
  <si>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</si>
  <si>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</si>
  <si>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</si>
  <si>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</si>
  <si>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</si>
  <si>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</si>
  <si>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</si>
  <si>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</si>
  <si>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</si>
  <si>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</si>
  <si>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</si>
  <si>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</si>
  <si>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</si>
  <si>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</si>
  <si>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</si>
  <si>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</si>
  <si>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</si>
  <si>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</si>
  <si>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</si>
  <si>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</si>
  <si>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</si>
  <si>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</si>
  <si>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</si>
  <si>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</si>
  <si>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</si>
  <si>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</si>
  <si>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</si>
  <si>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</si>
  <si>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</si>
  <si>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</si>
  <si>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</si>
  <si>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</si>
  <si>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</si>
  <si>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</si>
  <si>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</si>
  <si>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</si>
  <si>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</si>
  <si>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</si>
  <si>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</si>
  <si>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</si>
  <si>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</si>
  <si>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</si>
  <si>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</si>
  <si>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</si>
  <si>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</si>
  <si>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</si>
  <si>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</si>
  <si>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</si>
  <si>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</si>
  <si>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</si>
  <si>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</si>
  <si>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</si>
  <si>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</si>
  <si>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</si>
  <si>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</si>
  <si>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</si>
  <si>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</si>
  <si>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</si>
  <si>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</si>
  <si>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</si>
  <si>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</si>
  <si>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</si>
  <si>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</si>
  <si>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</si>
  <si>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</si>
  <si>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</si>
  <si>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</si>
  <si>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</si>
  <si>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</si>
  <si>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</si>
  <si>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</si>
  <si>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</si>
  <si>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</si>
  <si>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</si>
  <si>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</si>
  <si>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</si>
  <si>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</si>
  <si>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</si>
  <si>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</si>
  <si>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</si>
  <si>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Use of High-Risk Medications in the Elderly</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</si>
  <si>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</si>
  <si>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</si>
  <si>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</si>
  <si>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</si>
  <si>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</si>
  <si>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</si>
  <si>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</si>
  <si>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</si>
  <si>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</si>
  <si>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</si>
  <si>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</si>
  <si>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</si>
  <si>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</si>
  <si>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</si>
  <si>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</si>
  <si>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</si>
  <si>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</si>
  <si>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</si>
  <si>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</si>
  <si>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</si>
  <si>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</si>
  <si>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</si>
  <si>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</si>
  <si>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</si>
  <si>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</si>
  <si>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</si>
  <si>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</si>
  <si>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CAHPS® 5.0H Child version</t>
  </si>
  <si>
    <t>CAHPS® 5.0H Adult version</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</si>
  <si>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</si>
  <si>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</si>
  <si>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</si>
  <si>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</si>
  <si>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</si>
  <si>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</si>
  <si>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</si>
  <si>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</si>
  <si>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</si>
  <si>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</si>
  <si>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</si>
  <si>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</si>
  <si>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</si>
  <si>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</si>
  <si>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</si>
  <si>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</si>
  <si>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</si>
  <si>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</si>
  <si>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</si>
  <si>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</si>
  <si>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</si>
  <si>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</si>
  <si>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</si>
  <si>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</si>
  <si>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</si>
  <si>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</si>
  <si>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</si>
  <si>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</si>
  <si>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</si>
  <si>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</si>
  <si>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</si>
  <si>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</si>
  <si>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</si>
  <si>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</si>
  <si>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</si>
  <si>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</si>
  <si>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</si>
  <si>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</si>
  <si>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</si>
  <si>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</si>
  <si>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</si>
  <si>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</si>
  <si>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</si>
  <si>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</si>
  <si>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</si>
  <si>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</si>
  <si>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</si>
  <si>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</si>
  <si>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</si>
  <si>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</si>
  <si>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</si>
  <si>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</si>
  <si>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</si>
  <si>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</si>
  <si>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</si>
  <si>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</si>
  <si>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</si>
  <si>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</si>
  <si>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</si>
  <si>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</si>
  <si>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</si>
  <si>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</si>
  <si>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</si>
  <si>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</si>
  <si>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</si>
  <si>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</si>
  <si>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</si>
  <si>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</si>
  <si>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</si>
  <si>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</si>
  <si>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</si>
  <si>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</si>
  <si>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</si>
  <si>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</si>
  <si>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</si>
  <si>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</si>
  <si>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</si>
  <si>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</si>
  <si>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</si>
  <si>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</si>
  <si>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</si>
  <si>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</si>
  <si>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</si>
  <si>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</si>
  <si>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</si>
  <si>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</si>
  <si>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</si>
  <si>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</si>
  <si>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</si>
  <si>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</si>
  <si>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</si>
  <si>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</si>
  <si>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</si>
  <si>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</si>
  <si>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</si>
  <si>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</si>
  <si>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</si>
  <si>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</si>
  <si>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</si>
  <si>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</si>
  <si>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</si>
  <si>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</si>
  <si>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</si>
  <si>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</si>
  <si>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</si>
  <si>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</si>
  <si>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</si>
  <si>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</si>
  <si>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</si>
  <si>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</si>
  <si>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</si>
  <si>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</si>
  <si>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</si>
  <si>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</si>
  <si>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</si>
  <si>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</si>
  <si>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</si>
  <si>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</si>
  <si>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</si>
  <si>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</si>
  <si>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</si>
  <si>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</si>
  <si>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</si>
  <si>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</si>
  <si>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</si>
  <si>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</si>
  <si>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</si>
  <si>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</si>
  <si>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</si>
  <si>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</si>
  <si>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</si>
  <si>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</si>
  <si>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</si>
  <si>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</si>
  <si>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</si>
  <si>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</si>
  <si>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</si>
  <si>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</si>
  <si>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</si>
  <si>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</si>
  <si>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</si>
  <si>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</si>
  <si>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</si>
  <si>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</si>
  <si>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</si>
  <si>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</si>
  <si>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</si>
  <si>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</si>
  <si>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</si>
  <si>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</si>
  <si>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</si>
  <si>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</si>
  <si>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</si>
  <si>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</si>
  <si>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</si>
  <si>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</si>
  <si>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</si>
  <si>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</si>
  <si>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</si>
  <si>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</si>
  <si>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</si>
  <si>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</si>
  <si>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</si>
  <si>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</si>
  <si>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</si>
  <si>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</si>
  <si>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</si>
  <si>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</si>
  <si>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</si>
  <si>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</si>
  <si>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</si>
  <si>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</si>
  <si>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</si>
  <si>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</si>
  <si>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</si>
  <si>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</si>
  <si>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</si>
  <si>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</si>
  <si>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</si>
  <si>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</si>
  <si>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</si>
  <si>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</si>
  <si>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</si>
  <si>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</si>
  <si>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</si>
  <si>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</si>
  <si>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</si>
  <si>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</si>
  <si>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</si>
  <si>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</si>
  <si>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</si>
  <si>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</si>
  <si>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</si>
  <si>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</si>
  <si>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</si>
  <si>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</si>
  <si>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</si>
  <si>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</si>
  <si>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</si>
  <si>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</si>
  <si>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</si>
  <si>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</si>
  <si>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</si>
  <si>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</si>
  <si>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</si>
  <si>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</si>
  <si>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</si>
  <si>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</si>
  <si>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</si>
  <si>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</si>
  <si>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</si>
  <si>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</si>
  <si>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</si>
  <si>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</si>
  <si>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</si>
  <si>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</si>
  <si>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</si>
  <si>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</si>
  <si>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</si>
  <si>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</si>
  <si>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</si>
  <si>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</si>
  <si>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</si>
  <si>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</si>
  <si>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</si>
  <si>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</si>
  <si>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</si>
  <si>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</si>
  <si>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</si>
  <si>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</si>
  <si>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</si>
  <si>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</si>
  <si>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</si>
  <si>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</si>
  <si>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</si>
  <si>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</si>
  <si>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</si>
  <si>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</si>
  <si>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</si>
  <si>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</si>
  <si>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</si>
  <si>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</si>
  <si>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</si>
  <si>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</si>
  <si>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</si>
  <si>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</si>
  <si>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</si>
  <si>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</si>
  <si>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</si>
  <si>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</si>
  <si>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</si>
  <si>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</si>
  <si>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</si>
  <si>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</si>
  <si>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</si>
  <si>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</si>
  <si>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</si>
  <si>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</si>
  <si>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</si>
  <si>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Federal Measure Sets Primarily Focused on Ambulatory Care</t>
  </si>
  <si>
    <t>National Hospital Measure Sets</t>
  </si>
  <si>
    <t>Select State Measure Sets</t>
  </si>
  <si>
    <t>Calculation Cells</t>
  </si>
  <si>
    <t>Measure Selection Tool</t>
  </si>
  <si>
    <t>Summary Sheet</t>
  </si>
  <si>
    <t xml:space="preserve">CMS Health Home Measure Set </t>
  </si>
  <si>
    <t>Links to Source Documents</t>
  </si>
  <si>
    <t xml:space="preserve">Enter the Existing Measure Sets You Have Chosen as Reference Points </t>
  </si>
  <si>
    <t>1)</t>
  </si>
  <si>
    <t>2)</t>
  </si>
  <si>
    <t>For measures that do not have NQF numbers or have an NQF number but are not included in the Buying Value measure library, the measure’s information will not auto-populate and the following information must be manually entered:</t>
  </si>
  <si>
    <t>3)</t>
  </si>
  <si>
    <t>4)</t>
  </si>
  <si>
    <t>5)</t>
  </si>
  <si>
    <t>Review Results from Spreadsheet Comparisons &amp; Finalize the Measure Set</t>
  </si>
  <si>
    <t>a)</t>
  </si>
  <si>
    <t>b)</t>
  </si>
  <si>
    <t>c)</t>
  </si>
  <si>
    <t>d)</t>
  </si>
  <si>
    <t>e)</t>
  </si>
  <si>
    <t>f)</t>
  </si>
  <si>
    <r>
      <t xml:space="preserve">(see Step 4 in the </t>
    </r>
    <r>
      <rPr>
        <i/>
        <sz val="16"/>
        <color theme="0" tint="-0.34998626667073579"/>
        <rFont val="Arimo"/>
        <family val="2"/>
      </rPr>
      <t>Measure Selection Tool User Instructions</t>
    </r>
    <r>
      <rPr>
        <sz val="16"/>
        <color theme="0" tint="-0.34998626667073579"/>
        <rFont val="Arimo"/>
        <family val="2"/>
      </rPr>
      <t xml:space="preserve">) </t>
    </r>
  </si>
  <si>
    <r>
      <t xml:space="preserve">(see Step 3 in the </t>
    </r>
    <r>
      <rPr>
        <i/>
        <sz val="16"/>
        <color theme="0" tint="-0.34998626667073579"/>
        <rFont val="Arimo"/>
        <family val="2"/>
      </rPr>
      <t>Measure Selection Tool User Instructions</t>
    </r>
    <r>
      <rPr>
        <sz val="16"/>
        <color theme="0" tint="-0.34998626667073579"/>
        <rFont val="Arimo"/>
        <family val="2"/>
      </rPr>
      <t>)</t>
    </r>
  </si>
  <si>
    <r>
      <t xml:space="preserve">(see Step 2 in the </t>
    </r>
    <r>
      <rPr>
        <i/>
        <sz val="16"/>
        <color theme="0" tint="-0.34998626667073579"/>
        <rFont val="Arimo"/>
        <family val="2"/>
      </rPr>
      <t>Measure Selection Tool User Instructions</t>
    </r>
    <r>
      <rPr>
        <sz val="16"/>
        <color theme="0" tint="-0.34998626667073579"/>
        <rFont val="Arimo"/>
        <family val="2"/>
      </rPr>
      <t>)</t>
    </r>
  </si>
  <si>
    <t>Links to Specific Tabs:</t>
  </si>
  <si>
    <t xml:space="preserve">  Enter Your Criteria for Choosing Measures in the Spreadsheet</t>
  </si>
  <si>
    <t>Scores</t>
  </si>
  <si>
    <t>Measure Crosswalk</t>
  </si>
  <si>
    <r>
      <t xml:space="preserve">The </t>
    </r>
    <r>
      <rPr>
        <i/>
        <sz val="20"/>
        <color theme="9" tint="-0.249977111117893"/>
        <rFont val="Georgia"/>
        <family val="1"/>
      </rPr>
      <t>Measure Selection Spreadsheet</t>
    </r>
    <r>
      <rPr>
        <sz val="20"/>
        <color theme="9" tint="-0.249977111117893"/>
        <rFont val="Georgia"/>
        <family val="1"/>
      </rPr>
      <t xml:space="preserve"> is the heart of the </t>
    </r>
    <r>
      <rPr>
        <i/>
        <sz val="20"/>
        <color theme="9" tint="-0.249977111117893"/>
        <rFont val="Georgia"/>
        <family val="1"/>
      </rPr>
      <t>How to Build a Measure Set</t>
    </r>
    <r>
      <rPr>
        <sz val="20"/>
        <color theme="9" tint="-0.249977111117893"/>
        <rFont val="Georgia"/>
        <family val="1"/>
      </rPr>
      <t xml:space="preserve"> tool. It serves as a both a decision aid and a living measure library for measure set creators by tracking and displaying detailed information from a number of important sources to consider when selecting measures.</t>
    </r>
  </si>
  <si>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</si>
  <si>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</si>
  <si>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</si>
  <si>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</si>
  <si>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</si>
  <si>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</si>
  <si>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</si>
  <si>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</si>
  <si>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</si>
  <si>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</si>
  <si>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</si>
  <si>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</si>
  <si>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</si>
  <si>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</si>
  <si>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</si>
  <si>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</si>
  <si>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</si>
  <si>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</si>
  <si>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</si>
  <si>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</si>
  <si>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</si>
  <si>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</si>
  <si>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</si>
  <si>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</si>
  <si>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</si>
  <si>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</si>
  <si>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</si>
  <si>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</si>
  <si>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</si>
  <si>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</si>
  <si>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</si>
  <si>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</si>
  <si>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</si>
  <si>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</si>
  <si>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</si>
  <si>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</si>
  <si>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</si>
  <si>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</si>
  <si>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</si>
  <si>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</si>
  <si>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</si>
  <si>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</si>
  <si>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</si>
  <si>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</si>
  <si>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</si>
  <si>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</si>
  <si>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</si>
  <si>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</si>
  <si>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</si>
  <si>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</si>
  <si>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</si>
  <si>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</si>
  <si>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</si>
  <si>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</si>
  <si>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</si>
  <si>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</si>
  <si>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</si>
  <si>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</si>
  <si>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</si>
  <si>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r>
      <rPr>
        <sz val="16"/>
        <color rgb="FF1C6938"/>
        <rFont val="Arimo"/>
        <family val="2"/>
      </rPr>
      <t xml:space="preserve">1)  </t>
    </r>
    <r>
      <rPr>
        <u/>
        <sz val="16"/>
        <color rgb="FF1C6938"/>
        <rFont val="Arimo"/>
        <family val="2"/>
      </rPr>
      <t>Measure Selection Tool</t>
    </r>
  </si>
  <si>
    <r>
      <rPr>
        <sz val="16"/>
        <color rgb="FF1C6938"/>
        <rFont val="Arimo"/>
        <family val="2"/>
      </rPr>
      <t xml:space="preserve">2)  </t>
    </r>
    <r>
      <rPr>
        <u/>
        <sz val="16"/>
        <color rgb="FF1C6938"/>
        <rFont val="Arimo"/>
        <family val="2"/>
      </rPr>
      <t>Summary</t>
    </r>
  </si>
  <si>
    <r>
      <rPr>
        <sz val="16"/>
        <color rgb="FF1C6938"/>
        <rFont val="Arimo"/>
        <family val="2"/>
      </rPr>
      <t xml:space="preserve">3) </t>
    </r>
    <r>
      <rPr>
        <u/>
        <sz val="16"/>
        <color rgb="FF1C6938"/>
        <rFont val="Arimo"/>
        <family val="2"/>
      </rPr>
      <t xml:space="preserve"> Measure Crosswalk</t>
    </r>
  </si>
  <si>
    <r>
      <rPr>
        <sz val="16"/>
        <color rgb="FF1C6938"/>
        <rFont val="Arimo"/>
        <family val="2"/>
      </rPr>
      <t xml:space="preserve">4) </t>
    </r>
    <r>
      <rPr>
        <u/>
        <sz val="16"/>
        <color rgb="FF1C6938"/>
        <rFont val="Arimo"/>
        <family val="2"/>
      </rPr>
      <t xml:space="preserve"> Links to Source Documents</t>
    </r>
  </si>
  <si>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</si>
  <si>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</si>
  <si>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</si>
  <si>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</si>
  <si>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</si>
  <si>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</si>
  <si>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</si>
  <si>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</si>
  <si>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</si>
  <si>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</si>
  <si>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</si>
  <si>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</si>
  <si>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</si>
  <si>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</si>
  <si>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</si>
  <si>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</si>
  <si>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</si>
  <si>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</si>
  <si>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</si>
  <si>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</si>
  <si>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</si>
  <si>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</si>
  <si>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</si>
  <si>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</si>
  <si>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</si>
  <si>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</si>
  <si>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</si>
  <si>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</si>
  <si>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</si>
  <si>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</si>
  <si>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</si>
  <si>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</si>
  <si>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</si>
  <si>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</si>
  <si>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</si>
  <si>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</si>
  <si>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</si>
  <si>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</si>
  <si>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</si>
  <si>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</si>
  <si>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</si>
  <si>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</si>
  <si>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</si>
  <si>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</si>
  <si>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</si>
  <si>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</si>
  <si>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</si>
  <si>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</si>
  <si>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</si>
  <si>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</si>
  <si>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</si>
  <si>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</si>
  <si>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</si>
  <si>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</si>
  <si>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</si>
  <si>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</si>
  <si>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</si>
  <si>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</si>
  <si>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</si>
  <si>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</si>
  <si>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</si>
  <si>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</si>
  <si>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</si>
  <si>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</si>
  <si>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</si>
  <si>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</si>
  <si>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</si>
  <si>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</si>
  <si>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</si>
  <si>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</si>
  <si>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</si>
  <si>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</si>
  <si>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</si>
  <si>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</si>
  <si>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</si>
  <si>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</si>
  <si>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</si>
  <si>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</si>
  <si>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</si>
  <si>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</si>
  <si>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</si>
  <si>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</si>
  <si>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</si>
  <si>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</si>
  <si>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</si>
  <si>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</si>
  <si>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</si>
  <si>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</si>
  <si>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</si>
  <si>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</si>
  <si>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</si>
  <si>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</si>
  <si>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</si>
  <si>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</si>
  <si>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</si>
  <si>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</si>
  <si>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</si>
  <si>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</si>
  <si>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</si>
  <si>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</si>
  <si>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</si>
  <si>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</si>
  <si>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</si>
  <si>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</si>
  <si>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</si>
  <si>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</si>
  <si>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</si>
  <si>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</si>
  <si>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</si>
  <si>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</si>
  <si>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</si>
  <si>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</si>
  <si>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</si>
  <si>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</si>
  <si>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</si>
  <si>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</si>
  <si>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</si>
  <si>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</si>
  <si>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</si>
  <si>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</si>
  <si>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</si>
  <si>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</si>
  <si>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</si>
  <si>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</si>
  <si>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</si>
  <si>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</si>
  <si>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</si>
  <si>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</si>
  <si>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</si>
  <si>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</si>
  <si>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</si>
  <si>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</si>
  <si>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</si>
  <si>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</si>
  <si>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</si>
  <si>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</si>
  <si>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</si>
  <si>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</si>
  <si>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</si>
  <si>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</si>
  <si>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</si>
  <si>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</si>
  <si>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</si>
  <si>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</si>
  <si>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</si>
  <si>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</si>
  <si>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</si>
  <si>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</si>
  <si>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</si>
  <si>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</si>
  <si>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</si>
  <si>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</si>
  <si>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</si>
  <si>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</si>
  <si>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</si>
  <si>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</si>
  <si>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</si>
  <si>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</si>
  <si>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</si>
  <si>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</si>
  <si>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</si>
  <si>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</si>
  <si>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</si>
  <si>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</si>
  <si>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</si>
  <si>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</si>
  <si>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</si>
  <si>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</si>
  <si>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</si>
  <si>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</si>
  <si>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</si>
  <si>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</si>
  <si>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</si>
  <si>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</si>
  <si>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</si>
  <si>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</si>
  <si>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</si>
  <si>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</si>
  <si>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</si>
  <si>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</si>
  <si>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</si>
  <si>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</si>
  <si>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</si>
  <si>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</si>
  <si>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</si>
  <si>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</si>
  <si>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</si>
  <si>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</si>
  <si>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</si>
  <si>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</si>
  <si>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</si>
  <si>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</si>
  <si>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</si>
  <si>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</si>
  <si>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</si>
  <si>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</si>
  <si>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</si>
  <si>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</si>
  <si>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</si>
  <si>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</si>
  <si>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</si>
  <si>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</si>
  <si>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</si>
  <si>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</si>
  <si>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</si>
  <si>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</si>
  <si>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Preventive Care and Screening: Unhealthy Alcohol Use – Screening</t>
  </si>
  <si>
    <t>Percentage of patients aged 18 years and older who were screened for unhealthy alcohol use at least once within 24 months using a systematic screening method**</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</si>
  <si>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</si>
  <si>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</si>
  <si>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</si>
  <si>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</si>
  <si>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</si>
  <si>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</si>
  <si>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</si>
  <si>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</si>
  <si>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</si>
  <si>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</si>
  <si>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</si>
  <si>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</si>
  <si>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</si>
  <si>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</si>
  <si>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</si>
  <si>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</si>
  <si>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</si>
  <si>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</si>
  <si>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</si>
  <si>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</si>
  <si>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</si>
  <si>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</si>
  <si>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</si>
  <si>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</si>
  <si>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</si>
  <si>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</si>
  <si>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</si>
  <si>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</si>
  <si>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</si>
  <si>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</si>
  <si>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</si>
  <si>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</si>
  <si>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</si>
  <si>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</si>
  <si>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</si>
  <si>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</si>
  <si>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</si>
  <si>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</si>
  <si>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</si>
  <si>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</si>
  <si>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</si>
  <si>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</si>
  <si>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</si>
  <si>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</si>
  <si>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</si>
  <si>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</si>
  <si>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</si>
  <si>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</si>
  <si>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</si>
  <si>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</si>
  <si>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</si>
  <si>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</si>
  <si>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</si>
  <si>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</si>
  <si>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</si>
  <si>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</si>
  <si>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</si>
  <si>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</si>
  <si>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</si>
  <si>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</si>
  <si>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</si>
  <si>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</si>
  <si>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</si>
  <si>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</si>
  <si>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</si>
  <si>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</si>
  <si>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</si>
  <si>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</si>
  <si>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</si>
  <si>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</si>
  <si>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</si>
  <si>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</si>
  <si>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</si>
  <si>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</si>
  <si>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</si>
  <si>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</si>
  <si>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</si>
  <si>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</si>
  <si>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</si>
  <si>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</si>
  <si>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</si>
  <si>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</si>
  <si>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</si>
  <si>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</si>
  <si>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</si>
  <si>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</si>
  <si>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</si>
  <si>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</si>
  <si>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</si>
  <si>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</si>
  <si>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</si>
  <si>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</si>
  <si>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</si>
  <si>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</si>
  <si>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</si>
  <si>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</si>
  <si>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</si>
  <si>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</si>
  <si>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</si>
  <si>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</si>
  <si>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</si>
  <si>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</si>
  <si>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</si>
  <si>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</si>
  <si>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</si>
  <si>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</si>
  <si>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</si>
  <si>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</si>
  <si>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</si>
  <si>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</si>
  <si>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</si>
  <si>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</si>
  <si>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</si>
  <si>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</si>
  <si>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</si>
  <si>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</si>
  <si>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</si>
  <si>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</si>
  <si>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</si>
  <si>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</si>
  <si>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</si>
  <si>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</si>
  <si>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</si>
  <si>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</si>
  <si>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</si>
  <si>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</si>
  <si>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</si>
  <si>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</si>
  <si>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</si>
  <si>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</si>
  <si>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</si>
  <si>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</si>
  <si>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</si>
  <si>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</si>
  <si>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</si>
  <si>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</si>
  <si>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</si>
  <si>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</si>
  <si>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</si>
  <si>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</si>
  <si>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</si>
  <si>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</si>
  <si>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</si>
  <si>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</si>
  <si>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</si>
  <si>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</si>
  <si>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</si>
  <si>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</si>
  <si>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</si>
  <si>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</si>
  <si>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</si>
  <si>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</si>
  <si>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</si>
  <si>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</si>
  <si>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</si>
  <si>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</si>
  <si>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</si>
  <si>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</si>
  <si>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</si>
  <si>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</si>
  <si>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</si>
  <si>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</si>
  <si>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</si>
  <si>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</si>
  <si>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</si>
  <si>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</si>
  <si>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</si>
  <si>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</si>
  <si>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</si>
  <si>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</si>
  <si>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</si>
  <si>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</si>
  <si>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</si>
  <si>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</si>
  <si>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</si>
  <si>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</si>
  <si>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</si>
  <si>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</si>
  <si>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</si>
  <si>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</si>
  <si>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</si>
  <si>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</si>
  <si>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</si>
  <si>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</si>
  <si>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</si>
  <si>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</si>
  <si>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</si>
  <si>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</si>
  <si>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</si>
  <si>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</si>
  <si>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</si>
  <si>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</si>
  <si>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</si>
  <si>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</si>
  <si>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</si>
  <si>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</si>
  <si>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</si>
  <si>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</si>
  <si>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</si>
  <si>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</si>
  <si>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</si>
  <si>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</si>
  <si>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</si>
  <si>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</si>
  <si>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</si>
  <si>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</si>
  <si>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</si>
  <si>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</si>
  <si>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</si>
  <si>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</si>
  <si>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</si>
  <si>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</si>
  <si>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</si>
  <si>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</si>
  <si>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</si>
  <si>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</si>
  <si>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</si>
  <si>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</si>
  <si>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</si>
  <si>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</si>
  <si>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</si>
  <si>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</si>
  <si>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</si>
  <si>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</si>
  <si>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</si>
  <si>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</si>
  <si>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</si>
  <si>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</si>
  <si>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</si>
  <si>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</si>
  <si>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</si>
  <si>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</si>
  <si>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</si>
  <si>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</si>
  <si>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</si>
  <si>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</si>
  <si>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</si>
  <si>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</si>
  <si>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</si>
  <si>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</si>
  <si>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</si>
  <si>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</si>
  <si>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</si>
  <si>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</si>
  <si>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</si>
  <si>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</si>
  <si>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</si>
  <si>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</si>
  <si>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</si>
  <si>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</si>
  <si>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</si>
  <si>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</si>
  <si>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</si>
  <si>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</si>
  <si>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</si>
  <si>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</si>
  <si>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</si>
  <si>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</si>
  <si>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</si>
  <si>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</si>
  <si>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</si>
  <si>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</si>
  <si>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</si>
  <si>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</si>
  <si>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</si>
  <si>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</si>
  <si>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</si>
  <si>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</si>
  <si>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</si>
  <si>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</si>
  <si>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</si>
  <si>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</si>
  <si>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</si>
  <si>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</si>
  <si>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</si>
  <si>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</si>
  <si>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</si>
  <si>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</si>
  <si>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</si>
  <si>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</si>
  <si>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</si>
  <si>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</si>
  <si>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</si>
  <si>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</si>
  <si>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</si>
  <si>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</si>
  <si>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</si>
  <si>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</si>
  <si>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</si>
  <si>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</si>
  <si>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</si>
  <si>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</si>
  <si>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</si>
  <si>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</si>
  <si>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</si>
  <si>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</si>
  <si>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</si>
  <si>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</si>
  <si>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</si>
  <si>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</si>
  <si>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</si>
  <si>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</si>
  <si>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</si>
  <si>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</si>
  <si>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</si>
  <si>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</si>
  <si>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</si>
  <si>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</si>
  <si>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</si>
  <si>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</si>
  <si>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</si>
  <si>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</si>
  <si>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</si>
  <si>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</si>
  <si>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</si>
  <si>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</si>
  <si>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</si>
  <si>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</si>
  <si>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</si>
  <si>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</si>
  <si>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</si>
  <si>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</si>
  <si>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</si>
  <si>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</si>
  <si>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</si>
  <si>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</si>
  <si>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</si>
  <si>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</si>
  <si>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</si>
  <si>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</si>
  <si>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</si>
  <si>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</si>
  <si>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</si>
  <si>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</si>
  <si>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</si>
  <si>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</si>
  <si>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</si>
  <si>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</si>
  <si>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</si>
  <si>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</si>
  <si>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</si>
  <si>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</si>
  <si>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</si>
  <si>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</si>
  <si>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</si>
  <si>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</si>
  <si>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</si>
  <si>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</si>
  <si>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</si>
  <si>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</si>
  <si>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</si>
  <si>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</si>
  <si>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</si>
  <si>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</si>
  <si>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</si>
  <si>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</si>
  <si>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</si>
  <si>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</si>
  <si>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</si>
  <si>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</si>
  <si>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</si>
  <si>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</si>
  <si>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</si>
  <si>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</si>
  <si>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</si>
  <si>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</si>
  <si>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</si>
  <si>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</si>
  <si>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</si>
  <si>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</si>
  <si>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</si>
  <si>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</si>
  <si>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</si>
  <si>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</si>
  <si>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</si>
  <si>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</si>
  <si>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</si>
  <si>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</si>
  <si>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</si>
  <si>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</si>
  <si>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</si>
  <si>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</si>
  <si>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</si>
  <si>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</si>
  <si>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</si>
  <si>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</si>
  <si>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</si>
  <si>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</si>
  <si>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Multiple Chronic Conditions</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</si>
  <si>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</si>
  <si>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</si>
  <si>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</si>
  <si>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</si>
  <si>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</si>
  <si>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</si>
  <si>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</si>
  <si>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</si>
  <si>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</si>
  <si>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</si>
  <si>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</si>
  <si>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</si>
  <si>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1419</t>
  </si>
  <si>
    <t>Primary Caries Prevention Intervention as Part of Well/Ill Child Care as Offered by Primary Care Medical Providers</t>
  </si>
  <si>
    <t>University of Minnesota</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</si>
  <si>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</si>
  <si>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</si>
  <si>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</si>
  <si>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</si>
  <si>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</si>
  <si>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</si>
  <si>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</si>
  <si>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</si>
  <si>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</si>
  <si>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</si>
  <si>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</si>
  <si>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</si>
  <si>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</si>
  <si>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</si>
  <si>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</si>
  <si>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</si>
  <si>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</si>
  <si>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</si>
  <si>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</si>
  <si>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</si>
  <si>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</si>
  <si>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</si>
  <si>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</si>
  <si>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</si>
  <si>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</si>
  <si>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</si>
  <si>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</si>
  <si>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</si>
  <si>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</si>
  <si>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</si>
  <si>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</si>
  <si>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</si>
  <si>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</si>
  <si>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</si>
  <si>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</si>
  <si>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</si>
  <si>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</si>
  <si>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</si>
  <si>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</si>
  <si>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</si>
  <si>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</si>
  <si>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</si>
  <si>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</si>
  <si>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</si>
  <si>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</si>
  <si>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</si>
  <si>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</si>
  <si>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</si>
  <si>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</si>
  <si>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</si>
  <si>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</si>
  <si>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</si>
  <si>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</si>
  <si>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</si>
  <si>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</si>
  <si>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</si>
  <si>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</si>
  <si>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</si>
  <si>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</si>
  <si>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</si>
  <si>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</si>
  <si>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</si>
  <si>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</si>
  <si>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</si>
  <si>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</si>
  <si>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</si>
  <si>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</si>
  <si>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</si>
  <si>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</si>
  <si>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</si>
  <si>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</si>
  <si>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</si>
  <si>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</si>
  <si>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Documents the extent to which a provider uses an Office of the National Coordinator for Health Information Technology (ONC) certified electronic health record (EHR) system that incorporates an electronic data interchange with one or more laboratories allowing for direct electronic transmission of laboratory data in the EHR as discrete searchable data elements. This measure applies to all outpatient departments associated with the facility that bill under the Outpatient Prospective Payment System (OPPS). This may include the emergency department (ED), the outpatient imaging department, the outpatient surgery department, and the facility’s clinics.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</si>
  <si>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</si>
  <si>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</si>
  <si>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</si>
  <si>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</si>
  <si>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</si>
  <si>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</si>
  <si>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</si>
  <si>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</si>
  <si>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</si>
  <si>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</si>
  <si>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</si>
  <si>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</si>
  <si>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</si>
  <si>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</si>
  <si>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</si>
  <si>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</si>
  <si>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</si>
  <si>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</si>
  <si>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</si>
  <si>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</si>
  <si>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</si>
  <si>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</si>
  <si>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</si>
  <si>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</si>
  <si>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</si>
  <si>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</si>
  <si>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</si>
  <si>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</si>
  <si>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</si>
  <si>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</si>
  <si>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</si>
  <si>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</si>
  <si>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</si>
  <si>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</si>
  <si>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</si>
  <si>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</si>
  <si>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</si>
  <si>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</si>
  <si>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</si>
  <si>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</si>
  <si>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</si>
  <si>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</si>
  <si>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</si>
  <si>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</si>
  <si>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</si>
  <si>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</si>
  <si>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</si>
  <si>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</si>
  <si>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</si>
  <si>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</si>
  <si>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</si>
  <si>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</si>
  <si>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</si>
  <si>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</si>
  <si>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</si>
  <si>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</si>
  <si>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</si>
  <si>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</si>
  <si>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</si>
  <si>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</si>
  <si>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</si>
  <si>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</si>
  <si>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</si>
  <si>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</si>
  <si>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</si>
  <si>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</si>
  <si>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</si>
  <si>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</si>
  <si>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</si>
  <si>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</si>
  <si>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</si>
  <si>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</si>
  <si>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</si>
  <si>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</si>
  <si>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</si>
  <si>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</si>
  <si>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</si>
  <si>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</si>
  <si>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</si>
  <si>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</si>
  <si>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</si>
  <si>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</si>
  <si>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</si>
  <si>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</si>
  <si>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</si>
  <si>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</si>
  <si>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</si>
  <si>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</si>
  <si>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</si>
  <si>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</si>
  <si>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</si>
  <si>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</si>
  <si>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</si>
  <si>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</si>
  <si>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</si>
  <si>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</si>
  <si>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</si>
  <si>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</si>
  <si>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</si>
  <si>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</si>
  <si>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</si>
  <si>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</si>
  <si>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</si>
  <si>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</si>
  <si>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</si>
  <si>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</si>
  <si>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</si>
  <si>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</si>
  <si>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</si>
  <si>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</si>
  <si>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</si>
  <si>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</si>
  <si>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</si>
  <si>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</si>
  <si>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</si>
  <si>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</si>
  <si>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Patients who received the following behavioral health screening risk assessments at the first prenatal visit
• Depression screening: Patients who were screened for depression at the first visit. Questions may be asked either directly by a health care provider or in the form of self-completed paper- or computer administered questionnaires and results should be documented in the medical record. Depression screening may include a self-reported validated depression screening tool (e.g., Patient Health Questionnaire-2 [PHQ-2], Beck Depression Inventory, Beck Depression Inventory for Primary Care, Edinburgh Postnatal Depression Scale [EPDS]). 
• Alcohol use screening: Patients who were screened for any alcohol use at the first visit 
• Tobacco use screening: Patients who were screened for tobacco use at the first visit 
• Drug use (illicit and prescription, over the counter) screening: Patients who were screened for any drug use at the first visit 
• Intimate partner violence screening: Patients who were screened for intimate partner violence/abuse at the first visit. Questions may be asked either directly by a health care provider or in the form of self-completed paper- or computer administered questionnaires and results should be documented in the medical record. Intimate partner violence screening may include a self-reported validated depression screening tool (e.g., Hurt, Insult, Threaten, and Scream [HITS], Woman Abuse Screening Tool [WAST], Partner Violence Screen [PVS], Abuse Assessment Screen [AAS]). 
To satisfactorily meet the numerator – ALL screening components must be performed</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</si>
  <si>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</si>
  <si>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</si>
  <si>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</si>
  <si>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</si>
  <si>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</si>
  <si>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</si>
  <si>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</si>
  <si>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</si>
  <si>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</si>
  <si>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</si>
  <si>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</si>
  <si>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</si>
  <si>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</si>
  <si>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</si>
  <si>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</si>
  <si>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</si>
  <si>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</si>
  <si>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</si>
  <si>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</si>
  <si>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</si>
  <si>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</si>
  <si>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</si>
  <si>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</si>
  <si>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Percentage of adults 18–64 years of age with a diagnosis of acute bronchitis who were not dispensed an antibiotic prescription</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</si>
  <si>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</si>
  <si>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</si>
  <si>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</si>
  <si>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</si>
  <si>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</si>
  <si>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</si>
  <si>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</si>
  <si>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</si>
  <si>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</si>
  <si>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</si>
  <si>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</si>
  <si>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</si>
  <si>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</si>
  <si>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</si>
  <si>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</si>
  <si>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</si>
  <si>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</si>
  <si>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</si>
  <si>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</si>
  <si>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</si>
  <si>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</si>
  <si>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</si>
  <si>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</si>
  <si>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</si>
  <si>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</si>
  <si>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</si>
  <si>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</si>
  <si>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</si>
  <si>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</si>
  <si>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</si>
  <si>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</si>
  <si>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</si>
  <si>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</si>
  <si>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</si>
  <si>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</si>
  <si>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</si>
  <si>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</si>
  <si>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</si>
  <si>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</si>
  <si>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</si>
  <si>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</si>
  <si>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</si>
  <si>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</si>
  <si>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</si>
  <si>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</si>
  <si>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</si>
  <si>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</si>
  <si>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</si>
  <si>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</si>
  <si>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</si>
  <si>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</si>
  <si>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</si>
  <si>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</si>
  <si>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</si>
  <si>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</si>
  <si>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</si>
  <si>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</si>
  <si>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</si>
  <si>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</si>
  <si>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</si>
  <si>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</si>
  <si>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</si>
  <si>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</si>
  <si>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</si>
  <si>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</si>
  <si>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</si>
  <si>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</si>
  <si>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Yes (ACO-08 - adapted 1789)</t>
  </si>
  <si>
    <t>Yes (ACO-38)</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</si>
  <si>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</si>
  <si>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</si>
  <si>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</si>
  <si>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</si>
  <si>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</si>
  <si>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</si>
  <si>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</si>
  <si>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</si>
  <si>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</si>
  <si>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</si>
  <si>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</si>
  <si>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</si>
  <si>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</si>
  <si>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</si>
  <si>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</si>
  <si>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</si>
  <si>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</si>
  <si>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</si>
  <si>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</si>
  <si>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</si>
  <si>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</si>
  <si>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</si>
  <si>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</si>
  <si>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Comprehensive Diabetes Care: Blood Pressure Control (&lt;140/90 mm Hg)</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</si>
  <si>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</si>
  <si>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</si>
  <si>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</si>
  <si>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</si>
  <si>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</si>
  <si>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</si>
  <si>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</si>
  <si>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</si>
  <si>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</si>
  <si>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https://innovation.cms.gov/initiatives/comprehensive-primary-care-plus</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</si>
  <si>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</si>
  <si>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</si>
  <si>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</si>
  <si>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</si>
  <si>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</si>
  <si>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</si>
  <si>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</si>
  <si>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</si>
  <si>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</si>
  <si>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</si>
  <si>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</si>
  <si>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</si>
  <si>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</si>
  <si>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</si>
  <si>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</si>
  <si>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</si>
  <si>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</si>
  <si>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</si>
  <si>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</si>
  <si>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</si>
  <si>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</si>
  <si>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</si>
  <si>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</si>
  <si>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</si>
  <si>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</si>
  <si>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</si>
  <si>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</si>
  <si>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</si>
  <si>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</si>
  <si>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</si>
  <si>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</si>
  <si>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</si>
  <si>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</si>
  <si>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</si>
  <si>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</si>
  <si>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</si>
  <si>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</si>
  <si>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</si>
  <si>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</si>
  <si>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</si>
  <si>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</si>
  <si>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</si>
  <si>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</si>
  <si>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</si>
  <si>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</si>
  <si>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</si>
  <si>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</si>
  <si>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</si>
  <si>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</si>
  <si>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</si>
  <si>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</si>
  <si>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</si>
  <si>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</si>
  <si>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</si>
  <si>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</si>
  <si>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</si>
  <si>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</si>
  <si>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</si>
  <si>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</si>
  <si>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</si>
  <si>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</si>
  <si>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</si>
  <si>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</si>
  <si>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</si>
  <si>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</si>
  <si>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</si>
  <si>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</si>
  <si>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</si>
  <si>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</si>
  <si>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</si>
  <si>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</si>
  <si>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</si>
  <si>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</si>
  <si>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</si>
  <si>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</si>
  <si>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</si>
  <si>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</si>
  <si>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</si>
  <si>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</si>
  <si>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</si>
  <si>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</si>
  <si>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</si>
  <si>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</si>
  <si>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</si>
  <si>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</si>
  <si>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</si>
  <si>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</si>
  <si>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</si>
  <si>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</si>
  <si>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</si>
  <si>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</si>
  <si>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</si>
  <si>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</si>
  <si>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</si>
  <si>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</si>
  <si>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</si>
  <si>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</si>
  <si>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</si>
  <si>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Yes (Discharge Information, Medicines Explained)</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</si>
  <si>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</si>
  <si>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</si>
  <si>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</si>
  <si>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</si>
  <si>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</si>
  <si>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</si>
  <si>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</si>
  <si>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</si>
  <si>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</si>
  <si>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</si>
  <si>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CAHPS® Survey for Accountable Care Organizations (ACOs) Participating in Medicare Initiatives</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</si>
  <si>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</si>
  <si>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</si>
  <si>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</si>
  <si>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</si>
  <si>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</si>
  <si>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</si>
  <si>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</si>
  <si>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</si>
  <si>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</si>
  <si>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</si>
  <si>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</si>
  <si>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</si>
  <si>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</si>
  <si>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</si>
  <si>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</si>
  <si>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</si>
  <si>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</si>
  <si>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</si>
  <si>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</si>
  <si>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</si>
  <si>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</si>
  <si>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</si>
  <si>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</si>
  <si>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</si>
  <si>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</si>
  <si>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</si>
  <si>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</si>
  <si>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</si>
  <si>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</si>
  <si>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</si>
  <si>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</si>
  <si>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</si>
  <si>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</si>
  <si>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</si>
  <si>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</si>
  <si>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</si>
  <si>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</si>
  <si>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</si>
  <si>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</si>
  <si>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</si>
  <si>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</si>
  <si>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</si>
  <si>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</si>
  <si>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</si>
  <si>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</si>
  <si>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</si>
  <si>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</si>
  <si>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</si>
  <si>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</si>
  <si>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</si>
  <si>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</si>
  <si>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</si>
  <si>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</si>
  <si>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</si>
  <si>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</si>
  <si>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Rate of risk-standardized acute, unplanned hospital admissions among beneficiaries 65
years and older with MCCs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</si>
  <si>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</si>
  <si>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</si>
  <si>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</si>
  <si>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</si>
  <si>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</si>
  <si>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</si>
  <si>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</si>
  <si>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</si>
  <si>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</si>
  <si>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</si>
  <si>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</si>
  <si>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</si>
  <si>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</si>
  <si>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</si>
  <si>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</si>
  <si>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</si>
  <si>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</si>
  <si>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</si>
  <si>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</si>
  <si>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</si>
  <si>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</si>
  <si>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Washington Health Care Authority (homegrown)</t>
  </si>
  <si>
    <t>Washington DSHS (homegrown)</t>
  </si>
  <si>
    <t>Washington Health Alliance (homegrown)</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</si>
  <si>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</si>
  <si>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</si>
  <si>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</si>
  <si>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</si>
  <si>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</si>
  <si>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</si>
  <si>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</si>
  <si>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</si>
  <si>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</si>
  <si>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</si>
  <si>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</si>
  <si>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</si>
  <si>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</si>
  <si>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</si>
  <si>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</si>
  <si>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</si>
  <si>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</si>
  <si>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</si>
  <si>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</si>
  <si>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</si>
  <si>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</si>
  <si>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</si>
  <si>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</si>
  <si>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</si>
  <si>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</si>
  <si>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</si>
  <si>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</si>
  <si>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</si>
  <si>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</si>
  <si>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</si>
  <si>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</si>
  <si>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</si>
  <si>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</si>
  <si>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</si>
  <si>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</si>
  <si>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</si>
  <si>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Percent of Prescriptions that are Generic Scripts</t>
  </si>
  <si>
    <t>Yes (OP-29)</t>
  </si>
  <si>
    <t>Percentage of all prescriptions that are generic scripts
Numerator: number of generic prescriptions paid during the calendar year
Denominator: number of prescriptions paid during the calendar year</t>
  </si>
  <si>
    <t>RI SIM Alignment Group (Homegrown)</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</si>
  <si>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</si>
  <si>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</si>
  <si>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</si>
  <si>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</si>
  <si>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</si>
  <si>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</si>
  <si>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</si>
  <si>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</si>
  <si>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</si>
  <si>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</si>
  <si>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</si>
  <si>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</si>
  <si>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</si>
  <si>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</si>
  <si>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</si>
  <si>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</si>
  <si>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</si>
  <si>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</si>
  <si>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</si>
  <si>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</si>
  <si>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</si>
  <si>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</si>
  <si>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</si>
  <si>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</si>
  <si>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</si>
  <si>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</si>
  <si>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</si>
  <si>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</si>
  <si>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</si>
  <si>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</si>
  <si>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</si>
  <si>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</si>
  <si>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</si>
  <si>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</si>
  <si>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Measure specifications as outlined within these resources are subject to change. We will revise the measures as updates become available.</t>
  </si>
  <si>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5. 
• For every measure, answer "Yes", "Somewhat" or "No" for every Selection Criteria using the drop-down box in each row, to select your answer.
• Manually enter measure-specific comments (e.g., benchmark, etc.) for each Criterion.
</t>
    </r>
  </si>
  <si>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</si>
  <si>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</si>
  <si>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</si>
  <si>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</si>
  <si>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</si>
  <si>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</si>
  <si>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</si>
  <si>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</si>
  <si>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</si>
  <si>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</si>
  <si>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</si>
  <si>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</si>
  <si>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</si>
  <si>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</si>
  <si>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</si>
  <si>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Substance Abuse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</si>
  <si>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</si>
  <si>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</si>
  <si>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</si>
  <si>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</si>
  <si>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</si>
  <si>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</si>
  <si>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</si>
  <si>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</si>
  <si>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</si>
  <si>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</si>
  <si>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</si>
  <si>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</si>
  <si>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</si>
  <si>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</si>
  <si>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</si>
  <si>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</si>
  <si>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</si>
  <si>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</si>
  <si>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</si>
  <si>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</si>
  <si>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</si>
  <si>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</si>
  <si>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</si>
  <si>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</si>
  <si>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</si>
  <si>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</si>
  <si>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</si>
  <si>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</si>
  <si>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</si>
  <si>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</si>
  <si>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</si>
  <si>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</si>
  <si>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</si>
  <si>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</si>
  <si>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</si>
  <si>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Hospital Outpatient PMPM Cost</t>
  </si>
  <si>
    <t>Inpatient PMPM Cost</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</si>
  <si>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</si>
  <si>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</si>
  <si>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</si>
  <si>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</si>
  <si>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</si>
  <si>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</si>
  <si>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</si>
  <si>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CMMI Comprehensive Primary Care Plus (CPC+)</t>
  </si>
  <si>
    <t xml:space="preserve">
CMMI Comprehensive Primary Care Plus (CPC+)</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</si>
  <si>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</si>
  <si>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</si>
  <si>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</si>
  <si>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</si>
  <si>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</si>
  <si>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</si>
  <si>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</si>
  <si>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</si>
  <si>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</si>
  <si>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</si>
  <si>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</si>
  <si>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</si>
  <si>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</si>
  <si>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</si>
  <si>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</si>
  <si>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</si>
  <si>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</si>
  <si>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</si>
  <si>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</si>
  <si>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</si>
  <si>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</si>
  <si>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</si>
  <si>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</si>
  <si>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</si>
  <si>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</si>
  <si>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</si>
  <si>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</si>
  <si>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</si>
  <si>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</si>
  <si>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</si>
  <si>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</si>
  <si>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</si>
  <si>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</si>
  <si>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</si>
  <si>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</si>
  <si>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</si>
  <si>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</si>
  <si>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</si>
  <si>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</si>
  <si>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</si>
  <si>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</si>
  <si>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</si>
  <si>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</si>
  <si>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</si>
  <si>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</si>
  <si>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CAHPS Health Plan Survey 5.0H, Adult Version provides information on the experiences of commercial and Medicaid members with the health plan and gives a general indication of how well the health plan meets members' expectations. Results summarize member experiences through ratings, composites and question summary rates.
Seven composite scores summarize responses in key areas:
Claims Processing (commercial only)
Customer Service
Getting Care Quickly
Getting Needed Care
How Well Doctors Communicate
Shared Decision Making
Plan Information on Costs (commercial only)</t>
  </si>
  <si>
    <t>This measure provides information on parents’ experiences with their child’s health care.
Results summarize child experiences through ratings, composites, and individual question
summary rates.
Four global rating questions reflect overall satisfaction:
• Rating of All Health Care
• Rating of Personal Doctor
• Rating of Specialist Seen Most Often
• Rating of Health Plan
Five composite scores summarize responses in key areas:
• Customer Service
• Getting Care Quickly
• Getting Needed Care
• How Well Doctors Communicate
• Shared Decision Making
Item-specific question summary rates are reported for the rating questions and each
composite question. Question summary rates are also reported individually for two items
summarizing the following concepts:
• Health Promotion and Education (Q8)
• Coordination of Care (Q25, Without CCC version of questionnaire)</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</si>
  <si>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</si>
  <si>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The Consumer Assessment of Healthcare Providers and Systems (CAHPS) for ACOs measures experience of care for ACOs participating in Medicare initiatives. It is based on the Clinician and Group (CG CAHPS) survey and includes additional program specific survey questions.</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</si>
  <si>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</si>
  <si>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</si>
  <si>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</si>
  <si>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</si>
  <si>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</si>
  <si>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</si>
  <si>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</si>
  <si>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</si>
  <si>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</si>
  <si>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</si>
  <si>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</si>
  <si>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</si>
  <si>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</si>
  <si>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</si>
  <si>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</si>
  <si>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</si>
  <si>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</si>
  <si>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</si>
  <si>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</si>
  <si>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</si>
  <si>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</si>
  <si>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</si>
  <si>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</si>
  <si>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Behavioral Health Risk Assessment Screenings</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</si>
  <si>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</si>
  <si>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</si>
  <si>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</si>
  <si>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</si>
  <si>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Inpatient Admissions</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</si>
  <si>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</si>
  <si>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</si>
  <si>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</si>
  <si>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</si>
  <si>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</si>
  <si>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</si>
  <si>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</si>
  <si>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</si>
  <si>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</si>
  <si>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</si>
  <si>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</si>
  <si>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</si>
  <si>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</si>
  <si>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</si>
  <si>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</si>
  <si>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</si>
  <si>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</si>
  <si>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</si>
  <si>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</si>
  <si>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</si>
  <si>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</si>
  <si>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</si>
  <si>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</si>
  <si>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</si>
  <si>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</si>
  <si>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</si>
  <si>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</si>
  <si>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</si>
  <si>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</si>
  <si>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</si>
  <si>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</si>
  <si>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</si>
  <si>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</si>
  <si>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</si>
  <si>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</si>
  <si>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</si>
  <si>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</si>
  <si>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</si>
  <si>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</si>
  <si>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</si>
  <si>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</si>
  <si>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</si>
  <si>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</si>
  <si>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</si>
  <si>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</si>
  <si>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</si>
  <si>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</si>
  <si>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</si>
  <si>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</si>
  <si>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</si>
  <si>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</si>
  <si>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</si>
  <si>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</si>
  <si>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</si>
  <si>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</si>
  <si>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</si>
  <si>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</si>
  <si>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</si>
  <si>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</si>
  <si>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</si>
  <si>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</si>
  <si>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</si>
  <si>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</si>
  <si>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</si>
  <si>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</si>
  <si>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</si>
  <si>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</si>
  <si>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</si>
  <si>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</si>
  <si>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</si>
  <si>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</si>
  <si>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</si>
  <si>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</si>
  <si>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</si>
  <si>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</si>
  <si>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</si>
  <si>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</si>
  <si>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</si>
  <si>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</si>
  <si>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</si>
  <si>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</si>
  <si>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Appropriate Treatment for Children with Upper Respiratory Infection</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</si>
  <si>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</si>
  <si>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</si>
  <si>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</si>
  <si>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</si>
  <si>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</si>
  <si>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</si>
  <si>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</si>
  <si>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</si>
  <si>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</si>
  <si>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</si>
  <si>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</si>
  <si>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</si>
  <si>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</si>
  <si>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</si>
  <si>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</si>
  <si>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</si>
  <si>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</si>
  <si>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</si>
  <si>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Percentage of patients 5-85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</si>
  <si>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</si>
  <si>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</si>
  <si>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r>
      <t>•</t>
    </r>
    <r>
      <rPr>
        <b/>
        <sz val="17"/>
        <color theme="1" tint="0.34998626667073579"/>
        <rFont val="Arimo"/>
        <family val="2"/>
      </rPr>
      <t xml:space="preserve"> </t>
    </r>
    <r>
      <rPr>
        <b/>
        <sz val="17"/>
        <color rgb="FF1C6938"/>
        <rFont val="Arimo"/>
        <family val="2"/>
      </rPr>
      <t xml:space="preserve">Name </t>
    </r>
    <r>
      <rPr>
        <sz val="17"/>
        <color rgb="FF1C6938"/>
        <rFont val="Arimo"/>
        <family val="2"/>
      </rPr>
      <t>(Column B)</t>
    </r>
  </si>
  <si>
    <r>
      <t xml:space="preserve">• </t>
    </r>
    <r>
      <rPr>
        <b/>
        <sz val="17"/>
        <color rgb="FF1C6938"/>
        <rFont val="Arimo"/>
        <family val="2"/>
      </rPr>
      <t>Alignment with federal, national, hospital and select state measure sets</t>
    </r>
  </si>
  <si>
    <t>Enter Candidate Measures for Consideration to the                                                     Measure Selection Tool Spreadsheet</t>
  </si>
  <si>
    <t>Decide whether you want to enter additional information about the measure origin:</t>
  </si>
  <si>
    <t>In addition to adding, dropping or significantly changing the measures included in the measure sets (e.g., revisions pursuant to the NQF endorsement process), federal agencies are also working to improve and standardize the details of measure specifications. Such micro-changes do not change the NQF number associated with the measure or the NQF's endorsement. These micro-changes may not be reflected in all federal program measure sets at the same time. Once the desired degree of alignment with federal program measures is achieved at the level of NQF’s, or CMS’s numbering system, we recommend checking alignment at the detailed technical specification level for each measure which can be done by comparing the detailed specifications of your final choice of measures against the detailed specs contained in the URLs listed in the Links to Source Documents Tab.</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</si>
  <si>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</si>
  <si>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</si>
  <si>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</si>
  <si>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</si>
  <si>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</si>
  <si>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</si>
  <si>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</si>
  <si>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</si>
  <si>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</si>
  <si>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</si>
  <si>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</si>
  <si>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</si>
  <si>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</si>
  <si>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</si>
  <si>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</si>
  <si>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</si>
  <si>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</si>
  <si>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</si>
  <si>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</si>
  <si>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</si>
  <si>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</si>
  <si>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</si>
  <si>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</si>
  <si>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</si>
  <si>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</si>
  <si>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</si>
  <si>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</si>
  <si>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(C19)</t>
  </si>
  <si>
    <t>Yes (C17)</t>
  </si>
  <si>
    <t>Yes (C13)</t>
  </si>
  <si>
    <t>Yes (C06)</t>
  </si>
  <si>
    <t>Yes (C18)</t>
  </si>
  <si>
    <t>Yes (C03)</t>
  </si>
  <si>
    <t>Yes (C12)</t>
  </si>
  <si>
    <t>Yes (C09)</t>
  </si>
  <si>
    <t>Yes (D02)</t>
  </si>
  <si>
    <t>Yes (D03)</t>
  </si>
  <si>
    <t>Yes (C10)</t>
  </si>
  <si>
    <t>Yes (C11)</t>
  </si>
  <si>
    <t>Yes (D04)</t>
  </si>
  <si>
    <t>Yes (D07)</t>
  </si>
  <si>
    <t>Yes (D09)</t>
  </si>
  <si>
    <t>Yes (C05)</t>
  </si>
  <si>
    <t>Yes (C04)</t>
  </si>
  <si>
    <t>Yes (D08)</t>
  </si>
  <si>
    <t>Yes (C31)</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</si>
  <si>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</si>
  <si>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</si>
  <si>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</si>
  <si>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</si>
  <si>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</si>
  <si>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</si>
  <si>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</si>
  <si>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</si>
  <si>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</si>
  <si>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</si>
  <si>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</si>
  <si>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r>
      <t>Buying Value Measure Selection Tool Instructions</t>
    </r>
    <r>
      <rPr>
        <sz val="34"/>
        <color rgb="FFFF0000"/>
        <rFont val="Georgia"/>
        <family val="1"/>
      </rPr>
      <t xml:space="preserve"> </t>
    </r>
  </si>
  <si>
    <t>Federal Ambulatory</t>
  </si>
  <si>
    <t>National Hospital</t>
  </si>
  <si>
    <t>National and Ambulatory</t>
  </si>
  <si>
    <t>Management of Urinary Incontinence in Older Adults</t>
  </si>
  <si>
    <t>Follow-Up After Emergency Department Visit for Alcohol and Other Drug Abuse or Dependence</t>
  </si>
  <si>
    <t>Adults' Access to Preventive/Ambulatory Health Services</t>
  </si>
  <si>
    <t>Follow-Up Care for Children Prescribed ADHD Medication</t>
  </si>
  <si>
    <t>Annual Dental Visit</t>
  </si>
  <si>
    <t>Adolescent Well-Care Visits</t>
  </si>
  <si>
    <t>Comprehensive Diabetes Care: HbA1c Poor Control (&gt;9.0%)</t>
  </si>
  <si>
    <t>Comprehensive Diabetes Care: HbA1c Control (&lt;8.0%)</t>
  </si>
  <si>
    <t>Initiation and Engagement of Alcohol and Other Drug Abuse or Dependence Treatment</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</si>
  <si>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</si>
  <si>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</si>
  <si>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</si>
  <si>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</si>
  <si>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</si>
  <si>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</si>
  <si>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Pneumococcal Vaccination Coverage for Older Adults</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</si>
  <si>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</si>
  <si>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</si>
  <si>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</si>
  <si>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</si>
  <si>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</si>
  <si>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</si>
  <si>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</si>
  <si>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</si>
  <si>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</si>
  <si>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</si>
  <si>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</si>
  <si>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</si>
  <si>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</si>
  <si>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</si>
  <si>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</si>
  <si>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</si>
  <si>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children 3–18 years of age who were diagnosed with pharyngitis, dispensed an antibiotic and received a group A streptococcus (strep) test for the episode. A higher rate represents better
performance (i.e., appropriate testing).</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</si>
  <si>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</si>
  <si>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</si>
  <si>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</si>
  <si>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</si>
  <si>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</si>
  <si>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</si>
  <si>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</si>
  <si>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</si>
  <si>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</si>
  <si>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adolescent and adult members with a new episode of alcohol or other drug (AOD) abuse or dependence who received the following.
• Initiation of AOD Treatment. The percentage of members who initiate treatment through an inpatient AOD admission, outpatient visit, intensive outpatient encounter or partial hospitalization, telehealth or medication assisted treatment (MAT) within 14 days of the diagnosis.
• Engagement of AOD Treatment. The percentage of members who initiated treatment and who had two or more additional AOD services or MAT within 34 days of the initiation visit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</si>
  <si>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</si>
  <si>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</si>
  <si>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65 years of age and older who have received the recommended series of pneumococcal vaccines: 13-valent pneumococcal conjugate vaccine (PCV13) and 23-valent pneumococcal polysaccharide vaccine (PPSV23).</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</si>
  <si>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</si>
  <si>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</si>
  <si>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</si>
  <si>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</si>
  <si>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</si>
  <si>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</si>
  <si>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</si>
  <si>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</si>
  <si>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</si>
  <si>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</si>
  <si>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</si>
  <si>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</si>
  <si>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</si>
  <si>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</si>
  <si>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</si>
  <si>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</si>
  <si>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</si>
  <si>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</si>
  <si>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</si>
  <si>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</si>
  <si>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</si>
  <si>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</si>
  <si>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</si>
  <si>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</si>
  <si>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</si>
  <si>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</si>
  <si>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</si>
  <si>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Admit Decision Time to ED Departure Time for Admitted Patients (ED-2b)</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</si>
  <si>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</si>
  <si>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</si>
  <si>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</si>
  <si>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</si>
  <si>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</si>
  <si>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</si>
  <si>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</si>
  <si>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</si>
  <si>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</si>
  <si>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</si>
  <si>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</si>
  <si>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</si>
  <si>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</si>
  <si>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</si>
  <si>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</si>
  <si>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</si>
  <si>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</si>
  <si>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</si>
  <si>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</si>
  <si>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</si>
  <si>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</si>
  <si>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</si>
  <si>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</si>
  <si>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</si>
  <si>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</si>
  <si>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</si>
  <si>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</si>
  <si>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</si>
  <si>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</si>
  <si>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</si>
  <si>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</si>
  <si>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</si>
  <si>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</si>
  <si>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</si>
  <si>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</si>
  <si>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</si>
  <si>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</si>
  <si>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</si>
  <si>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</si>
  <si>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</si>
  <si>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</si>
  <si>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</si>
  <si>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</si>
  <si>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</si>
  <si>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</si>
  <si>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</si>
  <si>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</si>
  <si>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</si>
  <si>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</si>
  <si>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</si>
  <si>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</si>
  <si>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</si>
  <si>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</si>
  <si>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</si>
  <si>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</si>
  <si>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</si>
  <si>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</si>
  <si>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</si>
  <si>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</si>
  <si>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</si>
  <si>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</si>
  <si>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</si>
  <si>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</si>
  <si>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</si>
  <si>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</si>
  <si>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</si>
  <si>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</si>
  <si>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</si>
  <si>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</si>
  <si>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</si>
  <si>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</si>
  <si>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</si>
  <si>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</si>
  <si>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</si>
  <si>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</si>
  <si>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</si>
  <si>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</si>
  <si>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</si>
  <si>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</si>
  <si>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</si>
  <si>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</si>
  <si>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</si>
  <si>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</si>
  <si>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</si>
  <si>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</si>
  <si>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</si>
  <si>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</si>
  <si>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</si>
  <si>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</si>
  <si>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</si>
  <si>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</si>
  <si>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</si>
  <si>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</si>
  <si>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</si>
  <si>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</si>
  <si>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</si>
  <si>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</si>
  <si>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</si>
  <si>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</si>
  <si>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</si>
  <si>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</si>
  <si>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</si>
  <si>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</si>
  <si>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</si>
  <si>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</si>
  <si>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</si>
  <si>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</si>
  <si>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</si>
  <si>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</si>
  <si>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</si>
  <si>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</si>
  <si>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</si>
  <si>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</si>
  <si>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</si>
  <si>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</si>
  <si>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</si>
  <si>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</si>
  <si>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</si>
  <si>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</si>
  <si>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</si>
  <si>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</si>
  <si>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66 years of age and older who were ordered high- risk medications. Two rates are reported:
A. Percentage of patients who were ordered at least one high-risk medication.
B. Percentage of patients who were ordered at least two different high-risk medication.</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</si>
  <si>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</si>
  <si>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</si>
  <si>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</si>
  <si>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</si>
  <si>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</si>
  <si>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</si>
  <si>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</si>
  <si>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</si>
  <si>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</si>
  <si>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</si>
  <si>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</si>
  <si>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</si>
  <si>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</si>
  <si>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</si>
  <si>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</si>
  <si>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</si>
  <si>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</si>
  <si>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</si>
  <si>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</si>
  <si>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</si>
  <si>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</si>
  <si>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</si>
  <si>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</si>
  <si>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</si>
  <si>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</si>
  <si>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</si>
  <si>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</si>
  <si>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</si>
  <si>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</si>
  <si>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</si>
  <si>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</si>
  <si>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</si>
  <si>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</si>
  <si>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</si>
  <si>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</si>
  <si>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</si>
  <si>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</si>
  <si>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</si>
  <si>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</si>
  <si>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Percentage of adolescents 13 years of age who had the recommended immunizations (meningococcal vaccine and one tetanus, diphtheria toxoids and acellular pertussis vaccine (Tdap) or one tetanus, diphtheria toxoids vaccine (Td)) by their 13th birthday.</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</si>
  <si>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</si>
  <si>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</si>
  <si>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</si>
  <si>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</si>
  <si>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</si>
  <si>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</si>
  <si>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</si>
  <si>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</si>
  <si>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</si>
  <si>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</si>
  <si>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</si>
  <si>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</si>
  <si>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</si>
  <si>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</si>
  <si>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</si>
  <si>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</si>
  <si>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</si>
  <si>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</si>
  <si>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</si>
  <si>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</si>
  <si>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</si>
  <si>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</si>
  <si>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</si>
  <si>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</si>
  <si>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</si>
  <si>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</si>
  <si>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</si>
  <si>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</si>
  <si>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</si>
  <si>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</si>
  <si>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</si>
  <si>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</si>
  <si>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</si>
  <si>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</si>
  <si>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</si>
  <si>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</si>
  <si>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</si>
  <si>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</si>
  <si>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</si>
  <si>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</si>
  <si>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</si>
  <si>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</si>
  <si>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</si>
  <si>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</si>
  <si>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</si>
  <si>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</si>
  <si>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</si>
  <si>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</si>
  <si>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</si>
  <si>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</si>
  <si>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</si>
  <si>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</si>
  <si>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</si>
  <si>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</si>
  <si>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</si>
  <si>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</si>
  <si>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</si>
  <si>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</si>
  <si>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</si>
  <si>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</si>
  <si>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</si>
  <si>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</si>
  <si>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</si>
  <si>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</si>
  <si>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</si>
  <si>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</si>
  <si>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</si>
  <si>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</si>
  <si>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</si>
  <si>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</si>
  <si>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</si>
  <si>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</si>
  <si>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</si>
  <si>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</si>
  <si>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</si>
  <si>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</si>
  <si>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</si>
  <si>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</si>
  <si>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</si>
  <si>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</si>
  <si>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</si>
  <si>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</si>
  <si>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</si>
  <si>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</si>
  <si>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</si>
  <si>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</si>
  <si>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</si>
  <si>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</si>
  <si>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</si>
  <si>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</si>
  <si>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</si>
  <si>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</si>
  <si>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</si>
  <si>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</si>
  <si>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</si>
  <si>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</si>
  <si>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</si>
  <si>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</si>
  <si>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</si>
  <si>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</si>
  <si>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</si>
  <si>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</si>
  <si>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</si>
  <si>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</si>
  <si>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</si>
  <si>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</si>
  <si>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</si>
  <si>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</si>
  <si>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</si>
  <si>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</si>
  <si>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</si>
  <si>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</si>
  <si>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</si>
  <si>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</si>
  <si>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</si>
  <si>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</si>
  <si>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</si>
  <si>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</si>
  <si>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</si>
  <si>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</si>
  <si>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</si>
  <si>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</si>
  <si>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</si>
  <si>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</si>
  <si>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</si>
  <si>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</si>
  <si>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</si>
  <si>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</si>
  <si>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</si>
  <si>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</si>
  <si>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</si>
  <si>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</si>
  <si>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</si>
  <si>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</si>
  <si>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</si>
  <si>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</si>
  <si>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</si>
  <si>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</si>
  <si>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</si>
  <si>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</si>
  <si>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</si>
  <si>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</si>
  <si>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</si>
  <si>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</si>
  <si>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</si>
  <si>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</si>
  <si>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</si>
  <si>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</si>
  <si>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</si>
  <si>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</si>
  <si>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</si>
  <si>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</si>
  <si>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</si>
  <si>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400</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</si>
  <si>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</si>
  <si>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</si>
  <si>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</si>
  <si>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</si>
  <si>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</si>
  <si>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</si>
  <si>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</si>
  <si>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</si>
  <si>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</si>
  <si>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</si>
  <si>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</si>
  <si>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</si>
  <si>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</si>
  <si>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</si>
  <si>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</si>
  <si>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</si>
  <si>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</si>
  <si>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</si>
  <si>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</si>
  <si>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</si>
  <si>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</si>
  <si>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</si>
  <si>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</si>
  <si>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</si>
  <si>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</si>
  <si>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</si>
  <si>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</si>
  <si>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</si>
  <si>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</si>
  <si>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</si>
  <si>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</si>
  <si>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</si>
  <si>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</si>
  <si>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</si>
  <si>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</si>
  <si>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</si>
  <si>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</si>
  <si>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</si>
  <si>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</si>
  <si>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</si>
  <si>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</si>
  <si>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</si>
  <si>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</si>
  <si>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</si>
  <si>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</si>
  <si>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</si>
  <si>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</si>
  <si>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</si>
  <si>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</si>
  <si>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</si>
  <si>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</si>
  <si>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</si>
  <si>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</si>
  <si>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</si>
  <si>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</si>
  <si>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</si>
  <si>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</si>
  <si>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</si>
  <si>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</si>
  <si>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</si>
  <si>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</si>
  <si>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</si>
  <si>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</si>
  <si>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</si>
  <si>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</si>
  <si>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</si>
  <si>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</si>
  <si>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</si>
  <si>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</si>
  <si>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</si>
  <si>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</si>
  <si>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</si>
  <si>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</si>
  <si>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</si>
  <si>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</si>
  <si>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</si>
  <si>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</si>
  <si>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</si>
  <si>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</si>
  <si>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</si>
  <si>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</si>
  <si>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</si>
  <si>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</si>
  <si>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</si>
  <si>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</si>
  <si>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</si>
  <si>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</si>
  <si>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</si>
  <si>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</si>
  <si>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</si>
  <si>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</si>
  <si>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</si>
  <si>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</si>
  <si>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</si>
  <si>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</si>
  <si>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</si>
  <si>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</si>
  <si>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</si>
  <si>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</si>
  <si>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</si>
  <si>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</si>
  <si>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</si>
  <si>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</si>
  <si>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</si>
  <si>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</si>
  <si>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</si>
  <si>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</si>
  <si>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</si>
  <si>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</si>
  <si>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</si>
  <si>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</si>
  <si>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</si>
  <si>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</si>
  <si>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</si>
  <si>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</si>
  <si>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</si>
  <si>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</si>
  <si>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</si>
  <si>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</si>
  <si>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</si>
  <si>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</si>
  <si>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</si>
  <si>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</si>
  <si>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</si>
  <si>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</si>
  <si>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</si>
  <si>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</si>
  <si>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</si>
  <si>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</si>
  <si>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</si>
  <si>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</si>
  <si>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</si>
  <si>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</si>
  <si>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</si>
  <si>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</si>
  <si>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</si>
  <si>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</si>
  <si>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</si>
  <si>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</si>
  <si>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</si>
  <si>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</si>
  <si>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</si>
  <si>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</si>
  <si>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</si>
  <si>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</si>
  <si>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</si>
  <si>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</si>
  <si>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</si>
  <si>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</si>
  <si>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</si>
  <si>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</si>
  <si>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</si>
  <si>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</si>
  <si>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</si>
  <si>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</si>
  <si>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</si>
  <si>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</si>
  <si>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</si>
  <si>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</si>
  <si>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</si>
  <si>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</si>
  <si>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</si>
  <si>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</si>
  <si>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</si>
  <si>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</si>
  <si>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</si>
  <si>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</si>
  <si>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</si>
  <si>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</si>
  <si>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</si>
  <si>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</si>
  <si>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</si>
  <si>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</si>
  <si>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</si>
  <si>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</si>
  <si>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</si>
  <si>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</si>
  <si>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</si>
  <si>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</si>
  <si>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</si>
  <si>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</si>
  <si>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</si>
  <si>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</si>
  <si>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</si>
  <si>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</si>
  <si>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</si>
  <si>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</si>
  <si>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</si>
  <si>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</si>
  <si>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</si>
  <si>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</si>
  <si>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</si>
  <si>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</si>
  <si>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</si>
  <si>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</si>
  <si>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</si>
  <si>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</si>
  <si>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</si>
  <si>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</si>
  <si>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</si>
  <si>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</si>
  <si>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</si>
  <si>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</si>
  <si>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</si>
  <si>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</si>
  <si>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</si>
  <si>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</si>
  <si>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</si>
  <si>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</si>
  <si>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</si>
  <si>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</si>
  <si>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</si>
  <si>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</si>
  <si>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</si>
  <si>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</si>
  <si>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</si>
  <si>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</si>
  <si>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</si>
  <si>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</si>
  <si>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</si>
  <si>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</si>
  <si>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</si>
  <si>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</si>
  <si>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</si>
  <si>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</si>
  <si>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</si>
  <si>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</si>
  <si>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</si>
  <si>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</si>
  <si>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</si>
  <si>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</si>
  <si>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</si>
  <si>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</si>
  <si>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</si>
  <si>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</si>
  <si>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</si>
  <si>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</si>
  <si>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</si>
  <si>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</si>
  <si>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</si>
  <si>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</si>
  <si>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</si>
  <si>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</si>
  <si>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</si>
  <si>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(C20)</t>
  </si>
  <si>
    <t>Yes (D14)</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</si>
  <si>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</si>
  <si>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</si>
  <si>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</si>
  <si>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</si>
  <si>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</si>
  <si>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</si>
  <si>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</si>
  <si>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</si>
  <si>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</si>
  <si>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</si>
  <si>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</si>
  <si>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</si>
  <si>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</si>
  <si>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</si>
  <si>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</si>
  <si>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</si>
  <si>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</si>
  <si>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</si>
  <si>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</si>
  <si>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</si>
  <si>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</si>
  <si>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</si>
  <si>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</si>
  <si>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</si>
  <si>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</si>
  <si>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</si>
  <si>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</si>
  <si>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</si>
  <si>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</si>
  <si>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</si>
  <si>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</si>
  <si>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</si>
  <si>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</si>
  <si>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</si>
  <si>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</si>
  <si>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</si>
  <si>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</si>
  <si>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</si>
  <si>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</si>
  <si>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</si>
  <si>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Yes (ACO-43)</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</si>
  <si>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</si>
  <si>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</si>
  <si>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</si>
  <si>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</si>
  <si>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</si>
  <si>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</si>
  <si>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</si>
  <si>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</si>
  <si>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</si>
  <si>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</si>
  <si>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</si>
  <si>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</si>
  <si>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</si>
  <si>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</si>
  <si>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</si>
  <si>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</si>
  <si>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</si>
  <si>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</si>
  <si>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</si>
  <si>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</si>
  <si>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</si>
  <si>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</si>
  <si>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</si>
  <si>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</si>
  <si>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</si>
  <si>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</si>
  <si>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</si>
  <si>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</si>
  <si>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</si>
  <si>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</si>
  <si>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</si>
  <si>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</si>
  <si>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</si>
  <si>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</si>
  <si>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</si>
  <si>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</si>
  <si>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</si>
  <si>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</si>
  <si>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</si>
  <si>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CMS153v5</t>
  </si>
  <si>
    <t>CMS136v6</t>
  </si>
  <si>
    <t>CMS169v5</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</si>
  <si>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</si>
  <si>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</si>
  <si>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Comprehensive Primary Care Plus (CPC+) is a national advanced primary care medical home model that aims to strengthen primary care through a regionally-based multi-payer payment reform and care delivery transformation. CPC+ will include two primary care practice tracks with incrementally advanced care delivery requirements and payment options to meet the diverse needs of primary care practices in the United States (U.S.). CPC+ is a five-year model that began in January 2017.</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</si>
  <si>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</si>
  <si>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</si>
  <si>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</si>
  <si>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</si>
  <si>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</si>
  <si>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</si>
  <si>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</si>
  <si>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</si>
  <si>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</si>
  <si>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</si>
  <si>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</si>
  <si>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</si>
  <si>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</si>
  <si>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</si>
  <si>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</si>
  <si>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</si>
  <si>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</si>
  <si>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</si>
  <si>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</si>
  <si>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</si>
  <si>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</si>
  <si>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</si>
  <si>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</si>
  <si>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</si>
  <si>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</si>
  <si>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</si>
  <si>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</si>
  <si>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</si>
  <si>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</si>
  <si>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</si>
  <si>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</si>
  <si>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</si>
  <si>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</si>
  <si>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</si>
  <si>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</si>
  <si>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</si>
  <si>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</si>
  <si>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</si>
  <si>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</si>
  <si>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</si>
  <si>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</si>
  <si>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</si>
  <si>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</si>
  <si>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</si>
  <si>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</si>
  <si>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</si>
  <si>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</si>
  <si>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</si>
  <si>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</si>
  <si>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</si>
  <si>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</si>
  <si>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</si>
  <si>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</si>
  <si>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</si>
  <si>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</si>
  <si>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</si>
  <si>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</si>
  <si>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</si>
  <si>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</si>
  <si>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</si>
  <si>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</si>
  <si>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</si>
  <si>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</si>
  <si>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</si>
  <si>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</si>
  <si>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</si>
  <si>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</si>
  <si>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</si>
  <si>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</si>
  <si>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</si>
  <si>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</si>
  <si>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r>
      <t xml:space="preserve">• </t>
    </r>
    <r>
      <rPr>
        <b/>
        <sz val="17"/>
        <color rgb="FF1C6938"/>
        <rFont val="Arimo"/>
        <family val="2"/>
      </rPr>
      <t xml:space="preserve">Steward </t>
    </r>
    <r>
      <rPr>
        <sz val="17"/>
        <color rgb="FF1C6938"/>
        <rFont val="Arimo"/>
        <family val="2"/>
      </rPr>
      <t>(Column E)</t>
    </r>
  </si>
  <si>
    <r>
      <t xml:space="preserve">• </t>
    </r>
    <r>
      <rPr>
        <b/>
        <sz val="17"/>
        <color rgb="FF1C6938"/>
        <rFont val="Arimo"/>
        <family val="2"/>
      </rPr>
      <t xml:space="preserve">CMS Quality ID </t>
    </r>
    <r>
      <rPr>
        <sz val="17"/>
        <color rgb="FF1C6938"/>
        <rFont val="Arimo"/>
        <family val="2"/>
      </rPr>
      <t>(Column F)</t>
    </r>
  </si>
  <si>
    <r>
      <t>•</t>
    </r>
    <r>
      <rPr>
        <b/>
        <sz val="17"/>
        <color theme="1" tint="0.34998626667073579"/>
        <rFont val="Arimo"/>
        <family val="2"/>
      </rPr>
      <t xml:space="preserve"> </t>
    </r>
    <r>
      <rPr>
        <b/>
        <sz val="17"/>
        <color rgb="FF1C6938"/>
        <rFont val="Arimo"/>
        <family val="2"/>
      </rPr>
      <t xml:space="preserve">Description </t>
    </r>
    <r>
      <rPr>
        <sz val="17"/>
        <color rgb="FF1C6938"/>
        <rFont val="Arimo"/>
        <family val="2"/>
      </rPr>
      <t>(Column H)</t>
    </r>
  </si>
  <si>
    <r>
      <t xml:space="preserve">• </t>
    </r>
    <r>
      <rPr>
        <b/>
        <sz val="17"/>
        <color rgb="FF1C6938"/>
        <rFont val="Arimo"/>
        <family val="2"/>
      </rPr>
      <t xml:space="preserve">Domain </t>
    </r>
    <r>
      <rPr>
        <sz val="17"/>
        <color rgb="FF1C6938"/>
        <rFont val="Arimo"/>
        <family val="2"/>
      </rPr>
      <t>(Column I)</t>
    </r>
  </si>
  <si>
    <r>
      <t xml:space="preserve">• </t>
    </r>
    <r>
      <rPr>
        <b/>
        <sz val="17"/>
        <color rgb="FF1C6938"/>
        <rFont val="Arimo"/>
        <family val="2"/>
      </rPr>
      <t xml:space="preserve">Condition </t>
    </r>
    <r>
      <rPr>
        <sz val="17"/>
        <color rgb="FF1C6938"/>
        <rFont val="Arimo"/>
        <family val="2"/>
      </rPr>
      <t>(Column J)</t>
    </r>
  </si>
  <si>
    <r>
      <t>•</t>
    </r>
    <r>
      <rPr>
        <b/>
        <sz val="17"/>
        <color theme="1" tint="0.34998626667073579"/>
        <rFont val="Arimo"/>
        <family val="2"/>
      </rPr>
      <t xml:space="preserve"> </t>
    </r>
    <r>
      <rPr>
        <b/>
        <sz val="17"/>
        <color rgb="FF1C6938"/>
        <rFont val="Arimo"/>
        <family val="2"/>
      </rPr>
      <t xml:space="preserve">Measure Type </t>
    </r>
    <r>
      <rPr>
        <sz val="17"/>
        <color rgb="FF1C6938"/>
        <rFont val="Arimo"/>
        <family val="2"/>
      </rPr>
      <t>(Column K)</t>
    </r>
  </si>
  <si>
    <r>
      <t>•</t>
    </r>
    <r>
      <rPr>
        <b/>
        <sz val="17"/>
        <color theme="1" tint="0.34998626667073579"/>
        <rFont val="Arimo"/>
        <family val="2"/>
      </rPr>
      <t xml:space="preserve"> </t>
    </r>
    <r>
      <rPr>
        <b/>
        <sz val="17"/>
        <color rgb="FF1C6938"/>
        <rFont val="Arimo"/>
        <family val="2"/>
      </rPr>
      <t xml:space="preserve">Populations </t>
    </r>
    <r>
      <rPr>
        <sz val="17"/>
        <color rgb="FF1C6938"/>
        <rFont val="Arimo"/>
        <family val="2"/>
      </rPr>
      <t>(Column L)</t>
    </r>
  </si>
  <si>
    <r>
      <t xml:space="preserve">• </t>
    </r>
    <r>
      <rPr>
        <b/>
        <sz val="17"/>
        <color rgb="FF1C6938"/>
        <rFont val="Arimo"/>
        <family val="2"/>
      </rPr>
      <t xml:space="preserve">Data Source </t>
    </r>
    <r>
      <rPr>
        <sz val="17"/>
        <color rgb="FF1C6938"/>
        <rFont val="Arimo"/>
        <family val="2"/>
      </rPr>
      <t>(Column M)</t>
    </r>
  </si>
  <si>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</si>
  <si>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</si>
  <si>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</si>
  <si>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</si>
  <si>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</si>
  <si>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adult Medicaid members (ages 18 and older) who currently smoke cigarettes or use other tobacco products.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</si>
  <si>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</si>
  <si>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</si>
  <si>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</si>
  <si>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CAHPS® Health Plan Survey v 5.0 (Medicaid and Commercial)</t>
  </si>
  <si>
    <t>39-question survey of adult health plan members and 41-question survey of child health plan members that assesses the quality of care and services they receive. Level of analysis: health plan – HMO, PPO, Medicare, Medicaid, commercial</t>
  </si>
  <si>
    <t>Yes (Child Version, Including Medicaid and Children with Chronic Conditions Supplemental Items)</t>
  </si>
  <si>
    <t>Acute Care</t>
  </si>
  <si>
    <r>
      <t xml:space="preserve">Below, we provide details on use of the </t>
    </r>
    <r>
      <rPr>
        <b/>
        <i/>
        <sz val="18"/>
        <color theme="1" tint="0.34998626667073579"/>
        <rFont val="Georgia"/>
        <family val="1"/>
      </rPr>
      <t xml:space="preserve">Measure Selection Tool </t>
    </r>
    <r>
      <rPr>
        <sz val="18"/>
        <color theme="1" tint="0.34998626667073579"/>
        <rFont val="Georgia"/>
        <family val="1"/>
      </rPr>
      <t xml:space="preserve">spreadsheet that amplify the </t>
    </r>
    <r>
      <rPr>
        <b/>
        <i/>
        <sz val="18"/>
        <color theme="1" tint="0.34998626667073579"/>
        <rFont val="Georgia"/>
        <family val="1"/>
      </rPr>
      <t>Measure Selection Tool User Instructions</t>
    </r>
    <r>
      <rPr>
        <sz val="18"/>
        <color theme="1" tint="0.34998626667073579"/>
        <rFont val="Georgia"/>
        <family val="1"/>
      </rPr>
      <t xml:space="preserve"> that are available on the start page for this tool.  </t>
    </r>
  </si>
  <si>
    <r>
      <t>After you have determined your criteria for choosing measures, you must transfer the criteria from your worksheet into the</t>
    </r>
    <r>
      <rPr>
        <b/>
        <sz val="18"/>
        <color theme="1" tint="0.34998626667073579"/>
        <rFont val="Georgia"/>
        <family val="1"/>
      </rPr>
      <t xml:space="preserv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 xml:space="preserve">tab of the </t>
    </r>
    <r>
      <rPr>
        <b/>
        <i/>
        <sz val="18"/>
        <color theme="1" tint="0.34998626667073579"/>
        <rFont val="Georgia"/>
        <family val="1"/>
      </rPr>
      <t xml:space="preserve">Measure Selection Tool </t>
    </r>
    <r>
      <rPr>
        <sz val="18"/>
        <color theme="1" tint="0.34998626667073579"/>
        <rFont val="Georgia"/>
        <family val="1"/>
      </rPr>
      <t>spreadsheet. Doing so will enable you to see how well the candidate measures under consideration meet your criteria. Load your criteria into the worksheet using the drop-down menus in Row 4, Columns S through AL (one criterion per column). If you have selected measure criteria not listed in the drop-down menus, add them manually by typing into the cells in Row 5, Columns S through AL (one criterion per column).</t>
    </r>
  </si>
  <si>
    <r>
      <t xml:space="preserve">For a complete list of Domains, Conditions, Measure Types, Populations, and Data Sources used in the tool, please refer to the </t>
    </r>
    <r>
      <rPr>
        <b/>
        <i/>
        <sz val="18"/>
        <color theme="1" tint="0.34998626667073579"/>
        <rFont val="Georgia"/>
        <family val="1"/>
      </rPr>
      <t xml:space="preserve">Measure Categorization Schematic </t>
    </r>
    <r>
      <rPr>
        <sz val="18"/>
        <color theme="1" tint="0.34998626667073579"/>
        <rFont val="Georgia"/>
        <family val="1"/>
      </rPr>
      <t>document.</t>
    </r>
  </si>
  <si>
    <r>
      <t>*Please note: if the measure does not have an NQF number and is not included in the</t>
    </r>
    <r>
      <rPr>
        <b/>
        <sz val="14"/>
        <color theme="1" tint="0.34998626667073579"/>
        <rFont val="Georgia"/>
        <family val="1"/>
      </rPr>
      <t xml:space="preserve"> </t>
    </r>
    <r>
      <rPr>
        <b/>
        <i/>
        <sz val="14"/>
        <color theme="1" tint="0.34998626667073579"/>
        <rFont val="Georgia"/>
        <family val="1"/>
      </rPr>
      <t xml:space="preserve">Measure Crosswalk </t>
    </r>
    <r>
      <rPr>
        <sz val="14"/>
        <color theme="1" tint="0.34998626667073579"/>
        <rFont val="Georgia"/>
        <family val="1"/>
      </rPr>
      <t xml:space="preserve">tab, the measure’s information will not auto-populate and information must be manually entered. If the measure is included in the </t>
    </r>
    <r>
      <rPr>
        <b/>
        <i/>
        <sz val="14"/>
        <color theme="1" tint="0.34998626667073579"/>
        <rFont val="Georgia"/>
        <family val="1"/>
      </rPr>
      <t xml:space="preserve">Measure Crosswalk </t>
    </r>
    <r>
      <rPr>
        <sz val="14"/>
        <color theme="1" tint="0.34998626667073579"/>
        <rFont val="Georgia"/>
        <family val="1"/>
      </rPr>
      <t xml:space="preserve">tab, you can copy and paste the information into the </t>
    </r>
    <r>
      <rPr>
        <b/>
        <i/>
        <sz val="14"/>
        <color theme="1" tint="0.34998626667073579"/>
        <rFont val="Georgia"/>
        <family val="1"/>
      </rPr>
      <t>Measure Selection</t>
    </r>
    <r>
      <rPr>
        <b/>
        <sz val="14"/>
        <color theme="1" tint="0.34998626667073579"/>
        <rFont val="Georgia"/>
        <family val="1"/>
      </rPr>
      <t xml:space="preserve"> </t>
    </r>
    <r>
      <rPr>
        <b/>
        <i/>
        <sz val="14"/>
        <color theme="1" tint="0.34998626667073579"/>
        <rFont val="Georgia"/>
        <family val="1"/>
      </rPr>
      <t xml:space="preserve">Tool </t>
    </r>
    <r>
      <rPr>
        <sz val="14"/>
        <color theme="1" tint="0.34998626667073579"/>
        <rFont val="Georgia"/>
        <family val="1"/>
      </rPr>
      <t>tab.</t>
    </r>
  </si>
  <si>
    <r>
      <t xml:space="preserve">At this point, data entry in the spreadsheet is complete and the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automatically assesses alignment with all of the measures included in the tool, including those pre-loaded and those which you may have entered (if any). The toolkit produces six measure alignment scores:</t>
    </r>
  </si>
  <si>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</si>
  <si>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</si>
  <si>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</si>
  <si>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</si>
  <si>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</si>
  <si>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</si>
  <si>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</si>
  <si>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</si>
  <si>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</si>
  <si>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</si>
  <si>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</si>
  <si>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</si>
  <si>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</si>
  <si>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</si>
  <si>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Prenatal Care</t>
  </si>
  <si>
    <t>Vital Statistics</t>
  </si>
  <si>
    <t>Percentage of women who receive first trimester prenatal care.</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</si>
  <si>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</si>
  <si>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</si>
  <si>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</si>
  <si>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</si>
  <si>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</si>
  <si>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</si>
  <si>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</si>
  <si>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</si>
  <si>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</si>
  <si>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WA Health Alliance</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</si>
  <si>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</si>
  <si>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</si>
  <si>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</si>
  <si>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</si>
  <si>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</si>
  <si>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</si>
  <si>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</si>
  <si>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</si>
  <si>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</si>
  <si>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</si>
  <si>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</si>
  <si>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</si>
  <si>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</si>
  <si>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</si>
  <si>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</si>
  <si>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</si>
  <si>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</si>
  <si>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</si>
  <si>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</si>
  <si>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</si>
  <si>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</si>
  <si>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</si>
  <si>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</si>
  <si>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</si>
  <si>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(OP-33)</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</si>
  <si>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</si>
  <si>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</si>
  <si>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</si>
  <si>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</si>
  <si>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</si>
  <si>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</si>
  <si>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</si>
  <si>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</si>
  <si>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</si>
  <si>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</si>
  <si>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</si>
  <si>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Yes [D10 (Diabetes), D11 (Hypertension), D12 (Cholesterol)]</t>
  </si>
  <si>
    <t>Yes (D13)</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</si>
  <si>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</si>
  <si>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</si>
  <si>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</si>
  <si>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</si>
  <si>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</si>
  <si>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</si>
  <si>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</si>
  <si>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</si>
  <si>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</si>
  <si>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</si>
  <si>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</si>
  <si>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</si>
  <si>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</si>
  <si>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</si>
  <si>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</si>
  <si>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</si>
  <si>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</si>
  <si>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</si>
  <si>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</si>
  <si>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</si>
  <si>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</si>
  <si>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</si>
  <si>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</si>
  <si>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</si>
  <si>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Social Determinants of Health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</si>
  <si>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</si>
  <si>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</si>
  <si>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</si>
  <si>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</si>
  <si>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</si>
  <si>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</si>
  <si>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</si>
  <si>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</si>
  <si>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</si>
  <si>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</si>
  <si>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</si>
  <si>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</si>
  <si>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</si>
  <si>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</si>
  <si>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</si>
  <si>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</si>
  <si>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(Timeliness of Prenatal Care) [Maternity Core Set Measure]</t>
  </si>
  <si>
    <t>Yes (Postpartum Care Rate)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</si>
  <si>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</si>
  <si>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</si>
  <si>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</si>
  <si>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</si>
  <si>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</si>
  <si>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</si>
  <si>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</si>
  <si>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Yes (Access, Office Staff, Provider Communication, Overall Ratings of Care)</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</si>
  <si>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</si>
  <si>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</si>
  <si>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</si>
  <si>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</si>
  <si>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</si>
  <si>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Generic Prescribing: Overall and Antidepressants, Antimigraine, Anti-Ulcer, Cardiac - Hypertension and Cardiovascular, Nasal Steroids, Statins, Diabetes</t>
  </si>
  <si>
    <t xml:space="preserve">
California AMP Medi-Cal Managed Care Measure Set
</t>
  </si>
  <si>
    <t>Health Information Exchange</t>
  </si>
  <si>
    <t>Patient Electronic Access</t>
  </si>
  <si>
    <t>Secure Electronic Messaging</t>
  </si>
  <si>
    <t>Yes (Postpartum Care)</t>
  </si>
  <si>
    <t>Oral Evaluation for Adults with Diabetes</t>
  </si>
  <si>
    <t>2880</t>
  </si>
  <si>
    <t>2882</t>
  </si>
  <si>
    <t>2881</t>
  </si>
  <si>
    <t>Excess Days in Acute Care after Hospitalization for Acute Myocardial Infarction (EDAC-30-AMI)</t>
  </si>
  <si>
    <t>Maternal and Child Health Bureau,
Health Resources
&amp; Services
Administration</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</si>
  <si>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</si>
  <si>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</si>
  <si>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</si>
  <si>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</si>
  <si>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</si>
  <si>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</si>
  <si>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</si>
  <si>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</si>
  <si>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</si>
  <si>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</si>
  <si>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</si>
  <si>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</si>
  <si>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</si>
  <si>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</si>
  <si>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</si>
  <si>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</si>
  <si>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</si>
  <si>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</si>
  <si>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</si>
  <si>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</si>
  <si>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</si>
  <si>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</si>
  <si>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</si>
  <si>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</si>
  <si>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</si>
  <si>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</si>
  <si>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</si>
  <si>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</si>
  <si>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</si>
  <si>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</si>
  <si>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</si>
  <si>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</si>
  <si>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</si>
  <si>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</si>
  <si>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</si>
  <si>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</si>
  <si>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</si>
  <si>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</si>
  <si>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</si>
  <si>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</si>
  <si>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</si>
  <si>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</si>
  <si>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t>If you want to search your measure set once completed, utilize the search feature within the filters for each column.  A traditional "ctrl+F" search will not generate sufficient results given that the Tool utilizes formulas to automatically populate data into the table.</t>
  </si>
  <si>
    <r>
      <t xml:space="preserve">• </t>
    </r>
    <r>
      <rPr>
        <b/>
        <sz val="17"/>
        <color rgb="FF1C6938"/>
        <rFont val="Arimo"/>
        <family val="2"/>
      </rPr>
      <t xml:space="preserve">Disparities-sensitive Status </t>
    </r>
    <r>
      <rPr>
        <sz val="17"/>
        <color rgb="FF1C6938"/>
        <rFont val="Arimo"/>
        <family val="2"/>
      </rPr>
      <t>(Column N)</t>
    </r>
  </si>
  <si>
    <r>
      <rPr>
        <b/>
        <sz val="17"/>
        <color rgb="FF1C6938"/>
        <rFont val="Arimo"/>
        <family val="2"/>
      </rPr>
      <t xml:space="preserve">Measure Origin </t>
    </r>
    <r>
      <rPr>
        <sz val="17"/>
        <color rgb="FF1C6938"/>
        <rFont val="Arimo"/>
        <family val="2"/>
      </rPr>
      <t>(Column O)</t>
    </r>
    <r>
      <rPr>
        <b/>
        <sz val="17"/>
        <color rgb="FF1C6938"/>
        <rFont val="Arimo"/>
        <family val="2"/>
      </rPr>
      <t>:</t>
    </r>
    <r>
      <rPr>
        <sz val="17"/>
        <color theme="1" tint="0.34998626667073579"/>
        <rFont val="Arimo"/>
        <family val="2"/>
      </rPr>
      <t xml:space="preserve"> You may choose to track how the measure got into your measure set (e.g., the measure set in which you originally found the measure, or the name of the person who requested that you consider the measure).</t>
    </r>
  </si>
  <si>
    <r>
      <t xml:space="preserve">If you would like to create an Alignment Score that includes the measure sets that you added in Step 3 (measure sets that do not appear in the </t>
    </r>
    <r>
      <rPr>
        <b/>
        <i/>
        <sz val="18"/>
        <color theme="1" tint="0.34998626667073579"/>
        <rFont val="Georgia"/>
        <family val="1"/>
      </rPr>
      <t>Measure Crosswalk</t>
    </r>
    <r>
      <rPr>
        <i/>
        <sz val="18"/>
        <color theme="1" tint="0.34998626667073579"/>
        <rFont val="Georgia"/>
        <family val="1"/>
      </rPr>
      <t xml:space="preserve"> </t>
    </r>
    <r>
      <rPr>
        <sz val="18"/>
        <color theme="1" tint="0.34998626667073579"/>
        <rFont val="Georgia"/>
        <family val="1"/>
      </rPr>
      <t>tab), check the sets to determine if any of the candidate measures appear in them and if so, enter “Yes” in the appropriate column (Columns BD through BJ). For example, if you load the measure “Percentage of patients enrolled in your state’s medical home program” into Row 6 and it appears in the ACME measure set listed in Column BD, then type “Yes” into cell BD8. This process will yield an Alignment Score with Commercial and State Measure Sets in Column AY for each measure entered.</t>
    </r>
  </si>
  <si>
    <t>If you added the measure selection criteria that you created in Step 2, and would like to create a Selection Criteria Score, then systematically evaluate each candidate measure against each selection criterion and add your assessment (“yes,” “somewhat,” “no”) in the corresponding columns (Columns T through AM). An entry of "Yes" equals 2 points, an entry of "Somewhat" equals 1 point and an entry of "No" equals 0 points toward the Selection Criteria Score. There is a column available next to each active selection criterion column that provides space for you to record the rationale for each assessment. This process will yield a Selection Criteria Score in Column S for each measure entered.</t>
  </si>
  <si>
    <r>
      <t xml:space="preserve">Alignment score with all measure sets in the tool </t>
    </r>
    <r>
      <rPr>
        <sz val="18"/>
        <color rgb="FF595959"/>
        <rFont val="Arimo"/>
        <family val="2"/>
      </rPr>
      <t>(Column AX)</t>
    </r>
  </si>
  <si>
    <r>
      <t xml:space="preserve">Alignment score with commercial and state measure sets </t>
    </r>
    <r>
      <rPr>
        <sz val="18"/>
        <color rgb="FF595959"/>
        <rFont val="Arimo"/>
        <family val="2"/>
      </rPr>
      <t>(Column AY)</t>
    </r>
  </si>
  <si>
    <r>
      <t xml:space="preserve">Alignment score with federal ambulatory care measure sets </t>
    </r>
    <r>
      <rPr>
        <sz val="18"/>
        <color rgb="FF595959"/>
        <rFont val="Arimo"/>
        <family val="2"/>
      </rPr>
      <t>(Column AZ)</t>
    </r>
  </si>
  <si>
    <r>
      <rPr>
        <b/>
        <sz val="18"/>
        <color rgb="FF1C6938"/>
        <rFont val="Arimo"/>
        <family val="2"/>
      </rPr>
      <t>Alignment score with national hospital measure sets</t>
    </r>
    <r>
      <rPr>
        <sz val="18"/>
        <color theme="1" tint="0.34998626667073579"/>
        <rFont val="Arimo"/>
        <family val="2"/>
      </rPr>
      <t xml:space="preserve"> (CMS Hospital-Value Based Purchasing, CMS Medicare Hospital Compare, Joint Commission Accountability Measure List) [Column BA]</t>
    </r>
  </si>
  <si>
    <r>
      <rPr>
        <b/>
        <sz val="18"/>
        <color rgb="FF1C6938"/>
        <rFont val="Arimo"/>
        <family val="2"/>
      </rPr>
      <t>Alignment score with national hospital-and-ambulatory measure sets</t>
    </r>
    <r>
      <rPr>
        <sz val="18"/>
        <color theme="1" tint="0.34998626667073579"/>
        <rFont val="Arimo"/>
        <family val="2"/>
      </rPr>
      <t xml:space="preserve"> (Catalyst for Payment Reform Employer-Purchaser Measure Set) [Column BB]</t>
    </r>
  </si>
  <si>
    <r>
      <rPr>
        <b/>
        <sz val="18"/>
        <color rgb="FF1C6938"/>
        <rFont val="Arimo"/>
        <family val="2"/>
      </rPr>
      <t>Alignment score with a sample of state measure sets</t>
    </r>
    <r>
      <rPr>
        <sz val="18"/>
        <color theme="1" tint="0.34998626667073579"/>
        <rFont val="Arimo"/>
        <family val="2"/>
      </rPr>
      <t xml:space="preserve"> included in the </t>
    </r>
    <r>
      <rPr>
        <i/>
        <sz val="18"/>
        <color theme="1" tint="0.34998626667073579"/>
        <rFont val="Arimo"/>
        <family val="2"/>
      </rPr>
      <t xml:space="preserve">Measure Crosswalk </t>
    </r>
    <r>
      <rPr>
        <sz val="18"/>
        <color theme="1" tint="0.34998626667073579"/>
        <rFont val="Arimo"/>
        <family val="2"/>
      </rPr>
      <t>[Column BC]</t>
    </r>
  </si>
  <si>
    <t>The toolkit also provides a total score for agreement with the user’s measure selection criteria (Column S).</t>
  </si>
  <si>
    <r>
      <t xml:space="preserve">To finalize your measure set, review the data displayed in the </t>
    </r>
    <r>
      <rPr>
        <b/>
        <i/>
        <sz val="18"/>
        <color theme="1" tint="0.34998626667073579"/>
        <rFont val="Georgia"/>
        <family val="1"/>
      </rPr>
      <t xml:space="preserve">Measure Selection Tool </t>
    </r>
    <r>
      <rPr>
        <sz val="18"/>
        <color theme="1" tint="0.34998626667073579"/>
        <rFont val="Georgia"/>
        <family val="1"/>
      </rPr>
      <t xml:space="preserve">tab, evaluate candidate measures based on the scores given above, and select the measures for your measure set by entering “Yes,” “No,” “Maybe,” or “Not Yet Considered” in the Measure Status column (Column P). You may want to use the Rationale column (Column Q) to record the reason for the measure’s status or the Notes column (Column R) to document any additional information about the measure. </t>
    </r>
  </si>
  <si>
    <r>
      <t xml:space="preserve">  </t>
    </r>
    <r>
      <rPr>
        <sz val="17"/>
        <color rgb="FF1C6938"/>
        <rFont val="Arimo"/>
        <family val="2"/>
      </rPr>
      <t>(Columns BK through CC)</t>
    </r>
  </si>
  <si>
    <r>
      <t xml:space="preserve">For those measure sets contained in the </t>
    </r>
    <r>
      <rPr>
        <b/>
        <i/>
        <sz val="18"/>
        <color theme="1" tint="0.34998626667073579"/>
        <rFont val="Georgia"/>
        <family val="1"/>
      </rPr>
      <t>Measure Sets to Identify and Review before Selecting Measures</t>
    </r>
    <r>
      <rPr>
        <b/>
        <sz val="18"/>
        <color theme="1" tint="0.34998626667073579"/>
        <rFont val="Georgia"/>
        <family val="1"/>
      </rPr>
      <t xml:space="preserve"> </t>
    </r>
    <r>
      <rPr>
        <sz val="18"/>
        <color theme="1" tint="0.34998626667073579"/>
        <rFont val="Georgia"/>
        <family val="1"/>
      </rPr>
      <t xml:space="preserve">document (those same sets also appear in the </t>
    </r>
    <r>
      <rPr>
        <b/>
        <i/>
        <sz val="18"/>
        <color theme="1" tint="0.34998626667073579"/>
        <rFont val="Georgia"/>
        <family val="1"/>
      </rPr>
      <t>Measure Crosswalk</t>
    </r>
    <r>
      <rPr>
        <sz val="18"/>
        <color theme="1" tint="0.34998626667073579"/>
        <rFont val="Georgia"/>
        <family val="1"/>
      </rPr>
      <t xml:space="preserve">) no action is needed. The Tool will automatically show in Row 5, Columns BK through CC which of those measure sets contain any candidate measure you add to the Spreadsheet (see below). </t>
    </r>
  </si>
  <si>
    <r>
      <t xml:space="preserve">For any additional measure set you want to use as a reference point, e.g., relevant state or commercial measure sets, you must enter them manually in Row 5, Columns BD through BJ (one measure set per column) of the </t>
    </r>
    <r>
      <rPr>
        <b/>
        <i/>
        <sz val="18"/>
        <color rgb="FF595959"/>
        <rFont val="Georgia"/>
        <family val="1"/>
      </rPr>
      <t>Measure Selection Tool</t>
    </r>
    <r>
      <rPr>
        <b/>
        <sz val="18"/>
        <color rgb="FF595959"/>
        <rFont val="Georgia"/>
        <family val="1"/>
      </rPr>
      <t xml:space="preserve">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spreadsheet. Doing so will enable you to see how well the candidate measures under consideration compare to the reference point measure sets. The Spreadsheet is also designed to provide you with an Alignment Score that conveys for each candidate measure, the extent of alignment with these state and commercial measure sets.</t>
    </r>
  </si>
  <si>
    <t>As you add measures from any additional measure sets (the process for doing so is detailed below), indicate the measure’s appearance in the measure set by selecting “yes” in the appropriate column. For example, if you load the measure “Percentage of patients enrolled in your state’s medical home program” into Row 6 and it appears in the ACME measure set listed in Column BD, then type “Yes” into cell BD6.</t>
  </si>
  <si>
    <r>
      <t xml:space="preserve">• </t>
    </r>
    <r>
      <rPr>
        <b/>
        <sz val="17"/>
        <color rgb="FF1C6938"/>
        <rFont val="Arimo"/>
        <family val="2"/>
      </rPr>
      <t xml:space="preserve">CMS eCQM ID </t>
    </r>
    <r>
      <rPr>
        <sz val="17"/>
        <color rgb="FF1C6938"/>
        <rFont val="Arimo"/>
        <family val="2"/>
      </rPr>
      <t>(Column G)</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</si>
  <si>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</si>
  <si>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</si>
  <si>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</si>
  <si>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</si>
  <si>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</si>
  <si>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</si>
  <si>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</si>
  <si>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</si>
  <si>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(HBIPS-1)</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</si>
  <si>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</si>
  <si>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</si>
  <si>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</si>
  <si>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</si>
  <si>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</si>
  <si>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</si>
  <si>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</si>
  <si>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</si>
  <si>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</si>
  <si>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</si>
  <si>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</si>
  <si>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</si>
  <si>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</si>
  <si>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r>
      <rPr>
        <sz val="18"/>
        <color rgb="FF595959"/>
        <rFont val="Georgia"/>
        <family val="1"/>
      </rPr>
      <t xml:space="preserve">After you determine the candidate measures you want to consider for your measure set you must enter them in the </t>
    </r>
    <r>
      <rPr>
        <b/>
        <i/>
        <sz val="18"/>
        <color rgb="FF595959"/>
        <rFont val="Georgia"/>
        <family val="1"/>
      </rPr>
      <t>Measure Selection</t>
    </r>
    <r>
      <rPr>
        <b/>
        <sz val="18"/>
        <color rgb="FF595959"/>
        <rFont val="Georgia"/>
        <family val="1"/>
      </rPr>
      <t xml:space="preserve"> </t>
    </r>
    <r>
      <rPr>
        <b/>
        <i/>
        <sz val="18"/>
        <color rgb="FF595959"/>
        <rFont val="Georgia"/>
        <family val="1"/>
      </rPr>
      <t xml:space="preserve">Tool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 xml:space="preserve">spreadsheet. Please remove any filters applied in the </t>
    </r>
    <r>
      <rPr>
        <b/>
        <i/>
        <sz val="18"/>
        <color rgb="FF595959"/>
        <rFont val="Georgia"/>
        <family val="1"/>
      </rPr>
      <t xml:space="preserve">Measure Crosswalk </t>
    </r>
    <r>
      <rPr>
        <sz val="18"/>
        <color rgb="FF595959"/>
        <rFont val="Georgia"/>
        <family val="1"/>
      </rPr>
      <t>tab before completing these steps for optimal results. There are five tasks that are associated with this step:</t>
    </r>
  </si>
  <si>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</si>
  <si>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</si>
  <si>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Measures that Buying Value does not consider to be clinical quality measures (e.g., Medicare Spending per Beneficiary) are excluded from the Buying Value Tool.</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</si>
  <si>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Measures that Buying Value does not consider to be clinical quality measures are excluded from the Buying Value Tool.</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</si>
  <si>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</si>
  <si>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</si>
  <si>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</si>
  <si>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</si>
  <si>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r>
      <rPr>
        <b/>
        <sz val="17"/>
        <color rgb="FF1C6938"/>
        <rFont val="Arimo"/>
        <family val="2"/>
      </rPr>
      <t xml:space="preserve">Domain </t>
    </r>
    <r>
      <rPr>
        <sz val="17"/>
        <color rgb="FF1C6938"/>
        <rFont val="Arimo"/>
        <family val="2"/>
      </rPr>
      <t>(Column I)</t>
    </r>
    <r>
      <rPr>
        <b/>
        <sz val="17"/>
        <color rgb="FF1C6938"/>
        <rFont val="Arimo"/>
        <family val="2"/>
      </rPr>
      <t>:</t>
    </r>
    <r>
      <rPr>
        <sz val="17"/>
        <color theme="1" tint="0.34998626667073579"/>
        <rFont val="Arimo"/>
        <family val="2"/>
      </rPr>
      <t xml:space="preserve"> Includes 17 measure taxonomies that are used to categorize measures by subject matter (e.g., Acute Care, Hospital, Prevention/Early Detection).</t>
    </r>
  </si>
  <si>
    <r>
      <rPr>
        <b/>
        <sz val="17"/>
        <color rgb="FF1C6938"/>
        <rFont val="Arimo"/>
        <family val="2"/>
      </rPr>
      <t xml:space="preserve">Condition </t>
    </r>
    <r>
      <rPr>
        <sz val="17"/>
        <color rgb="FF1C6938"/>
        <rFont val="Arimo"/>
        <family val="2"/>
      </rPr>
      <t>(Column J)</t>
    </r>
    <r>
      <rPr>
        <b/>
        <sz val="17"/>
        <color rgb="FF1C6938"/>
        <rFont val="Arimo"/>
        <family val="2"/>
      </rPr>
      <t>:</t>
    </r>
    <r>
      <rPr>
        <sz val="17"/>
        <color theme="1" tint="0.34998626667073579"/>
        <rFont val="Arimo"/>
        <family val="2"/>
      </rPr>
      <t xml:space="preserve"> Includes 20 measure taxonomies that are used to categorize measures by a specific clinical condition (e.g., Cardiovascular, Diabetes, Substance Abuse). </t>
    </r>
  </si>
  <si>
    <r>
      <rPr>
        <b/>
        <sz val="17"/>
        <color rgb="FF1C6938"/>
        <rFont val="Arimo"/>
        <family val="2"/>
      </rPr>
      <t xml:space="preserve">Populations </t>
    </r>
    <r>
      <rPr>
        <sz val="17"/>
        <color rgb="FF1C6938"/>
        <rFont val="Arimo"/>
        <family val="2"/>
      </rPr>
      <t>(Column L)</t>
    </r>
    <r>
      <rPr>
        <b/>
        <sz val="17"/>
        <color rgb="FF1C6938"/>
        <rFont val="Arimo"/>
        <family val="2"/>
      </rPr>
      <t>:</t>
    </r>
    <r>
      <rPr>
        <sz val="17"/>
        <color theme="1" tint="0.34998626667073579"/>
        <rFont val="Arimo"/>
        <family val="2"/>
      </rPr>
      <t xml:space="preserve"> Includes 9 measure taxonomies used to categorize measures by age-defined patient population group (e.g., Adult, Pediatric).</t>
    </r>
  </si>
  <si>
    <r>
      <rPr>
        <b/>
        <sz val="17"/>
        <color rgb="FF1C6938"/>
        <rFont val="Arimo"/>
        <family val="2"/>
      </rPr>
      <t xml:space="preserve">Disparities-sensitive Status </t>
    </r>
    <r>
      <rPr>
        <sz val="17"/>
        <color rgb="FF1C6938"/>
        <rFont val="Arimo"/>
        <family val="2"/>
      </rPr>
      <t>(Column N)</t>
    </r>
    <r>
      <rPr>
        <b/>
        <sz val="17"/>
        <color rgb="FF1C6938"/>
        <rFont val="Arimo"/>
        <family val="2"/>
      </rPr>
      <t>:</t>
    </r>
    <r>
      <rPr>
        <sz val="17"/>
        <color theme="1" tint="0.34998626667073579"/>
        <rFont val="Arimo"/>
        <family val="2"/>
      </rPr>
      <t xml:space="preserve"> </t>
    </r>
    <r>
      <rPr>
        <sz val="17"/>
        <color rgb="FF595959"/>
        <rFont val="Arimo"/>
      </rPr>
      <t>Indicates whether there is evidence of disparity in the provision of care captured by this measure. This classification is based on an environmental scan conducted by the NQF Disparities Standing Committee in 2017. Buying Value also included measures that it identified to be nearly identical to measures selected by NQF. More information can be found in NQF's 2017 Disparities Project Final Report.</t>
    </r>
  </si>
  <si>
    <t>A simple prescription rate for seven groups of therapeutic areas and for all prescriptions, including Antidepressants, Antihyperlipidemics, Anti-ulcer agents, 
Cardiac—Hypertension and cardiovascular, Nasal steroids, Diabetes, Antimigraine, and Overall. Plan-defined definitions of “brand” and “generic” will be used to calculate the measure, based on how a prescription was paid, and will accommodate plan-specific contracting  arrangements that price brandname drugs at generic rates.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</si>
  <si>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</si>
  <si>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</si>
  <si>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</si>
  <si>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Yes
ACO-1 (NQF #0005):  Getting Timely Care, Appointments, and Information 
ACO-2 (NQF #0005):  How Well Your Providers Communicate 
ACO-3 (NQF #0005):  Patient Rating of Provider 
ACO-4 (NQF NA):  Access to Specialist 
ACO-5 (NQF NA):  Health Promotion and Education 
ACO-6 (NQF NA):  Shared Decision Making 
ACO-7 (NQF #0006):  Health Status/Functional Status
ACO-34 (NQF NA):  Stewardship of Patient Resources
ACO-45 (NQF NA):  Courteous &amp; Helpful Office Staff</t>
  </si>
  <si>
    <t>ACO-46: Care Coordination</t>
  </si>
  <si>
    <t>https://www.medicaid.gov/medicaid/quality-of-care/performance-measurement/adult-and-child-health-care-quality-measures/adult-core-set/index.html</t>
  </si>
  <si>
    <t>https://www.qualityforum.org/CQMC_Core_Sets.aspx</t>
  </si>
  <si>
    <t>https://www.medicaid.gov/state-resource-center/medicaid-state-technical-assistance/health-home-information-resource-center/downloads/2020-health-home-core-set.pdf</t>
  </si>
  <si>
    <t>https://www.qualitynet.org/inpatient/hvbp/measures</t>
  </si>
  <si>
    <t>https://www.qualitynet.org/inpatient/hvbp</t>
  </si>
  <si>
    <t>https://www.jointcommission.org/measurement/measures/</t>
  </si>
  <si>
    <t>CMS122v8</t>
  </si>
  <si>
    <t>CMS165v8</t>
  </si>
  <si>
    <t>For members 18 years of age and older, the risk-adjusted ratio of observed-to-expected acute inpatient and observation stay discharges during the measurement year reported by Surgery, Medicine and Total.</t>
  </si>
  <si>
    <t>Yes (0469e) [Maternity Core Set Measure]</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</si>
  <si>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</si>
  <si>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</si>
  <si>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</si>
  <si>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</si>
  <si>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</si>
  <si>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</si>
  <si>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</si>
  <si>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</si>
  <si>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</si>
  <si>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CMS2v9</t>
  </si>
  <si>
    <t>CMS22v8</t>
  </si>
  <si>
    <t>CMS50v8</t>
  </si>
  <si>
    <t>CMS56v8</t>
  </si>
  <si>
    <t>CMS66v8</t>
  </si>
  <si>
    <t>CMS68v9</t>
  </si>
  <si>
    <t>Yes (0419e)</t>
  </si>
  <si>
    <t>Yes (0421e)</t>
  </si>
  <si>
    <t>CMS69v8</t>
  </si>
  <si>
    <t>CMS74v9</t>
  </si>
  <si>
    <t>CMS75v8</t>
  </si>
  <si>
    <t>CMS90v9</t>
  </si>
  <si>
    <t>CMS117v8</t>
  </si>
  <si>
    <t>CMS124v8</t>
  </si>
  <si>
    <t>CMS125v8</t>
  </si>
  <si>
    <t>CMS127v8</t>
  </si>
  <si>
    <t>CMS128v8</t>
  </si>
  <si>
    <t>CMS129v9</t>
  </si>
  <si>
    <t>Yes (0389e)</t>
  </si>
  <si>
    <t>CMS130v8</t>
  </si>
  <si>
    <t>CMS131v8</t>
  </si>
  <si>
    <t>CMS133v8</t>
  </si>
  <si>
    <t>Yes (0565e)</t>
  </si>
  <si>
    <t>CMS134v8</t>
  </si>
  <si>
    <t>CMS135v8</t>
  </si>
  <si>
    <t>Yes (0081e)</t>
  </si>
  <si>
    <t>CMS136v9</t>
  </si>
  <si>
    <t>CMS137v8</t>
  </si>
  <si>
    <t>CMS138v8</t>
  </si>
  <si>
    <t>Yes (0028e)</t>
  </si>
  <si>
    <t>CMS139v8</t>
  </si>
  <si>
    <t>CMS142v8</t>
  </si>
  <si>
    <t>Yes (0089e)</t>
  </si>
  <si>
    <t>CMS143v8</t>
  </si>
  <si>
    <t>Yes (0086e)</t>
  </si>
  <si>
    <t>Yes (0083e)</t>
  </si>
  <si>
    <t>CMS144v8</t>
  </si>
  <si>
    <t>CMS145v8</t>
  </si>
  <si>
    <t>Yes (0070e)</t>
  </si>
  <si>
    <t>CMS146v8</t>
  </si>
  <si>
    <t>CMS147v9</t>
  </si>
  <si>
    <t>Yes (0041e)</t>
  </si>
  <si>
    <t>CMS149v8</t>
  </si>
  <si>
    <t>Yes (2872e)</t>
  </si>
  <si>
    <t>CMS153v8</t>
  </si>
  <si>
    <t>CMS154v8</t>
  </si>
  <si>
    <t>CMS155v8</t>
  </si>
  <si>
    <t>CMS156v8</t>
  </si>
  <si>
    <t>CMS157v8</t>
  </si>
  <si>
    <t>Yes (0384e)</t>
  </si>
  <si>
    <t>CMS159v8</t>
  </si>
  <si>
    <t>Yes (0710e)</t>
  </si>
  <si>
    <t>CMS161v8</t>
  </si>
  <si>
    <t>Yes (0104e)</t>
  </si>
  <si>
    <t>CMS177v8</t>
  </si>
  <si>
    <t>Yes (1365e)</t>
  </si>
  <si>
    <t>CMS249v2</t>
  </si>
  <si>
    <t>CMS347v3</t>
  </si>
  <si>
    <t>CMS349v2</t>
  </si>
  <si>
    <t>CMS645v3</t>
  </si>
  <si>
    <t>CMS52v8</t>
  </si>
  <si>
    <t>CMS160v8</t>
  </si>
  <si>
    <t>CMS82v7</t>
  </si>
  <si>
    <t>476</t>
  </si>
  <si>
    <t>CMS771v1</t>
  </si>
  <si>
    <t>International Prostate Symptom Score (IPSS) or American Urological Association-Symptom Index (AUA-SI) Change 6-12 Months After Diagnosis of Benign Prostatic Hyperplasia</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</si>
  <si>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</si>
  <si>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</si>
  <si>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</si>
  <si>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</si>
  <si>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FY 2020</t>
  </si>
  <si>
    <t>Version Date: FY 2020</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</si>
  <si>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</si>
  <si>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</si>
  <si>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</si>
  <si>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</si>
  <si>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</si>
  <si>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</si>
  <si>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</si>
  <si>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</si>
  <si>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</si>
  <si>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</si>
  <si>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</si>
  <si>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</si>
  <si>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</si>
  <si>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</si>
  <si>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</si>
  <si>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</si>
  <si>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</si>
  <si>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</si>
  <si>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</si>
  <si>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</si>
  <si>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</si>
  <si>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</si>
  <si>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</si>
  <si>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</si>
  <si>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</si>
  <si>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</si>
  <si>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</si>
  <si>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</si>
  <si>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</si>
  <si>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</si>
  <si>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</si>
  <si>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</si>
  <si>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</si>
  <si>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</si>
  <si>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</si>
  <si>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(C30)</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</si>
  <si>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</si>
  <si>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</si>
  <si>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</si>
  <si>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</si>
  <si>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</si>
  <si>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</si>
  <si>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</si>
  <si>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</si>
  <si>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</si>
  <si>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</si>
  <si>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</si>
  <si>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</si>
  <si>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</si>
  <si>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</si>
  <si>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</si>
  <si>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</si>
  <si>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</si>
  <si>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</si>
  <si>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</si>
  <si>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</si>
  <si>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</si>
  <si>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</si>
  <si>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</si>
  <si>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</si>
  <si>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</si>
  <si>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</si>
  <si>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</si>
  <si>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</si>
  <si>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</si>
  <si>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</si>
  <si>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</si>
  <si>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</si>
  <si>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</si>
  <si>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</si>
  <si>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</si>
  <si>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</si>
  <si>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ACO321</t>
  </si>
  <si>
    <t>Yes (ACO-28)</t>
  </si>
  <si>
    <t>Yes (ACO-20)</t>
  </si>
  <si>
    <t>Yes (ACO-19)</t>
  </si>
  <si>
    <t>Yes (ACO-27)</t>
  </si>
  <si>
    <t>Yes (ACO-40)</t>
  </si>
  <si>
    <t>Yes - Screening for Future Fall Risk (ACO-13)</t>
  </si>
  <si>
    <t>Yes (ACO-14)</t>
  </si>
  <si>
    <t>Yes (ACO-18)</t>
  </si>
  <si>
    <t>Yes (ACO-42)</t>
  </si>
  <si>
    <t>Yes (ACO-17)</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</si>
  <si>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</si>
  <si>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</si>
  <si>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</si>
  <si>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</si>
  <si>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</si>
  <si>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</si>
  <si>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</si>
  <si>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</si>
  <si>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</si>
  <si>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</si>
  <si>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</si>
  <si>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</si>
  <si>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</si>
  <si>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</si>
  <si>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</si>
  <si>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</si>
  <si>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</si>
  <si>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</si>
  <si>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</si>
  <si>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</si>
  <si>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</si>
  <si>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</si>
  <si>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r>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Measures that Buying V</t>
    </r>
    <r>
      <rPr>
        <sz val="14"/>
        <color rgb="FF595959"/>
        <rFont val="Arimo"/>
      </rPr>
      <t>alue does not consider to be clinical quality measures (e.g., Medicare Spending per Beneficiary, Encounter Timeliness</t>
    </r>
    <r>
      <rPr>
        <sz val="14"/>
        <color rgb="FF595959"/>
        <rFont val="Arimo"/>
        <family val="2"/>
      </rPr>
      <t>) are excluded from the Buying Value Tool.</t>
    </r>
  </si>
  <si>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Measures that Buying Value does not consider to be clinical quality measures (e.g., Medicare Spending per Beneficiary, Encounter Timeliness) are excluded from the Buying Value Tool.</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</si>
  <si>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</si>
  <si>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</si>
  <si>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</si>
  <si>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r>
      <t xml:space="preserve">For each measure that has an NQF number, enter the measure’s NQF number in Column C (note: you must enter a 4 digit number for automatic lookup to work properly, e.g., '0002' not '2' or '02'. You do not need to identify whether it is an e-measure or approved for trial use). If the measure is included in the </t>
    </r>
    <r>
      <rPr>
        <b/>
        <i/>
        <sz val="18"/>
        <color rgb="FF595959"/>
        <rFont val="Georgia"/>
        <family val="1"/>
      </rPr>
      <t>Measure Crosswalk</t>
    </r>
    <r>
      <rPr>
        <i/>
        <sz val="18"/>
        <color rgb="FF595959"/>
        <rFont val="Georgia"/>
        <family val="1"/>
      </rPr>
      <t xml:space="preserve"> </t>
    </r>
    <r>
      <rPr>
        <sz val="18"/>
        <color rgb="FF595959"/>
        <rFont val="Georgia"/>
        <family val="1"/>
      </rPr>
      <t>tab, the following information about the measure will auto-populate into the tool:</t>
    </r>
  </si>
  <si>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Tool only incudes performance measures, sometimes referred to as measures for accreditation, rather than accountability measures, sometimes referred to as measures for certification.</t>
  </si>
  <si>
    <t>Core Quality Measures Collaborative Core Sets</t>
  </si>
  <si>
    <t xml:space="preserve">
Core Quality Measures Collaborative Core Sets</t>
  </si>
  <si>
    <r>
      <rPr>
        <b/>
        <sz val="17"/>
        <color rgb="FF1C6938"/>
        <rFont val="Arimo"/>
        <family val="2"/>
      </rPr>
      <t xml:space="preserve">Measure Type </t>
    </r>
    <r>
      <rPr>
        <sz val="17"/>
        <color rgb="FF1C6938"/>
        <rFont val="Arimo"/>
        <family val="2"/>
      </rPr>
      <t>(Column K)</t>
    </r>
    <r>
      <rPr>
        <b/>
        <sz val="17"/>
        <color rgb="FF1C6938"/>
        <rFont val="Arimo"/>
        <family val="2"/>
      </rPr>
      <t>:</t>
    </r>
    <r>
      <rPr>
        <sz val="17"/>
        <color theme="1" tint="0.34998626667073579"/>
        <rFont val="Arimo"/>
        <family val="2"/>
      </rPr>
      <t xml:space="preserve"> Includes 7 measure taxonomies that are used to categorize measures by type (e.g., Outcome, Process, Structure).</t>
    </r>
  </si>
  <si>
    <r>
      <rPr>
        <b/>
        <sz val="17"/>
        <color rgb="FF1C6938"/>
        <rFont val="Arimo"/>
        <family val="2"/>
      </rPr>
      <t xml:space="preserve">Data Source </t>
    </r>
    <r>
      <rPr>
        <sz val="17"/>
        <color rgb="FF1C6938"/>
        <rFont val="Arimo"/>
        <family val="2"/>
      </rPr>
      <t>(Column M)</t>
    </r>
    <r>
      <rPr>
        <b/>
        <sz val="17"/>
        <color rgb="FF1C6938"/>
        <rFont val="Arimo"/>
        <family val="2"/>
      </rPr>
      <t>:</t>
    </r>
    <r>
      <rPr>
        <sz val="17"/>
        <color theme="1" tint="0.34998626667073579"/>
        <rFont val="Arimo"/>
        <family val="2"/>
      </rPr>
      <t xml:space="preserve"> Includes 13 measure taxonomies used to categorize measures by the data source utilized for each measure (e.g., Claims, Clinical Data). </t>
    </r>
  </si>
  <si>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</si>
  <si>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</si>
  <si>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r>
      <t xml:space="preserve">Please Note: </t>
    </r>
    <r>
      <rPr>
        <sz val="12"/>
        <color rgb="FF000000"/>
        <rFont val="Arimo"/>
        <family val="2"/>
      </rPr>
      <t>This toolkit lists the measures included in nineteen measure sets (nine federal programs, three national hospital measure sets, one national hospital and ambulatory measure set, and six state measure sets), accurate as of the last Buying Value update of its database.</t>
    </r>
  </si>
  <si>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</si>
  <si>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</si>
  <si>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</si>
  <si>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</si>
  <si>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</si>
  <si>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</si>
  <si>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</si>
  <si>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</si>
  <si>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</si>
  <si>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Avoidance of Antibiotic Treatment in Adults with Acute Bronchitis</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</si>
  <si>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</si>
  <si>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</si>
  <si>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</si>
  <si>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</si>
  <si>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</si>
  <si>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</si>
  <si>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</si>
  <si>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</si>
  <si>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</si>
  <si>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</si>
  <si>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</si>
  <si>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</si>
  <si>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</si>
  <si>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</si>
  <si>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</si>
  <si>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</si>
  <si>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</si>
  <si>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</si>
  <si>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</si>
  <si>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</si>
  <si>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</si>
  <si>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</si>
  <si>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</si>
  <si>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</si>
  <si>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</si>
  <si>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American College of Surgeons – Centers for Disease Control and Prevention (ACS-CDC) Harmonized Procedure Specific Surgical Site Infection (SSI) Outcome Measure
HAI-3: SSI: Colon - Surgical Site Infection for Colon Surgery
HAI-4: SSI: Hysterectomy - Surg</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</si>
  <si>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</si>
  <si>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</si>
  <si>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</si>
  <si>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</si>
  <si>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</si>
  <si>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</si>
  <si>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</si>
  <si>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</si>
  <si>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</si>
  <si>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</si>
  <si>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</si>
  <si>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</si>
  <si>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</si>
  <si>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</si>
  <si>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</si>
  <si>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</si>
  <si>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</si>
  <si>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</si>
  <si>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</si>
  <si>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</si>
  <si>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</si>
  <si>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</si>
  <si>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Appropriate Antibiotic Prophylaxis for Children with Sickle Cell Anemia</t>
  </si>
  <si>
    <t>3166</t>
  </si>
  <si>
    <t>QMETRIC</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</si>
  <si>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</si>
  <si>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</si>
  <si>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</si>
  <si>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</si>
  <si>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</si>
  <si>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</si>
  <si>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</si>
  <si>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Ability for Providers with HIT to Receive Laboratory Data Electronically Directly into their Qualified/Certified EHR System as Discrete Searchable Data</t>
  </si>
  <si>
    <t>Centers for Medicare &amp; Medicaid Services - Hospital Outpatient Quality Reporting Program</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</si>
  <si>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</si>
  <si>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</si>
  <si>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</si>
  <si>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</si>
  <si>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</si>
  <si>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and Drug Misuse: Screening, Brief Intervention and Referral for Treatment (SBIRT) in the ED</t>
  </si>
  <si>
    <t>Percentage of patients ages 12 years and older who have had a qualifying outpatient visit or home visit during the measurement year, and who completed a full, standardized screening tool (e.g., AUDIT, DAST) because they indicated risky or problematic substance use during the brief, annual screen. Patients in the denominator who completed a full, standardized screening tool as indicated by one of the following CPT or HCPCS codes. 
For more information see: http://www.oregon.gov/oha/CCOData/Alcohol%20and%20Drug%20Misuse%20(SBIRT)%20-%202014.pdf</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</si>
  <si>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</si>
  <si>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</si>
  <si>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</si>
  <si>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</si>
  <si>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</si>
  <si>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</si>
  <si>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</si>
  <si>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</si>
  <si>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</si>
  <si>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</si>
  <si>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</si>
  <si>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</si>
  <si>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</si>
  <si>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</si>
  <si>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</si>
  <si>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</si>
  <si>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</si>
  <si>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</si>
  <si>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</si>
  <si>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</si>
  <si>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</si>
  <si>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</si>
  <si>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</si>
  <si>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</si>
  <si>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</si>
  <si>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</si>
  <si>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</si>
  <si>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</si>
  <si>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</si>
  <si>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</si>
  <si>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</si>
  <si>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</si>
  <si>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</si>
  <si>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Developmental Screening in the First 36 Months of Life and Follow-up</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</si>
  <si>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</si>
  <si>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</si>
  <si>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</si>
  <si>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</si>
  <si>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</si>
  <si>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</si>
  <si>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</si>
  <si>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</si>
  <si>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Emergency Department Visits for Caries</t>
  </si>
  <si>
    <t>Oregon Health Authority (modified from DQA/HEDIS)</t>
  </si>
  <si>
    <t>Percentage of CCO members (all ages) who were seen in the emergency department (ED) for non-traumatic (caries-related) dental reasons and visited a dentist within 30 days following the ED visit.</t>
  </si>
  <si>
    <t>Follow-Up After High-Intensity Care for Substance Use Disorder</t>
  </si>
  <si>
    <t>Percentage of acute inpatient hospitalizations, residential treatment or detoxification visits for a diagnosis of substance use disorder among members 13 years of age and older that result in a follow-up visit or service for substance use disorder. Two rates are reported:_x000D_
1.	The percentage of visits or discharges for which the member received follow-up for substance use disorder within the 30 days after the visit or discharge. _x000D_
2.	The percentage of visits or discharges for which the member received follow-up for substance use disorder within the 7 days after the visit or discharge.</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</si>
  <si>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</si>
  <si>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</si>
  <si>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</si>
  <si>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</si>
  <si>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</si>
  <si>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</si>
  <si>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</si>
  <si>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</si>
  <si>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</si>
  <si>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</si>
  <si>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</si>
  <si>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</si>
  <si>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Kidney Health Evaluation for Patients with Kidney Disease</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</si>
  <si>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</si>
  <si>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</si>
  <si>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</si>
  <si>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</si>
  <si>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</si>
  <si>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Members Receiving any Dental Services</t>
  </si>
  <si>
    <t>Percentage of children (ages 0-18) and adults (ages 19 and older) who received any dental service during the measurement year</t>
  </si>
  <si>
    <t>Percentage of enrolled children (ages 0-18) and adults (ages 19 and older) who received a preventive dental service during the measurement year.</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</si>
  <si>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</si>
  <si>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</si>
  <si>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</si>
  <si>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</si>
  <si>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</si>
  <si>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</si>
  <si>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</si>
  <si>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Optimal Asthma Control  - Pediatrics</t>
  </si>
  <si>
    <t>Patients ages 5-17 whose asthma is well-controlled as demonstrated by one of three age appropriate patient reported outcome tools
More information can be found here: http://www.health.state.mn.us/healthreform/measurement/measures/index.html</t>
  </si>
  <si>
    <t>Optimal Asthma Control - Adult</t>
  </si>
  <si>
    <t>Patients ages 18-50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</si>
  <si>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</si>
  <si>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</si>
  <si>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Oral Health Evaluation for Patients with Periodontitis</t>
  </si>
  <si>
    <t>Percentage of CCO-enrolled adults (ages 18 and older) treated for periodontitis (serious gum infection) who received at least two comprehensive oral evaluations within the reporting year</t>
  </si>
  <si>
    <t>Osteoporosis Screening in Older Women</t>
  </si>
  <si>
    <t>Percentage of women 65–75 years of age who received osteoporosis screening</t>
  </si>
  <si>
    <t>Eligible Physicians (EP) must satisfy both measures in order to meet this objective:
- Measure 1: More than 50 percent of all unique patients seen by the EP during the EHR reporting period are provided timely access to view online, download, and transmit to a third party their health information subject to the EP's discretion to withhold certain information. 
- Measure 2: For an EHR reporting period in 2017, more than 5 percent of unique patients seen by the EP during the EHR reporting period (or his or her authorized representatives) view, download or transmit to a third party their health information during the EHR reporting period.</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</si>
  <si>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</si>
  <si>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</si>
  <si>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</si>
  <si>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</si>
  <si>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</si>
  <si>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</si>
  <si>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</si>
  <si>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</si>
  <si>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</si>
  <si>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</si>
  <si>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</si>
  <si>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</si>
  <si>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</si>
  <si>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</si>
  <si>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</si>
  <si>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</si>
  <si>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</si>
  <si>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</si>
  <si>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</si>
  <si>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Pregnant Women that had HBsAg Testing</t>
  </si>
  <si>
    <t>This measure identifies pregnant women who had a HBsAg (hepatitis B) test during their pregnancy</t>
  </si>
  <si>
    <t>Prenatal Immunization Status</t>
  </si>
  <si>
    <t>Percentage of deliveries in the measurement period in which women received influenza and tetanus, diphtheria toxoids and acellular pertussis (Tdap) vaccinations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</si>
  <si>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</si>
  <si>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</si>
  <si>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</si>
  <si>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</si>
  <si>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</si>
  <si>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</si>
  <si>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Percentage of members 18 years of age and older who have a new episode of opioid use that puts them at risk for continued opioid use. Two rates are reported:_x000D_
1.	The percentage of members with at least 15 days of prescription opioids in a 30-day period._x000D_
2.	The percentage of members with at least 31 days of prescription opioids in a 62-day perio</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</si>
  <si>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</si>
  <si>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</si>
  <si>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</si>
  <si>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</si>
  <si>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</si>
  <si>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</si>
  <si>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</si>
  <si>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</si>
  <si>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Topical Fluoride Varnish for Children</t>
  </si>
  <si>
    <t>Percentage of enrolled children (ages 1 to 21) who received at least two topical fluoride applications during the measurement year</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</si>
  <si>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</si>
  <si>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</si>
  <si>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</si>
  <si>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</si>
  <si>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</si>
  <si>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</si>
  <si>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</si>
  <si>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</si>
  <si>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[C21 (GNC); C22 (GCQ); C23 (CS); C24 (Rating Health Care Quality); C25 (Rating of Health Plan)]</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</si>
  <si>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</si>
  <si>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</si>
  <si>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</si>
  <si>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</si>
  <si>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</si>
  <si>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</si>
  <si>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</si>
  <si>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</si>
  <si>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(Communication w/Nurses, Communication w/Physicians, Responsiveness of Hosp Staff, Communication about Meds, Cleanliness of Hosp. Environment, Quietness of Hosp Environment, Discharge Education, Care Transitions, Overall Hosp rating, Recommend 9 or10)</t>
  </si>
  <si>
    <t>Yes (VTE-6) (optional)</t>
  </si>
  <si>
    <t>Yes (Oncology) (0384e)</t>
  </si>
  <si>
    <t>Yes (Oncology) (0389e)</t>
  </si>
  <si>
    <t>Yes (Testing)</t>
  </si>
  <si>
    <t>(C07) in 2020 HEDIS ABA</t>
  </si>
  <si>
    <t>Yes (ACO and PCMH/Primary Care) (0421e)</t>
  </si>
  <si>
    <t>Yes (updated cohort)</t>
  </si>
  <si>
    <t>Yes (ED-1 and eED-1) (optional)</t>
  </si>
  <si>
    <t>Yes (PC-06 and ePC-06)</t>
  </si>
  <si>
    <t>Yes (1st Year)</t>
  </si>
  <si>
    <t>Yes (IMM-2) (optional)</t>
  </si>
  <si>
    <t>Yes (DCM24)</t>
  </si>
  <si>
    <t>Yes (ACO and PCMH/Primary Care and Behavioral Health)</t>
  </si>
  <si>
    <t>Yes (HIV/Hepatitis C)  (3209e reporting option)</t>
  </si>
  <si>
    <t>Yes (HIV/Hepatitis C) (3210e reporting option)</t>
  </si>
  <si>
    <t>Yes (ACO and PCMH/Primary Care(0359e), Gastroenterology, HIV/Hepatitis C (0359e))</t>
  </si>
  <si>
    <t>Yes (C32)
Yes (D01)</t>
  </si>
  <si>
    <t>Yes (C26)</t>
  </si>
  <si>
    <t>Yes (Info only)</t>
  </si>
  <si>
    <t>Yes (C29)</t>
  </si>
  <si>
    <t>Yes (OB/GYN and HIV/Hepatitis C)</t>
  </si>
  <si>
    <t>Yes (C28)
Yes (D05)</t>
  </si>
  <si>
    <t>Yes (Family Medicine, Internal Medicine, Otolaryngology, Pediatrics)</t>
  </si>
  <si>
    <t>NQF Endorsement Status as of February 2021</t>
  </si>
  <si>
    <t>CMS eCQM ID as of June 2020</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</si>
  <si>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</si>
  <si>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</si>
  <si>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</si>
  <si>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</si>
  <si>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</si>
  <si>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</si>
  <si>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</si>
  <si>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</si>
  <si>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</si>
  <si>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</si>
  <si>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</si>
  <si>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</si>
  <si>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</si>
  <si>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</si>
  <si>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</si>
  <si>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</si>
  <si>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</si>
  <si>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</si>
  <si>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</si>
  <si>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</si>
  <si>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</si>
  <si>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</si>
  <si>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</si>
  <si>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</si>
  <si>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</si>
  <si>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</si>
  <si>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</si>
  <si>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</si>
  <si>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</si>
  <si>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</si>
  <si>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</si>
  <si>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</si>
  <si>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</si>
  <si>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</si>
  <si>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</si>
  <si>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</si>
  <si>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</si>
  <si>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</si>
  <si>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</si>
  <si>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</si>
  <si>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</si>
  <si>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</si>
  <si>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</si>
  <si>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</si>
  <si>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</si>
  <si>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</si>
  <si>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</si>
  <si>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</si>
  <si>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</si>
  <si>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</si>
  <si>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</si>
  <si>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</si>
  <si>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</si>
  <si>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</si>
  <si>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</si>
  <si>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</si>
  <si>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</si>
  <si>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</si>
  <si>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</si>
  <si>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</si>
  <si>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</si>
  <si>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</si>
  <si>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</si>
  <si>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</si>
  <si>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</si>
  <si>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</si>
  <si>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</si>
  <si>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</si>
  <si>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</si>
  <si>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</si>
  <si>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</si>
  <si>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</si>
  <si>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</si>
  <si>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</si>
  <si>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</si>
  <si>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</si>
  <si>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</si>
  <si>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</si>
  <si>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</si>
  <si>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</si>
  <si>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</si>
  <si>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</si>
  <si>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</si>
  <si>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</si>
  <si>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</si>
  <si>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</si>
  <si>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</si>
  <si>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</si>
  <si>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</si>
  <si>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r>
      <t xml:space="preserve">CMMI Comprehensive Primary Care Plus (CPC+)
</t>
    </r>
    <r>
      <rPr>
        <b/>
        <sz val="14"/>
        <color rgb="FFC5D9F1"/>
        <rFont val="Arimo"/>
        <family val="2"/>
      </rPr>
      <t>Version Date: CY 2021</t>
    </r>
  </si>
  <si>
    <t>CY 2021</t>
  </si>
  <si>
    <t>https://innovation.cms.gov/media/document/cpc-plus-payment-methodology-cy2021</t>
  </si>
  <si>
    <t>Version Date: CY 2021</t>
  </si>
  <si>
    <r>
      <t xml:space="preserve">CMS Core Set of Health Care Quality Measures for Adults Enrolled in Medicaid (Medicaid Adult Core Set)
</t>
    </r>
    <r>
      <rPr>
        <sz val="14"/>
        <color rgb="FFC5D9F1"/>
        <rFont val="Arimo"/>
      </rPr>
      <t>Version Date: CY 2021</t>
    </r>
  </si>
  <si>
    <t>https://www.medicaid.gov/medicaid/quality-of-care/downloads/2021-adult-core-set.pdf</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</si>
  <si>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The 2021 Adult Core Set was released in November 2020 through an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</si>
  <si>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r>
      <t xml:space="preserve">CMS Electronic Clinical Quality Measures (eCQMs) for Eligible Professionals (EP)/Eligible Clinicians
</t>
    </r>
    <r>
      <rPr>
        <sz val="14"/>
        <color rgb="FFC5D9F1"/>
        <rFont val="Arimo"/>
      </rPr>
      <t>Version Date: CY 2021</t>
    </r>
  </si>
  <si>
    <t>https://ecqi.healthit.gov/sites/default/files/EP-EC-MeasuresTable-2020-05-v2.pdf</t>
  </si>
  <si>
    <t>https://www.medicaid.gov/resources-for-states/medicaid-state-technical-assistance/health-home-information-resource-center/health-home-quality-reporting/index.html</t>
  </si>
  <si>
    <r>
      <t xml:space="preserve">CMS Health Home Measure Set 
</t>
    </r>
    <r>
      <rPr>
        <sz val="14"/>
        <color rgb="FFC5D9F1"/>
        <rFont val="Arimo"/>
        <family val="2"/>
      </rPr>
      <t>Version Date: FY 2020</t>
    </r>
  </si>
  <si>
    <t>https://www.cms.gov/files/document/2021technotes20201001.pdf-0</t>
  </si>
  <si>
    <t>Contract Year 2021</t>
  </si>
  <si>
    <r>
      <t xml:space="preserve">CMS Medicare Part C &amp; D Star Ratings Measures
</t>
    </r>
    <r>
      <rPr>
        <sz val="14"/>
        <color rgb="FFC5D9F1"/>
        <rFont val="Arimo"/>
      </rPr>
      <t>Version Date: Contract Year 2021</t>
    </r>
  </si>
  <si>
    <t>Version Date: 
Contract Year 2021</t>
  </si>
  <si>
    <t>https://www.cms.gov/files/document/20202021-quality-benchmarks.pdf</t>
  </si>
  <si>
    <r>
      <t xml:space="preserve">CMS Medicare Shared Savings Program (MSSP) ACO and Next Generation ACO
</t>
    </r>
    <r>
      <rPr>
        <sz val="14"/>
        <color rgb="FFC5D9F1"/>
        <rFont val="Arimo"/>
        <family val="2"/>
      </rPr>
      <t>Version Date: CY 2021</t>
    </r>
  </si>
  <si>
    <t>https://qpp-cm-prod-content.s3.amazonaws.com/uploads/1246/2021%20MIPS%20Quality%20Measures%20List.xlsx</t>
  </si>
  <si>
    <r>
      <t>CMS Merit-based Incentive Payment System (MIPS)</t>
    </r>
    <r>
      <rPr>
        <sz val="15"/>
        <color rgb="FFFF0000"/>
        <rFont val="Arimo"/>
        <family val="2"/>
      </rPr>
      <t xml:space="preserve">
</t>
    </r>
    <r>
      <rPr>
        <b/>
        <sz val="14"/>
        <color rgb="FFC5D9F1"/>
        <rFont val="Arimo"/>
      </rPr>
      <t>Version Date: CY 2021</t>
    </r>
  </si>
  <si>
    <t>3316</t>
  </si>
  <si>
    <t>Yes (3316e)</t>
  </si>
  <si>
    <r>
      <t xml:space="preserve">Joint Commission Performance  Measure List
</t>
    </r>
    <r>
      <rPr>
        <sz val="14"/>
        <color rgb="FFC5D9F1"/>
        <rFont val="Arimo"/>
        <family val="2"/>
      </rPr>
      <t>Version Date: CY 2021</t>
    </r>
  </si>
  <si>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</si>
  <si>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</si>
  <si>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https://www.iha.org/wp-content/uploads/2020/11/MY-2021-AMP-Measure-Set-Individuals-20201201_final.pdf</t>
  </si>
  <si>
    <t>https://www.iha.org/performance-measurement/amp-program/measure-set/</t>
  </si>
  <si>
    <r>
      <t xml:space="preserve">California AMP Commercial ACO Measure Set
</t>
    </r>
    <r>
      <rPr>
        <sz val="14"/>
        <color rgb="FFC5D9F1"/>
        <rFont val="Arimo"/>
        <family val="2"/>
      </rPr>
      <t>Version Date: CY 2021</t>
    </r>
  </si>
  <si>
    <r>
      <t xml:space="preserve">California AMP Medi-Cal Managed Care Measure Set
</t>
    </r>
    <r>
      <rPr>
        <b/>
        <sz val="14"/>
        <color rgb="FFC5D9F1"/>
        <rFont val="Arimo"/>
      </rPr>
      <t>Version Date: CY 2021</t>
    </r>
  </si>
  <si>
    <t>Child and Adolescent Well-Care Visits</t>
  </si>
  <si>
    <t xml:space="preserve">https://mn.gov/dhs/partners-and-providers/grants-rfps/integrated-health-partnerships/ </t>
  </si>
  <si>
    <t>https://mn.gov/dhs/assets/ihp-sample-contract-template_tcm1053-327867.pdf
(pages 59-64)</t>
  </si>
  <si>
    <r>
      <t xml:space="preserve">Minnesota Integrated Health Partnership Measures
</t>
    </r>
    <r>
      <rPr>
        <sz val="14"/>
        <color rgb="FFC5D9F1"/>
        <rFont val="Arimo"/>
        <family val="2"/>
      </rPr>
      <t>Version Date: CY 2021</t>
    </r>
  </si>
  <si>
    <t>https://www.oregon.gov/oha/HPA/ANALYTICS/CCOMetrics/2021-CCO-incentive-measures-updated-10.2020.pdf</t>
  </si>
  <si>
    <r>
      <t xml:space="preserve">Oregon CCO Incentive Measures 
</t>
    </r>
    <r>
      <rPr>
        <b/>
        <sz val="14"/>
        <color rgb="FFC5D9F1"/>
        <rFont val="Arimo"/>
        <family val="2"/>
      </rPr>
      <t>Version Date: CY 2021</t>
    </r>
  </si>
  <si>
    <t>http://www.ohic.ri.gov/documents/2020/September/30/OHIC%20Aligned%20Measure%20Sets%20-%20CY%202021.pdf</t>
  </si>
  <si>
    <r>
      <t xml:space="preserve">Rhode Island OHIC Aligned Measure Set for ACOs
</t>
    </r>
    <r>
      <rPr>
        <sz val="14"/>
        <color rgb="FFC5D9F1"/>
        <rFont val="Arimo"/>
        <family val="2"/>
      </rPr>
      <t>Version Date: CY 2021</t>
    </r>
  </si>
  <si>
    <t>https://www.hca.wa.gov/assets/program/pmcc-list-of-proposed-changes-2021.pdf</t>
  </si>
  <si>
    <t>Proposed changes for the standard statewide measures of health performance starting January 1, 2021. It is intended that use of these measures will enable a common way of tracking health and health care performance as well as inform public and private health care purchasers. Use of the measures is expected to start with the State as “first mover;” the State’s Health Innovation Plan calls for eventual alignment of measurement across public and private payers, using the core measure set as the basic set to which other measures may be added. Three measures that Buying Value does not consider to be clinical quality measures are excluded from the Buying Value Tool.</t>
  </si>
  <si>
    <r>
      <t xml:space="preserve">Washington State Common Measure Set for Health Care Quality and Cost
</t>
    </r>
    <r>
      <rPr>
        <b/>
        <sz val="14"/>
        <color rgb="FFDCE6F1"/>
        <rFont val="Arimo"/>
      </rPr>
      <t>Version Date: CY 2021</t>
    </r>
  </si>
  <si>
    <t>Anti-Depressant Medication Management</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</si>
  <si>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</si>
  <si>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</si>
  <si>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</si>
  <si>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</si>
  <si>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Health Resources and Services Administration (HRSA)</t>
  </si>
  <si>
    <t>Percentage of patients, regardless of age, with a diagnosis of HIV who did not have a medical visit in the last 6 months of the measurement year_x000D_
_x000D_
A medical visit is any visit in an outpatient/ambulatory care setting with a nurse practitioner, physician, and/or a physician assistant who provides comprehensive HIV care.</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</si>
  <si>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</si>
  <si>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</si>
  <si>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</si>
  <si>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</si>
  <si>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</si>
  <si>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</si>
  <si>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CAHPS® Hospice Survey (experience with care)</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</si>
  <si>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</si>
  <si>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</si>
  <si>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</si>
  <si>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</si>
  <si>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Percentage of children ages 3 months to 5 years with sickle cell anemia (SCA; hemoglobin [Hb] SS or HbSβ0-thalassemia) who were dispensed appropriate antibiotic prophylaxis for at least 300 days within the measurement year. A higher proportion indicates better performance as reflected by appropriate treatment.</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</si>
  <si>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</si>
  <si>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</si>
  <si>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</si>
  <si>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</si>
  <si>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</si>
  <si>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</si>
  <si>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</si>
  <si>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</si>
  <si>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</si>
  <si>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</si>
  <si>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</si>
  <si>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</si>
  <si>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</si>
  <si>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</si>
  <si>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The percentage of members 18–85 years of age who had a diagnosis of hypertension (HTN) and whose BP was adequately controlled during the measurement year based on the following criteria:
• Members 18–59 years of age whose BP was &lt;140/90 mm Hg.
• Members 60–85 years of age with a diagnosis of diabetes whose BP was &lt;140/90 mm Hg.
• Members 60–85 years of age without a diagnosis of diabetes whose BP was &lt;150/90 mm Hg.</t>
  </si>
  <si>
    <t>Encounter Format (ENFMT)</t>
  </si>
  <si>
    <t>Encounter Rate by Service Type</t>
  </si>
  <si>
    <t>Encounter Timeliness (ENLAG)</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</si>
  <si>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</si>
  <si>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</si>
  <si>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</si>
  <si>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Low-Risk Cesarean Delivery (LRCD-CH)</t>
  </si>
  <si>
    <t>Component 1: CCO language access self-assessment survey_x000D_
Component 2: percent of member visits with interpreter need in which interpreter services were provided_x000D_
_x000D_
https://www.oregon.gov/oha/HPA/ANALYTICS/CCOMetrics/2021-2023-specs-(Health-Equity-Meaningful-Access)-20201229.pdf</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</si>
  <si>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</si>
  <si>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</si>
  <si>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</si>
  <si>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</si>
  <si>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Dental Quality Alliance (DQA)</t>
  </si>
  <si>
    <t>Percentage of enrolled children, who have ever received sealants on permanent_x000D_
first molar teeth: (1) at least one sealant and (2) all four molars sealed by the 10th birthdate</t>
  </si>
  <si>
    <t>Well-Child Visits in the First 30  Months of Life</t>
  </si>
  <si>
    <t>Yes (HAI-2)</t>
  </si>
  <si>
    <t>Yes (HAI-1)</t>
  </si>
  <si>
    <t>Yes (HCAHPS)</t>
  </si>
  <si>
    <t>Yes (SEP-1)</t>
  </si>
  <si>
    <t>Yes (PSI-90)</t>
  </si>
  <si>
    <t>Yes (READM-30-IPF &amp; READ-30-HOSPWIDE)</t>
  </si>
  <si>
    <t>Yes (MORT-30-COPD)</t>
  </si>
  <si>
    <t>Yes (EDAC-30-HF)</t>
  </si>
  <si>
    <t>Yes (EDAC-30-AMI)</t>
  </si>
  <si>
    <t>Yes (EDAC-30-PN)</t>
  </si>
  <si>
    <t>Yes (EDV-1)</t>
  </si>
  <si>
    <t>Yes (info only)</t>
  </si>
  <si>
    <t>Yes (OP-22)</t>
  </si>
  <si>
    <t>Percentage of cesarean deliveries among nulliparous (first birth), term (37 or more completed weeks based on the obstetric estimate), singleton (one fetus), and cephalic (head-first) births</t>
  </si>
  <si>
    <r>
      <t xml:space="preserve">CMS Core Set of Children’s Health Care Quality Measures for Medicaid and CHIP (Child Core Set)
</t>
    </r>
    <r>
      <rPr>
        <sz val="14"/>
        <color rgb="FFC5D9F1"/>
        <rFont val="Arimo"/>
        <family val="2"/>
      </rPr>
      <t>Version Date: CY 2021</t>
    </r>
  </si>
  <si>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2021 Child Core Set in a November 2020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</si>
  <si>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t>https://www.medicaid.gov/medicaid/quality-of-care/performance-measurement/adult-and-child-health-care-quality-measures/childrens-health-care-quality-measures/index.html</t>
  </si>
  <si>
    <t>https://www.medicaid.gov/medicaid/quality-of-care/downloads/2021-child-core-set.pdf</t>
  </si>
  <si>
    <t>Version Date (as of  March 2021)</t>
  </si>
  <si>
    <t>Patient-Reported Experience of Care</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</si>
  <si>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</si>
  <si>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</si>
  <si>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</si>
  <si>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</si>
  <si>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r>
      <t xml:space="preserve">Core Quality Measures Collaborative Core Sets
</t>
    </r>
    <r>
      <rPr>
        <sz val="14"/>
        <color rgb="FFC5D9F1"/>
        <rFont val="Arimo"/>
        <family val="2"/>
      </rPr>
      <t>Version Date: October 2020</t>
    </r>
  </si>
  <si>
    <t>Version Date: October 2020</t>
  </si>
  <si>
    <t>Yes (Pediatric)</t>
  </si>
  <si>
    <t>Yes (Pediatric (Child version), ACO and PCMH/Primary Care, Neurology)</t>
  </si>
  <si>
    <t>Yes (Pediatric, OB/GYN)</t>
  </si>
  <si>
    <t>Yes (Pediatric - ACO and PCMH/Primary Care, Behavioral Health, OB/GYN, Oncology (0418e))</t>
  </si>
  <si>
    <t>Yes (Pediatric - ACO, ACO and PCMH/Primary Care)</t>
  </si>
  <si>
    <r>
      <t xml:space="preserve">CMS Hospital Value-Based Purchasing
</t>
    </r>
    <r>
      <rPr>
        <sz val="14"/>
        <color rgb="FFC5D9F1"/>
        <rFont val="Arimo"/>
        <family val="2"/>
      </rPr>
      <t>Version Date: FY 2021</t>
    </r>
  </si>
  <si>
    <t>FY 2021</t>
  </si>
  <si>
    <t>Version Date: FY 2021</t>
  </si>
  <si>
    <t>https://data.cms.gov/provider-data/sites/default/files/data_dictionaries/HospitalCompare-DataDictionary.pdf</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</si>
  <si>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Measures that Buying Value does not consider to be clinical quality measures are excluded from the Buying Value Tool.</t>
  </si>
  <si>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2021</t>
    </r>
  </si>
  <si>
    <t>January 2021</t>
  </si>
  <si>
    <t>Version Date: January 2021</t>
  </si>
  <si>
    <t>Risk-standardized Complication Rate (RSCR) Following Elective Primary Total Hip Arthroplasty (THA) and/or Total Knee Arthroplasty (TKA) for Merit-based Incentive Payment System (MIPS)</t>
  </si>
  <si>
    <t>Yes (Menu)</t>
  </si>
  <si>
    <t>Yes (Developmental)</t>
  </si>
  <si>
    <t>Yes (Core)</t>
  </si>
  <si>
    <t>Yes (Menu - Combo 10)</t>
  </si>
  <si>
    <t>Yes (Menu - CMS Version)</t>
  </si>
  <si>
    <t>Yes (Menu - ACO Only)</t>
  </si>
  <si>
    <t>Yes (Menu - Combo 2)</t>
  </si>
  <si>
    <t>Yes (Menu - Postpartum Care Rate)</t>
  </si>
  <si>
    <t>Yes (Menu - Adolescent Age Ranges Only)</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</si>
  <si>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</si>
  <si>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</si>
  <si>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Download the Complete Suite at: buyingvalue.org   |   Last updated: March 2021</t>
  </si>
  <si>
    <t>BV-83</t>
  </si>
  <si>
    <t>BV-528</t>
  </si>
  <si>
    <t>BV-451</t>
  </si>
  <si>
    <t>BV-357</t>
  </si>
  <si>
    <t>BV-331</t>
  </si>
  <si>
    <t>BV-14</t>
  </si>
  <si>
    <r>
      <t xml:space="preserve">Users can now filter through the over 800 measures included in the </t>
    </r>
    <r>
      <rPr>
        <b/>
        <i/>
        <sz val="18"/>
        <color theme="1" tint="0.34998626667073579"/>
        <rFont val="Georgia"/>
        <family val="1"/>
      </rPr>
      <t xml:space="preserve">Measure Crosswalk </t>
    </r>
    <r>
      <rPr>
        <sz val="18"/>
        <color theme="1" tint="0.34998626667073579"/>
        <rFont val="Georgia"/>
        <family val="1"/>
      </rPr>
      <t>tab</t>
    </r>
    <r>
      <rPr>
        <i/>
        <sz val="18"/>
        <color theme="1" tint="0.34998626667073579"/>
        <rFont val="Georgia"/>
        <family val="1"/>
      </rPr>
      <t xml:space="preserve"> </t>
    </r>
    <r>
      <rPr>
        <sz val="18"/>
        <color theme="1" tint="0.34998626667073579"/>
        <rFont val="Georgia"/>
        <family val="1"/>
      </rPr>
      <t>in the Buying Value tool to search for candidate measures for consideration. Users can search for measures using the following criteria:</t>
    </r>
  </si>
  <si>
    <r>
      <t xml:space="preserve">• </t>
    </r>
    <r>
      <rPr>
        <b/>
        <sz val="17"/>
        <color rgb="FF1C6938"/>
        <rFont val="Arimo"/>
        <family val="2"/>
      </rPr>
      <t xml:space="preserve">NQF Endorsement Status as of February 2021 </t>
    </r>
    <r>
      <rPr>
        <sz val="17"/>
        <color rgb="FF1C6938"/>
        <rFont val="Arimo"/>
        <family val="2"/>
      </rPr>
      <t>(Column D)</t>
    </r>
  </si>
  <si>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</si>
  <si>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</si>
  <si>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Percentage of children under age 21 who
received a comprehensive or periodic oral
evaluation within the reporting year</t>
  </si>
  <si>
    <t xml:space="preserve">
California AMP Commercial ACO Measure Set
</t>
  </si>
  <si>
    <t>NCQA HEDIS</t>
  </si>
  <si>
    <t>CT OHS Additional Measure Sets of Interest</t>
  </si>
  <si>
    <t>CT DSS PCMH + Measure Set</t>
  </si>
  <si>
    <t>CT OSC State Employees</t>
  </si>
  <si>
    <t>Original Core Measure Set</t>
  </si>
  <si>
    <t>Retain (Pilot PCPCM)</t>
  </si>
  <si>
    <t>Retain</t>
  </si>
  <si>
    <t>Retain, but include a footnote noting the ability to begin the measure at age 40+ and NCQA's associated rationale</t>
  </si>
  <si>
    <t>Retain (Combo 2)</t>
  </si>
  <si>
    <t>Retain (Medicaid-Only)</t>
  </si>
  <si>
    <t>Replace</t>
  </si>
  <si>
    <t>Add (Replaced Medication Management for People with Asthma)</t>
  </si>
  <si>
    <t>Remove</t>
  </si>
  <si>
    <t>Add (Replaced Comprehensive Diabetes Care: Medical Attention for Nephropathy)</t>
  </si>
  <si>
    <t>Add (Replaced Well-Child Visits in the First 15 Months of Life)</t>
  </si>
  <si>
    <t>Add (Replaced Adolescent Well-Care Visits)</t>
  </si>
  <si>
    <t>Replaced Original Core Measure Set Measure</t>
  </si>
  <si>
    <t>Behavioral health screening (pediatric, Medicaid only, custom measure)</t>
  </si>
  <si>
    <t>CT DSS</t>
  </si>
  <si>
    <t xml:space="preserve">Percentage of children ages 1-17, who were screened for developmental or behavioral problems using a validated survey instrument, approved by the AAP. </t>
  </si>
  <si>
    <t>Alignment Score with All Buying Value Measure Sets</t>
  </si>
  <si>
    <t>Alignment Score - CT National Measure Sets of Interest</t>
  </si>
  <si>
    <t>Alignment Score - Use by CT Payers</t>
  </si>
  <si>
    <t>Yes (Reporting Only)</t>
  </si>
  <si>
    <t>Yes (Scoring)</t>
  </si>
  <si>
    <t>Unknown - did not ask</t>
  </si>
  <si>
    <t>Yes (Challenge)</t>
  </si>
  <si>
    <t>Yes (only for ages 18-64)</t>
  </si>
  <si>
    <t>Yes (only for ages 3 months-18)</t>
  </si>
  <si>
    <t>Yes (Scoring</t>
  </si>
  <si>
    <t>Use by CT Payers</t>
  </si>
  <si>
    <t>Nat'l CT Set of Interest</t>
  </si>
  <si>
    <t>Measure Gap Research</t>
  </si>
  <si>
    <t>Do Not Add</t>
  </si>
  <si>
    <t>Add (7-Day)</t>
  </si>
  <si>
    <t>Substance Use Assessment in Primary Care</t>
  </si>
  <si>
    <t>Inland Empire Health Plan</t>
  </si>
  <si>
    <t>Percentage of members 18 years and older who were screened for substance use during the measurement year</t>
  </si>
  <si>
    <t>Health-Related Social Needs Screening</t>
  </si>
  <si>
    <t>Massachusetts EOHHS</t>
  </si>
  <si>
    <t>The Health-Related Social Needs Screening (HRSN) is conducted to identify members who would benefit from receiving community services to address health-related social needs that include but are not limited to housing stabilization services, housing search and placement, utility assistance, transportation, and food insecurity</t>
  </si>
  <si>
    <t>TBD (Recommended for Use)</t>
  </si>
  <si>
    <t>Yes (Menu) [7-Day]</t>
  </si>
  <si>
    <t>MA EOHHS Aligned Measure Set (CY 2021)</t>
  </si>
  <si>
    <t>Yes (Menu) [Combo 2]</t>
  </si>
  <si>
    <t>Yes (Monitoring)</t>
  </si>
  <si>
    <t>Care Coordination</t>
  </si>
  <si>
    <t>Prevention</t>
  </si>
  <si>
    <t>Acute and Chronic Care</t>
  </si>
  <si>
    <t>Behavioral Health</t>
  </si>
  <si>
    <t>Health Equity</t>
  </si>
  <si>
    <t>Total</t>
  </si>
  <si>
    <t># Measures</t>
  </si>
  <si>
    <t>% Measures</t>
  </si>
  <si>
    <t>Conditions</t>
  </si>
  <si>
    <t>Behvaioral Health</t>
  </si>
  <si>
    <t>Do Not Add, but Revisit in 2022</t>
  </si>
  <si>
    <t>Add (New)</t>
  </si>
  <si>
    <t>Check</t>
  </si>
  <si>
    <t>Represents an opportunity to promote health equity, evaluated by performing an assessment of data and literature to identify disparities by race, ethnicity, language, disability status, economic status, and other important demographic and cultural characteristics.</t>
  </si>
  <si>
    <t>Represents an opportunity for improvement in quality of care, inclusive of outcomes and of population health.</t>
  </si>
  <si>
    <t>Accessible with minimal burden to the clinical mission, and:
a.  draws upon established data acquisition and analysis systems; 
b. is efficient and practicable with respect to what is required of payers, providers, and consumers, and 
c. makes use of improvements in data access and quality as technology evolves and become more refined over time.</t>
  </si>
  <si>
    <t>Evidence demonstrates that the structure, process, or outcome being measured correlates with improved patient health.</t>
  </si>
  <si>
    <t>Addresses the most significant health needs of Connecticut residents, with attention to areas of special priority, beginning with:
a. behavioral health
b. health equity
c. patient safety, and 
d. care experience.</t>
  </si>
  <si>
    <t>Measures and methods are valid and reliable at the data element and performance score level.</t>
  </si>
  <si>
    <t xml:space="preserve">Useable, relevant and has a sufficient denominator size. </t>
  </si>
  <si>
    <t>CA data shows 4.4 percentage point lower readmission rate for Whites compared to Blacks</t>
  </si>
  <si>
    <t>Claims data only</t>
  </si>
  <si>
    <t>NQF endorsed</t>
  </si>
  <si>
    <t>Addresses patient safety</t>
  </si>
  <si>
    <t>above 90th percentile; Medicaid is between 50th and 75th</t>
  </si>
  <si>
    <t>NQF endorsed and USPSTF grade B</t>
  </si>
  <si>
    <t>Doesn't address any priorities</t>
  </si>
  <si>
    <t>CT data shows 3.4 percentage point higher rate for Whites than Hispanics</t>
  </si>
  <si>
    <t>Current commercial performance between 50-75th percentile</t>
  </si>
  <si>
    <t>Claims and clinical</t>
  </si>
  <si>
    <t>NQF endorsed and USPSTF grade A</t>
  </si>
  <si>
    <t>MI and MN data shows 17.2 and 17, respectively, percentage point higher rate for Whites than Blacks</t>
  </si>
  <si>
    <t>Denominator is all women ages 16-24</t>
  </si>
  <si>
    <t>Commercial above 90th; Medicaid between 50-75th (ages 16-20) and between 75th and 90ths (ages 21-24)</t>
  </si>
  <si>
    <t>Denominator is all women ages 21-64</t>
  </si>
  <si>
    <t>Denominator is all women 50-75</t>
  </si>
  <si>
    <t xml:space="preserve">CT data shows 1.3 percentage point difference between Whites and Blacks, and 12.5 percentage point difference between Whites and Hispanics </t>
  </si>
  <si>
    <t>Commercial above 90th</t>
  </si>
  <si>
    <t>Evidence of disparities although disparities are not quantified</t>
  </si>
  <si>
    <t>Medicaid core set between 75th and 90th; Medicaid PCMH+ above 90th</t>
  </si>
  <si>
    <t>CMS endorsed, only lost NQF endorsement due to lack of resources to resubmit data</t>
  </si>
  <si>
    <t>Denominator is all children ages 1-3</t>
  </si>
  <si>
    <t>MA data shows 12 percentage point difference between Whites and Hispanics (15 months)</t>
  </si>
  <si>
    <t>Commercial between 75th and 90th; Medicaid core set and PCMH+ above 90th</t>
  </si>
  <si>
    <t xml:space="preserve">NQF endorsed </t>
  </si>
  <si>
    <t>Denominator is all children in first 30 months of life</t>
  </si>
  <si>
    <t>MA health system data 12 percentage point higher rate for Whites than Blacks</t>
  </si>
  <si>
    <t>Medicaid core set between 75th and 90th; Medicaid PCMH+ and commercial above 90th</t>
  </si>
  <si>
    <t>CMS-endorsed</t>
  </si>
  <si>
    <t>Denominator is all ages 3-21</t>
  </si>
  <si>
    <t>CT data shows 8.9 percentage point difference between Whites and Hispanics; 10.7 percentage point difference between Whites and Blacks</t>
  </si>
  <si>
    <t>Medicaid PCMH+ and Medicaid core set below the 50th; Commercial between 75th-90th</t>
  </si>
  <si>
    <t>Addresses low birthweight racial gap (statewide health priority)</t>
  </si>
  <si>
    <t>Denominator is all deliveries in measurement year</t>
  </si>
  <si>
    <t>No performance data</t>
  </si>
  <si>
    <t>CMS endorsed, only lost NQF endorsement due to lack of resources to resubmit data; USPSTF grad e B for screening in adults</t>
  </si>
  <si>
    <t>Addresses behavioral health</t>
  </si>
  <si>
    <t>Denominator is all patients 12+ with a visit</t>
  </si>
  <si>
    <t>Various behavioral health screens for adults and adolescents receive B grade from USPSTF</t>
  </si>
  <si>
    <t>Homegrown measure</t>
  </si>
  <si>
    <t>NQF endorsed, CMS-endorsed</t>
  </si>
  <si>
    <t xml:space="preserve">Commercial performance between 25th-50th; </t>
  </si>
  <si>
    <t>Addresses chronic conditions (statewide health priority)</t>
  </si>
  <si>
    <t>Denominator is patients 5-64 with asthma</t>
  </si>
  <si>
    <t xml:space="preserve"> CT data shows prevalence of diabetes is 8.1 percentage points higher for Blacks than Whites and 7.3 percentage points higher for Hispanics than Whites</t>
  </si>
  <si>
    <t>Commercial performance between 75th-90th; Medicaid performance between 50th-75th</t>
  </si>
  <si>
    <t>Denominator is patients 18-75 with diabetes</t>
  </si>
  <si>
    <t>Commercial performance above the 90th</t>
  </si>
  <si>
    <t>CT data shows 4 percentages points higher for Blacks than Whites, and 7 percentage points higher for Whites than Hispanics</t>
  </si>
  <si>
    <t>Denominator is patients 18-85 with hypertension</t>
  </si>
  <si>
    <t>Denominator is children 1-17 prescribed two or more antipsychotics</t>
  </si>
  <si>
    <t>Commercial and Medicaid PCMH+ between 50th and 75th</t>
  </si>
  <si>
    <t>Nat'l data shows children with autism prescribed antipsychotics 2.7 percentage points more than children without intellectual difficulty</t>
  </si>
  <si>
    <t xml:space="preserve">Denominator is patients 6+ hospitalized for selected mental health disorders </t>
  </si>
  <si>
    <t>Denominator is patients 6+ visiting ED with diagnosis of mental illness or intentional self-harm</t>
  </si>
  <si>
    <t>Nat'l data shows at least 2.1 percentage point difference between adults with and without disabilities; Blacks/Asian American adults less likely to be screened</t>
  </si>
  <si>
    <t>Commercial performance for 7-day is above 90th</t>
  </si>
  <si>
    <t>Nat'l data shows lower odds of follow-up for Blacks compared to Whites, but not quantified</t>
  </si>
  <si>
    <t>NCQA literature review and testing before measure introduction</t>
  </si>
  <si>
    <t>CA data shows 4.7 lower rate for Whites than Blacks; MI data shows 1.8% higher rate for Whites than Blacks</t>
  </si>
  <si>
    <t>Commercial below 50th percentile; Medicaid between 75th and 90th percentile</t>
  </si>
  <si>
    <t>Denominator is all adolescents age 13</t>
  </si>
  <si>
    <t>MA data shows all racial/ethnic minorities performing lower than Whites, but not quantified</t>
  </si>
  <si>
    <t>Survey data only</t>
  </si>
  <si>
    <t>AHRQ literature review and testing</t>
  </si>
  <si>
    <t>Addresses care experience</t>
  </si>
  <si>
    <t>Denominator is all patients</t>
  </si>
  <si>
    <t>Denominator is all adults with an inpatient stay</t>
  </si>
  <si>
    <r>
      <rPr>
        <u/>
        <sz val="11"/>
        <color rgb="FF595959"/>
        <rFont val="Calibri"/>
        <family val="2"/>
        <scheme val="minor"/>
      </rPr>
      <t xml:space="preserve">3-18-2021 Meeting
</t>
    </r>
    <r>
      <rPr>
        <sz val="11"/>
        <color rgb="FF595959"/>
        <rFont val="Calibri"/>
        <family val="2"/>
        <scheme val="minor"/>
      </rPr>
      <t>o Andy asked what the percentage completion rate was for the CG CAHPS survey across various race/ethnicity populations.  Michael said completion rates tend to be low (~30%) and are typically higher for commercial populations vs. Medicaid populations.  Andy asked whether completion rates would be higher with a shorter survey like the PCPCM.  Michael speculated that this could happen but noted that he did not have expertise in survey administration to confirm this.  
o Rohit Bhalla said it is favorable to have a shorter survey.  He said longitudinally it would be helpful to be able to benchmark against other entities and states, which is easier to do with the CAHPS surveys today.  Michael noted that there is not a process to develop national benchmarks for CG CAHPS, despite how widely the survey is used.  Rohit confirmed that entities other than a PCMH can use the PCMH CAHPS.  
o Lisa Freeman noted that there is a balance between survey length and obtaining meaningful information from the questions.
o Michael explained that the biggest challenge with selecting the PCPCM is to work towards universal adoption of the survey.  Currently, DSS and half of the commercial insurers are using the PCMH CAHPS survey, so it would take time to move payers and contracting partners to the PCPCM.  
o Brad Richards suggested signaling that the Council is interested in adopting the PCPCM next year and retaining PCMH CAHPS.  This would provide payers with additional time to prepare for implementing the survey.  
o Joe Quaranta asked if it was possible to provide an option to select either the PCMH CAHPS or PCPCM if they are not using either survey now.  He added that this would allow some payers and providers to begin using the PCPCM now, if they are ready, and can provide some data on the feasibility of adopting the survey.  
o Michael shared that another option is to retain PCMH CAHPS and request a payer and provider to pilot the PCPCM.  
o Karin Haberlin supported Michael’s suggestion, highlighting issues related to survey fatigue.  She spoke in favor of retaining the CAHPS survey. 
o Rob Zavoski noted that he selected the CAHPS survey in the past for Medicaid because there weren’t other options available.  He spoke in favor of the PCPCM and the pilot idea.  
o Lisa Freeman asked for clarification on what would need to be done during the pilot.  Michael explained the pilot would generates data for provider and payer organizations on how to operationalize the measure and whether the measure provides actionable data to improve care.  It would ideally consist of one or two payers and a few provider organizations that are not already using a CAHPS survey.  This would ideally be done in 2021 so that the Quality Council can review results when it meets in 2022.
o Rohit Bhalla confirmed that the PCPCM does not include questions specific to respondent demographic information and requested that these questions be included for the pilot.  He noted that these surveys are often rare opportunities to obtain information on patient perceptions of health.  He advocated for the CAHPS survey because it includes these questions, and because benchmark data may be available nationally.  
o Orlando Velazco asked if it was possible to do a study as part of the pilot using the CAHPS as a control group and the PCPCM as an intervention group.   
o Steve Wolfson noted that the CAHPS survey is too long and he did not see providers using the survey.</t>
    </r>
    <r>
      <rPr>
        <u/>
        <sz val="11"/>
        <color rgb="FF595959"/>
        <rFont val="Calibri"/>
        <family val="2"/>
        <scheme val="minor"/>
      </rPr>
      <t xml:space="preserve">
2-18-2021 Meeting</t>
    </r>
    <r>
      <rPr>
        <sz val="11"/>
        <color rgb="FF595959"/>
        <rFont val="Calibri"/>
        <family val="2"/>
        <scheme val="minor"/>
      </rPr>
      <t xml:space="preserve">
o Andy Selinger asked Michael for his thoughts on the chances of successful implementation of PCPCM.  Michael responded that there would need to be initial conversations with payer and provider organizations to establish consensus on whether to adopt the PCPCM.  Michael shared that his instinct was to not switch over to the PCPCM immediately, but to have conversations between now and next year’s annual review to see whether there is interest in making the change.  
o Michael invited Brad Richards’ comments.  Brad said he liked the patient-centered nature of PCPCM, but acknowledged that there could be challenges with implementation and buy-in.  
o Michael shared that the Council could also recommend the PCPCM for introduction in a future year to allow payers and providers sufficient time to implement the measure. 
o Joe Quaranta asked the Council to think about whether it would rely on insurers and provider groups to collect data or an independent entity; if it is the latter, he shared that it would be simpler to pick a standardized survey mechanism, and if it is the former, he shared it would be a very heavy lift and impossible for some smaller groups to utilize the PCPCM.  
o Lisa Freeman added that surveys need to be meaningful to the people expected to fill them out.  
o Robert Zavoski asked whether the creators of PCPCM will continue to maintain the survey.  Susannah Bernheim said that this measure was developed by American Board of Family Medicine and was recently reviewed by the Measure Application Partnership (MAP), which provides guidance to CMS.  Susannah explained that the MAP supported inclusion of the PCPCM in MIPS program, so it may be more feasible for the Council to recommend the measure for inclusion in a year or two.  
o Andy Selinger suggested that everyone review the questions in the measure, and Michael proposed that the group spend time discussing this again at the next meeting.
</t>
    </r>
    <r>
      <rPr>
        <u/>
        <sz val="11"/>
        <color rgb="FF595959"/>
        <rFont val="Calibri"/>
        <family val="2"/>
        <scheme val="minor"/>
      </rPr>
      <t xml:space="preserve">
1-21-2021 Meeting</t>
    </r>
    <r>
      <rPr>
        <sz val="11"/>
        <color rgb="FF595959"/>
        <rFont val="Calibri"/>
        <family val="2"/>
        <scheme val="minor"/>
      </rPr>
      <t xml:space="preserve">
o Rohit encouraged retention of a patient survey so that there is a focus on patient experience.  Elizabeth agreed with Rohit.
o Deepti explained that the PCMH Survey is a supplemental item that can be added to the Clinical and Group (CG) CAHPS survey.  She said CT could use CG CAHPS as an alternative.  She identified use of CG CAHPS in federal measure sets, including the Merit-based Incentive Payment System (MIPS) measure set.
o Rohit advocated for use of CG CAHPS.
o Kate said DSS had been using PCMH CAHPS, but would be open to considering CG CAHPS.
o Brad noted that there was another survey, created by Rebecca Ertz, that may be worthwhile for the Council to consider (https://www.annfammed.org/content/17/3/221/tab-article-info). 
o Michael suggested bringing a comparison of the three surveys to the next meeting.</t>
    </r>
  </si>
  <si>
    <r>
      <rPr>
        <u/>
        <sz val="11"/>
        <color rgb="FF595959"/>
        <rFont val="Calibri"/>
        <family val="2"/>
        <scheme val="minor"/>
      </rPr>
      <t>1-21-2021 Meeting</t>
    </r>
    <r>
      <rPr>
        <sz val="11"/>
        <color rgb="FF595959"/>
        <rFont val="Calibri"/>
        <family val="2"/>
        <scheme val="minor"/>
      </rPr>
      <t xml:space="preserve">
o Marlene expressed concern about the measure specifications for post-partum women with preeclampsia and felt the measure should be adjusted.
o Deepti said changing the measure would make it a homegrown measure.
o Michael suggested addressing maternity measure separately to address Marlene’s concern.  Marlene agreed.
o Rohit noted that unlike other measures, this one focused on something with direct financial implication.  He added that all hospitals are measured for this.  He said this measure was strengthened by including observation days.</t>
    </r>
  </si>
  <si>
    <r>
      <rPr>
        <u/>
        <sz val="11"/>
        <color rgb="FF595959"/>
        <rFont val="Calibri"/>
        <family val="2"/>
        <scheme val="minor"/>
      </rPr>
      <t>1-21-2021 Meeting</t>
    </r>
    <r>
      <rPr>
        <sz val="11"/>
        <color rgb="FF595959"/>
        <rFont val="Calibri"/>
        <family val="2"/>
        <scheme val="minor"/>
      </rPr>
      <t xml:space="preserve">
o Andy proposed retirement.  Others agreed with Andy.
o There was consensus to drop the measure due to it (1) being retired by NCQA, (2) losing endorsement by the National Quality Forum (NQF), (3) having no commercial benchmark and (4) having a weak process-of-care focus.</t>
    </r>
  </si>
  <si>
    <r>
      <rPr>
        <u/>
        <sz val="11"/>
        <color rgb="FF595959"/>
        <rFont val="Calibri"/>
        <family val="2"/>
        <scheme val="minor"/>
      </rPr>
      <t xml:space="preserve">1-21-2021 Meeting
</t>
    </r>
    <r>
      <rPr>
        <sz val="11"/>
        <color rgb="FF595959"/>
        <rFont val="Calibri"/>
        <family val="2"/>
        <scheme val="minor"/>
      </rPr>
      <t>o Andy said the measure should be retained.  Rohit and Marlene agreed with Andy.
o Marlene expressed interest in starting the age range at age 40, and not age 50.
o Michael noted that if the measure began at age 40, there would be no comparable benchmark rate.
o Brad said the U.S. Preventive Services Taskforce (USPSTF) gave screening beginning at 50+ a B grade and 40+ a C grade.  He suggested stratified measurement to address differences in opinion.
o Rohit suggested focusing on the population with no dispute – 50+.
o Deepti explained that NCQA allows the measure to be adjusted for use with providers to lower the age range to 40+.  She suggested footnoting the measure to indicate this and also share the USPSTF grades.</t>
    </r>
  </si>
  <si>
    <r>
      <rPr>
        <u/>
        <sz val="11"/>
        <color rgb="FF595959"/>
        <rFont val="Calibri"/>
        <family val="2"/>
        <scheme val="minor"/>
      </rPr>
      <t>2-18-2021 Meeting</t>
    </r>
    <r>
      <rPr>
        <sz val="11"/>
        <color rgb="FF595959"/>
        <rFont val="Calibri"/>
        <family val="2"/>
        <scheme val="minor"/>
      </rPr>
      <t xml:space="preserve">
o Marlene St. Juste advocated for retaining this measure as an important measure for women’s health.
o Andy Selinger, Amy Gagliardi, Steven Wolfson, and Lisa Freeman also voiced agreement to retain this measure.
o Andy Selinger asked why performance seemed to differ considerably between commercial and Medicaid populations in Connecticut, but not by race and ethnicity. Michael noted that the Council did not have access to CT Medicaid data that are stratified by race and ethnicity and it is possible that there is greater variation in performance by race/ethnicity in California and Michigan.  Michael explained that some patterns are consistent across states but that there is a lot of variation across states as well.</t>
    </r>
  </si>
  <si>
    <r>
      <rPr>
        <u/>
        <sz val="11"/>
        <color rgb="FF595959"/>
        <rFont val="Calibri"/>
        <family val="2"/>
        <scheme val="minor"/>
      </rPr>
      <t>2-18-2021 Meeting</t>
    </r>
    <r>
      <rPr>
        <sz val="11"/>
        <color rgb="FF595959"/>
        <rFont val="Calibri"/>
        <family val="2"/>
        <scheme val="minor"/>
      </rPr>
      <t xml:space="preserve">
o Rohit Bhalla advocated for retaining this measure and commented that this is the only measure in the measure set that pertains to sexually transmitted diseases (STDs).
O Marlene St. Juste agreed with retaining this measure.</t>
    </r>
  </si>
  <si>
    <r>
      <rPr>
        <u/>
        <sz val="11"/>
        <color rgb="FF595959"/>
        <rFont val="Calibri"/>
        <family val="2"/>
        <scheme val="minor"/>
      </rPr>
      <t>2-18-2021 Meeting</t>
    </r>
    <r>
      <rPr>
        <sz val="11"/>
        <color rgb="FF595959"/>
        <rFont val="Calibri"/>
        <family val="2"/>
        <scheme val="minor"/>
      </rPr>
      <t xml:space="preserve">
o Joe Quaranta asked how the data for commercial population are collected.  Michael explained that this is a hybrid measure that uses a combination of claims and clinical record data.  Joe asked whether the Council would recommend whether plans and providers should use a hybrid or claims-based data collection method.  Michael Bailit responded that the Council is agnostic because it is picking a menu of measures from which payers and providers can select based on their data collecting capabilities.  Michael noted that the future of quality measurement is moving towards electronic data collection, but most states have not yet developed this infrastructure.  Michael shared that he believed it is okay to have some hybrid measures in the Core Measure Set, understanding that they won’t be operationally viable for all advanced networks and payers today, but will be for some, and will be for more in the future.
o Andy Selinger advocated for retaining this measure for now and recommended circling back to identify which cancer screening measures to prioritize when conducing a second pass of the measures.
o Robert Zavoski confirmed that the Medicaid data presented were specific to CT.  
o Michael advocated for including measures that rely on clinical record data in the Core Measure Set to serve as a bridge towards electronic data collection for providers to report as they develop the capacity to collect and report using these data.</t>
    </r>
  </si>
  <si>
    <r>
      <rPr>
        <u/>
        <sz val="11"/>
        <color rgb="FF595959"/>
        <rFont val="Calibri"/>
        <family val="2"/>
        <scheme val="minor"/>
      </rPr>
      <t>2-18-2021 Meeting</t>
    </r>
    <r>
      <rPr>
        <sz val="11"/>
        <color rgb="FF595959"/>
        <rFont val="Calibri"/>
        <family val="2"/>
        <scheme val="minor"/>
      </rPr>
      <t xml:space="preserve">
o Andy Selinger confirmed that Combo 1 contains Meningitis and Tdap and Combo 2 contains Meningitis, Tdap, and HPV.
o Marlene St. Juste advocated to retain this measure.
o Michael Bailit asked whether the group preferred adopting Combo 2.
o Marlene St. Juste explained that adopting Combo 2 might push providers to speak with families about HPV, which might encourage greater uptake of the vaccine.  Andy Selinger added that it might increase the opportunity for improvement and stated his preference to adopt Combo 2.
o Rohit Bhalla asked if HPV is mandatory for schools, noting that performance for Meningitis and Tdap may be higher because they are required whereas HPV may be optional.  Marlene St. Juste confirmed that HPV is not mandatory for schools. 
o Joe Quaranta strongly supported retaining the measure and adopting Combo 2 specifically.</t>
    </r>
  </si>
  <si>
    <r>
      <rPr>
        <u/>
        <sz val="11"/>
        <color rgb="FF595959"/>
        <rFont val="Calibri"/>
        <family val="2"/>
        <scheme val="minor"/>
      </rPr>
      <t>2-18-2021 Meeting</t>
    </r>
    <r>
      <rPr>
        <sz val="11"/>
        <color rgb="FF595959"/>
        <rFont val="Calibri"/>
        <family val="2"/>
        <scheme val="minor"/>
      </rPr>
      <t xml:space="preserve">
o Andy Selinger suggested the metric does not produce very useful outcomes, as Deepti Kanneganti indicated.
o Brad Richards stated that he would favor not measuring it, as it does not seem very helpful to be capturing this.
o Marlene St. Juste agreed with Brad and expressed interest in finding a different measure to help prevent obesity in children in the future.
o Steven Wolfson shared that his wife is a pediatrician and that obese children tend to have obese parents who regard obesity as normal.
o Deepti Kanneganti explained that Bailit Health had been trying to find a better measure for measuring and reducing obesity in children and adults, but had not found one in the last five years.  Deepti committed to performing another search and reporting back if she finds an appropriate measure.
o Lisa Freeman wondered whether there is another target that would indicate the poorer health that results from obesity.  Andy Selinger offered that maybe it could be something akin to food deserts or other community-based metrics.
o Deepti confirmed that consensus was to drop this measure and committed to looking further into other measure options for the future, potentially as part of the Council’s gaps analysis.</t>
    </r>
  </si>
  <si>
    <r>
      <rPr>
        <u/>
        <sz val="11"/>
        <color rgb="FF595959"/>
        <rFont val="Calibri"/>
        <family val="2"/>
        <scheme val="minor"/>
      </rPr>
      <t>2-18-2021 Meeting</t>
    </r>
    <r>
      <rPr>
        <sz val="11"/>
        <color rgb="FF595959"/>
        <rFont val="Calibri"/>
        <family val="2"/>
        <scheme val="minor"/>
      </rPr>
      <t xml:space="preserve">
o Andy Selinger advocated to be consistent with the design made regarding the previous measure and drop this measure too.  Steven Wolfson, Lisa Freeman, Marlene St. Juste, and several others agreed to drop this measure.</t>
    </r>
  </si>
  <si>
    <r>
      <rPr>
        <u/>
        <sz val="11"/>
        <color rgb="FF595959"/>
        <rFont val="Calibri"/>
        <family val="2"/>
        <scheme val="minor"/>
      </rPr>
      <t>2-18-2021 Meeting</t>
    </r>
    <r>
      <rPr>
        <sz val="11"/>
        <color rgb="FF595959"/>
        <rFont val="Calibri"/>
        <family val="2"/>
        <scheme val="minor"/>
      </rPr>
      <t xml:space="preserve">
o Lisa Freeman advocated to retain this measure.  She shared that she believed that developmental screening is critical and shared that some of the problems with assessing non-English-speaking children is because people may not be familiar with non-English-speaking tools that exist.  Steven Wolfson and Marlene St. Juste agreed with Lisa.  
o Marlene asked whether there are data to track whether children are being referred to a provider after receiving a positive screen.  Amy Gagliardi agreed that this is an important question because screening without engagement does not lead to the desired outcome.  Lisa Freeman confirmed that one of the equity review sources notes that referrals because of a positive screen is reducing disparities.
o Deepti Kanneganti added that the measure steward is in the process of testing and validating a version of this measure that looks at screening and follow-up.  She committed to bringing the measure to the group for consideration when it is available.</t>
    </r>
  </si>
  <si>
    <r>
      <rPr>
        <u/>
        <sz val="11"/>
        <color rgb="FF595959"/>
        <rFont val="Calibri"/>
        <family val="2"/>
        <scheme val="minor"/>
      </rPr>
      <t>2-18-2021 Meeting</t>
    </r>
    <r>
      <rPr>
        <sz val="11"/>
        <color rgb="FF595959"/>
        <rFont val="Calibri"/>
        <family val="2"/>
        <scheme val="minor"/>
      </rPr>
      <t xml:space="preserve">
o Lisa Freeman asked for clarification about extension to 30 months of life, specifically whether the steward altered the number of visits a child should have within the time frame.  Deepti explained that there are several sub-measures, each of which focuses on the number of visits child has in the first 30 months (0, 1, 2…up to 6+ visits). 
o Joe Quaranta said that there has been some consolidation within NCQA on the pediatric measure sets for well visits.  This measure is the infant/pre-toddler measure. He stated that this measure is not particularly different from the previous measure and he did not believe there was a reason to move away from using the measure due to the change to 30 months. 
o Marlene St. Juste advocated for retaining the measure and adopting the updated specifications (30 months).  Steven Wolfson, Michael Jefferson, Susannah Bernheim, and Brad Richards agreed with Marlene. 
o Susannah confirmed that the steward also updated the measure specifications to include telehealth.</t>
    </r>
  </si>
  <si>
    <r>
      <rPr>
        <u/>
        <sz val="11"/>
        <color rgb="FF595959"/>
        <rFont val="Calibri"/>
        <family val="2"/>
        <scheme val="minor"/>
      </rPr>
      <t>2-18-2021 Meeting</t>
    </r>
    <r>
      <rPr>
        <sz val="11"/>
        <color rgb="FF595959"/>
        <rFont val="Calibri"/>
        <family val="2"/>
        <scheme val="minor"/>
      </rPr>
      <t xml:space="preserve">
o Marlene St. Juste advocated for retaining this measure and supported adopting the updated specifications (which include child and adolescent well-care visits).
o Michael Jefferson stated that specification change supports the move towards primary care, and Lisa Freeman agreed.
o Andy Selinger confirmed that this measure and the Well-Child Visits in the First 30 Months of Life measures were complementary to one another. </t>
    </r>
  </si>
  <si>
    <r>
      <rPr>
        <u/>
        <sz val="11"/>
        <color rgb="FF595959"/>
        <rFont val="Calibri"/>
        <family val="2"/>
        <scheme val="minor"/>
      </rPr>
      <t>2-18-2021 Meeting</t>
    </r>
    <r>
      <rPr>
        <sz val="11"/>
        <color rgb="FF595959"/>
        <rFont val="Calibri"/>
        <family val="2"/>
        <scheme val="minor"/>
      </rPr>
      <t xml:space="preserve">
o Andy Selinger said that Connecticut may get more “bang for the buck” focusing on other measures if one of the Council’s criterion is to be parsimonious.
o Deepti explained that Rhode Island removed this measure from its patient-centered medical home recognition program due to consistently high performance.  Brad Richards asked whether Rhode Island found any changes in performance when adopting the revised measure specifications, which include three stratified rates, one of which is focused on cessation intervention.  He added that perhaps Rhode Island could have realized a reduction in performance with the specification changes because cessation counseling is not always conducted.  Deepti replied that Rhode Island removed the measure in 2018, right before the steward made the change.  She added that stakeholders in Rhode Island’s noted that high performance was because this was a check-the-box process measure that providers learned how to code for, rather than a true indication of whether cessation counseling was effective.
o Brad Richards advocated for removing the measure, even though tobacco use is important to address.  Marlene St. Juste and Lisa Freeman agreed with Brad.  Marlene advocated for finding another way to address tobacco use.  Lisa noted that the Council may need to consider a measure that is more broadly inclusive as the state legislature considers legalizing marijuana.
o Deepti committed to keeping tobacco use on the list of topics of interest for the Council to consider during the gap analysis.</t>
    </r>
  </si>
  <si>
    <r>
      <rPr>
        <u/>
        <sz val="11"/>
        <color rgb="FF595959"/>
        <rFont val="Calibri"/>
        <family val="2"/>
        <scheme val="minor"/>
      </rPr>
      <t>2-18-2021 Meeting</t>
    </r>
    <r>
      <rPr>
        <sz val="11"/>
        <color rgb="FF595959"/>
        <rFont val="Calibri"/>
        <family val="2"/>
        <scheme val="minor"/>
      </rPr>
      <t xml:space="preserve">
o Steven Wolfson noted that NQF cited that this measure could lead to “unintended consequences” when it removed its endorsement in 2016 and asked for further clarification on this topic.  Deepti explained that the measure previously had a narrow window of when a postpartum visit could occur, which could lead to unintended consequences.  The measure steward has expanded this window and made several other major revisions to the measure since 2016.  Amy Gagliardi added 30% of maternal deaths happen from 40 days to one year after delivery.  Screening within the postpartum period could pick up a lot of conditions related to postpartum depression, high blood pressure, and family planning to prevent unwanted subsequent pregnancies. 
o Marlene St. Juste asked if there is any part of this measure that differentiates between postpartum visits that occur between 7 and 84 days, noting that this seems like a very wide duration of time.  Amy explained that standard practice is a postpartum visit within two weeks, with some visits within one week if a mother had a cesarians.  Amy added that the large window encourages providers to continue to outreach with women to conduct a postpartum visit until the 84th day, rather than closing their chart earlier.  
o Susannah Bernheim said that it would be ideal to replace this measure with an outcomes-focused measure if available.  She noted that the Joint Commission is working to develop one focused on maternal mortality, but it is still in development.
o Amy Gagliardi noted that there is an enormous health disparity issue around prenatal care and birth outcomes and advocated for considering such measures.
o Andy Selinger supported retaining this measure.  Brad Richards and Steven Wolfson agreed.</t>
    </r>
  </si>
  <si>
    <r>
      <rPr>
        <u/>
        <sz val="11"/>
        <color rgb="FF595959"/>
        <rFont val="Calibri"/>
        <family val="2"/>
        <scheme val="minor"/>
      </rPr>
      <t>4-15-2021 Meeting</t>
    </r>
    <r>
      <rPr>
        <sz val="11"/>
        <color rgb="FF595959"/>
        <rFont val="Calibri"/>
        <family val="2"/>
        <scheme val="minor"/>
      </rPr>
      <t xml:space="preserve">
o Michael Bailit reminded the Council that it recommended the measure be removed at its March 2020 meeting because it (1) does not define what is a positive screen, (2) there is a very prescribed definition of what constitutes a follow-up plan, and (3) data cannot be generated through claims, only through record review or through clinical data exchange. Michael said from a content perspective the measure is fine, but operationally it is hard to implement.
o Sandra Czunas asked if OHS has surveyed ACOs/providers on what it will take for them to collect clinical data for this measure and other measures.  Michael confirmed this had not been done.  Sandra added that the Council has deferred discussion of how to advance measures that rely on clinical data.
o Andy Selinger asked if there is an ICD-10 code that identifies screening for depression.  Michael Bailit said the measure looks for an indication of a positive screen, which is not linked to a diagnosis code.  Andy Selinger said a score of 10 on PHQ-9 is accepted as a positive screen clinically.  He added that he assumed there would be representative sampling that statistically represents how the provider group is doing.
o Michael Bailit reiterated that this measure addresses an important priority, but is hard to operationalize. Sandra Czunas, Andy Selinger and Elizabeth Courtney (via Zoom chat) agreed with Michael. 
o Rob Zavoski agreed with Sandra Czunas’ earlier comment on clinical data collection and the Council’s deferred discussion on the topic. Sandra Czunas said Connecticut should not keep waiting for “the Epics” because EHRs are not prioritizing primary care. 
</t>
    </r>
    <r>
      <rPr>
        <u/>
        <sz val="11"/>
        <color rgb="FF595959"/>
        <rFont val="Calibri"/>
        <family val="2"/>
        <scheme val="minor"/>
      </rPr>
      <t xml:space="preserve">
3-18-2021 Meeting
</t>
    </r>
    <r>
      <rPr>
        <sz val="11"/>
        <color rgb="FF595959"/>
        <rFont val="Calibri"/>
        <family val="2"/>
        <scheme val="minor"/>
      </rPr>
      <t xml:space="preserve">o Andy Selinger confirmed that there was no standard way to code for a positive screen.  Michael added that some elements of a follow-up plan can be picked up through a claim, but others need to be obtained through a clinical record.
o Joe Quaranta spoke in favor of a depression-focused measure.  He expressed concern with a screening and follow-up measure because of the burden associated with collecting clinical data.  He advocated for a depression screening measure without follow-up, noting that rates of screening are low and sometimes in the single digit range.  Joe added that the current behavioral health resources are limited and should be focused on screening for depression, which can then be used to advocate for more resources to implement interventions.  
o Steve Wolfson, Lisa Freeman and Rob Zavoski agreed with Joe.  
o Marlene St. Juste said that she understood that the follow-up is component is challenge but expressed concern with screening patients without having adequate resources to provide them with treatment.   
o Orlando Velazco noted that a measure that focuses on the use of the PHQ-2 could be helpful screener, but deferred to provider representatives to judge the viability of the idea.  
o Andy Selinger shared two CPT codes for brief behavioral health screenings that could help capture information for this measure.  
o Rob Zavoski noted that some payers (including CT and MA Medicaid) have added a modifier that identifies whether screens are positive or negative, which could help provide information on screening results.  
o Michael Bailit asked payer representatives on the Council to research whether they use modifiers as Rob described.  
o Andy recommended reaching out to SAMHSA for guidance on behavioral health screens.
</t>
    </r>
    <r>
      <rPr>
        <u/>
        <sz val="11"/>
        <color rgb="FF595959"/>
        <rFont val="Calibri"/>
        <family val="2"/>
        <scheme val="minor"/>
      </rPr>
      <t xml:space="preserve">2-18-2021 Meeting
</t>
    </r>
    <r>
      <rPr>
        <sz val="11"/>
        <color rgb="FF595959"/>
        <rFont val="Calibri"/>
        <family val="2"/>
        <scheme val="minor"/>
      </rPr>
      <t>o Andy Selinger asked if this measure uses claims data to assess follow-up.  Deepti responded that this measure primarily uses clinical data to assess follow-up.  There are G codes which can capture follow-up, but practices rarely use these.
o Marlene St. Juste stated that this measure is important but emphasized that there is an issue with access to behavioral health care especially for Medicaid patients.  She emphasized the importance of addressing access to behavioral health care, especially to a psychiatrist, and focusing on whether follow-up is conducted.
o Michael Jefferson agreed with Marlene.  He asked whether the adoption of telehealth could temper the volatility of access to care and added that it could potentially exacerbate disparities in access to care.  
o Lisa Freeman also agreed with Marlene, noting that there are two issues at hand: 1) retaining the measure to screen for depression and identify who needs care, and 2) working on how to expand access to behavioral health care.
o Karin Haberlin agreed there is a dearth of providers available to the Medicaid population.  She wondered whether the Council could look at referral data, particularly federally qualified health centers (FQHCs) and FQHC-lookalikes that have many behavioral health providers, such as Intercommunity in East Hartford and BHcare in Ansonia.  
o Steven Wolfson asked if there is any way to screen for behavioral drug intervention, such as whether patients who are depressed are on antidepressants. Karin Haberlin said this information can be found using prescription claims in Medicaid data.  Rob Zavoski noted that it is challenging to identify whether the patient is on the antidepressant due to a specific behavioral health intervention, or because of a separate intervention, depending on how the data are structured. 
o Karin Haberlin separately noted that there are other behavioral health screens the Council can consider, such as the Screening, Brief Intervention and Referral to Treatment (SBIRT) screen.
o Deepti proposed to continue discussion of this measure in next meeting in the interest of time.  Brad Richards suggested grouping other mental health measures for consideration together.</t>
    </r>
  </si>
  <si>
    <r>
      <rPr>
        <u/>
        <sz val="11"/>
        <color rgb="FF595959"/>
        <rFont val="Calibri"/>
        <family val="2"/>
        <scheme val="minor"/>
      </rPr>
      <t>3-18-2021 Meeting</t>
    </r>
    <r>
      <rPr>
        <sz val="11"/>
        <color rgb="FF595959"/>
        <rFont val="Calibri"/>
        <family val="2"/>
        <scheme val="minor"/>
      </rPr>
      <t xml:space="preserve">
o Michael Bailit asked the Council if it wished to include a Medicaid-only measure and a measure that is not specified in the Core Measure Set.  
o Rob Zavoski explained the origins of this measure from when he was at Medicaid.  He noted that Medicaid is requiring screening children annually (developmental screening in children and behavioral health screening in adolescents) and including a modifier for those who pass or fail their screens so that there is follow-up in one year.  If there are two positive screens in a row, children and adolescents are to be referred to services.  He agreed that the measure was specific to Medicaid and not appropriate for the Core Measure Set.
o Alan Coker highlighted that if we exclude a Medicaid-specific measure, we may not capture data on low-income and minority populations.
o Michael Bailit recommended retaining the measure as a Medicaid-only measure.  Joe Quaranta noted that the Council would be revising the topic of a depression screening-only measure at the next meeting.  </t>
    </r>
  </si>
  <si>
    <r>
      <rPr>
        <u/>
        <sz val="11"/>
        <color rgb="FF595959"/>
        <rFont val="Calibri"/>
        <family val="2"/>
        <scheme val="minor"/>
      </rPr>
      <t>3-18-2021 Meeting</t>
    </r>
    <r>
      <rPr>
        <sz val="11"/>
        <color rgb="FF595959"/>
        <rFont val="Calibri"/>
        <family val="2"/>
        <scheme val="minor"/>
      </rPr>
      <t xml:space="preserve">
o Michael Bailit explained that because the measure had been retired by NCQA, the Council could not continue to use it.  He described an alternative, similar measure in use by NCQA – Asthma Medication Ratio.
o Rob Zavoski expressed concern about Asthma Medication Ratio for children because children are dispensed controller medications for home, but obtain rescue medications for multiple locations (e.g., school, home).  As a result, it appeared as if children were overusing rescue medications even if they were actually being well-prepared.  He added that the measure was okay for adults.  Joe Quaranta expressed agreement with Rob.
o Rohit Bhalla shared that he did not like that the measure looked at dispensed medications.
o Tiffany Donelson agreed that this may not be the perfect measure, but highlighted that uncontrolled asthma frequently happens in children in color.  She asked if there was an alternative measure to consider.  Michael noted that available asthma measures have been a persistent source of frustration for many measure selection bodies across the country.  He said Asthma Medication Ratio has been adopted most often, despite misgivings.  He asked if the limitations were so profound so as not to include the measure.
o Joe Quaranta, reading from the specifications, noted that if multiple inhalers were prescribed on the same day, it only counted as one event.  He said this might help address some of the concerns Rob Zavoski had raised.  Joe spoke in favor of retaining the measure, despite its limitations given the importance of asthma.  Marlene St. Juste said she agreed with Joe.
o Rob Zavoski said that he had been swayed by Tiffany, with the caveat that performance rates for children may be worse than reality.</t>
    </r>
  </si>
  <si>
    <r>
      <rPr>
        <u/>
        <sz val="11"/>
        <color rgb="FF595959"/>
        <rFont val="Calibri"/>
        <family val="2"/>
        <scheme val="minor"/>
      </rPr>
      <t xml:space="preserve">3-18-2021 Meeting
</t>
    </r>
    <r>
      <rPr>
        <sz val="11"/>
        <color rgb="FF595959"/>
        <rFont val="Calibri"/>
        <family val="2"/>
        <scheme val="minor"/>
      </rPr>
      <t>o Michael shared this measure is in wide use nationally and in Connecticut, and diabetes is a state health priority.  He recommended retaining the measure.
o Joe asked if HbA1c Control (&lt;8.0%) was in the measure set.  Michael said states typically gravitate towards &gt;9.0% because of concerns associated with excessive HbA1c control in some subpopulations.</t>
    </r>
  </si>
  <si>
    <r>
      <rPr>
        <u/>
        <sz val="11"/>
        <color rgb="FF595959"/>
        <rFont val="Calibri"/>
        <family val="2"/>
        <scheme val="minor"/>
      </rPr>
      <t>4-15-2021 Meeting</t>
    </r>
    <r>
      <rPr>
        <sz val="11"/>
        <color rgb="FF595959"/>
        <rFont val="Calibri"/>
        <family val="2"/>
        <scheme val="minor"/>
      </rPr>
      <t xml:space="preserve">
o Deepti reminded the Council that it previously recommended retaining the HbA1c Poor Control measure, which is inclusive of HbA1c testing.  She noted that both measures (Poor Control and HbA1c Testing) are typically not both included in a measure set because they are redundant. 
o Marlene St. Juste asked what NCQA’s proposed change to the measure would be. Deepti explained that NCQA is proposing removing the HbA1c Testing component from the suite of Comprehensive Diabetes Care measures and retaining all the other components. 
o Michael Bailit recommended dropping the testing measure because Connecticut already has the control measure in the Core Measure Set. 
o Rohit Bhalla said diabetes control is more important than diabetes testing and that this measure is not always accurately captured.</t>
    </r>
  </si>
  <si>
    <r>
      <rPr>
        <u/>
        <sz val="11"/>
        <color rgb="FF595959"/>
        <rFont val="Calibri"/>
        <family val="2"/>
        <scheme val="minor"/>
      </rPr>
      <t>4-15-2021 Meeting</t>
    </r>
    <r>
      <rPr>
        <sz val="11"/>
        <color rgb="FF595959"/>
        <rFont val="Calibri"/>
        <family val="2"/>
        <scheme val="minor"/>
      </rPr>
      <t xml:space="preserve">
o Deepti said other states have found it hard to get data for this measure because the eye exam is often performed by a provider outside of the patient’s primary care practice.  Deepti shared that Yale Northeast Medical Group suggested not including the measure because of difficulty capturing data due to coding and billing and not including abnormal eye results on the claims.
o Steve Wolfson asked how eye exams are done with telehealth.  Laura Quigley and Deepti confirmed that telehealth is for identifying patients for inclusion in the denominator, and not for the eye exams (the measure numerator). 
o Andy Selinger said Connecticut needed to retain this measure because it is indicative of disparities. Steve Wolfson agreed with Andy.
o Andy Selinger asked why Medicaid performance was characterized as “N/A” and Deepti explained that data were not available from DSS or from CMS about Connecticut’s Medicaid performance. 
o Brad Richards spoke in favor of retaining the measure, despite challenges with getting data. 
o Marlene St. Juste expressed her preference for retaining the measure. She asked if the ophthalmologist has any responsibility for sharing data with primary care providers.  Michael Bailit reminded the Council that these measures are for use with Advanced Networks, which may include ophthalmologists.  He said ideally the Advanced Network would develop data collection protocols with the ophthalmologists with whom their patients are going to be most active.  Elizabeth Courtney noted it is advantageous to include this measure in a contract because it incentivizes care systems to develop such protocols. 
o Rob Zavoski shared that there are health centers that are using retinal cameras at the primary care site and sending the scans to the ophthalmologist for review</t>
    </r>
  </si>
  <si>
    <r>
      <rPr>
        <u/>
        <sz val="11"/>
        <color rgb="FF595959"/>
        <rFont val="Calibri"/>
        <family val="2"/>
        <scheme val="minor"/>
      </rPr>
      <t>4-15-2021 Meeting</t>
    </r>
    <r>
      <rPr>
        <sz val="11"/>
        <color rgb="FF595959"/>
        <rFont val="Calibri"/>
        <family val="2"/>
        <scheme val="minor"/>
      </rPr>
      <t xml:space="preserve">
o Deepti Kanneganti said Bailit Health did not recommend retaining this measure because it is not being maintained and NCQA will not update specifications.  She asked if the Council would like to instead adopt the new HEDIS replacement measure – Kidney Health Evaluation for Patients with Diabetes. 
o Steve Wolfson recommended replacing Medical Attention for Nephropathy with Kidney Health Evaluation for Patients with Diabetes.  Marlene St. Justine, Rob Zavoski, and Brad Richards agreed with Steve.</t>
    </r>
  </si>
  <si>
    <r>
      <rPr>
        <u/>
        <sz val="11"/>
        <color rgb="FF595959"/>
        <rFont val="Calibri"/>
        <family val="2"/>
        <scheme val="minor"/>
      </rPr>
      <t>4-15-2021 Meeting</t>
    </r>
    <r>
      <rPr>
        <sz val="11"/>
        <color rgb="FF595959"/>
        <rFont val="Calibri"/>
        <family val="2"/>
        <scheme val="minor"/>
      </rPr>
      <t xml:space="preserve">
o Steve Wolfson asked if all insurers cover home blood pressure devices, noting that his was not covered by Medicare.  Andy Selinger said in cases of documented hypertension, most commercial insurers cover a digital home blood pressure cuff, although there may be a deductible. 
o Andy Selinger confirmed that this measure is Connecticut’s only hypertension measure.  Deepti Kanneganti added that it is also one of Connecticut’s few outcome measures.  Andy Selinger spoke in favor of retaining the measure and Steve Wolfson agreed. 
o Rohit Bhalla said it is one of the most important measures Connecticut has in terms of morbidity and mortality reduction. </t>
    </r>
  </si>
  <si>
    <r>
      <rPr>
        <u/>
        <sz val="11"/>
        <color rgb="FF595959"/>
        <rFont val="Calibri"/>
        <family val="2"/>
        <scheme val="minor"/>
      </rPr>
      <t>4-15-2021 Meeting</t>
    </r>
    <r>
      <rPr>
        <sz val="11"/>
        <color rgb="FF595959"/>
        <rFont val="Calibri"/>
        <family val="2"/>
        <scheme val="minor"/>
      </rPr>
      <t xml:space="preserve">
o Deepti Kanneganti reported that Yale Northeast Medical Group recommended not including this measure because it is difficult to match a claim to when a patient first began experiencing pain.
o Andy Selinger said he was unsure if he supported this measure because he was not sure if the Quality Council should make a judgement on what is low-value care versus high-value care. He  recommended omitting the measure and substituting some of the gap-filling measures instead. 
o Sandra Czunas said this measure might encourage folks to receive unnecessary care and that follow-up care post-imaging is also a concern with this measure. 
o Rohit Bhalla asked how the Council should interpret Commercial Performance (76%) and if desirable performance was at 100%. Deepti Kanneganti explained that “76%” meant that 76% of patients with low back pain did not have an imaging study within 28 days of diagnosis.  Michael said that like many other measures, there will never be 100% performance because there will always be small numbers of patients whose circumstances don’t match the measure specifications.  Rohit Bhalla agreed, stating that there will always be patients for whom it is appropriate to image. 
o Alan Coker shared that he received imaging for low-back pain and noted that he is an individual who fits into this group Rohit described as a patient.  He agreed with Andy Selinger’s previous comment, highlighting that provision of low-back pain care is set up in a way that patients often receive what is needed right away.
o Amy Gagliardi asked if certain groups are more likely to receive imaging services than others.  Deepti Kanneganti clarified that Bailit Health could not find disparity in imaging, only in back pain by race/ethnicity. 
o Steve Wolfson asked if there were any data on prescribing physical therapy for lower back pain.  Deepti Kanneganti said that Bailit Health did not readily have access to these data. 
o Steve Wolfson said if the measure did not factor in patients who were not being treated, it lowered the measure’s value.  He spoke in favor of imaging only after a patient seeks alternative treatment for pain.  Rob Zavoski said this alternate treatment is difficult to pick up from claims and imaging is also more likely to be done in the Emergency Department.  Michael Jefferson echoed that it is a low-value measure. 
o Deepti Kanneganti summarized that the Council preferred looking at alternate low-back pain measures, including whether an individual has received physical therapy or alternate treatment and in which location(s) patients receive imaging services.</t>
    </r>
  </si>
  <si>
    <r>
      <rPr>
        <u/>
        <sz val="11"/>
        <color rgb="FF595959"/>
        <rFont val="Calibri"/>
        <family val="2"/>
        <scheme val="minor"/>
      </rPr>
      <t>4-15-2021 Meeting</t>
    </r>
    <r>
      <rPr>
        <sz val="11"/>
        <color rgb="FF595959"/>
        <rFont val="Calibri"/>
        <family val="2"/>
        <scheme val="minor"/>
      </rPr>
      <t xml:space="preserve">
o Deepti Kanneganti shared that Massachusetts excluded this measure from its aligned measure set because it thought providers could “game” the measure by not coding for bronchitis.  She reported that Yale Northeast Medical Group recommended not using the measure for a similar reason.
o Andy Selinger said there was a study that looked at the incidence of delivering low-value care at community health centers that found community health centers did a better job at delivering high-value care than low- value care compared to private practices.  He reiterated that he was unsure if the Council should make a judgement call on low-value versus high-value care.
o Rohit Bhalla confirmed that this is one of the only measures the Council has for overuse or inappropriate use. He said not having any measure that looks at inappropriate utilization may not be desirable. 
o Rob Zavoski said he was struggling with this measure for two reasons.  First, it combines bronchitis and bronchiolitis, which are two radically different diagnoses, in one measure.  Second, NCQA has had the Avoidance of Antibiotic Treatment for Acute Bronchitis measure for years and performance has not really changed that much.
o Elizabeth Courtney asked if this measure is effective at curbing the overuse of antibiotics, and if not, was there any measure encouraging more appropriate use.  Michael Bailit noted that Connecticut’s performance is among the worst in the country on this measure per NCQA.  Rob Zavoski asked if the Council could receive data on how Connecticut has performed on this measure over the past five years.  Steve Wolfson said patients are often the source of pressure to use antibiotics and physicians vary in their skill of dealing with that pressure.
o Rohit Bhalla said it would be great if the Council could come out with a measure set that includes some check on overutilization.  Michael Bailit reminded the Council that OHS has implemented a cost growth benchmark. Rohit Bhalla said it would behoove the Council to have a measure with the goal of minimizing overuse to complement the benchmark.</t>
    </r>
  </si>
  <si>
    <r>
      <rPr>
        <u/>
        <sz val="11"/>
        <color rgb="FF595959"/>
        <rFont val="Calibri"/>
        <family val="2"/>
        <scheme val="minor"/>
      </rPr>
      <t>4-15-2021 Meeting</t>
    </r>
    <r>
      <rPr>
        <sz val="11"/>
        <color rgb="FF595959"/>
        <rFont val="Calibri"/>
        <family val="2"/>
        <scheme val="minor"/>
      </rPr>
      <t xml:space="preserve">
o Deepti Kanneganti shared that Yale Northeast Medical Group recommended not including this measure because of small denominators due to the COVID-19 pandemic.  Rob Zavoski shared that he was unsure if Yale’s concern was actually happening.
o Elizabeth Courtney asked if there was more information on what is defined as “appropriate treatment.”  Deepti said the measure defines appropriate treatment as treatment of the condition without antibiotics. 
o Rob Zavoski said this measure was introduced at the same time NCQA introduced the Acute Bronchitis measure.  He explained that the American Academy of Pediatrics pushed pediatricians not to prescribe antibiotics for illness and as a result antibiotic use for children plummeted.  Rob said this did trend was not repeated for the adult metric. 
o Rohit Bhalla said the contrast between the two measures is acute bronchitis can have a bacterial connotation whereas upper respiratory can have a viral connotation.  Rohit and Andy Selinger shared that they preferred this measure over the acute bronchitis measure.
o Rob Zavoski confirmed that there was more room for improvement on the upper respiratory measure compared to the acute bronchitis measure.  Andy Selinger said it all comes down to correct coding by the clinical provider and the upper respiratory measure lends itself to greater accuracy.
o Deepti Kanneganti asked Rob Zavoski what he thought.  Rob Zavoski said the upper respiratory measure has done quite well in Connecticut, but on the acute bronchitis measure Connecticut “has not moved the ball.” Rob Zavoski said he could not comment on bacterial overlay because he was not an adult provider, but he added that the measure stewards must not think it is not an issue.  Rob added he did not see where Connecticut was going to see improvement on the upper respiratory measure and he recommended not including it.  He added that while there is room for improvement on the bronchitis measure, he did not like the measure due to the changes he previously described.  Rob said he could easily remove both measures.
o Steve Wolfson asked what the difference was between bronchitis and upper respiratory diagnoses. Michael Jefferson said it is a clinical diagnosis and there is tremendous overlap between the two.  Andy Selinger said the abusiveness in prescribing comes from acute care centers and there is a laziness of coding. 
o Andy Selinger spoke in favor of addressing overutilization and low-value care in a different way.  Michael Jefferson recommended use of readmission-focused measures.</t>
    </r>
  </si>
  <si>
    <r>
      <rPr>
        <u/>
        <sz val="11"/>
        <color rgb="FF595959"/>
        <rFont val="Calibri"/>
        <family val="2"/>
        <scheme val="minor"/>
      </rPr>
      <t>3-18-2021 Meeting</t>
    </r>
    <r>
      <rPr>
        <sz val="11"/>
        <color rgb="FF595959"/>
        <rFont val="Calibri"/>
        <family val="2"/>
        <scheme val="minor"/>
      </rPr>
      <t xml:space="preserve">
o Elizabeth Courtney asked why rates were low for this measure.  Marlene St. Juste said she thought it was an issue with reporting.  Patients have to come back for a follow-up visit in order to receive medications.
o Rob Zavoski agreed with Marlene, noting that children are prescribed in one location but follow-up often occurs in another location.  He added that many stimulant medications are associated with loss of appetite, so providers should pay special attention to a child’s weight as well.
o Michael Bailit noted that performance on this measure was low in absolute terms and also relative to other states.  Rob Zavoski added that that this could be because the Northeast has the highest rate of behavioral health providers, so children may be returning to other sites of care for their follow-up.
o Joe Quaranta said the measure specifications stated that follow-up had to be with the prescribing clinician and occur within 30 days.  He spoke in favor of the measure, noting that there are several actionable ways to improve performance.
o Michael Bailit shared that RI removed this measure because intermittent use of ADHD medication is clinically inappropriate.  MA removed the measure because of concerns that physicians might prescribe medications for longer than needed to meet the measure (i.e., gaming the measure).  Joe Quaranta did not think either of these concerns were appropriate based on how the measure specifications are written.
o Lisa Freeman, Andy Selinger, Steve Wolfson and Alan Coker spoke in favor of retaining the measure.
o Rob Zavoski shared he would favor the measure more if it reflected actual practice better, specifically if follow-up did not need to occur with the prescribing provider.  Michael Bailit said this is a limitation of the measure, but the measure overall may do more good than harm.
o Joe Quaranta added that there is power in this measure because it can accurately capture follow-up for a behavioral health condition.  This measure could serve as a gateway for other behavioral health measures.  Lisa Freeman and Andy Selinger agreed with Joe.</t>
    </r>
  </si>
  <si>
    <r>
      <rPr>
        <u/>
        <sz val="11"/>
        <color rgb="FF595959"/>
        <rFont val="Calibri"/>
        <family val="2"/>
        <scheme val="minor"/>
      </rPr>
      <t>3-18-2021 Meeting</t>
    </r>
    <r>
      <rPr>
        <sz val="11"/>
        <color rgb="FF595959"/>
        <rFont val="Calibri"/>
        <family val="2"/>
        <scheme val="minor"/>
      </rPr>
      <t xml:space="preserve">
o Michael Bailit noted that this measure would likely also have small denominators because not many children are on antipsychotics.
o Andy Selinger explained in response to a question that metabolic monitoring included blood sugar and cholesterol.  Lisa Freeman asked how metabolic monitoring impacts children on antipsychotics.  Michael Bailit said the monitoring was to look for medical side effects of being on antipsychotic medications.
o Andy Selinger spoke against the measure, stating that there were better measures available.  Karin Haberlin agreed with Andy and asked whether there was a parallel measure for adults, noting that adults with behavioral health diagnoses tend to die 20-25 years earlier than the general population and metabolic disorders are a part of that.  Michael Bailit shared that such a measure would be more appropriate for DSS rather than for commercial and Medicaid populations combined.
o Rob Zavoski said the side effects of antipsychotic medications are potentially lifelong and dire, adding that children rapidly gain weight and can become morbidly obese.  Andy Selinger confirmed that these prescribing activities are done by psychiatrists, but the metabolic monitoring can occur elsewhere.  Rob noted that providers often assume a different provider is monitoring, and in the end no one is monitoring.
o Joe Quaranta said this measure addressed a high-risk, underserved group.  He spoke in favor of this measure because it could draw attention to an important population.
o Michael Bailit reminded the Council that the purpose of the Core Measure Set was to create alignment in measures in use in contracts by insurers and providers.  He asked Joe Quaranta if he would use this measure in such context.  Joe said he would not because of denominator issues, but he would use it for monitoring at a statewide level.
o Susannah Bernheim highlighted that many measures are narrow in scope, but touch upon behavioral health access for children, which is important.  She asked if it was possible to highlight this as an issue in the gaps analysis and research if there is another measure that has a larger denominator.
o Michael Bailit observed that there is a broader issue, which is that there are defined subpopulations that have significant burden of illness and lots of health risks, but for which denominators tend to be quite small when applied at the provider organization level.  As a result, these populations are often left out of measure sets.  Susannah added that this measure could be added to the measure set, but DSS would be the only payer one who ends up using the measure.
o Rob Zavoski noted that the measure is asking PCPs and psychiatry to communicate about key health issues.  There is a narrow opportunity to meaningfully improve health outcomes.  He shared that this was “low- hanging fruit.”  Brad Richards agreed with Rob, noting that there were not better measures currently available.</t>
    </r>
  </si>
  <si>
    <r>
      <rPr>
        <u/>
        <sz val="11"/>
        <color rgb="FF595959"/>
        <rFont val="Calibri"/>
        <family val="2"/>
        <scheme val="minor"/>
      </rPr>
      <t>3-18-2021 Meeting</t>
    </r>
    <r>
      <rPr>
        <sz val="11"/>
        <color rgb="FF595959"/>
        <rFont val="Calibri"/>
        <family val="2"/>
        <scheme val="minor"/>
      </rPr>
      <t xml:space="preserve">
o Michael explained that other states de-prioritized remission and response measures to focus on getting follow-up visits after a positive depression screen.  He recommended not retaining this measure given that the Council recommended dropping Screening for Clinical Depression and Follow-up Plan.  Several Council members agreed with Michael.</t>
    </r>
  </si>
  <si>
    <r>
      <rPr>
        <u/>
        <sz val="11"/>
        <color rgb="FF595959"/>
        <rFont val="Calibri"/>
        <family val="2"/>
        <scheme val="minor"/>
      </rPr>
      <t>3-18-2021 Meeting</t>
    </r>
    <r>
      <rPr>
        <sz val="11"/>
        <color rgb="FF595959"/>
        <rFont val="Calibri"/>
        <family val="2"/>
        <scheme val="minor"/>
      </rPr>
      <t xml:space="preserve">
o Michael Bailit explained that this measure tends to have a small denominator. 
o Elizabeth Courtney said that in light of the COVID-19 pandemic and associated mental health impact on students, depression is well documented.  She added that there is pressure for PCPs to be more proactive about suicide risk.  Michael clarified that this measure is not specific to primary care. 
o Joe Quaranta said it is standard to perform a suicide risk assessment if there is a diagnosis of depression.  He expressed concern about capturing data for this measure because of its reliance on clinical data.  He was unsure if there was a specific code for suicide risk assessment.
 Andy Selinger agreed with Joe Quaranta, noting that this measure would require chart review.
 Joe Quaranta suggested looking into G8932 as an option for coding suicide risk assessment.
o Michael Bailit highlighted that there is a larger quality measurement infrastructure issue, specifically how to migrate towards measures that are derived from EHR data.  This is where measurement is moving nationally, and is a topic for the Council to discuss after it completes its annual review.</t>
    </r>
  </si>
  <si>
    <r>
      <rPr>
        <u/>
        <sz val="11"/>
        <color rgb="FF595959"/>
        <rFont val="Calibri"/>
        <family val="2"/>
        <scheme val="minor"/>
      </rPr>
      <t>4-15-2021 Meeting</t>
    </r>
    <r>
      <rPr>
        <sz val="11"/>
        <color rgb="FF595959"/>
        <rFont val="Calibri"/>
        <family val="2"/>
        <scheme val="minor"/>
      </rPr>
      <t xml:space="preserve">
o Andy Selinger said Minnesota Community Measurement’s specifications included the PHQ-9 and not PHQ-3. 
o Deepti Kanneganti clarified that this measure screens patients who already have a diagnosis of depression, and thus is quite different than the Screening for Clinical Depression and Follow-Up Plan measure. </t>
    </r>
  </si>
  <si>
    <r>
      <rPr>
        <u/>
        <sz val="11"/>
        <color rgb="FF595959"/>
        <rFont val="Calibri"/>
        <family val="2"/>
        <scheme val="minor"/>
      </rPr>
      <t>4-15-2021 Meeting</t>
    </r>
    <r>
      <rPr>
        <sz val="11"/>
        <color rgb="FF595959"/>
        <rFont val="Calibri"/>
        <family val="2"/>
        <scheme val="minor"/>
      </rPr>
      <t xml:space="preserve">
o Rob Zavoski noted that seven days for follow-up is a challenge for many organizations. 
o In response to a question, Deepti Kanneganti clarified that follow-up must occur with a mental health provider. 
o Andy Selinger shared that a 30-day Emergency Department follow-up is more practical if follow-up cannot occur with a primary care provider.  Michael Jefferson agreed with Andy, but said seven days is often what someone in crisis is going to need, particularly someone with opiates or suicide. 
o Michael Jefferson said every hospital in Massachusetts has a system called PatientPing whereby the moment an individual hits the Emergency Room the system notifies the individual’s health plan and primary care physician. 
o Michael Bailit recommended the Council should choose what’s right for the patient, not what is most easily attainable for the state right now.  Rob Zavoski and Marlene St. Juste spoke in favor of follow-up within seven days. 
o Karin Haberlin said (via Zoom chat) that seven days seemed too short and said 30 days was more reasonable. She explained that there are often structural barriers (e.g., access to timely data) to getting people into care within seven days. 
o Susannah Bernheim (via Zoom chat), Karin Haberlin (via Zoom chat) and Rob Zavoski asked if the Council could modify the measure to look at follow-up within a different time frame (e.g., eight, 10 or 14 days). Michael Bailit said NCQA will not allow insurers to generate a HEDIS measure with modified specifications. 
o Sandra Czunas shared that there has been an explosion of need in behavioral health during the COVID-19 pandemic and that there may be a significant wait time for follow-up.  Rob Zavoski asked Sandra how often OSC covered lives received follow-up within seven days due to use of PatientPing. Sandra Czunas offered to look into this question.  She noted that a short follow-up time comes at a per-member-per-month (PMPM) cost. 
o Michael Jefferson said telehealth has been a game changer for provider availability. 
o Brad Richards and Amy Gagliardi spoke in favor of follow-up within seven days.  Amy added that Patient Ping is “miraculous.” 
o Amy Gagliardi asked if anyone had any data on compliance with behavioral health appointments, asked about the uptake on referrals, and agreed that telehealth has been a game changer.  Michael Bailit said it is unclear if lack of follow-up is because of the patient or because of the lack of availability of mental health providers. </t>
    </r>
  </si>
  <si>
    <t>Social Determinants/ Social Needs Screening</t>
  </si>
  <si>
    <t>Number of Measures</t>
  </si>
  <si>
    <r>
      <rPr>
        <u/>
        <sz val="11"/>
        <color rgb="FF595959"/>
        <rFont val="Calibri"/>
        <family val="2"/>
        <scheme val="minor"/>
      </rPr>
      <t>4-15-2021 Meeting</t>
    </r>
    <r>
      <rPr>
        <sz val="11"/>
        <color rgb="FF595959"/>
        <rFont val="Calibri"/>
        <family val="2"/>
        <scheme val="minor"/>
      </rPr>
      <t xml:space="preserve">
o Andy Selinger said this measure struck him as being a bit “in the weeds” and it sounded like it could require chart review. Deepti Kanneganti clarified that the measure is claims-based and looks at prescription fills. 
o Michael Jefferson confirmed that performance rates for Connecticut were between the national 75th and 90th  percentiles. Steve Wolfson said that performance is better than he would have expected. 
o Andy Selinger asked if the Council would be setting the benchmark for the measure (e.g., 80% adherence at six months).  Michael Bailit said payers and Advanced Networks would need to decide how to incorporate measures from the Core Measure Set into contracts. 
o Andy Selinger recommended focusing on the two follow-up measures first and reconsidering this measure next year.  Steve Wolfson agreed with Andy. </t>
    </r>
  </si>
  <si>
    <r>
      <rPr>
        <u/>
        <sz val="11"/>
        <color rgb="FF595959"/>
        <rFont val="Calibri"/>
        <family val="2"/>
        <scheme val="minor"/>
      </rPr>
      <t>5-20-2021 Meeting</t>
    </r>
    <r>
      <rPr>
        <sz val="11"/>
        <color rgb="FF595959"/>
        <rFont val="Calibri"/>
        <family val="2"/>
        <scheme val="minor"/>
      </rPr>
      <t xml:space="preserve">
o Michael shared that the MA Measure Alignment Taskforce (a body similar to the Quality Council), as well as its specially convened subgroup of substance use experts, expressed a strong dislike for this measure because of concerns about the measure’s validity.  This is, however, a widely used HEDIS measure.
• Karin Haberlin shared her preference for including both a screening measure and an engagement/continuity measure.  She noted that the IET measure is in wide use and said it would be important to consider if people are staying in treatment in 30 days, especially given the stigma associated with substance use treatment. She said if she had to pick, she would choose IET and the Use of Pharmacotherapy for Opioid Use Disorder (because the latter assesses an effective treatment and performance varies significantly by race, ethnicity and socioeconomic status).
• Susannah Bernheim asked why the MA Taskforce did not like IET.  Michael explained that it was primarily because it viewed the measure as lacking validity (a higher rate could indicate worse performance).</t>
    </r>
  </si>
  <si>
    <r>
      <rPr>
        <u/>
        <sz val="11"/>
        <color rgb="FF595959"/>
        <rFont val="Calibri"/>
        <family val="2"/>
        <scheme val="minor"/>
      </rPr>
      <t xml:space="preserve">5-20-2021 Meeting
</t>
    </r>
    <r>
      <rPr>
        <sz val="11"/>
        <color rgb="FF595959"/>
        <rFont val="Calibri"/>
        <family val="2"/>
        <scheme val="minor"/>
      </rPr>
      <t>There was no interest in this measure.</t>
    </r>
  </si>
  <si>
    <r>
      <rPr>
        <u/>
        <sz val="11"/>
        <color rgb="FF595959"/>
        <rFont val="Calibri"/>
        <family val="2"/>
        <scheme val="minor"/>
      </rPr>
      <t xml:space="preserve">5-20-2021 Meeting
</t>
    </r>
    <r>
      <rPr>
        <sz val="11"/>
        <color rgb="FF595959"/>
        <rFont val="Calibri"/>
        <family val="2"/>
        <scheme val="minor"/>
      </rPr>
      <t>o Michael shared that Oregon developed this measure based on federal SBIRT requirements.  Beginning in 2021, it is being implemented as an EHR-based measure (it previously relied on medical record review).</t>
    </r>
  </si>
  <si>
    <r>
      <rPr>
        <u/>
        <sz val="11"/>
        <color rgb="FF595959"/>
        <rFont val="Calibri"/>
        <family val="2"/>
        <scheme val="minor"/>
      </rPr>
      <t xml:space="preserve">5-20-2021 Meeting
</t>
    </r>
    <r>
      <rPr>
        <sz val="11"/>
        <color rgb="FF595959"/>
        <rFont val="Calibri"/>
        <family val="2"/>
        <scheme val="minor"/>
      </rPr>
      <t>o Michael shared that the MA Taskforce will adopt this measure as a pay-for-reporting (P4R) measure in 2023 and a pay-for-performance (P4P) measure in 2024.  He noted that it is a claims-based measure, which requires practices to code for the assessment being performed.  Michael added that the Taskforce preferred to adopt an assessment and follow-up measure, but such a measure currently does not exist.  Finally, Michael shared that this measure is currently focused on adults, but the Taskforce hopes that it will include adolescents in the future.
• Andy Selinger spoke in favor of Substance Use Assessment in Primary Care because it has the most “bang for the buck.”  Steve Wolfson agreed with Andy, noting that it is the least burdensome measure, which could increase adoption of the measure.  Joe Quaranta confirmed that the measure would be easy to adopt because it assesses provision of a service that providers already are doing and code for.
• Rohit Bhalla spoke in favor of Substance Use Assessment in Primary Care because it includes a broad population and can move the needle on an important topic.</t>
    </r>
  </si>
  <si>
    <r>
      <rPr>
        <u/>
        <sz val="11"/>
        <color rgb="FF595959"/>
        <rFont val="Calibri"/>
        <family val="2"/>
        <scheme val="minor"/>
      </rPr>
      <t xml:space="preserve">5-20-2021 Meeting
</t>
    </r>
    <r>
      <rPr>
        <sz val="11"/>
        <color rgb="FF595959"/>
        <rFont val="Calibri"/>
        <family val="2"/>
        <scheme val="minor"/>
      </rPr>
      <t>• Joe Quaranta shared that the proposed measures fall into three categories – (1) general population-based screening measures, (2) measures to identify people with opioid disorders and (3) measures that evaluate management of opioid use disorder.  He explained that population-based screening measures will have larger denominators, whereas the other two categories may have insufficient denominator sizes at the provider organization level.  He shared that Concurrent Use of Opioids and Benzodiazepines has reliable data, is producible and assesses a broad number of patients (including those who do not have opioid use order).  Joe shared that he did not think there would be sufficient denominator size for either pharmacotherapy-focused measures, especially given that primary care providers typically do not manage opioid use disorder.
• Karin Haberlin said the Concurrent Use of Opioids and Benzodiazepines measure is important because that combination can be quite deadly.  She said if she had to pick, she would choose IET and the Use of Pharmacotherapy for Opioid Use Disorder (because the latter assesses an effective treatment and performance varies significantly by race, ethnicity and socioeconomic status).
•	Brad Richards said CMS recently announced that physicians can prescribe buprenorphine without the “X-waiver” requirement, which increases its availability.
• Rob Zavoski spoke in favor of Concurrent Use of Opioids and Benzodiazepines, noting that the percentage of people on both drugs in CT is staggering.  He said most PCPs may not know if their patient is simultaneously using both drugs because another provider is writing the script.  He said it would be easy to implement using claims data.
• Rohit Bhalla spoke in favor of Concurrent Use of Opioids and Benzodiazepines, noting that a lot of opioid use is because people are using both drugs.</t>
    </r>
  </si>
  <si>
    <r>
      <rPr>
        <u/>
        <sz val="11"/>
        <color rgb="FF595959"/>
        <rFont val="Calibri"/>
        <family val="2"/>
        <scheme val="minor"/>
      </rPr>
      <t xml:space="preserve">5-20-2021 Meeting
</t>
    </r>
    <r>
      <rPr>
        <sz val="11"/>
        <color rgb="FF595959"/>
        <rFont val="Calibri"/>
        <family val="2"/>
        <scheme val="minor"/>
      </rPr>
      <t>• Andy Selinger said the Council needs a substance use measure and expressed his preference for adopting two measures – one focused on screening and the other focused on continuity.  He noted that the pharmacotherapy measures could serve as the continuity measure.  Andy said that between the two pharmacotherapy-focused measures, he preferred Continuity of Pharmacotherapy for Opioid Use Disorder because it assesses performance for people with at least 180 days of treatment.
• Joe Quaranta shared that the proposed measures fall into three categories – (1) general population-based screening measures, (2) measures to identify people with opioid disorders and (3) measures that evaluate management of opioid use disorder.  He explained that population-based screening measures will have larger denominators, whereas the other two categories may have insufficient denominator sizes at the provider organization level.  Joe shared that he did not think there would be sufficient denominator size for either pharmacotherapy-focused measures, especially given that primary care providers typically do not manage opioid use disorder.
• Karin Haberlin said if she had to pick, she would choose IET and the Use of Pharmacotherapy for Opioid Use Disorder (because the latter assesses an effective treatment and performance varies significantly by race, ethnicity and socioeconomic status).
• Brad Richards said that the Use of Pharmacotherapy for Opioid Use Disorder therapy measure will capture initiation of treatment, which is important.  He agreed that it would be helpful to have a screening measure.
• Rob Zavoski shared that he would endorse Use of Pharmacotherapy for Opioid Use Disorder.</t>
    </r>
  </si>
  <si>
    <r>
      <rPr>
        <u/>
        <sz val="11"/>
        <color rgb="FF595959"/>
        <rFont val="Calibri"/>
        <family val="2"/>
        <scheme val="minor"/>
      </rPr>
      <t xml:space="preserve">5-20-2021 Meeting
</t>
    </r>
    <r>
      <rPr>
        <sz val="11"/>
        <color rgb="FF595959"/>
        <rFont val="Calibri"/>
        <family val="2"/>
        <scheme val="minor"/>
      </rPr>
      <t xml:space="preserve">• Andy Selinger said the Council needs a substance use measure and expressed his preference for adopting two measures – one focused on screening and the other focused on continuity.  He noted that the pharmacotherapy measures could serve as the continuity measure.  Andy said that between the two pharmacotherapy-focused measures, he preferred Continuity of Pharmacotherapy for Opioid Use Disorder because it assesses performance for people with at least 180 days of treatment.
• Joe Quaranta shared that the proposed measures fall into three categories – (1) general population-based screening measures, (2) measures to identify people with opioid disorders and (3) measures that evaluate management of opioid use disorder.  He explained that population-based screening measures will have larger denominators, whereas the other two categories may have insufficient denominator sizes at the provider organization level.  Joe shared that he did not think there would be sufficient denominator size for either pharmacotherapy-focused measures, especially given that primary care providers typically do not manage opioid use disorder.
</t>
    </r>
  </si>
  <si>
    <r>
      <rPr>
        <u/>
        <sz val="11"/>
        <color rgb="FF595959"/>
        <rFont val="Calibri"/>
        <family val="2"/>
        <scheme val="minor"/>
      </rPr>
      <t xml:space="preserve">5-20-2021 Meeting
</t>
    </r>
    <r>
      <rPr>
        <sz val="11"/>
        <color rgb="FF595959"/>
        <rFont val="Calibri"/>
        <family val="2"/>
        <scheme val="minor"/>
      </rPr>
      <t>o Michael shared that the MA Taskforce did not include this measure because it excludes vaping, which is a common form in which adolescents use tobacco.  He recommended revisiting tobacco-focused measures in the future, noting that measure stewards are likely update their measures to incorporate vaping.
o Andy agreed with Michael, noting that that the Council’s time is best spent on other priorities until there are better tobacco measures available.</t>
    </r>
  </si>
  <si>
    <r>
      <rPr>
        <u/>
        <sz val="11"/>
        <color rgb="FF595959"/>
        <rFont val="Calibri"/>
        <family val="2"/>
        <scheme val="minor"/>
      </rPr>
      <t>5-20-2021 Meeting</t>
    </r>
    <r>
      <rPr>
        <sz val="11"/>
        <color rgb="FF595959"/>
        <rFont val="Calibri"/>
        <family val="2"/>
        <scheme val="minor"/>
      </rPr>
      <t xml:space="preserve">
There was no interest in this measure.</t>
    </r>
  </si>
  <si>
    <r>
      <rPr>
        <u/>
        <sz val="11"/>
        <color rgb="FF595959"/>
        <rFont val="Calibri"/>
        <family val="2"/>
        <scheme val="minor"/>
      </rPr>
      <t xml:space="preserve">5-20-2021 Meeting
</t>
    </r>
    <r>
      <rPr>
        <sz val="11"/>
        <color rgb="FF595959"/>
        <rFont val="Calibri"/>
        <family val="2"/>
        <scheme val="minor"/>
      </rPr>
      <t>• Steve Wolfson said there should also be a focus on translator services because they are frequently not available.</t>
    </r>
  </si>
  <si>
    <r>
      <rPr>
        <u/>
        <sz val="11"/>
        <color rgb="FF595959"/>
        <rFont val="Calibri"/>
        <family val="2"/>
        <scheme val="minor"/>
      </rPr>
      <t xml:space="preserve">5-20-2021 Meeting
</t>
    </r>
    <r>
      <rPr>
        <sz val="11"/>
        <color rgb="FF595959"/>
        <rFont val="Calibri"/>
        <family val="2"/>
        <scheme val="minor"/>
      </rPr>
      <t>• Andy Selinger spoke in favor of adopting a SDOH measure, noting that there are domains for which providers are not collecting data.  He said there are simple screens, some as few as 10 questions, that could move the needle.  He said it was important that this is recognized and quantified for members of health plans.
• Tiffany Donelson agreed with Andy.
• Lisa Freeman supported measures focused on SDOH and stratification.
• Karin Haberlin spoke in favor of SDOH and stratification.</t>
    </r>
  </si>
  <si>
    <r>
      <rPr>
        <u/>
        <sz val="11"/>
        <color rgb="FF595959"/>
        <rFont val="Calibri"/>
        <family val="2"/>
        <scheme val="minor"/>
      </rPr>
      <t xml:space="preserve">5-20-2021 Meeting
</t>
    </r>
    <r>
      <rPr>
        <sz val="11"/>
        <color rgb="FF595959"/>
        <rFont val="Calibri"/>
        <family val="2"/>
        <scheme val="minor"/>
      </rPr>
      <t>• Rohit Bhalla expressed interest in measures that involve stratification because they build on existing measures that providers have worked so hard on and builds on federal efforts to require EHRs and patient-centered medical homes (PCMHs) to collect race/ethnicity data.
• Tiffany Donelson said that stratification is critically important, noting that “we can’t improve what we’re not measuring.”  She said that the quality measures should reflect the statewide effort to capture race/ethnicity data and reduce disparities.
• Steve Wolfson also spoke in favor of stratifying measures, acknowledging that this is a change in the health care system which previously tried to be agnostic to a patient’s race/ethnicity
• Lisa Freeman supported measures focused on SDOH and stratification.  She added that stratification is especially important for HbA1c- and blood pressure-focused measures that have clear disparities in performance.
• Susannah Bernheim said that there will need to be a stepwise approach to addressing health equity.  She spoke in favor of a two-phase approach that starts with collecting RELD data and stratifying existing measures before moving towards paying for closing gaps in performance.
• Steve Wolfson highlighted that the Council had not yet discussed data privacy when it comes to collecting RELD data, especially for undocumented populations.  Michael noted that some patients will decline to share RELD data, which the health care system will need to accept.  Steve agreed with Michael.
• Karin Haberlin spoke in favor of SDOH and stratification.</t>
    </r>
  </si>
  <si>
    <t xml:space="preserve">Nat'l data shows nearly all racial/ethnic groups experienced increase in opioid related deaths, but Black adults experienced significant increases. Nat'l data shows 19.5 percentage point difference in prescription opioid use between adults with disabilities compared to adults without disabilities. </t>
  </si>
  <si>
    <t>Denominator is Medicaid beneficiaries 18-64 with OUD</t>
  </si>
  <si>
    <t>Measure Score</t>
  </si>
  <si>
    <t>Consumer Engagement</t>
  </si>
  <si>
    <t>CT data shows 2.6 percentage point higher rate for Hispanics than Whites and 2.1 higher rate for Whites than Blacks</t>
  </si>
  <si>
    <t>Commercial above 90th; Medicaid between 50-75th</t>
  </si>
  <si>
    <t>Denominator is all adults ages 50-75</t>
  </si>
  <si>
    <t>CT data shows that Black/Hispanics are 5.5x/4.5x  more likely to go to the ED because of asthma; CA data shows 9.1 percentage point higher rate for Whites than Blacks</t>
  </si>
  <si>
    <t>Medicaid performance below 50th; Commercial performance between 50th-75th</t>
  </si>
  <si>
    <t>Denominator is members 18 years and older</t>
  </si>
  <si>
    <t>RELD Stratification Measure</t>
  </si>
  <si>
    <t>CT Commercial Payers</t>
  </si>
  <si>
    <t>Yes (3 payers)</t>
  </si>
  <si>
    <t>Yes (2 payers)</t>
  </si>
  <si>
    <t>Yes (6 payers)</t>
  </si>
  <si>
    <t>Yes (4 payers)</t>
  </si>
  <si>
    <t>Yes (5 payers)</t>
  </si>
  <si>
    <t>Yes (1 payer)</t>
  </si>
  <si>
    <t>Other State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</si>
</sst>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0.0%"/>
  </numFmts>
  <fonts count="114">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sz val="34"/>
      <color rgb="FF1C6938"/>
      <name val="Georgia"/>
      <family val="1"/>
    </font>
    <font>
      <sz val="34"/>
      <color theme="1"/>
      <name val="Georgia"/>
      <family val="1"/>
    </font>
    <font>
      <u/>
      <sz val="11"/>
      <color theme="11"/>
      <name val="Calibri"/>
      <family val="2"/>
      <scheme val="minor"/>
    </font>
    <font>
      <sz val="18"/>
      <color rgb="FF595959"/>
      <name val="Georgia"/>
      <family val="1"/>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8"/>
      <color theme="1" tint="0.34998626667073579"/>
      <name val="Georgia"/>
      <family val="1"/>
    </font>
    <font>
      <sz val="18"/>
      <color theme="1"/>
      <name val="Calibri"/>
      <family val="2"/>
      <scheme val="minor"/>
    </font>
    <font>
      <u/>
      <sz val="16"/>
      <color rgb="FF1C6938"/>
      <name val="Georgia"/>
      <family val="1"/>
    </font>
    <font>
      <sz val="15"/>
      <color theme="1" tint="0.34998626667073579"/>
      <name val="Georgia"/>
      <family val="1"/>
    </font>
    <font>
      <i/>
      <sz val="16"/>
      <color theme="0" tint="-0.34998626667073579"/>
      <name val="Arimo"/>
      <family val="2"/>
    </font>
    <font>
      <sz val="24"/>
      <color theme="1"/>
      <name val="Calibri"/>
      <family val="2"/>
      <scheme val="minor"/>
    </font>
    <font>
      <sz val="14"/>
      <color theme="1" tint="0.34998626667073579"/>
      <name val="Georgia"/>
      <family val="1"/>
    </font>
    <font>
      <sz val="17"/>
      <color theme="1" tint="0.34998626667073579"/>
      <name val="Arimo"/>
      <family val="2"/>
    </font>
    <font>
      <sz val="34"/>
      <color theme="0"/>
      <name val="Georgia"/>
      <family val="1"/>
    </font>
    <font>
      <b/>
      <sz val="17"/>
      <color rgb="FF1C6938"/>
      <name val="Arimo"/>
      <family val="2"/>
    </font>
    <font>
      <i/>
      <sz val="18"/>
      <color theme="1" tint="0.34998626667073579"/>
      <name val="Georgia"/>
      <family val="1"/>
    </font>
    <font>
      <sz val="16"/>
      <color theme="0" tint="-0.34998626667073579"/>
      <name val="Arimo"/>
      <family val="2"/>
    </font>
    <font>
      <sz val="16"/>
      <color theme="1" tint="0.499984740745262"/>
      <name val="Georgia"/>
      <family val="1"/>
    </font>
    <font>
      <sz val="12"/>
      <color rgb="FF000000"/>
      <name val="Arimo"/>
      <family val="2"/>
    </font>
    <font>
      <b/>
      <sz val="12"/>
      <color rgb="FF000000"/>
      <name val="Arimo"/>
      <family val="2"/>
    </font>
    <font>
      <sz val="24"/>
      <color rgb="FF1C6938"/>
      <name val="Georgia"/>
      <family val="1"/>
    </font>
    <font>
      <sz val="22"/>
      <color theme="1"/>
      <name val="Calibri"/>
      <family val="2"/>
      <scheme val="minor"/>
    </font>
    <font>
      <u/>
      <sz val="16"/>
      <color rgb="FF1C6938"/>
      <name val="Arimo"/>
      <family val="2"/>
    </font>
    <font>
      <sz val="16"/>
      <color rgb="FF1C6938"/>
      <name val="Arimo"/>
      <family val="2"/>
    </font>
    <font>
      <b/>
      <sz val="24"/>
      <color theme="0"/>
      <name val="Arimo"/>
      <family val="2"/>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8"/>
      <color theme="1" tint="0.34998626667073579"/>
      <name val="Arimo"/>
      <family val="2"/>
    </font>
    <font>
      <i/>
      <sz val="18"/>
      <color theme="1" tint="0.34998626667073579"/>
      <name val="Arimo"/>
      <family val="2"/>
    </font>
    <font>
      <b/>
      <sz val="18"/>
      <color rgb="FF1C6938"/>
      <name val="Arimo"/>
      <family val="2"/>
    </font>
    <font>
      <sz val="20"/>
      <color theme="9" tint="-0.249977111117893"/>
      <name val="Georgia"/>
      <family val="1"/>
    </font>
    <font>
      <i/>
      <sz val="20"/>
      <color theme="9" tint="-0.249977111117893"/>
      <name val="Georgia"/>
      <family val="1"/>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b/>
      <sz val="14"/>
      <color rgb="FF595959"/>
      <name val="Arimo"/>
      <family val="2"/>
    </font>
    <font>
      <sz val="14"/>
      <color rgb="FF595959"/>
      <name val="Arimo"/>
      <family val="2"/>
    </font>
    <font>
      <sz val="17"/>
      <color rgb="FF1C6938"/>
      <name val="Arimo"/>
      <family val="2"/>
    </font>
    <font>
      <b/>
      <sz val="17"/>
      <color theme="1" tint="0.34998626667073579"/>
      <name val="Arimo"/>
      <family val="2"/>
    </font>
    <font>
      <sz val="18"/>
      <color rgb="FF595959"/>
      <name val="Arimo"/>
      <family val="2"/>
    </font>
    <font>
      <sz val="15"/>
      <color rgb="FFFF0000"/>
      <name val="Arimo"/>
      <family val="2"/>
    </font>
    <font>
      <sz val="34"/>
      <color rgb="FFFF0000"/>
      <name val="Georgia"/>
      <family val="1"/>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8"/>
      <color theme="1" tint="0.34998626667073579"/>
      <name val="Georgia"/>
      <family val="1"/>
    </font>
    <font>
      <b/>
      <i/>
      <sz val="18"/>
      <color theme="1" tint="0.34998626667073579"/>
      <name val="Georgia"/>
      <family val="1"/>
    </font>
    <font>
      <b/>
      <i/>
      <sz val="18"/>
      <color rgb="FF595959"/>
      <name val="Georgia"/>
      <family val="1"/>
    </font>
    <font>
      <b/>
      <sz val="18"/>
      <color rgb="FF595959"/>
      <name val="Georgia"/>
      <family val="1"/>
    </font>
    <font>
      <b/>
      <i/>
      <sz val="14"/>
      <color theme="1" tint="0.34998626667073579"/>
      <name val="Georgia"/>
      <family val="1"/>
    </font>
    <font>
      <b/>
      <sz val="14"/>
      <color theme="1" tint="0.34998626667073579"/>
      <name val="Georgia"/>
      <family val="1"/>
    </font>
    <font>
      <b/>
      <sz val="14"/>
      <color rgb="FF595959"/>
      <name val="Arimo"/>
    </font>
    <font>
      <b/>
      <sz val="14"/>
      <color rgb="FFDCE6F1"/>
      <name val="Arimo"/>
    </font>
    <font>
      <sz val="17"/>
      <color rgb="FF595959"/>
      <name val="Arimo"/>
    </font>
    <font>
      <i/>
      <sz val="18"/>
      <color rgb="FF595959"/>
      <name val="Georgia"/>
      <family val="1"/>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
      <i/>
      <sz val="11"/>
      <color theme="1"/>
      <name val="Calibri"/>
      <family val="2"/>
      <scheme val="minor"/>
    </font>
    <font>
      <sz val="14"/>
      <color theme="3" tint="0.39997558519241921"/>
      <name val="Arimo"/>
      <family val="2"/>
    </font>
    <font>
      <sz val="14"/>
      <color theme="3" tint="0.39997558519241921"/>
      <name val="Arimo"/>
    </font>
    <font>
      <u/>
      <sz val="11"/>
      <color rgb="FF595959"/>
      <name val="Calibri"/>
      <family val="2"/>
      <scheme val="minor"/>
    </font>
  </fonts>
  <fills count="30">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FFFFFF"/>
        <bgColor rgb="FF000000"/>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rgb="FFF2F2F2"/>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rgb="FFE2F8D5"/>
        <bgColor indexed="64"/>
      </patternFill>
    </fill>
  </fills>
  <borders count="76">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rgb="FF1C5038"/>
      </top>
      <bottom/>
      <diagonal/>
    </border>
    <border>
      <left/>
      <right/>
      <top style="thick">
        <color theme="0" tint="-0.34998626667073579"/>
      </top>
      <bottom/>
      <diagonal/>
    </border>
    <border>
      <left/>
      <right/>
      <top style="thin">
        <color theme="0" tint="-0.499984740745262"/>
      </top>
      <bottom/>
      <diagonal/>
    </border>
    <border>
      <left/>
      <right/>
      <top style="thin">
        <color theme="0" tint="-0.499984740745262"/>
      </top>
      <bottom style="thick">
        <color rgb="FF1C5038"/>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right/>
      <top style="thin">
        <color theme="0" tint="-0.34998626667073579"/>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rgb="FF008000"/>
      </left>
      <right style="thin">
        <color rgb="FF008000"/>
      </right>
      <top style="thin">
        <color rgb="FF008000"/>
      </top>
      <bottom style="thin">
        <color rgb="FF008000"/>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34998626667073579"/>
      </left>
      <right style="thin">
        <color theme="1" tint="0.34998626667073579"/>
      </right>
      <top/>
      <bottom style="thin">
        <color theme="1" tint="0.34998626667073579"/>
      </bottom>
      <diagonal/>
    </border>
  </borders>
  <cellStyleXfs count="71">
    <xf numFmtId="0" fontId="0" fillId="0" borderId="0">
      <alignment horizontal="left" indent="1"/>
    </xf>
    <xf numFmtId="0" fontId="1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9" fontId="6" fillId="0" borderId="0" applyFont="0" applyFill="0" applyBorder="0" applyAlignment="0" applyProtection="0"/>
  </cellStyleXfs>
  <cellXfs count="395">
    <xf numFmtId="0" fontId="0" fillId="0" borderId="0" xfId="0">
      <alignment horizontal="left" indent="1"/>
    </xf>
    <xf numFmtId="0" fontId="2" fillId="0" borderId="0" xfId="0" applyFont="1" applyFill="1" applyAlignment="1">
      <alignment horizontal="left"/>
    </xf>
    <xf numFmtId="0" fontId="6" fillId="0" borderId="0" xfId="0" applyFont="1" applyFill="1" applyAlignment="1" applyProtection="1">
      <alignment horizontal="left" wrapText="1"/>
      <protection locked="0"/>
    </xf>
    <xf numFmtId="0" fontId="0" fillId="0" borderId="0" xfId="0" applyFont="1" applyFill="1" applyAlignment="1" applyProtection="1">
      <alignment horizontal="left" wrapText="1"/>
      <protection locked="0"/>
    </xf>
    <xf numFmtId="0" fontId="6" fillId="0" borderId="0" xfId="0" applyFont="1" applyFill="1" applyAlignment="1" applyProtection="1">
      <alignment horizontal="left" wrapText="1"/>
    </xf>
    <xf numFmtId="0" fontId="0" fillId="0" borderId="0" xfId="0" applyFont="1" applyFill="1" applyAlignment="1" applyProtection="1">
      <alignment horizontal="left" wrapText="1"/>
    </xf>
    <xf numFmtId="0" fontId="2" fillId="0" borderId="0" xfId="0" applyFont="1" applyFill="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xf>
    <xf numFmtId="0" fontId="2" fillId="0" borderId="0" xfId="0" applyFont="1" applyAlignment="1" applyProtection="1">
      <alignment horizontal="left" wrapText="1"/>
      <protection locked="0"/>
    </xf>
    <xf numFmtId="0" fontId="7" fillId="0" borderId="0" xfId="0" applyFont="1" applyFill="1" applyAlignment="1">
      <alignment horizontal="left"/>
    </xf>
    <xf numFmtId="0" fontId="0" fillId="0" borderId="0" xfId="0" applyFont="1" applyFill="1" applyBorder="1" applyAlignment="1" applyProtection="1">
      <alignment horizontal="left" wrapText="1"/>
      <protection locked="0"/>
    </xf>
    <xf numFmtId="0" fontId="0" fillId="0" borderId="0" xfId="0" applyFont="1" applyFill="1" applyBorder="1" applyAlignment="1" applyProtection="1">
      <alignment horizontal="left" wrapText="1"/>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pplyProtection="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Fill="1" applyAlignment="1" applyProtection="1">
      <alignment horizontal="center" wrapText="1"/>
      <protection locked="0"/>
    </xf>
    <xf numFmtId="0" fontId="16" fillId="0" borderId="0" xfId="0" applyFont="1" applyFill="1" applyAlignment="1" applyProtection="1">
      <alignment horizontal="left" wrapText="1"/>
      <protection locked="0"/>
    </xf>
    <xf numFmtId="0" fontId="16" fillId="0" borderId="0" xfId="0" applyFont="1" applyFill="1" applyAlignment="1" applyProtection="1">
      <alignment horizontal="left" wrapText="1"/>
    </xf>
    <xf numFmtId="0" fontId="20" fillId="7" borderId="0" xfId="0" applyFont="1" applyFill="1" applyAlignment="1">
      <alignment wrapText="1"/>
    </xf>
    <xf numFmtId="0" fontId="0" fillId="7" borderId="0" xfId="0" applyFill="1" applyAlignment="1">
      <alignment wrapText="1"/>
    </xf>
    <xf numFmtId="0" fontId="30" fillId="0" borderId="0" xfId="0" applyFont="1" applyFill="1" applyBorder="1" applyAlignment="1">
      <alignment horizontal="left" vertical="center" wrapText="1" indent="1"/>
    </xf>
    <xf numFmtId="0" fontId="29" fillId="0" borderId="0" xfId="0" applyFont="1" applyFill="1" applyBorder="1" applyAlignment="1">
      <alignment horizontal="center" vertical="center"/>
    </xf>
    <xf numFmtId="0" fontId="27" fillId="0" borderId="0" xfId="0" applyFont="1" applyFill="1" applyBorder="1" applyAlignment="1" applyProtection="1">
      <alignment horizontal="left" vertical="center" indent="1"/>
      <protection locked="0"/>
    </xf>
    <xf numFmtId="0" fontId="29" fillId="0" borderId="0" xfId="0" applyFont="1" applyFill="1" applyBorder="1" applyAlignment="1" applyProtection="1">
      <alignment horizontal="left" vertical="center" indent="1"/>
      <protection locked="0"/>
    </xf>
    <xf numFmtId="0" fontId="29" fillId="0" borderId="0" xfId="0" applyFont="1" applyBorder="1" applyAlignment="1" applyProtection="1">
      <alignment horizontal="left" vertical="center" indent="1"/>
      <protection locked="0"/>
    </xf>
    <xf numFmtId="0" fontId="26" fillId="0" borderId="0" xfId="0" applyFont="1" applyBorder="1" applyAlignment="1">
      <alignment horizontal="left" vertical="center" indent="1"/>
    </xf>
    <xf numFmtId="0" fontId="29" fillId="0" borderId="0" xfId="0" applyFont="1" applyFill="1" applyBorder="1" applyAlignment="1">
      <alignment horizontal="left" vertical="center" indent="1"/>
    </xf>
    <xf numFmtId="0" fontId="30" fillId="0" borderId="5" xfId="0" applyFont="1" applyFill="1" applyBorder="1" applyAlignment="1">
      <alignment horizontal="left" vertical="center" wrapText="1" indent="1"/>
    </xf>
    <xf numFmtId="0" fontId="30" fillId="0" borderId="5" xfId="0" applyFont="1" applyFill="1" applyBorder="1" applyAlignment="1" applyProtection="1">
      <alignment horizontal="left" vertical="center" wrapText="1" indent="1"/>
      <protection locked="0"/>
    </xf>
    <xf numFmtId="0" fontId="30" fillId="0" borderId="7" xfId="0" applyFont="1" applyFill="1" applyBorder="1" applyAlignment="1" applyProtection="1">
      <alignment horizontal="left" vertical="center" wrapText="1" indent="1"/>
      <protection locked="0"/>
    </xf>
    <xf numFmtId="0" fontId="30" fillId="0" borderId="8" xfId="0" applyFont="1" applyFill="1" applyBorder="1" applyAlignment="1" applyProtection="1">
      <alignment horizontal="left" vertical="center" wrapText="1" indent="1"/>
      <protection locked="0"/>
    </xf>
    <xf numFmtId="0" fontId="36" fillId="0" borderId="0" xfId="0" applyFont="1" applyFill="1" applyAlignment="1" applyProtection="1">
      <alignment horizontal="center" wrapText="1"/>
      <protection locked="0"/>
    </xf>
    <xf numFmtId="0" fontId="37" fillId="0" borderId="0" xfId="0" applyFont="1" applyFill="1" applyAlignment="1">
      <alignment horizontal="center"/>
    </xf>
    <xf numFmtId="0" fontId="39" fillId="0" borderId="0" xfId="0" applyFont="1" applyAlignment="1">
      <alignment horizontal="left" vertical="center" indent="1"/>
    </xf>
    <xf numFmtId="0" fontId="36" fillId="0" borderId="0" xfId="0" applyFont="1" applyAlignment="1">
      <alignment horizontal="left" indent="1"/>
    </xf>
    <xf numFmtId="0" fontId="36" fillId="0" borderId="0" xfId="0" applyFont="1" applyFill="1" applyAlignment="1" applyProtection="1">
      <alignment horizontal="left" wrapText="1" indent="1"/>
      <protection locked="0"/>
    </xf>
    <xf numFmtId="0" fontId="38" fillId="0" borderId="0" xfId="0" applyFont="1" applyFill="1" applyAlignment="1">
      <alignment horizontal="left" indent="1"/>
    </xf>
    <xf numFmtId="0" fontId="37" fillId="0" borderId="0" xfId="0" applyFont="1" applyAlignment="1" applyProtection="1">
      <alignment horizontal="left" indent="1"/>
      <protection locked="0"/>
    </xf>
    <xf numFmtId="0" fontId="37" fillId="0" borderId="0" xfId="0" applyFont="1" applyFill="1" applyAlignment="1" applyProtection="1">
      <alignment horizontal="left" indent="1"/>
      <protection locked="0"/>
    </xf>
    <xf numFmtId="0" fontId="30" fillId="0" borderId="14" xfId="0" applyFont="1" applyBorder="1" applyAlignment="1">
      <alignment horizontal="left" vertical="center" wrapText="1" indent="1"/>
    </xf>
    <xf numFmtId="0" fontId="30" fillId="14" borderId="14" xfId="0" applyFont="1" applyFill="1" applyBorder="1" applyAlignment="1">
      <alignment horizontal="left" vertical="center" wrapText="1" indent="1"/>
    </xf>
    <xf numFmtId="0" fontId="30" fillId="7" borderId="14" xfId="0" applyFont="1" applyFill="1" applyBorder="1" applyAlignment="1">
      <alignment horizontal="left" vertical="center" wrapText="1" indent="1"/>
    </xf>
    <xf numFmtId="0" fontId="30" fillId="7" borderId="14" xfId="0" applyFont="1" applyFill="1" applyBorder="1" applyAlignment="1">
      <alignment horizontal="left" vertical="center" indent="1"/>
    </xf>
    <xf numFmtId="0" fontId="31" fillId="12" borderId="4" xfId="0" applyFont="1" applyFill="1" applyBorder="1" applyAlignment="1">
      <alignment horizontal="left" vertical="center" wrapText="1" indent="1"/>
    </xf>
    <xf numFmtId="0" fontId="31" fillId="0" borderId="0" xfId="0"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0" xfId="0" applyFont="1" applyBorder="1" applyAlignment="1">
      <alignment horizontal="left" vertical="center" indent="1"/>
    </xf>
    <xf numFmtId="0" fontId="30" fillId="0" borderId="0" xfId="0" applyFont="1" applyBorder="1" applyAlignment="1">
      <alignment horizontal="left" vertical="center" wrapText="1" indent="1"/>
    </xf>
    <xf numFmtId="0" fontId="30" fillId="0" borderId="15" xfId="0" applyFont="1" applyBorder="1" applyAlignment="1">
      <alignment horizontal="left" vertical="center" wrapText="1" indent="1"/>
    </xf>
    <xf numFmtId="49" fontId="31" fillId="19" borderId="16" xfId="0" applyNumberFormat="1" applyFont="1" applyFill="1" applyBorder="1" applyAlignment="1">
      <alignment horizontal="left" vertical="center" wrapText="1" indent="1"/>
    </xf>
    <xf numFmtId="0" fontId="31" fillId="19" borderId="16" xfId="0" quotePrefix="1" applyFont="1" applyFill="1" applyBorder="1" applyAlignment="1">
      <alignment horizontal="left" vertical="center" wrapText="1" indent="1"/>
    </xf>
    <xf numFmtId="49" fontId="31" fillId="19" borderId="16" xfId="0" quotePrefix="1" applyNumberFormat="1" applyFont="1" applyFill="1" applyBorder="1" applyAlignment="1">
      <alignment horizontal="left" vertical="center" wrapText="1" indent="1"/>
    </xf>
    <xf numFmtId="49" fontId="30" fillId="7" borderId="14" xfId="0" applyNumberFormat="1" applyFont="1" applyFill="1" applyBorder="1" applyAlignment="1">
      <alignment horizontal="left" vertical="center" wrapText="1" indent="1"/>
    </xf>
    <xf numFmtId="0" fontId="30" fillId="7" borderId="14" xfId="0" quotePrefix="1" applyFont="1" applyFill="1" applyBorder="1" applyAlignment="1">
      <alignment horizontal="left" vertical="center" wrapText="1" indent="1"/>
    </xf>
    <xf numFmtId="0" fontId="30" fillId="7" borderId="14" xfId="1" applyFont="1" applyFill="1" applyBorder="1" applyAlignment="1">
      <alignment horizontal="left" vertical="center" wrapText="1" indent="1"/>
    </xf>
    <xf numFmtId="0" fontId="40" fillId="7" borderId="14" xfId="1" applyFont="1" applyFill="1" applyBorder="1" applyAlignment="1">
      <alignment horizontal="left" vertical="center" wrapText="1" indent="1"/>
    </xf>
    <xf numFmtId="49" fontId="30" fillId="7" borderId="14" xfId="0" quotePrefix="1" applyNumberFormat="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1" fillId="19" borderId="4" xfId="0" applyFont="1" applyFill="1" applyBorder="1" applyAlignment="1">
      <alignment horizontal="left" vertical="center" wrapText="1" indent="1"/>
    </xf>
    <xf numFmtId="0" fontId="35" fillId="0" borderId="0" xfId="0" applyFont="1" applyFill="1" applyBorder="1" applyAlignment="1">
      <alignment vertical="center"/>
    </xf>
    <xf numFmtId="0" fontId="0" fillId="7" borderId="0" xfId="0" applyFill="1" applyAlignment="1">
      <alignment horizontal="left" wrapText="1" indent="1"/>
    </xf>
    <xf numFmtId="0" fontId="19" fillId="7" borderId="0" xfId="0" applyFont="1" applyFill="1" applyAlignment="1">
      <alignment wrapText="1"/>
    </xf>
    <xf numFmtId="0" fontId="42" fillId="7" borderId="0" xfId="0" applyFont="1" applyFill="1" applyAlignment="1">
      <alignment wrapText="1"/>
    </xf>
    <xf numFmtId="0" fontId="43" fillId="7" borderId="0" xfId="0" applyFont="1" applyFill="1" applyAlignment="1">
      <alignment wrapText="1"/>
    </xf>
    <xf numFmtId="0" fontId="43" fillId="7" borderId="0" xfId="0" applyFont="1" applyFill="1" applyAlignment="1">
      <alignment horizontal="left" wrapText="1" indent="1"/>
    </xf>
    <xf numFmtId="0" fontId="42" fillId="7" borderId="0" xfId="0" applyFont="1" applyFill="1" applyAlignment="1">
      <alignment horizontal="center" vertical="top" wrapText="1"/>
    </xf>
    <xf numFmtId="0" fontId="43" fillId="7" borderId="0" xfId="0" applyFont="1" applyFill="1" applyAlignment="1">
      <alignment vertical="center" wrapText="1"/>
    </xf>
    <xf numFmtId="0" fontId="43" fillId="7" borderId="0" xfId="0" applyFont="1" applyFill="1" applyAlignment="1">
      <alignment horizontal="left" vertical="center" wrapText="1" indent="1"/>
    </xf>
    <xf numFmtId="0" fontId="47" fillId="7" borderId="0" xfId="0" applyFont="1" applyFill="1" applyAlignment="1">
      <alignment wrapText="1"/>
    </xf>
    <xf numFmtId="0" fontId="43" fillId="7" borderId="0" xfId="0" applyFont="1" applyFill="1" applyAlignment="1">
      <alignment vertical="top" wrapText="1"/>
    </xf>
    <xf numFmtId="0" fontId="42" fillId="7" borderId="0" xfId="0" applyFont="1" applyFill="1" applyAlignment="1">
      <alignment vertical="top" wrapText="1"/>
    </xf>
    <xf numFmtId="0" fontId="43" fillId="7" borderId="0" xfId="0" applyFont="1" applyFill="1" applyAlignment="1">
      <alignment horizontal="left" vertical="top" wrapText="1" indent="1"/>
    </xf>
    <xf numFmtId="0" fontId="42" fillId="7" borderId="0" xfId="0" applyFont="1" applyFill="1" applyAlignment="1">
      <alignment horizontal="left" vertical="top" wrapText="1"/>
    </xf>
    <xf numFmtId="0" fontId="49" fillId="7" borderId="0" xfId="0" applyFont="1" applyFill="1" applyAlignment="1">
      <alignment vertical="top" wrapText="1"/>
    </xf>
    <xf numFmtId="0" fontId="20" fillId="10" borderId="0" xfId="0" applyFont="1" applyFill="1" applyAlignment="1">
      <alignment wrapText="1"/>
    </xf>
    <xf numFmtId="0" fontId="0" fillId="10" borderId="0" xfId="0" applyFill="1" applyAlignment="1">
      <alignment wrapText="1"/>
    </xf>
    <xf numFmtId="0" fontId="0" fillId="10" borderId="0" xfId="0" applyFill="1" applyAlignment="1">
      <alignment horizontal="left" wrapText="1" indent="1"/>
    </xf>
    <xf numFmtId="0" fontId="48" fillId="7" borderId="0" xfId="0" applyFont="1" applyFill="1" applyAlignment="1">
      <alignment vertical="top" wrapText="1"/>
    </xf>
    <xf numFmtId="0" fontId="50" fillId="9" borderId="0" xfId="0" applyFont="1" applyFill="1" applyAlignment="1">
      <alignment vertical="center" wrapText="1"/>
    </xf>
    <xf numFmtId="0" fontId="20" fillId="9"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left" wrapText="1" indent="1"/>
    </xf>
    <xf numFmtId="0" fontId="0" fillId="10" borderId="18" xfId="0" applyFill="1" applyBorder="1" applyAlignment="1">
      <alignment wrapText="1"/>
    </xf>
    <xf numFmtId="0" fontId="0" fillId="10" borderId="18" xfId="0" applyFill="1" applyBorder="1" applyAlignment="1">
      <alignment horizontal="left" wrapText="1" indent="1"/>
    </xf>
    <xf numFmtId="0" fontId="58" fillId="9" borderId="0" xfId="0" applyFont="1" applyFill="1" applyAlignment="1">
      <alignment wrapText="1"/>
    </xf>
    <xf numFmtId="0" fontId="0" fillId="9" borderId="0" xfId="0" applyFill="1" applyAlignment="1">
      <alignment wrapText="1"/>
    </xf>
    <xf numFmtId="0" fontId="44" fillId="9" borderId="0" xfId="1" applyFont="1" applyFill="1" applyAlignment="1">
      <alignment wrapText="1"/>
    </xf>
    <xf numFmtId="0" fontId="43" fillId="9" borderId="21" xfId="0" applyFont="1" applyFill="1" applyBorder="1" applyAlignment="1">
      <alignment vertical="center" wrapText="1"/>
    </xf>
    <xf numFmtId="0" fontId="0" fillId="7" borderId="22" xfId="0" applyFill="1" applyBorder="1" applyAlignment="1">
      <alignment wrapText="1"/>
    </xf>
    <xf numFmtId="0" fontId="50" fillId="10" borderId="25" xfId="0" applyFont="1" applyFill="1" applyBorder="1" applyAlignment="1">
      <alignment vertical="center" wrapText="1"/>
    </xf>
    <xf numFmtId="0" fontId="24" fillId="18" borderId="26" xfId="0" applyFont="1" applyFill="1" applyBorder="1" applyAlignment="1" applyProtection="1">
      <alignment horizontal="center" vertical="center" wrapText="1"/>
      <protection locked="0"/>
    </xf>
    <xf numFmtId="0" fontId="24" fillId="18"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center" wrapText="1" indent="1"/>
      <protection locked="0"/>
    </xf>
    <xf numFmtId="0" fontId="24" fillId="21" borderId="26" xfId="0" applyFont="1" applyFill="1" applyBorder="1" applyAlignment="1" applyProtection="1">
      <alignment horizontal="left" vertical="center" wrapText="1" indent="1"/>
      <protection locked="0"/>
    </xf>
    <xf numFmtId="0" fontId="24" fillId="15" borderId="26" xfId="0" applyFont="1" applyFill="1" applyBorder="1" applyAlignment="1" applyProtection="1">
      <alignment horizontal="left" vertical="center" wrapText="1" indent="1"/>
      <protection locked="0"/>
    </xf>
    <xf numFmtId="0" fontId="28" fillId="14"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top" wrapText="1" indent="1"/>
      <protection locked="0"/>
    </xf>
    <xf numFmtId="0" fontId="45" fillId="7" borderId="35" xfId="0" applyFont="1" applyFill="1" applyBorder="1" applyAlignment="1">
      <alignment horizontal="left" vertical="top" wrapText="1" indent="1"/>
    </xf>
    <xf numFmtId="0" fontId="45" fillId="7" borderId="19" xfId="0" applyFont="1" applyFill="1" applyBorder="1" applyAlignment="1">
      <alignment horizontal="left" vertical="top" wrapText="1" indent="1"/>
    </xf>
    <xf numFmtId="0" fontId="45" fillId="7" borderId="19" xfId="0" applyFont="1" applyFill="1" applyBorder="1" applyAlignment="1">
      <alignment horizontal="left" vertical="top" wrapText="1"/>
    </xf>
    <xf numFmtId="0" fontId="45" fillId="7" borderId="36" xfId="0" applyFont="1" applyFill="1" applyBorder="1" applyAlignment="1" applyProtection="1">
      <alignment horizontal="left" vertical="top"/>
      <protection locked="0"/>
    </xf>
    <xf numFmtId="0" fontId="25" fillId="7" borderId="37" xfId="0" applyFont="1" applyFill="1" applyBorder="1" applyAlignment="1">
      <alignment horizontal="center" vertical="center" wrapText="1"/>
    </xf>
    <xf numFmtId="0" fontId="25" fillId="7" borderId="38" xfId="0" applyFont="1" applyFill="1" applyBorder="1" applyAlignment="1">
      <alignment horizontal="left" vertical="center" wrapText="1" indent="1"/>
    </xf>
    <xf numFmtId="0" fontId="33" fillId="7" borderId="38" xfId="0" applyFont="1" applyFill="1" applyBorder="1" applyAlignment="1">
      <alignment vertical="center" wrapText="1"/>
    </xf>
    <xf numFmtId="0" fontId="32" fillId="7" borderId="38" xfId="0" applyFont="1" applyFill="1" applyBorder="1" applyAlignment="1">
      <alignment vertical="center" wrapText="1"/>
    </xf>
    <xf numFmtId="0" fontId="26" fillId="7" borderId="39" xfId="0" applyFont="1" applyFill="1" applyBorder="1" applyAlignment="1" applyProtection="1">
      <alignment vertical="center"/>
      <protection locked="0"/>
    </xf>
    <xf numFmtId="0" fontId="24" fillId="23" borderId="26" xfId="0" applyFont="1" applyFill="1" applyBorder="1" applyAlignment="1" applyProtection="1">
      <alignment horizontal="left" vertical="center" wrapText="1" indent="1"/>
      <protection locked="0"/>
    </xf>
    <xf numFmtId="0" fontId="24" fillId="23" borderId="26" xfId="0" applyFont="1" applyFill="1" applyBorder="1" applyAlignment="1" applyProtection="1">
      <alignment horizontal="left" vertical="top" wrapText="1" indent="1"/>
    </xf>
    <xf numFmtId="0" fontId="24" fillId="16" borderId="26" xfId="0" applyFont="1" applyFill="1" applyBorder="1" applyAlignment="1" applyProtection="1">
      <alignment horizontal="center" vertical="center" wrapText="1"/>
    </xf>
    <xf numFmtId="0" fontId="64" fillId="25" borderId="26" xfId="0" applyFont="1" applyFill="1" applyBorder="1" applyAlignment="1">
      <alignment horizontal="center" vertical="center" wrapText="1"/>
    </xf>
    <xf numFmtId="0" fontId="24" fillId="0" borderId="0" xfId="0" applyFont="1" applyBorder="1" applyAlignment="1">
      <alignment horizontal="left" vertical="center" wrapText="1" indent="1"/>
    </xf>
    <xf numFmtId="0" fontId="66" fillId="25" borderId="26" xfId="0" applyFont="1" applyFill="1" applyBorder="1" applyAlignment="1">
      <alignment horizontal="center" vertical="center" wrapText="1"/>
    </xf>
    <xf numFmtId="0" fontId="23" fillId="11" borderId="41" xfId="0" applyFont="1" applyFill="1" applyBorder="1" applyAlignment="1">
      <alignment horizontal="left" vertical="center" wrapText="1" indent="1"/>
    </xf>
    <xf numFmtId="0" fontId="23" fillId="21" borderId="41" xfId="0" applyFont="1" applyFill="1" applyBorder="1" applyAlignment="1">
      <alignment horizontal="left" vertical="center" wrapText="1" indent="1"/>
    </xf>
    <xf numFmtId="0" fontId="23" fillId="23" borderId="41" xfId="0" applyFont="1" applyFill="1" applyBorder="1" applyAlignment="1">
      <alignment horizontal="left" vertical="center" wrapText="1" indent="1"/>
    </xf>
    <xf numFmtId="0" fontId="24" fillId="18" borderId="41" xfId="0" applyFont="1" applyFill="1" applyBorder="1" applyAlignment="1">
      <alignment horizontal="left" vertical="center" wrapText="1" indent="1"/>
    </xf>
    <xf numFmtId="49" fontId="24" fillId="18" borderId="41" xfId="0" applyNumberFormat="1" applyFont="1" applyFill="1" applyBorder="1" applyAlignment="1">
      <alignment horizontal="left" vertical="center" wrapText="1" indent="1"/>
    </xf>
    <xf numFmtId="49" fontId="24" fillId="16" borderId="41" xfId="0" applyNumberFormat="1" applyFont="1" applyFill="1" applyBorder="1" applyAlignment="1">
      <alignment horizontal="left" vertical="center" wrapText="1" indent="1"/>
    </xf>
    <xf numFmtId="0" fontId="24" fillId="16" borderId="41" xfId="0" applyFont="1" applyFill="1" applyBorder="1" applyAlignment="1">
      <alignment horizontal="left" vertical="center" wrapText="1" indent="1"/>
    </xf>
    <xf numFmtId="0" fontId="24" fillId="15" borderId="41" xfId="0" applyFont="1" applyFill="1" applyBorder="1" applyAlignment="1">
      <alignment horizontal="left" vertical="center" wrapText="1" indent="1"/>
    </xf>
    <xf numFmtId="0" fontId="24" fillId="23" borderId="41" xfId="0" applyFont="1" applyFill="1" applyBorder="1" applyAlignment="1">
      <alignment horizontal="left" vertical="center" wrapText="1" indent="1"/>
    </xf>
    <xf numFmtId="0" fontId="34" fillId="16" borderId="41" xfId="0" applyFont="1" applyFill="1" applyBorder="1" applyAlignment="1">
      <alignment horizontal="left" vertical="center" wrapText="1" indent="1"/>
    </xf>
    <xf numFmtId="0" fontId="24" fillId="16" borderId="41" xfId="0" applyFont="1" applyFill="1" applyBorder="1" applyAlignment="1" applyProtection="1">
      <alignment horizontal="left" vertical="center" wrapText="1" indent="1"/>
      <protection locked="0"/>
    </xf>
    <xf numFmtId="0" fontId="24" fillId="23" borderId="41" xfId="0" applyFont="1" applyFill="1" applyBorder="1" applyAlignment="1" applyProtection="1">
      <alignment horizontal="left" vertical="center" wrapText="1" indent="1"/>
      <protection locked="0"/>
    </xf>
    <xf numFmtId="0" fontId="24" fillId="18" borderId="41" xfId="0" applyFont="1" applyFill="1" applyBorder="1" applyAlignment="1" applyProtection="1">
      <alignment horizontal="center" vertical="center" wrapText="1"/>
      <protection locked="0"/>
    </xf>
    <xf numFmtId="0" fontId="24" fillId="18" borderId="41" xfId="0" applyFont="1" applyFill="1" applyBorder="1" applyAlignment="1" applyProtection="1">
      <alignment horizontal="left" vertical="center" wrapText="1" indent="1"/>
      <protection locked="0"/>
    </xf>
    <xf numFmtId="0" fontId="24" fillId="15" borderId="41" xfId="0" applyFont="1" applyFill="1" applyBorder="1" applyAlignment="1" applyProtection="1">
      <alignment horizontal="left" vertical="center" wrapText="1" indent="1"/>
      <protection locked="0"/>
    </xf>
    <xf numFmtId="0" fontId="24" fillId="21" borderId="41" xfId="0" applyFont="1" applyFill="1" applyBorder="1" applyAlignment="1" applyProtection="1">
      <alignment horizontal="left" vertical="center" wrapText="1" indent="1"/>
      <protection locked="0"/>
    </xf>
    <xf numFmtId="0" fontId="43" fillId="9" borderId="43" xfId="0" applyFont="1" applyFill="1" applyBorder="1" applyAlignment="1">
      <alignment wrapText="1"/>
    </xf>
    <xf numFmtId="0" fontId="42" fillId="9" borderId="43" xfId="0" applyFont="1" applyFill="1" applyBorder="1" applyAlignment="1">
      <alignment horizontal="left" vertical="top" wrapText="1"/>
    </xf>
    <xf numFmtId="0" fontId="43" fillId="9" borderId="43" xfId="0" applyFont="1" applyFill="1" applyBorder="1" applyAlignment="1">
      <alignment horizontal="left" wrapText="1" indent="1"/>
    </xf>
    <xf numFmtId="0" fontId="67" fillId="7" borderId="0" xfId="0" applyFont="1" applyFill="1" applyAlignment="1">
      <alignment horizontal="center" vertical="top" wrapText="1"/>
    </xf>
    <xf numFmtId="0" fontId="72" fillId="9" borderId="21" xfId="0" applyFont="1" applyFill="1" applyBorder="1" applyAlignment="1">
      <alignment horizontal="left" vertical="top" wrapText="1"/>
    </xf>
    <xf numFmtId="0" fontId="72" fillId="9" borderId="29" xfId="0" applyFont="1" applyFill="1" applyBorder="1" applyAlignment="1" applyProtection="1">
      <alignment horizontal="left" vertical="top"/>
      <protection locked="0"/>
    </xf>
    <xf numFmtId="0" fontId="72" fillId="9" borderId="21" xfId="0" applyFont="1" applyFill="1" applyBorder="1" applyAlignment="1" applyProtection="1">
      <alignment horizontal="left" vertical="top" indent="1"/>
      <protection locked="0"/>
    </xf>
    <xf numFmtId="0" fontId="58" fillId="26" borderId="0" xfId="0" applyFont="1" applyFill="1" applyAlignment="1">
      <alignment wrapText="1"/>
    </xf>
    <xf numFmtId="0" fontId="31" fillId="19" borderId="16" xfId="0" applyFont="1" applyFill="1" applyBorder="1" applyAlignment="1">
      <alignment horizontal="left" vertical="center" wrapText="1" indent="1"/>
    </xf>
    <xf numFmtId="0" fontId="30" fillId="7" borderId="0" xfId="0" applyFont="1" applyFill="1" applyBorder="1" applyAlignment="1">
      <alignment horizontal="left" vertical="center" wrapText="1" indent="1"/>
    </xf>
    <xf numFmtId="0" fontId="30" fillId="7" borderId="14" xfId="0" applyNumberFormat="1" applyFont="1" applyFill="1" applyBorder="1" applyAlignment="1">
      <alignment horizontal="left" vertical="center" wrapText="1" indent="1"/>
    </xf>
    <xf numFmtId="0" fontId="45" fillId="7" borderId="19" xfId="0" applyFont="1" applyFill="1" applyBorder="1" applyAlignment="1">
      <alignment horizontal="center" vertical="top" wrapText="1"/>
    </xf>
    <xf numFmtId="0" fontId="75" fillId="0" borderId="46" xfId="0" applyFont="1" applyBorder="1">
      <alignment horizontal="left" indent="1"/>
    </xf>
    <xf numFmtId="0" fontId="0" fillId="27" borderId="0" xfId="0" applyFont="1" applyFill="1">
      <alignment horizontal="left" indent="1"/>
    </xf>
    <xf numFmtId="0" fontId="0" fillId="0" borderId="0" xfId="0" applyFont="1">
      <alignment horizontal="left" indent="1"/>
    </xf>
    <xf numFmtId="0" fontId="0" fillId="0" borderId="47" xfId="0" applyFont="1" applyBorder="1">
      <alignment horizontal="left" indent="1"/>
    </xf>
    <xf numFmtId="0" fontId="75" fillId="0" borderId="0" xfId="0" applyFont="1" applyBorder="1">
      <alignment horizontal="left" indent="1"/>
    </xf>
    <xf numFmtId="0" fontId="31" fillId="12" borderId="31" xfId="0" applyFont="1" applyFill="1" applyBorder="1" applyAlignment="1">
      <alignment horizontal="center" vertical="center"/>
    </xf>
    <xf numFmtId="0" fontId="31" fillId="12" borderId="31" xfId="0" applyFont="1" applyFill="1" applyBorder="1" applyAlignment="1">
      <alignment horizontal="left" vertical="center" wrapText="1" indent="1"/>
    </xf>
    <xf numFmtId="0" fontId="30" fillId="0" borderId="13" xfId="0" applyFont="1" applyFill="1" applyBorder="1" applyAlignment="1">
      <alignment horizontal="left" vertical="center" wrapText="1" indent="1"/>
    </xf>
    <xf numFmtId="0" fontId="30" fillId="0" borderId="13" xfId="0" applyFont="1" applyFill="1" applyBorder="1" applyAlignment="1" applyProtection="1">
      <alignment horizontal="left" vertical="center" wrapText="1" indent="1"/>
      <protection locked="0"/>
    </xf>
    <xf numFmtId="0" fontId="30" fillId="0" borderId="33" xfId="0" applyFont="1" applyFill="1" applyBorder="1" applyAlignment="1" applyProtection="1">
      <alignment horizontal="left" vertical="center" wrapText="1" indent="1"/>
      <protection locked="0"/>
    </xf>
    <xf numFmtId="0" fontId="31" fillId="14" borderId="34" xfId="0" applyFont="1" applyFill="1" applyBorder="1" applyAlignment="1" applyProtection="1">
      <alignment horizontal="left" vertical="center" wrapText="1" indent="1"/>
    </xf>
    <xf numFmtId="0" fontId="30" fillId="13" borderId="34" xfId="0" applyFont="1" applyFill="1" applyBorder="1" applyAlignment="1" applyProtection="1">
      <alignment horizontal="left" vertical="center" wrapText="1" indent="1"/>
      <protection locked="0"/>
    </xf>
    <xf numFmtId="0" fontId="30" fillId="0" borderId="12" xfId="0" applyFont="1" applyFill="1" applyBorder="1" applyAlignment="1" applyProtection="1">
      <alignment horizontal="left" vertical="center" wrapText="1" indent="1"/>
      <protection locked="0"/>
    </xf>
    <xf numFmtId="0" fontId="30" fillId="0" borderId="13" xfId="0" applyNumberFormat="1" applyFont="1" applyFill="1" applyBorder="1" applyAlignment="1" applyProtection="1">
      <alignment horizontal="left" vertical="center" wrapText="1" indent="1"/>
      <protection locked="0"/>
    </xf>
    <xf numFmtId="0" fontId="31" fillId="19" borderId="42" xfId="0" applyFont="1" applyFill="1" applyBorder="1" applyAlignment="1" applyProtection="1">
      <alignment horizontal="center" vertical="center" wrapText="1"/>
      <protection locked="0"/>
    </xf>
    <xf numFmtId="0" fontId="31" fillId="19" borderId="42" xfId="0" applyFont="1" applyFill="1" applyBorder="1" applyAlignment="1" applyProtection="1">
      <alignment horizontal="left" vertical="center" wrapText="1" indent="1"/>
      <protection locked="0"/>
    </xf>
    <xf numFmtId="0" fontId="30" fillId="7" borderId="11" xfId="0" applyFont="1" applyFill="1" applyBorder="1" applyAlignment="1" applyProtection="1">
      <alignment horizontal="left" vertical="center" wrapText="1" indent="1"/>
      <protection locked="0"/>
    </xf>
    <xf numFmtId="0" fontId="30" fillId="7" borderId="9" xfId="0" applyFont="1" applyFill="1" applyBorder="1" applyAlignment="1" applyProtection="1">
      <alignment horizontal="left" vertical="center" wrapText="1" indent="1"/>
      <protection locked="0"/>
    </xf>
    <xf numFmtId="0" fontId="30" fillId="7" borderId="10" xfId="0" applyFont="1" applyFill="1" applyBorder="1" applyAlignment="1" applyProtection="1">
      <alignment horizontal="left" vertical="center" wrapText="1" indent="1"/>
      <protection locked="0"/>
    </xf>
    <xf numFmtId="0" fontId="30" fillId="14" borderId="34" xfId="0" applyFont="1" applyFill="1" applyBorder="1" applyAlignment="1" applyProtection="1">
      <alignment horizontal="left" vertical="center" wrapText="1" indent="1"/>
      <protection locked="0"/>
    </xf>
    <xf numFmtId="0" fontId="30" fillId="7" borderId="9" xfId="0" applyFont="1" applyFill="1" applyBorder="1" applyAlignment="1">
      <alignment horizontal="left" vertical="center" indent="1"/>
    </xf>
    <xf numFmtId="0" fontId="75" fillId="0" borderId="0" xfId="0" applyFont="1" applyAlignment="1">
      <alignment horizontal="left" vertical="center" indent="1"/>
    </xf>
    <xf numFmtId="0" fontId="0" fillId="0" borderId="0" xfId="0" applyAlignment="1">
      <alignment horizontal="left" vertical="center" indent="1"/>
    </xf>
    <xf numFmtId="0" fontId="50" fillId="10" borderId="25" xfId="0" applyFont="1" applyFill="1" applyBorder="1" applyAlignment="1">
      <alignment vertical="center" wrapText="1"/>
    </xf>
    <xf numFmtId="0" fontId="24" fillId="18" borderId="41" xfId="0" applyNumberFormat="1" applyFont="1" applyFill="1" applyBorder="1" applyAlignment="1">
      <alignment horizontal="left" vertical="center" wrapText="1" indent="1"/>
    </xf>
    <xf numFmtId="0" fontId="31" fillId="19" borderId="42" xfId="0" applyNumberFormat="1" applyFont="1" applyFill="1" applyBorder="1" applyAlignment="1">
      <alignment horizontal="left" vertical="center" wrapText="1" indent="1"/>
    </xf>
    <xf numFmtId="0" fontId="31" fillId="19" borderId="16" xfId="0" applyNumberFormat="1" applyFont="1" applyFill="1" applyBorder="1" applyAlignment="1">
      <alignment horizontal="left" vertical="center" wrapText="1" indent="1"/>
    </xf>
    <xf numFmtId="0" fontId="31" fillId="19" borderId="16" xfId="0" quotePrefix="1" applyNumberFormat="1" applyFont="1" applyFill="1" applyBorder="1" applyAlignment="1">
      <alignment horizontal="left" vertical="center" wrapText="1" indent="1"/>
    </xf>
    <xf numFmtId="0" fontId="23" fillId="16" borderId="41" xfId="0" applyFont="1" applyFill="1" applyBorder="1" applyAlignment="1">
      <alignment horizontal="left" vertical="center" wrapText="1"/>
    </xf>
    <xf numFmtId="0" fontId="30" fillId="7" borderId="11" xfId="0" applyFont="1" applyFill="1" applyBorder="1" applyAlignment="1">
      <alignment horizontal="left" vertical="center" wrapText="1"/>
    </xf>
    <xf numFmtId="0" fontId="30" fillId="7" borderId="14" xfId="0" applyFont="1" applyFill="1" applyBorder="1" applyAlignment="1">
      <alignment horizontal="left" vertical="top" wrapText="1" indent="1"/>
    </xf>
    <xf numFmtId="0" fontId="50" fillId="10" borderId="25" xfId="0" applyFont="1" applyFill="1" applyBorder="1" applyAlignment="1">
      <alignment vertical="center" wrapText="1"/>
    </xf>
    <xf numFmtId="0" fontId="24" fillId="16" borderId="26" xfId="0" applyFont="1" applyFill="1" applyBorder="1" applyAlignment="1">
      <alignment horizontal="left" vertical="top" wrapText="1" indent="1"/>
    </xf>
    <xf numFmtId="0" fontId="24" fillId="23" borderId="26" xfId="0" applyFont="1" applyFill="1" applyBorder="1" applyAlignment="1" applyProtection="1">
      <alignment horizontal="left" vertical="top" wrapText="1"/>
    </xf>
    <xf numFmtId="0" fontId="24" fillId="23" borderId="26" xfId="0" applyFont="1" applyFill="1" applyBorder="1" applyAlignment="1" applyProtection="1">
      <alignment horizontal="left" vertical="top" wrapText="1" indent="1"/>
      <protection locked="0"/>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65" fillId="20" borderId="41" xfId="0" applyFont="1" applyFill="1" applyBorder="1" applyAlignment="1">
      <alignment horizontal="center" vertical="center" wrapText="1"/>
    </xf>
    <xf numFmtId="0" fontId="41" fillId="20" borderId="52" xfId="0" applyFont="1" applyFill="1" applyBorder="1" applyAlignment="1">
      <alignment vertical="center" wrapText="1"/>
    </xf>
    <xf numFmtId="0" fontId="64" fillId="24" borderId="26" xfId="0" applyFont="1" applyFill="1" applyBorder="1" applyAlignment="1">
      <alignment horizontal="center" vertical="center" wrapText="1"/>
    </xf>
    <xf numFmtId="0" fontId="31" fillId="12" borderId="4" xfId="0" applyFont="1" applyFill="1" applyBorder="1" applyAlignment="1" applyProtection="1">
      <alignment horizontal="left" vertical="center" wrapText="1" indent="1"/>
      <protection locked="0"/>
    </xf>
    <xf numFmtId="0" fontId="30" fillId="0" borderId="5" xfId="0" applyNumberFormat="1" applyFont="1" applyFill="1" applyBorder="1" applyAlignment="1">
      <alignment horizontal="left" vertical="center" wrapText="1" indent="1"/>
    </xf>
    <xf numFmtId="0" fontId="30" fillId="0" borderId="5" xfId="0" applyNumberFormat="1" applyFont="1" applyFill="1" applyBorder="1" applyAlignment="1" applyProtection="1">
      <alignment horizontal="left" vertical="center" wrapText="1" indent="1"/>
      <protection locked="0"/>
    </xf>
    <xf numFmtId="0" fontId="31" fillId="12" borderId="31" xfId="0" applyFont="1" applyFill="1" applyBorder="1" applyAlignment="1" applyProtection="1">
      <alignment horizontal="left" vertical="center" wrapText="1" indent="1"/>
      <protection locked="0"/>
    </xf>
    <xf numFmtId="0" fontId="30" fillId="0" borderId="13" xfId="0" applyNumberFormat="1" applyFont="1" applyFill="1" applyBorder="1" applyAlignment="1">
      <alignment horizontal="left" vertical="center" wrapText="1" indent="1"/>
    </xf>
    <xf numFmtId="0" fontId="31" fillId="12" borderId="31" xfId="0" applyFont="1" applyFill="1" applyBorder="1" applyAlignment="1" applyProtection="1">
      <alignment horizontal="center" vertical="center" wrapText="1"/>
      <protection locked="0"/>
    </xf>
    <xf numFmtId="0" fontId="30" fillId="7" borderId="17" xfId="0" applyFont="1" applyFill="1" applyBorder="1" applyAlignment="1">
      <alignment horizontal="left" vertical="top" wrapText="1" indent="1"/>
    </xf>
    <xf numFmtId="0" fontId="78" fillId="7" borderId="14" xfId="0" applyFont="1" applyFill="1" applyBorder="1" applyAlignment="1">
      <alignment horizontal="left" vertical="center" wrapText="1" indent="1"/>
    </xf>
    <xf numFmtId="0" fontId="79" fillId="16" borderId="41" xfId="0" applyFont="1" applyFill="1" applyBorder="1" applyAlignment="1" applyProtection="1">
      <alignment horizontal="left" vertical="center" wrapText="1" indent="1"/>
      <protection locked="0"/>
    </xf>
    <xf numFmtId="0" fontId="81" fillId="7" borderId="14" xfId="0" applyFont="1" applyFill="1" applyBorder="1" applyAlignment="1">
      <alignment horizontal="left" vertical="center" wrapText="1" indent="1"/>
    </xf>
    <xf numFmtId="0" fontId="79" fillId="16" borderId="26" xfId="0" applyFont="1" applyFill="1" applyBorder="1" applyAlignment="1" applyProtection="1">
      <alignment horizontal="left" vertical="center" wrapText="1" indent="1"/>
      <protection locked="0"/>
    </xf>
    <xf numFmtId="0" fontId="80" fillId="19" borderId="16" xfId="0" applyNumberFormat="1" applyFont="1" applyFill="1" applyBorder="1" applyAlignment="1">
      <alignment horizontal="left" vertical="center" wrapText="1" indent="1"/>
    </xf>
    <xf numFmtId="0" fontId="81" fillId="7" borderId="14" xfId="0" applyFont="1" applyFill="1" applyBorder="1" applyAlignment="1">
      <alignment horizontal="left" vertical="top" wrapText="1" indent="1"/>
    </xf>
    <xf numFmtId="0" fontId="42" fillId="7" borderId="0" xfId="0" applyFont="1" applyFill="1" applyAlignment="1">
      <alignment vertical="top" wrapText="1"/>
    </xf>
    <xf numFmtId="0" fontId="79" fillId="16" borderId="41" xfId="0" applyFont="1" applyFill="1" applyBorder="1" applyAlignment="1">
      <alignment horizontal="left" vertical="center" wrapText="1" indent="1"/>
    </xf>
    <xf numFmtId="0" fontId="81" fillId="7" borderId="14" xfId="0" applyNumberFormat="1" applyFont="1" applyFill="1" applyBorder="1" applyAlignment="1">
      <alignment horizontal="left" vertical="center" wrapText="1" indent="1"/>
    </xf>
    <xf numFmtId="0" fontId="30" fillId="7" borderId="57" xfId="0" applyFont="1" applyFill="1" applyBorder="1" applyAlignment="1">
      <alignment horizontal="left" vertical="center" wrapText="1" indent="1"/>
    </xf>
    <xf numFmtId="0" fontId="53" fillId="7" borderId="0" xfId="1" applyFont="1" applyFill="1" applyAlignment="1">
      <alignment vertical="center" wrapText="1"/>
    </xf>
    <xf numFmtId="0" fontId="81" fillId="7" borderId="17" xfId="0" applyFont="1" applyFill="1" applyBorder="1" applyAlignment="1">
      <alignment horizontal="left" vertical="top" wrapText="1" indent="1"/>
    </xf>
    <xf numFmtId="0" fontId="81" fillId="28" borderId="14" xfId="0" applyFont="1" applyFill="1" applyBorder="1" applyAlignment="1">
      <alignment horizontal="left" vertical="center" wrapText="1" indent="1"/>
    </xf>
    <xf numFmtId="0" fontId="30" fillId="28" borderId="14" xfId="0" applyFont="1" applyFill="1" applyBorder="1" applyAlignment="1">
      <alignment horizontal="left" vertical="center" wrapText="1" indent="1"/>
    </xf>
    <xf numFmtId="164" fontId="23" fillId="11" borderId="41" xfId="0" applyNumberFormat="1" applyFont="1" applyFill="1" applyBorder="1" applyAlignment="1">
      <alignment horizontal="left" vertical="center" wrapText="1" indent="1"/>
    </xf>
    <xf numFmtId="0" fontId="50" fillId="10" borderId="25" xfId="0" applyFont="1" applyFill="1" applyBorder="1" applyAlignment="1">
      <alignment vertical="center" wrapText="1"/>
    </xf>
    <xf numFmtId="49" fontId="31" fillId="19" borderId="32" xfId="0" applyNumberFormat="1" applyFont="1" applyFill="1" applyBorder="1" applyAlignment="1">
      <alignment horizontal="left" vertical="center" wrapText="1" indent="1"/>
    </xf>
    <xf numFmtId="49" fontId="31" fillId="12" borderId="32" xfId="0" applyNumberFormat="1" applyFont="1" applyFill="1" applyBorder="1" applyAlignment="1">
      <alignment horizontal="left" vertical="center" wrapText="1" indent="1"/>
    </xf>
    <xf numFmtId="49" fontId="31" fillId="19" borderId="6" xfId="0" applyNumberFormat="1" applyFont="1" applyFill="1" applyBorder="1" applyAlignment="1">
      <alignment horizontal="left" vertical="center" wrapText="1" indent="1"/>
    </xf>
    <xf numFmtId="49" fontId="31" fillId="12" borderId="6" xfId="0" applyNumberFormat="1" applyFont="1" applyFill="1" applyBorder="1" applyAlignment="1">
      <alignment horizontal="left" vertical="center" wrapText="1" indent="1"/>
    </xf>
    <xf numFmtId="49" fontId="31" fillId="12" borderId="4" xfId="0" applyNumberFormat="1" applyFont="1" applyFill="1" applyBorder="1" applyAlignment="1">
      <alignment horizontal="left" vertical="center" wrapText="1" indent="1"/>
    </xf>
    <xf numFmtId="0" fontId="87" fillId="7" borderId="14" xfId="0" applyFont="1" applyFill="1" applyBorder="1" applyAlignment="1">
      <alignment horizontal="left" vertical="center" wrapText="1" indent="1"/>
    </xf>
    <xf numFmtId="0" fontId="87" fillId="0" borderId="0" xfId="0" applyFont="1" applyFill="1" applyBorder="1" applyAlignment="1">
      <alignment horizontal="left" vertical="center" wrapText="1" indent="1"/>
    </xf>
    <xf numFmtId="49" fontId="88" fillId="7" borderId="14" xfId="0" applyNumberFormat="1" applyFont="1" applyFill="1" applyBorder="1" applyAlignment="1">
      <alignment horizontal="left" vertical="center" wrapText="1" indent="1"/>
    </xf>
    <xf numFmtId="0" fontId="88" fillId="7" borderId="14" xfId="0" applyFont="1" applyFill="1" applyBorder="1" applyAlignment="1">
      <alignment horizontal="left" vertical="center" wrapText="1" indent="1"/>
    </xf>
    <xf numFmtId="49" fontId="88" fillId="7" borderId="14" xfId="0" quotePrefix="1" applyNumberFormat="1" applyFont="1" applyFill="1" applyBorder="1" applyAlignment="1">
      <alignment horizontal="left" vertical="center" wrapText="1" indent="1"/>
    </xf>
    <xf numFmtId="0" fontId="88" fillId="7" borderId="14" xfId="0" applyNumberFormat="1" applyFont="1" applyFill="1" applyBorder="1" applyAlignment="1">
      <alignment horizontal="left" vertical="center" wrapText="1" indent="1"/>
    </xf>
    <xf numFmtId="0" fontId="31" fillId="19" borderId="65" xfId="0" applyNumberFormat="1" applyFont="1" applyFill="1" applyBorder="1" applyAlignment="1">
      <alignment horizontal="left" vertical="center" wrapText="1" indent="1"/>
    </xf>
    <xf numFmtId="0" fontId="88" fillId="7" borderId="17" xfId="0" applyFont="1" applyFill="1" applyBorder="1" applyAlignment="1">
      <alignment horizontal="left" vertical="top" wrapText="1" indent="1"/>
    </xf>
    <xf numFmtId="0" fontId="88" fillId="7" borderId="14" xfId="0" applyFont="1" applyFill="1" applyBorder="1" applyAlignment="1">
      <alignment horizontal="left" vertical="top" wrapText="1" indent="1"/>
    </xf>
    <xf numFmtId="0" fontId="89" fillId="0" borderId="0" xfId="0" applyFont="1" applyFill="1" applyBorder="1" applyAlignment="1">
      <alignment horizontal="left" vertical="center" wrapText="1" indent="1"/>
    </xf>
    <xf numFmtId="0" fontId="30" fillId="7" borderId="15" xfId="0" applyFont="1" applyFill="1" applyBorder="1" applyAlignment="1">
      <alignment horizontal="left" vertical="center" wrapText="1" indent="1"/>
    </xf>
    <xf numFmtId="0" fontId="30" fillId="7" borderId="66" xfId="0" applyFont="1" applyFill="1" applyBorder="1" applyAlignment="1">
      <alignment horizontal="left" vertical="center" wrapText="1" indent="1"/>
    </xf>
    <xf numFmtId="0" fontId="50" fillId="10" borderId="25" xfId="0" applyFont="1" applyFill="1" applyBorder="1" applyAlignment="1">
      <alignment vertical="center" wrapText="1"/>
    </xf>
    <xf numFmtId="49" fontId="30" fillId="7" borderId="10" xfId="0" applyNumberFormat="1" applyFont="1" applyFill="1" applyBorder="1" applyAlignment="1">
      <alignment horizontal="left" vertical="center" wrapText="1" indent="1"/>
    </xf>
    <xf numFmtId="49" fontId="31" fillId="7" borderId="16" xfId="0" applyNumberFormat="1" applyFont="1" applyFill="1" applyBorder="1" applyAlignment="1">
      <alignment horizontal="left" vertical="center" wrapText="1" indent="1"/>
    </xf>
    <xf numFmtId="0" fontId="30" fillId="7" borderId="15" xfId="0" applyFont="1" applyFill="1" applyBorder="1" applyAlignment="1">
      <alignment horizontal="left" vertical="center" wrapText="1"/>
    </xf>
    <xf numFmtId="0" fontId="90" fillId="23" borderId="41" xfId="0" applyFont="1" applyFill="1" applyBorder="1" applyAlignment="1">
      <alignment horizontal="left" vertical="center" wrapText="1" indent="1"/>
    </xf>
    <xf numFmtId="0" fontId="42" fillId="7" borderId="0" xfId="0" applyFont="1" applyFill="1" applyAlignment="1">
      <alignment vertical="top" wrapText="1"/>
    </xf>
    <xf numFmtId="0" fontId="88" fillId="7" borderId="0" xfId="0" applyFont="1" applyFill="1" applyBorder="1" applyAlignment="1">
      <alignment horizontal="left" vertical="center" wrapText="1" indent="1"/>
    </xf>
    <xf numFmtId="0" fontId="88" fillId="7" borderId="45" xfId="0" applyFont="1" applyFill="1" applyBorder="1" applyAlignment="1">
      <alignment horizontal="left" vertical="center" wrapText="1" indent="1"/>
    </xf>
    <xf numFmtId="0" fontId="88" fillId="7" borderId="59" xfId="0" applyFont="1" applyFill="1" applyBorder="1" applyAlignment="1">
      <alignment horizontal="left" vertical="center" wrapText="1" indent="1"/>
    </xf>
    <xf numFmtId="0" fontId="88" fillId="7" borderId="60" xfId="0" applyFont="1" applyFill="1" applyBorder="1" applyAlignment="1">
      <alignment horizontal="left" vertical="center" wrapText="1" indent="1"/>
    </xf>
    <xf numFmtId="0" fontId="88" fillId="7" borderId="62" xfId="0" applyFont="1" applyFill="1" applyBorder="1" applyAlignment="1">
      <alignment horizontal="left" vertical="center" wrapText="1" indent="1"/>
    </xf>
    <xf numFmtId="0" fontId="88" fillId="7" borderId="63" xfId="0" applyFont="1" applyFill="1" applyBorder="1" applyAlignment="1">
      <alignment horizontal="left" vertical="center" wrapText="1" indent="1"/>
    </xf>
    <xf numFmtId="0" fontId="88" fillId="7" borderId="8" xfId="0" applyFont="1" applyFill="1" applyBorder="1" applyAlignment="1">
      <alignment horizontal="left" vertical="center" wrapText="1" indent="1"/>
    </xf>
    <xf numFmtId="0" fontId="88" fillId="7" borderId="61" xfId="0" applyFont="1" applyFill="1" applyBorder="1" applyAlignment="1">
      <alignment horizontal="left" vertical="center" wrapText="1" indent="1"/>
    </xf>
    <xf numFmtId="0" fontId="88" fillId="7" borderId="9" xfId="0" applyFont="1" applyFill="1" applyBorder="1" applyAlignment="1">
      <alignment horizontal="left" vertical="center" wrapText="1" indent="1"/>
    </xf>
    <xf numFmtId="0" fontId="88" fillId="7" borderId="16" xfId="0" applyFont="1" applyFill="1" applyBorder="1" applyAlignment="1">
      <alignment horizontal="left" vertical="center" wrapText="1" indent="1"/>
    </xf>
    <xf numFmtId="0" fontId="30" fillId="7" borderId="44" xfId="0" applyFont="1" applyFill="1" applyBorder="1" applyAlignment="1">
      <alignment horizontal="left" vertical="center" wrapText="1"/>
    </xf>
    <xf numFmtId="0" fontId="100" fillId="19" borderId="42" xfId="0" applyNumberFormat="1" applyFont="1" applyFill="1" applyBorder="1" applyAlignment="1">
      <alignment horizontal="left" vertical="center" wrapText="1" indent="1"/>
    </xf>
    <xf numFmtId="49" fontId="100" fillId="19" borderId="16" xfId="0" applyNumberFormat="1" applyFont="1" applyFill="1" applyBorder="1" applyAlignment="1">
      <alignment horizontal="left" vertical="center" wrapText="1" indent="1"/>
    </xf>
    <xf numFmtId="49" fontId="100" fillId="19" borderId="16" xfId="0" quotePrefix="1" applyNumberFormat="1" applyFont="1" applyFill="1" applyBorder="1" applyAlignment="1">
      <alignment horizontal="left" vertical="center" wrapText="1" indent="1"/>
    </xf>
    <xf numFmtId="0" fontId="100" fillId="19" borderId="16" xfId="0" applyNumberFormat="1" applyFont="1" applyFill="1" applyBorder="1" applyAlignment="1">
      <alignment horizontal="left" vertical="center" wrapText="1" indent="1"/>
    </xf>
    <xf numFmtId="0" fontId="88" fillId="0" borderId="0" xfId="0" applyFont="1" applyFill="1" applyBorder="1" applyAlignment="1">
      <alignment horizontal="left" vertical="center" wrapText="1" indent="1"/>
    </xf>
    <xf numFmtId="0" fontId="100" fillId="19" borderId="65" xfId="0" applyNumberFormat="1" applyFont="1" applyFill="1" applyBorder="1" applyAlignment="1">
      <alignment horizontal="left" vertical="center" wrapText="1" indent="1"/>
    </xf>
    <xf numFmtId="0" fontId="53" fillId="7" borderId="0" xfId="1" applyFont="1" applyFill="1" applyAlignment="1">
      <alignment vertical="center" wrapText="1"/>
    </xf>
    <xf numFmtId="0" fontId="42" fillId="7" borderId="0" xfId="0" applyFont="1" applyFill="1" applyAlignment="1">
      <alignment vertical="top" wrapText="1"/>
    </xf>
    <xf numFmtId="0" fontId="50" fillId="10" borderId="25" xfId="0" applyFont="1" applyFill="1" applyBorder="1" applyAlignment="1">
      <alignment vertical="center" wrapText="1"/>
    </xf>
    <xf numFmtId="0" fontId="100" fillId="19" borderId="16" xfId="0" applyFont="1" applyFill="1" applyBorder="1" applyAlignment="1">
      <alignment horizontal="left" vertical="center" wrapText="1" indent="1"/>
    </xf>
    <xf numFmtId="0" fontId="88" fillId="7" borderId="11" xfId="0" applyFont="1" applyFill="1" applyBorder="1" applyAlignment="1">
      <alignment horizontal="left" vertical="center" wrapText="1"/>
    </xf>
    <xf numFmtId="0" fontId="31" fillId="19" borderId="42" xfId="0" applyFont="1" applyFill="1" applyBorder="1" applyAlignment="1">
      <alignment horizontal="left" vertical="center" wrapText="1" indent="1"/>
    </xf>
    <xf numFmtId="0" fontId="31" fillId="19" borderId="50" xfId="0" applyFont="1" applyFill="1" applyBorder="1" applyAlignment="1">
      <alignment horizontal="left" vertical="center" wrapText="1" indent="1"/>
    </xf>
    <xf numFmtId="0" fontId="30" fillId="7" borderId="50" xfId="0" applyFont="1" applyFill="1" applyBorder="1" applyAlignment="1">
      <alignment horizontal="left" vertical="center" wrapText="1"/>
    </xf>
    <xf numFmtId="0" fontId="88" fillId="7" borderId="15" xfId="0" applyFont="1" applyFill="1" applyBorder="1" applyAlignment="1">
      <alignment horizontal="left" vertical="center" wrapText="1"/>
    </xf>
    <xf numFmtId="0" fontId="88" fillId="7" borderId="11" xfId="0" applyFont="1" applyFill="1" applyBorder="1" applyAlignment="1">
      <alignment vertical="center" wrapText="1"/>
    </xf>
    <xf numFmtId="49" fontId="30" fillId="7" borderId="10" xfId="0" quotePrefix="1" applyNumberFormat="1" applyFont="1" applyFill="1" applyBorder="1" applyAlignment="1">
      <alignment horizontal="left" vertical="center" wrapText="1" indent="1"/>
    </xf>
    <xf numFmtId="49" fontId="88" fillId="7" borderId="17" xfId="0" applyNumberFormat="1" applyFont="1" applyFill="1" applyBorder="1" applyAlignment="1">
      <alignment horizontal="left" vertical="top" wrapText="1" indent="1"/>
    </xf>
    <xf numFmtId="164" fontId="31" fillId="7" borderId="16" xfId="0" applyNumberFormat="1" applyFont="1" applyFill="1" applyBorder="1" applyAlignment="1">
      <alignment horizontal="left" vertical="center" wrapText="1" indent="1"/>
    </xf>
    <xf numFmtId="49" fontId="31" fillId="7" borderId="50" xfId="0" applyNumberFormat="1" applyFont="1" applyFill="1" applyBorder="1" applyAlignment="1">
      <alignment horizontal="left" vertical="center" wrapText="1" indent="1"/>
    </xf>
    <xf numFmtId="49" fontId="100" fillId="7" borderId="42" xfId="0" applyNumberFormat="1" applyFont="1" applyFill="1" applyBorder="1" applyAlignment="1">
      <alignment horizontal="left" vertical="center" wrapText="1" indent="1"/>
    </xf>
    <xf numFmtId="49" fontId="31" fillId="7" borderId="42" xfId="0" applyNumberFormat="1" applyFont="1" applyFill="1" applyBorder="1" applyAlignment="1">
      <alignment horizontal="left" vertical="center" wrapText="1" indent="1"/>
    </xf>
    <xf numFmtId="0" fontId="90" fillId="16" borderId="41" xfId="0" applyFont="1" applyFill="1" applyBorder="1" applyAlignment="1">
      <alignment horizontal="left" vertical="center" wrapText="1" indent="1"/>
    </xf>
    <xf numFmtId="0" fontId="34" fillId="23" borderId="41" xfId="0" applyFont="1" applyFill="1" applyBorder="1" applyAlignment="1">
      <alignment horizontal="left" vertical="center" wrapText="1" indent="1"/>
    </xf>
    <xf numFmtId="0" fontId="62" fillId="23" borderId="48" xfId="0" applyFont="1" applyFill="1" applyBorder="1" applyAlignment="1">
      <alignment horizontal="center" vertical="center" wrapText="1"/>
    </xf>
    <xf numFmtId="0" fontId="50" fillId="10" borderId="25" xfId="0" applyFont="1" applyFill="1" applyBorder="1" applyAlignment="1">
      <alignment vertical="center" wrapText="1"/>
    </xf>
    <xf numFmtId="0" fontId="41" fillId="20" borderId="54" xfId="0" applyFont="1" applyFill="1" applyBorder="1" applyAlignment="1">
      <alignment horizontal="center" vertical="center" wrapText="1"/>
    </xf>
    <xf numFmtId="0" fontId="80" fillId="19" borderId="42" xfId="0" applyNumberFormat="1" applyFont="1" applyFill="1" applyBorder="1" applyAlignment="1">
      <alignment horizontal="left" vertical="center" wrapText="1" indent="1"/>
    </xf>
    <xf numFmtId="49" fontId="30" fillId="7" borderId="9" xfId="0" applyNumberFormat="1" applyFont="1" applyFill="1" applyBorder="1" applyAlignment="1">
      <alignment horizontal="left" vertical="center" wrapText="1" indent="1"/>
    </xf>
    <xf numFmtId="0" fontId="81" fillId="7" borderId="58" xfId="0" applyNumberFormat="1" applyFont="1" applyFill="1" applyBorder="1" applyAlignment="1">
      <alignment horizontal="left" vertical="center" wrapText="1" indent="1"/>
    </xf>
    <xf numFmtId="49" fontId="31" fillId="0" borderId="16" xfId="0" applyNumberFormat="1" applyFont="1" applyFill="1" applyBorder="1" applyAlignment="1">
      <alignment horizontal="left" vertical="center" wrapText="1" indent="1"/>
    </xf>
    <xf numFmtId="0" fontId="105" fillId="7" borderId="15" xfId="0" applyFont="1" applyFill="1" applyBorder="1" applyAlignment="1">
      <alignment horizontal="left" vertical="center" wrapText="1"/>
    </xf>
    <xf numFmtId="0" fontId="30" fillId="0" borderId="14" xfId="0" applyFont="1" applyFill="1" applyBorder="1" applyAlignment="1">
      <alignment horizontal="left" vertical="center" wrapText="1" indent="1"/>
    </xf>
    <xf numFmtId="0" fontId="107" fillId="0" borderId="14" xfId="0" applyFont="1" applyBorder="1" applyAlignment="1">
      <alignment horizontal="left" vertical="center" wrapText="1" indent="1"/>
    </xf>
    <xf numFmtId="0" fontId="105" fillId="7" borderId="14" xfId="1" applyFont="1" applyFill="1" applyBorder="1" applyAlignment="1">
      <alignment horizontal="left" vertical="center" wrapText="1" indent="1"/>
    </xf>
    <xf numFmtId="0" fontId="105" fillId="0" borderId="0" xfId="1" applyFont="1" applyAlignment="1">
      <alignment horizontal="left" vertical="center" wrapText="1" indent="1"/>
    </xf>
    <xf numFmtId="0" fontId="105" fillId="7" borderId="15" xfId="1" applyFont="1" applyFill="1" applyBorder="1" applyAlignment="1">
      <alignment horizontal="left" vertical="center" wrapText="1"/>
    </xf>
    <xf numFmtId="0" fontId="105" fillId="7" borderId="14" xfId="1" quotePrefix="1" applyFont="1" applyFill="1" applyBorder="1" applyAlignment="1">
      <alignment horizontal="left" vertical="center" wrapText="1" indent="1"/>
    </xf>
    <xf numFmtId="49" fontId="88" fillId="7" borderId="10" xfId="0" quotePrefix="1" applyNumberFormat="1" applyFont="1" applyFill="1" applyBorder="1" applyAlignment="1">
      <alignment horizontal="left" vertical="center" wrapText="1" indent="1"/>
    </xf>
    <xf numFmtId="0" fontId="50" fillId="10" borderId="25" xfId="0" applyFont="1" applyFill="1" applyBorder="1" applyAlignment="1">
      <alignment vertical="center" wrapText="1"/>
    </xf>
    <xf numFmtId="0" fontId="100" fillId="12" borderId="4" xfId="0" applyNumberFormat="1" applyFont="1" applyFill="1" applyBorder="1" applyAlignment="1" applyProtection="1">
      <alignment horizontal="left" vertical="center" wrapText="1" indent="1"/>
      <protection locked="0"/>
    </xf>
    <xf numFmtId="0" fontId="31" fillId="12" borderId="4" xfId="0" applyNumberFormat="1" applyFont="1" applyFill="1" applyBorder="1" applyAlignment="1">
      <alignment horizontal="left" vertical="center" wrapText="1" indent="1"/>
    </xf>
    <xf numFmtId="0" fontId="88" fillId="0" borderId="5" xfId="0" applyNumberFormat="1" applyFont="1" applyFill="1" applyBorder="1" applyAlignment="1" applyProtection="1">
      <alignment horizontal="left" vertical="center" wrapText="1" indent="1"/>
      <protection locked="0"/>
    </xf>
    <xf numFmtId="0" fontId="88" fillId="0" borderId="5" xfId="0" applyNumberFormat="1" applyFont="1" applyFill="1" applyBorder="1" applyAlignment="1">
      <alignment horizontal="left" vertical="center" wrapText="1" indent="1"/>
    </xf>
    <xf numFmtId="0" fontId="88" fillId="0" borderId="5" xfId="0" applyFont="1" applyFill="1" applyBorder="1" applyAlignment="1" applyProtection="1">
      <alignment horizontal="left" vertical="center" wrapText="1" indent="1"/>
      <protection locked="0"/>
    </xf>
    <xf numFmtId="0" fontId="88" fillId="14" borderId="69" xfId="0" applyFont="1" applyFill="1" applyBorder="1" applyAlignment="1" applyProtection="1">
      <alignment horizontal="left" vertical="center" wrapText="1" indent="1"/>
    </xf>
    <xf numFmtId="0" fontId="88" fillId="29" borderId="69" xfId="0" applyFont="1" applyFill="1" applyBorder="1" applyAlignment="1" applyProtection="1">
      <alignment horizontal="left" vertical="center" wrapText="1" indent="1"/>
      <protection locked="0"/>
    </xf>
    <xf numFmtId="0" fontId="88" fillId="0" borderId="13" xfId="0" applyNumberFormat="1" applyFont="1" applyFill="1" applyBorder="1" applyAlignment="1" applyProtection="1">
      <alignment horizontal="left" vertical="center" wrapText="1" indent="1"/>
      <protection locked="0"/>
    </xf>
    <xf numFmtId="0" fontId="100" fillId="12" borderId="4" xfId="0" applyFont="1" applyFill="1" applyBorder="1" applyAlignment="1" applyProtection="1">
      <alignment horizontal="center" vertical="center" wrapText="1"/>
      <protection locked="0"/>
    </xf>
    <xf numFmtId="165" fontId="45" fillId="7" borderId="19" xfId="70" applyNumberFormat="1" applyFont="1" applyFill="1" applyBorder="1" applyAlignment="1">
      <alignment horizontal="left" vertical="top" wrapText="1" indent="1"/>
    </xf>
    <xf numFmtId="0" fontId="0" fillId="0" borderId="0" xfId="0" applyAlignment="1">
      <alignment horizontal="left"/>
    </xf>
    <xf numFmtId="0" fontId="75" fillId="0" borderId="68" xfId="0" applyFont="1" applyBorder="1" applyAlignment="1">
      <alignment horizontal="left"/>
    </xf>
    <xf numFmtId="0" fontId="0" fillId="0" borderId="68" xfId="0" applyBorder="1" applyAlignment="1">
      <alignment horizontal="left"/>
    </xf>
    <xf numFmtId="1" fontId="0" fillId="0" borderId="68" xfId="0" applyNumberFormat="1" applyBorder="1" applyAlignment="1">
      <alignment horizontal="center"/>
    </xf>
    <xf numFmtId="9" fontId="0" fillId="0" borderId="68" xfId="70" applyFont="1" applyBorder="1" applyAlignment="1">
      <alignment horizontal="center"/>
    </xf>
    <xf numFmtId="0" fontId="0" fillId="0" borderId="68" xfId="0" applyBorder="1" applyAlignment="1">
      <alignment horizontal="center"/>
    </xf>
    <xf numFmtId="0" fontId="0" fillId="0" borderId="68" xfId="0" applyBorder="1" applyAlignment="1">
      <alignment horizontal="left" indent="1"/>
    </xf>
    <xf numFmtId="0" fontId="110" fillId="0" borderId="0" xfId="0" applyFont="1" applyAlignment="1">
      <alignment horizontal="left"/>
    </xf>
    <xf numFmtId="0" fontId="110" fillId="0" borderId="0" xfId="0" applyFont="1">
      <alignment horizontal="left" indent="1"/>
    </xf>
    <xf numFmtId="0" fontId="88" fillId="13" borderId="34" xfId="0" applyFont="1" applyFill="1" applyBorder="1" applyAlignment="1" applyProtection="1">
      <alignment horizontal="left" vertical="center" wrapText="1" indent="1"/>
      <protection locked="0"/>
    </xf>
    <xf numFmtId="0" fontId="111" fillId="13" borderId="34" xfId="0" applyFont="1" applyFill="1" applyBorder="1" applyAlignment="1" applyProtection="1">
      <alignment horizontal="left" vertical="center" wrapText="1" indent="1"/>
      <protection locked="0"/>
    </xf>
    <xf numFmtId="0" fontId="112" fillId="29" borderId="69" xfId="0" applyFont="1" applyFill="1" applyBorder="1" applyAlignment="1" applyProtection="1">
      <alignment horizontal="left" vertical="center" wrapText="1" indent="1"/>
      <protection locked="0"/>
    </xf>
    <xf numFmtId="0" fontId="100" fillId="14" borderId="69" xfId="0" applyFont="1" applyFill="1" applyBorder="1" applyAlignment="1" applyProtection="1">
      <alignment horizontal="left" vertical="center" wrapText="1" indent="1"/>
    </xf>
    <xf numFmtId="0" fontId="30" fillId="0" borderId="70" xfId="0" applyFont="1" applyFill="1" applyBorder="1" applyAlignment="1" applyProtection="1">
      <alignment horizontal="left" vertical="center" wrapText="1" indent="1"/>
      <protection locked="0"/>
    </xf>
    <xf numFmtId="0" fontId="30" fillId="0" borderId="71" xfId="0" applyFont="1" applyFill="1" applyBorder="1" applyAlignment="1" applyProtection="1">
      <alignment horizontal="left" vertical="center" wrapText="1" indent="1"/>
      <protection locked="0"/>
    </xf>
    <xf numFmtId="0" fontId="88" fillId="0" borderId="8" xfId="0" applyFont="1" applyFill="1" applyBorder="1" applyAlignment="1" applyProtection="1">
      <alignment horizontal="left" vertical="center" wrapText="1" indent="1"/>
      <protection locked="0"/>
    </xf>
    <xf numFmtId="0" fontId="24" fillId="21" borderId="72" xfId="0" applyFont="1" applyFill="1" applyBorder="1" applyAlignment="1" applyProtection="1">
      <alignment horizontal="left" vertical="center" wrapText="1" indent="1"/>
      <protection locked="0"/>
    </xf>
    <xf numFmtId="0" fontId="26" fillId="0" borderId="73" xfId="0" applyFont="1" applyBorder="1" applyAlignment="1">
      <alignment horizontal="left" vertical="top" wrapText="1"/>
    </xf>
    <xf numFmtId="0" fontId="26" fillId="0" borderId="5" xfId="0" applyFont="1" applyBorder="1" applyAlignment="1">
      <alignment horizontal="left" vertical="top" wrapText="1"/>
    </xf>
    <xf numFmtId="0" fontId="26" fillId="0" borderId="74" xfId="0" applyFont="1" applyBorder="1" applyAlignment="1">
      <alignment horizontal="left" vertical="top" wrapText="1"/>
    </xf>
    <xf numFmtId="0" fontId="26" fillId="0" borderId="5" xfId="0" applyFont="1" applyFill="1" applyBorder="1" applyAlignment="1" applyProtection="1">
      <alignment horizontal="left" vertical="center" wrapText="1"/>
      <protection locked="0"/>
    </xf>
    <xf numFmtId="0" fontId="24" fillId="24" borderId="48" xfId="0" applyFont="1" applyFill="1" applyBorder="1" applyAlignment="1">
      <alignment horizontal="center" vertical="center" wrapText="1"/>
    </xf>
    <xf numFmtId="0" fontId="26" fillId="0" borderId="5" xfId="0" applyFont="1" applyFill="1" applyBorder="1" applyAlignment="1" applyProtection="1">
      <alignment horizontal="left" vertical="center" wrapText="1" indent="1"/>
      <protection locked="0"/>
    </xf>
    <xf numFmtId="0" fontId="30" fillId="0" borderId="5" xfId="0" applyFont="1" applyBorder="1" applyAlignment="1" applyProtection="1">
      <alignment horizontal="left" vertical="center" wrapText="1" indent="1"/>
      <protection locked="0"/>
    </xf>
    <xf numFmtId="0" fontId="88" fillId="0" borderId="5" xfId="0" applyFont="1" applyBorder="1" applyAlignment="1" applyProtection="1">
      <alignment horizontal="left" vertical="center" wrapText="1" indent="1"/>
      <protection locked="0"/>
    </xf>
    <xf numFmtId="0" fontId="30" fillId="0" borderId="13" xfId="0" applyFont="1" applyBorder="1" applyAlignment="1" applyProtection="1">
      <alignment horizontal="left" vertical="center" wrapText="1" indent="1"/>
      <protection locked="0"/>
    </xf>
    <xf numFmtId="0" fontId="24" fillId="16" borderId="75" xfId="0" applyFont="1" applyFill="1" applyBorder="1" applyAlignment="1" applyProtection="1">
      <alignment horizontal="center" vertical="center" wrapText="1"/>
    </xf>
    <xf numFmtId="0" fontId="42" fillId="7" borderId="0" xfId="0" applyFont="1" applyFill="1" applyAlignment="1">
      <alignment horizontal="left" vertical="top" wrapText="1"/>
    </xf>
    <xf numFmtId="0" fontId="59" fillId="26" borderId="0" xfId="1" applyFont="1" applyFill="1" applyAlignment="1">
      <alignment horizontal="left"/>
    </xf>
    <xf numFmtId="0" fontId="70" fillId="7" borderId="0" xfId="0" applyFont="1" applyFill="1" applyAlignment="1">
      <alignment vertical="center" wrapText="1"/>
    </xf>
    <xf numFmtId="0" fontId="57" fillId="9" borderId="21" xfId="1" applyFont="1" applyFill="1" applyBorder="1" applyAlignment="1">
      <alignment vertical="center" wrapText="1"/>
    </xf>
    <xf numFmtId="0" fontId="53" fillId="7" borderId="0" xfId="1" applyFont="1" applyFill="1" applyAlignment="1">
      <alignment vertical="center" wrapText="1"/>
    </xf>
    <xf numFmtId="0" fontId="67" fillId="7" borderId="0" xfId="0" applyFont="1" applyFill="1" applyAlignment="1">
      <alignment vertical="top" wrapText="1"/>
    </xf>
    <xf numFmtId="0" fontId="42" fillId="7" borderId="0" xfId="0" applyFont="1" applyFill="1" applyAlignment="1">
      <alignment vertical="top" wrapText="1"/>
    </xf>
    <xf numFmtId="0" fontId="22" fillId="7" borderId="0" xfId="0" applyFont="1" applyFill="1" applyAlignment="1">
      <alignment horizontal="left" vertical="top" wrapText="1"/>
    </xf>
    <xf numFmtId="0" fontId="22" fillId="7" borderId="0" xfId="0" applyFont="1" applyFill="1" applyAlignment="1">
      <alignment vertical="top" wrapText="1"/>
    </xf>
    <xf numFmtId="0" fontId="50" fillId="10" borderId="0" xfId="0" applyFont="1" applyFill="1" applyAlignment="1">
      <alignment horizontal="center" vertical="center" wrapText="1"/>
    </xf>
    <xf numFmtId="0" fontId="59" fillId="9" borderId="0" xfId="1" applyFont="1" applyFill="1" applyAlignment="1">
      <alignment wrapText="1"/>
    </xf>
    <xf numFmtId="0" fontId="0" fillId="7" borderId="23" xfId="0" applyFill="1" applyBorder="1" applyAlignment="1">
      <alignment wrapText="1"/>
    </xf>
    <xf numFmtId="0" fontId="42" fillId="7" borderId="0" xfId="0" applyFont="1" applyFill="1" applyAlignment="1">
      <alignment vertical="center" wrapText="1"/>
    </xf>
    <xf numFmtId="0" fontId="54" fillId="9" borderId="0" xfId="0" applyFont="1" applyFill="1" applyAlignment="1">
      <alignment vertical="center" wrapText="1"/>
    </xf>
    <xf numFmtId="0" fontId="56" fillId="17" borderId="0" xfId="0" applyFont="1" applyFill="1" applyAlignment="1">
      <alignment horizontal="left" vertical="top" wrapText="1"/>
    </xf>
    <xf numFmtId="0" fontId="55" fillId="17" borderId="0" xfId="0" applyFont="1" applyFill="1" applyAlignment="1">
      <alignment vertical="top" wrapText="1"/>
    </xf>
    <xf numFmtId="0" fontId="42" fillId="7" borderId="0" xfId="0" applyFont="1" applyFill="1" applyBorder="1" applyAlignment="1">
      <alignment vertical="top" wrapText="1"/>
    </xf>
    <xf numFmtId="0" fontId="61" fillId="10" borderId="20" xfId="1" applyFont="1" applyFill="1" applyBorder="1" applyAlignment="1">
      <alignment horizontal="center" vertical="center" wrapText="1"/>
    </xf>
    <xf numFmtId="0" fontId="22" fillId="22" borderId="0" xfId="0" applyFont="1" applyFill="1" applyAlignment="1">
      <alignment horizontal="left" vertical="top" wrapText="1"/>
    </xf>
    <xf numFmtId="0" fontId="69" fillId="7" borderId="0" xfId="0" applyFont="1" applyFill="1" applyAlignment="1">
      <alignment vertical="top" wrapText="1"/>
    </xf>
    <xf numFmtId="0" fontId="8" fillId="4" borderId="0" xfId="0" applyFont="1" applyFill="1" applyBorder="1" applyAlignment="1">
      <alignment horizontal="center" wrapText="1"/>
    </xf>
    <xf numFmtId="0" fontId="0" fillId="0" borderId="0" xfId="0" applyAlignment="1">
      <alignment horizontal="center"/>
    </xf>
    <xf numFmtId="0" fontId="8" fillId="5" borderId="0"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4" fillId="24" borderId="48" xfId="0" applyFont="1" applyFill="1" applyBorder="1" applyAlignment="1">
      <alignment horizontal="center" vertical="center" wrapText="1"/>
    </xf>
    <xf numFmtId="0" fontId="24" fillId="24" borderId="64" xfId="0" applyFont="1" applyFill="1" applyBorder="1" applyAlignment="1">
      <alignment horizontal="center" vertical="center" wrapText="1"/>
    </xf>
    <xf numFmtId="0" fontId="93" fillId="17" borderId="30" xfId="0" applyFont="1" applyFill="1" applyBorder="1" applyAlignment="1">
      <alignment horizontal="left" vertical="top" wrapText="1" indent="1"/>
    </xf>
    <xf numFmtId="0" fontId="72" fillId="17" borderId="21" xfId="0" applyFont="1" applyFill="1" applyBorder="1" applyAlignment="1">
      <alignment horizontal="left" vertical="top" wrapText="1" indent="1"/>
    </xf>
    <xf numFmtId="0" fontId="72" fillId="17" borderId="29" xfId="0" applyFont="1" applyFill="1" applyBorder="1" applyAlignment="1">
      <alignment horizontal="left" vertical="top" wrapText="1" indent="1"/>
    </xf>
    <xf numFmtId="0" fontId="62" fillId="16" borderId="19" xfId="0" applyFont="1" applyFill="1" applyBorder="1" applyAlignment="1">
      <alignment horizontal="center" vertical="center" wrapText="1"/>
    </xf>
    <xf numFmtId="0" fontId="62" fillId="16" borderId="36" xfId="0" applyFont="1" applyFill="1" applyBorder="1" applyAlignment="1">
      <alignment horizontal="center" vertical="center" wrapText="1"/>
    </xf>
    <xf numFmtId="0" fontId="62" fillId="16" borderId="26" xfId="0" applyFont="1" applyFill="1" applyBorder="1" applyAlignment="1">
      <alignment horizontal="center" vertical="center" wrapText="1"/>
    </xf>
    <xf numFmtId="0" fontId="62" fillId="16" borderId="72" xfId="0" applyFont="1" applyFill="1" applyBorder="1" applyAlignment="1">
      <alignment horizontal="center" vertical="center" wrapText="1"/>
    </xf>
    <xf numFmtId="0" fontId="62" fillId="23" borderId="48" xfId="0" applyFont="1" applyFill="1" applyBorder="1" applyAlignment="1">
      <alignment horizontal="center" vertical="center" wrapText="1"/>
    </xf>
    <xf numFmtId="0" fontId="62" fillId="23" borderId="64" xfId="0" applyFont="1" applyFill="1" applyBorder="1" applyAlignment="1">
      <alignment horizontal="center" vertical="center" wrapText="1"/>
    </xf>
    <xf numFmtId="0" fontId="93" fillId="9" borderId="56" xfId="0" applyFont="1" applyFill="1" applyBorder="1" applyAlignment="1">
      <alignment horizontal="center" vertical="top" wrapText="1"/>
    </xf>
    <xf numFmtId="0" fontId="48" fillId="9" borderId="51" xfId="0" applyFont="1" applyFill="1" applyBorder="1" applyAlignment="1">
      <alignment horizontal="center" vertical="top" wrapText="1"/>
    </xf>
    <xf numFmtId="0" fontId="76" fillId="13" borderId="48" xfId="0" applyFont="1" applyFill="1" applyBorder="1" applyAlignment="1" applyProtection="1">
      <alignment horizontal="left" vertical="center" wrapText="1"/>
      <protection locked="0"/>
    </xf>
    <xf numFmtId="0" fontId="76" fillId="13" borderId="49" xfId="0" applyFont="1" applyFill="1" applyBorder="1" applyAlignment="1" applyProtection="1">
      <alignment horizontal="left" vertical="center" wrapText="1"/>
      <protection locked="0"/>
    </xf>
    <xf numFmtId="0" fontId="93" fillId="9" borderId="67" xfId="0" applyFont="1" applyFill="1" applyBorder="1" applyAlignment="1">
      <alignment horizontal="left" vertical="top" wrapText="1"/>
    </xf>
    <xf numFmtId="0" fontId="93" fillId="9" borderId="51" xfId="0" applyFont="1" applyFill="1" applyBorder="1" applyAlignment="1">
      <alignment horizontal="left" vertical="top" wrapText="1"/>
    </xf>
    <xf numFmtId="0" fontId="23" fillId="15" borderId="26" xfId="0" applyFont="1" applyFill="1" applyBorder="1" applyAlignment="1" applyProtection="1">
      <alignment horizontal="center" vertical="center"/>
      <protection locked="0"/>
    </xf>
    <xf numFmtId="0" fontId="50" fillId="10" borderId="24" xfId="0" applyFont="1" applyFill="1" applyBorder="1" applyAlignment="1">
      <alignment vertical="center" wrapText="1"/>
    </xf>
    <xf numFmtId="0" fontId="50" fillId="10" borderId="25" xfId="0" applyFont="1" applyFill="1" applyBorder="1" applyAlignment="1">
      <alignment vertical="center" wrapText="1"/>
    </xf>
    <xf numFmtId="0" fontId="63" fillId="24" borderId="26" xfId="0" applyFont="1" applyFill="1" applyBorder="1" applyAlignment="1">
      <alignment horizontal="center" vertical="center" wrapText="1"/>
    </xf>
    <xf numFmtId="0" fontId="62" fillId="23" borderId="35" xfId="0" applyFont="1" applyFill="1" applyBorder="1" applyAlignment="1">
      <alignment horizontal="center" vertical="center" wrapText="1"/>
    </xf>
    <xf numFmtId="0" fontId="62" fillId="23" borderId="19" xfId="0" applyFont="1" applyFill="1" applyBorder="1" applyAlignment="1">
      <alignment horizontal="center" vertical="center" wrapText="1"/>
    </xf>
    <xf numFmtId="0" fontId="62" fillId="23" borderId="36" xfId="0" applyFont="1" applyFill="1" applyBorder="1" applyAlignment="1">
      <alignment horizontal="center" vertical="center" wrapText="1"/>
    </xf>
    <xf numFmtId="0" fontId="62" fillId="23" borderId="37" xfId="0" applyFont="1" applyFill="1" applyBorder="1" applyAlignment="1">
      <alignment horizontal="center" vertical="center" wrapText="1"/>
    </xf>
    <xf numFmtId="0" fontId="62" fillId="23" borderId="38" xfId="0" applyFont="1" applyFill="1" applyBorder="1" applyAlignment="1">
      <alignment horizontal="center" vertical="center" wrapText="1"/>
    </xf>
    <xf numFmtId="0" fontId="62" fillId="23" borderId="39" xfId="0" applyFont="1" applyFill="1" applyBorder="1" applyAlignment="1">
      <alignment horizontal="center" vertical="center" wrapText="1"/>
    </xf>
    <xf numFmtId="0" fontId="72" fillId="9" borderId="27" xfId="0" applyFont="1" applyFill="1" applyBorder="1" applyAlignment="1">
      <alignment horizontal="left" vertical="top" wrapText="1" indent="1"/>
    </xf>
    <xf numFmtId="0" fontId="72" fillId="9" borderId="21" xfId="0" applyFont="1" applyFill="1" applyBorder="1" applyAlignment="1">
      <alignment horizontal="left" vertical="top" wrapText="1" indent="1"/>
    </xf>
    <xf numFmtId="0" fontId="72" fillId="9" borderId="28" xfId="0" applyFont="1" applyFill="1" applyBorder="1" applyAlignment="1">
      <alignment horizontal="left" vertical="top" wrapText="1" indent="1"/>
    </xf>
    <xf numFmtId="0" fontId="93" fillId="9" borderId="30" xfId="0" applyFont="1" applyFill="1" applyBorder="1" applyAlignment="1" applyProtection="1">
      <alignment horizontal="left" vertical="top" wrapText="1" indent="1"/>
      <protection locked="0"/>
    </xf>
    <xf numFmtId="0" fontId="72" fillId="9" borderId="21" xfId="0" applyFont="1" applyFill="1" applyBorder="1" applyAlignment="1" applyProtection="1">
      <alignment horizontal="left" vertical="top" wrapText="1" indent="1"/>
      <protection locked="0"/>
    </xf>
    <xf numFmtId="0" fontId="72" fillId="9" borderId="29" xfId="0" applyFont="1" applyFill="1" applyBorder="1" applyAlignment="1" applyProtection="1">
      <alignment horizontal="left" vertical="top" wrapText="1" indent="1"/>
      <protection locked="0"/>
    </xf>
    <xf numFmtId="0" fontId="50" fillId="10" borderId="3" xfId="0" applyFont="1" applyFill="1" applyBorder="1" applyAlignment="1">
      <alignment horizontal="center" vertical="center"/>
    </xf>
    <xf numFmtId="0" fontId="50" fillId="10" borderId="18" xfId="0" applyFont="1" applyFill="1" applyBorder="1" applyAlignment="1">
      <alignment horizontal="center" vertical="center"/>
    </xf>
    <xf numFmtId="0" fontId="50" fillId="10" borderId="40" xfId="0" applyFont="1" applyFill="1" applyBorder="1" applyAlignment="1">
      <alignment horizontal="center" vertical="center"/>
    </xf>
    <xf numFmtId="0" fontId="65" fillId="20" borderId="54" xfId="0" applyFont="1" applyFill="1" applyBorder="1" applyAlignment="1">
      <alignment horizontal="center" vertical="center" wrapText="1"/>
    </xf>
    <xf numFmtId="0" fontId="65" fillId="20" borderId="53" xfId="0" applyFont="1" applyFill="1" applyBorder="1" applyAlignment="1">
      <alignment horizontal="center" vertical="center" wrapText="1"/>
    </xf>
    <xf numFmtId="0" fontId="41" fillId="20" borderId="54" xfId="0" applyFont="1" applyFill="1" applyBorder="1" applyAlignment="1">
      <alignment horizontal="center" vertical="center" wrapText="1"/>
    </xf>
    <xf numFmtId="0" fontId="41" fillId="20" borderId="53" xfId="0" applyFont="1" applyFill="1" applyBorder="1" applyAlignment="1">
      <alignment horizontal="center" vertical="center" wrapText="1"/>
    </xf>
    <xf numFmtId="0" fontId="41" fillId="20" borderId="55" xfId="0" applyFont="1" applyFill="1" applyBorder="1" applyAlignment="1">
      <alignment horizontal="center" vertical="center" wrapText="1"/>
    </xf>
    <xf numFmtId="0" fontId="35" fillId="10" borderId="3" xfId="0" applyFont="1" applyFill="1" applyBorder="1" applyAlignment="1">
      <alignment horizontal="center" vertical="center"/>
    </xf>
    <xf numFmtId="0" fontId="35" fillId="10" borderId="18" xfId="0" applyFont="1" applyFill="1" applyBorder="1" applyAlignment="1">
      <alignment horizontal="center" vertical="center"/>
    </xf>
    <xf numFmtId="0" fontId="35" fillId="10" borderId="40" xfId="0" applyFont="1" applyFill="1" applyBorder="1" applyAlignment="1">
      <alignment horizontal="center" vertical="center"/>
    </xf>
  </cellXfs>
  <cellStyles count="7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 name="Percent" xfId="70" builtinId="5"/>
  </cellStyles>
  <dxfs count="433">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5"/>
        <color theme="1"/>
        <name val="Arimo"/>
        <scheme val="none"/>
      </font>
      <fill>
        <patternFill patternType="solid">
          <fgColor indexed="64"/>
          <bgColor theme="0" tint="-0.1499679555650502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95959"/>
      <color rgb="FF2987BF"/>
      <color rgb="FFC5D9F1"/>
      <color rgb="FF2271A0"/>
      <color rgb="FF309AD7"/>
      <color rgb="FFDCE6F1"/>
      <color rgb="FF1C6938"/>
      <color rgb="FFFDE9D9"/>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'Measure Selection Tool'!$T$65</c:f>
              <c:strCache>
                <c:ptCount val="1"/>
                <c:pt idx="0">
                  <c:v>Number of Measures</c:v>
                </c:pt>
              </c:strCache>
            </c:strRef>
          </c:tx>
          <c:spPr>
            <a:solidFill>
              <a:schemeClr val="accent1"/>
            </a:solidFill>
            <a:ln>
              <a:noFill/>
            </a:ln>
            <a:effectLst/>
          </c:spPr>
          <c:invertIfNegative val="0"/>
          <c:cat>
            <c:numRef>
              <c:f>'Measure Selection Tool'!$S$66:$S$69</c:f>
              <c:numCache>
                <c:formatCode>General</c:formatCode>
                <c:ptCount val="4"/>
                <c:pt idx="0">
                  <c:v>9</c:v>
                </c:pt>
                <c:pt idx="1">
                  <c:v>10</c:v>
                </c:pt>
                <c:pt idx="2">
                  <c:v>11</c:v>
                </c:pt>
                <c:pt idx="3">
                  <c:v>12</c:v>
                </c:pt>
              </c:numCache>
            </c:numRef>
          </c:cat>
          <c:val>
            <c:numRef>
              <c:f>'Measure Selection Tool'!$T$66:$T$69</c:f>
              <c:numCache>
                <c:formatCode>General</c:formatCode>
                <c:ptCount val="4"/>
                <c:pt idx="0">
                  <c:v>6</c:v>
                </c:pt>
                <c:pt idx="1">
                  <c:v>5</c:v>
                </c:pt>
                <c:pt idx="2">
                  <c:v>8</c:v>
                </c:pt>
                <c:pt idx="3">
                  <c:v>2</c:v>
                </c:pt>
              </c:numCache>
            </c:numRef>
          </c:val>
          <c:extLst>
            <c:ext xmlns:c16="http://schemas.microsoft.com/office/drawing/2014/chart" uri="{C3380CC4-5D6E-409C-BE32-E72D297353CC}">
              <c16:uniqueId val="{00000000-9E82-408A-9250-4FED35AB4CE7}"/>
            </c:ext>
          </c:extLst>
        </c:ser>
        <c:dLbls>
          <c:showLegendKey val="0"/>
          <c:showVal val="0"/>
          <c:showCatName val="0"/>
          <c:showSerName val="0"/>
          <c:showPercent val="0"/>
          <c:showBubbleSize val="0"/>
        </c:dLbls>
        <c:gapWidth val="219"/>
        <c:overlap val="-27"/>
        <c:axId val="1221861952"/>
        <c:axId val="1221864576"/>
      </c:barChart>
      <c:catAx>
        <c:axId val="122186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1864576"/>
        <c:crosses val="autoZero"/>
        <c:auto val="1"/>
        <c:lblAlgn val="ctr"/>
        <c:lblOffset val="100"/>
        <c:noMultiLvlLbl val="0"/>
      </c:catAx>
      <c:valAx>
        <c:axId val="122186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1861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19</xdr:col>
      <xdr:colOff>12700</xdr:colOff>
      <xdr:row>1</xdr:row>
      <xdr:rowOff>0</xdr:rowOff>
    </xdr:from>
    <xdr:to>
      <xdr:col>19</xdr:col>
      <xdr:colOff>1899793</xdr:colOff>
      <xdr:row>1</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21</xdr:col>
      <xdr:colOff>0</xdr:colOff>
      <xdr:row>1</xdr:row>
      <xdr:rowOff>0</xdr:rowOff>
    </xdr:from>
    <xdr:to>
      <xdr:col>22</xdr:col>
      <xdr:colOff>352437</xdr:colOff>
      <xdr:row>1</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23</xdr:col>
      <xdr:colOff>38100</xdr:colOff>
      <xdr:row>1</xdr:row>
      <xdr:rowOff>0</xdr:rowOff>
    </xdr:from>
    <xdr:to>
      <xdr:col>23</xdr:col>
      <xdr:colOff>1814742</xdr:colOff>
      <xdr:row>1</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25</xdr:col>
      <xdr:colOff>25400</xdr:colOff>
      <xdr:row>1</xdr:row>
      <xdr:rowOff>0</xdr:rowOff>
    </xdr:from>
    <xdr:to>
      <xdr:col>26</xdr:col>
      <xdr:colOff>440447</xdr:colOff>
      <xdr:row>1</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27</xdr:col>
      <xdr:colOff>25400</xdr:colOff>
      <xdr:row>1</xdr:row>
      <xdr:rowOff>0</xdr:rowOff>
    </xdr:from>
    <xdr:to>
      <xdr:col>28</xdr:col>
      <xdr:colOff>442372</xdr:colOff>
      <xdr:row>1</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29</xdr:col>
      <xdr:colOff>76200</xdr:colOff>
      <xdr:row>1</xdr:row>
      <xdr:rowOff>0</xdr:rowOff>
    </xdr:from>
    <xdr:to>
      <xdr:col>30</xdr:col>
      <xdr:colOff>478162</xdr:colOff>
      <xdr:row>1</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31</xdr:col>
      <xdr:colOff>25400</xdr:colOff>
      <xdr:row>1</xdr:row>
      <xdr:rowOff>0</xdr:rowOff>
    </xdr:from>
    <xdr:to>
      <xdr:col>32</xdr:col>
      <xdr:colOff>461228</xdr:colOff>
      <xdr:row>1</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33</xdr:col>
      <xdr:colOff>139700</xdr:colOff>
      <xdr:row>1</xdr:row>
      <xdr:rowOff>0</xdr:rowOff>
    </xdr:from>
    <xdr:to>
      <xdr:col>49</xdr:col>
      <xdr:colOff>1790881</xdr:colOff>
      <xdr:row>1</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35</xdr:col>
      <xdr:colOff>38100</xdr:colOff>
      <xdr:row>1</xdr:row>
      <xdr:rowOff>0</xdr:rowOff>
    </xdr:from>
    <xdr:to>
      <xdr:col>49</xdr:col>
      <xdr:colOff>1770484</xdr:colOff>
      <xdr:row>1</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37</xdr:col>
      <xdr:colOff>25400</xdr:colOff>
      <xdr:row>1</xdr:row>
      <xdr:rowOff>0</xdr:rowOff>
    </xdr:from>
    <xdr:to>
      <xdr:col>49</xdr:col>
      <xdr:colOff>1803581</xdr:colOff>
      <xdr:row>1</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19</xdr:col>
      <xdr:colOff>12700</xdr:colOff>
      <xdr:row>2</xdr:row>
      <xdr:rowOff>190500</xdr:rowOff>
    </xdr:from>
    <xdr:to>
      <xdr:col>19</xdr:col>
      <xdr:colOff>1899793</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21</xdr:col>
      <xdr:colOff>0</xdr:colOff>
      <xdr:row>2</xdr:row>
      <xdr:rowOff>177800</xdr:rowOff>
    </xdr:from>
    <xdr:to>
      <xdr:col>22</xdr:col>
      <xdr:colOff>352437</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23</xdr:col>
      <xdr:colOff>38100</xdr:colOff>
      <xdr:row>2</xdr:row>
      <xdr:rowOff>177800</xdr:rowOff>
    </xdr:from>
    <xdr:to>
      <xdr:col>23</xdr:col>
      <xdr:colOff>1814742</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25</xdr:col>
      <xdr:colOff>25400</xdr:colOff>
      <xdr:row>2</xdr:row>
      <xdr:rowOff>177800</xdr:rowOff>
    </xdr:from>
    <xdr:to>
      <xdr:col>26</xdr:col>
      <xdr:colOff>440447</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27</xdr:col>
      <xdr:colOff>25400</xdr:colOff>
      <xdr:row>2</xdr:row>
      <xdr:rowOff>177800</xdr:rowOff>
    </xdr:from>
    <xdr:to>
      <xdr:col>28</xdr:col>
      <xdr:colOff>442372</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29</xdr:col>
      <xdr:colOff>76200</xdr:colOff>
      <xdr:row>2</xdr:row>
      <xdr:rowOff>177800</xdr:rowOff>
    </xdr:from>
    <xdr:to>
      <xdr:col>30</xdr:col>
      <xdr:colOff>478162</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31</xdr:col>
      <xdr:colOff>25400</xdr:colOff>
      <xdr:row>2</xdr:row>
      <xdr:rowOff>177800</xdr:rowOff>
    </xdr:from>
    <xdr:to>
      <xdr:col>32</xdr:col>
      <xdr:colOff>461228</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33</xdr:col>
      <xdr:colOff>139700</xdr:colOff>
      <xdr:row>2</xdr:row>
      <xdr:rowOff>177800</xdr:rowOff>
    </xdr:from>
    <xdr:to>
      <xdr:col>49</xdr:col>
      <xdr:colOff>1790881</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35</xdr:col>
      <xdr:colOff>38100</xdr:colOff>
      <xdr:row>2</xdr:row>
      <xdr:rowOff>165100</xdr:rowOff>
    </xdr:from>
    <xdr:to>
      <xdr:col>49</xdr:col>
      <xdr:colOff>1770484</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37</xdr:col>
      <xdr:colOff>25400</xdr:colOff>
      <xdr:row>2</xdr:row>
      <xdr:rowOff>165100</xdr:rowOff>
    </xdr:from>
    <xdr:to>
      <xdr:col>49</xdr:col>
      <xdr:colOff>1803581</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19</xdr:col>
      <xdr:colOff>25400</xdr:colOff>
      <xdr:row>1</xdr:row>
      <xdr:rowOff>0</xdr:rowOff>
    </xdr:from>
    <xdr:to>
      <xdr:col>19</xdr:col>
      <xdr:colOff>1828981</xdr:colOff>
      <xdr:row>1</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21</xdr:col>
      <xdr:colOff>25400</xdr:colOff>
      <xdr:row>1</xdr:row>
      <xdr:rowOff>0</xdr:rowOff>
    </xdr:from>
    <xdr:to>
      <xdr:col>22</xdr:col>
      <xdr:colOff>350898</xdr:colOff>
      <xdr:row>1</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23</xdr:col>
      <xdr:colOff>25400</xdr:colOff>
      <xdr:row>1</xdr:row>
      <xdr:rowOff>0</xdr:rowOff>
    </xdr:from>
    <xdr:to>
      <xdr:col>23</xdr:col>
      <xdr:colOff>1828981</xdr:colOff>
      <xdr:row>1</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25</xdr:col>
      <xdr:colOff>25400</xdr:colOff>
      <xdr:row>1</xdr:row>
      <xdr:rowOff>0</xdr:rowOff>
    </xdr:from>
    <xdr:to>
      <xdr:col>26</xdr:col>
      <xdr:colOff>495481</xdr:colOff>
      <xdr:row>1</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27</xdr:col>
      <xdr:colOff>25400</xdr:colOff>
      <xdr:row>1</xdr:row>
      <xdr:rowOff>0</xdr:rowOff>
    </xdr:from>
    <xdr:to>
      <xdr:col>28</xdr:col>
      <xdr:colOff>495481</xdr:colOff>
      <xdr:row>1</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29</xdr:col>
      <xdr:colOff>25400</xdr:colOff>
      <xdr:row>1</xdr:row>
      <xdr:rowOff>0</xdr:rowOff>
    </xdr:from>
    <xdr:to>
      <xdr:col>30</xdr:col>
      <xdr:colOff>495481</xdr:colOff>
      <xdr:row>1</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31</xdr:col>
      <xdr:colOff>25400</xdr:colOff>
      <xdr:row>1</xdr:row>
      <xdr:rowOff>0</xdr:rowOff>
    </xdr:from>
    <xdr:to>
      <xdr:col>32</xdr:col>
      <xdr:colOff>495480</xdr:colOff>
      <xdr:row>1</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33</xdr:col>
      <xdr:colOff>25400</xdr:colOff>
      <xdr:row>1</xdr:row>
      <xdr:rowOff>0</xdr:rowOff>
    </xdr:from>
    <xdr:to>
      <xdr:col>49</xdr:col>
      <xdr:colOff>1803581</xdr:colOff>
      <xdr:row>1</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35</xdr:col>
      <xdr:colOff>25400</xdr:colOff>
      <xdr:row>1</xdr:row>
      <xdr:rowOff>0</xdr:rowOff>
    </xdr:from>
    <xdr:to>
      <xdr:col>49</xdr:col>
      <xdr:colOff>1803581</xdr:colOff>
      <xdr:row>1</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37</xdr:col>
      <xdr:colOff>25400</xdr:colOff>
      <xdr:row>1</xdr:row>
      <xdr:rowOff>0</xdr:rowOff>
    </xdr:from>
    <xdr:to>
      <xdr:col>49</xdr:col>
      <xdr:colOff>1803581</xdr:colOff>
      <xdr:row>1</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twoCellAnchor>
    <xdr:from>
      <xdr:col>20</xdr:col>
      <xdr:colOff>496660</xdr:colOff>
      <xdr:row>61</xdr:row>
      <xdr:rowOff>97970</xdr:rowOff>
    </xdr:from>
    <xdr:to>
      <xdr:col>23</xdr:col>
      <xdr:colOff>428624</xdr:colOff>
      <xdr:row>75</xdr:row>
      <xdr:rowOff>174170</xdr:rowOff>
    </xdr:to>
    <xdr:graphicFrame macro="">
      <xdr:nvGraphicFramePr>
        <xdr:cNvPr id="2" name="Chart 1">
          <a:extLst>
            <a:ext uri="{FF2B5EF4-FFF2-40B4-BE49-F238E27FC236}">
              <a16:creationId xmlns:a16="http://schemas.microsoft.com/office/drawing/2014/main" id="{80A4BA0A-8636-4084-BE4D-173EA2A98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426" dataDxfId="425">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424" totalsRowDxfId="423">
      <calculatedColumnFormula>Table1[[#This Row],['#]]</calculatedColumnFormula>
    </tableColumn>
    <tableColumn id="1" xr3:uid="{00000000-0010-0000-0000-000001000000}" name="Measure Name" dataDxfId="422" totalsRowDxfId="421">
      <calculatedColumnFormula>Table1[[#This Row],[Measure Name]]</calculatedColumnFormula>
    </tableColumn>
    <tableColumn id="2" xr3:uid="{00000000-0010-0000-0000-000002000000}" name="NQF Number" dataDxfId="420" totalsRowDxfId="419">
      <calculatedColumnFormula>Table1[[#This Row],[NQF Number]]</calculatedColumnFormula>
    </tableColumn>
    <tableColumn id="3" xr3:uid="{00000000-0010-0000-0000-000003000000}" name="Steward" dataDxfId="418" totalsRowDxfId="417">
      <calculatedColumnFormula>Table1[[#This Row],[Steward]]</calculatedColumnFormula>
    </tableColumn>
    <tableColumn id="62" xr3:uid="{00000000-0010-0000-0000-00003E000000}" name="Aligned with other measure sets?" dataDxfId="416" totalsRowDxfId="415"/>
    <tableColumn id="5" xr3:uid="{00000000-0010-0000-0000-000005000000}" name="State Measure Set A" dataDxfId="414" totalsRowDxfId="413"/>
    <tableColumn id="63" xr3:uid="{00000000-0010-0000-0000-00003F000000}" name="State Measure Set B" dataDxfId="412" totalsRowDxfId="411"/>
    <tableColumn id="64" xr3:uid="{00000000-0010-0000-0000-000040000000}" name="State Measure Set C" dataDxfId="410" totalsRowDxfId="409"/>
    <tableColumn id="65" xr3:uid="{00000000-0010-0000-0000-000041000000}" name="State Measure Set D" dataDxfId="408" totalsRowDxfId="407"/>
    <tableColumn id="66" xr3:uid="{00000000-0010-0000-0000-000042000000}" name="State Measure Set E" dataDxfId="406" totalsRowDxfId="405"/>
    <tableColumn id="67" xr3:uid="{00000000-0010-0000-0000-000043000000}" name="Commercial Measure Set A" dataDxfId="404" totalsRowDxfId="403"/>
    <tableColumn id="68" xr3:uid="{00000000-0010-0000-0000-000044000000}" name="Commercial Measure Set B" dataDxfId="402" totalsRowDxfId="401"/>
    <tableColumn id="6" xr3:uid="{00000000-0010-0000-0000-000006000000}" name="CHIPRA Initial Core Set of Children’s Health Care Quality Measures _x000a_as of 12/2013" dataDxfId="400" totalsRowDxfId="399">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398" totalsRowDxfId="397"/>
    <tableColumn id="69" xr3:uid="{00000000-0010-0000-0000-000045000000}" name="CMS Health Home Measure Set (proposed) _x000a_as of 1/15/2013" dataDxfId="396" totalsRowDxfId="395"/>
    <tableColumn id="70" xr3:uid="{00000000-0010-0000-0000-000046000000}" name="CMS Initial Core Set of Adult Health Care Quality Measures_x000a_as of 01/2014" dataDxfId="394" totalsRowDxfId="393"/>
    <tableColumn id="71" xr3:uid="{00000000-0010-0000-0000-000047000000}" name="CMS Medicare Shared Savings Program (MSSP) ACO for 2013_x000a_as of 12/21/2013" dataDxfId="392" totalsRowDxfId="391"/>
    <tableColumn id="72" xr3:uid="{00000000-0010-0000-0000-000048000000}" name="Comprehensive Primary Care Initiative_x000a_as of 04/01/2013" dataDxfId="390" totalsRowDxfId="389"/>
    <tableColumn id="73" xr3:uid="{00000000-0010-0000-0000-000049000000}" name="Meaningful Use Clinical Quality Measures (CQMs) for 2014 _x000a_as of 5/2014" dataDxfId="388" totalsRowDxfId="387"/>
    <tableColumn id="74" xr3:uid="{00000000-0010-0000-0000-00004A000000}" name="Medicare-Medicaid Plans (MMPs) Capitated Financial Alignment Model (Duals Demonstrations)_x000a_as of 01/07/2014" dataDxfId="386" totalsRowDxfId="385"/>
    <tableColumn id="75" xr3:uid="{00000000-0010-0000-0000-00004B000000}" name="PQRS-Medicare EHR Incentive Pilot Clinical Quality Measures (CQMs) _x000a_as of 4/18/2013 " dataDxfId="384" totalsRowDxfId="383"/>
    <tableColumn id="76" xr3:uid="{00000000-0010-0000-0000-00004C000000}" name="SIM Suggested Population Level Measures" dataDxfId="382" totalsRowDxfId="38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B60" totalsRowShown="0" headerRowDxfId="220" dataDxfId="218" totalsRowDxfId="217" headerRowBorderDxfId="219">
  <autoFilter ref="A5:CB60" xr:uid="{00000000-0009-0000-0100-000001000000}"/>
  <sortState xmlns:xlrd2="http://schemas.microsoft.com/office/spreadsheetml/2017/richdata2" ref="A6:CB60">
    <sortCondition ref="A5:A60"/>
  </sortState>
  <tableColumns count="80">
    <tableColumn id="39" xr3:uid="{00000000-0010-0000-0100-000027000000}" name="#" dataDxfId="216" totalsRowDxfId="215"/>
    <tableColumn id="1" xr3:uid="{00000000-0010-0000-0100-000001000000}" name="Measure Name" dataDxfId="214" totalsRowDxfId="213">
      <calculatedColumnFormula>IF(Table1[[#This Row],[NQF Number]]="NA"," ",IF(Table1[[#This Row],[NQF Number]]="No"," ",INDEX(Table48[[#All],[Measure Name]],MATCH(Table1[[#This Row],[NQF Number]],Table48[[#All],[NQF '#]],0))))</calculatedColumnFormula>
    </tableColumn>
    <tableColumn id="4" xr3:uid="{00000000-0010-0000-0100-000004000000}" name="NQF Number" dataDxfId="212"/>
    <tableColumn id="30" xr3:uid="{00000000-0010-0000-0100-00001E000000}" name="NQF Endorsement Status as of February 2021" dataDxfId="211">
      <calculatedColumnFormula>IF(Table1[[#This Row],[NQF Number]]="NA"," ",IF(Table1[[#This Row],[NQF Number]]="No"," ",INDEX(Table48[[#All],[NQF Endorsement Status as of February 2021]],MATCH(Table1[[#This Row],[NQF Number]],Table48[[#All],[NQF '#]],0))))</calculatedColumnFormula>
    </tableColumn>
    <tableColumn id="3" xr3:uid="{00000000-0010-0000-0100-000003000000}" name="Steward" dataDxfId="210" totalsRowDxfId="209">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08">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June 2020" dataDxfId="207">
      <calculatedColumnFormula>IF(Table1[[#This Row],[NQF Number]]="NA"," ",IF(Table1[[#This Row],[NQF Number]]="No"," ",IF(INDEX(Table48[[#All],[CMS eCQM ID as of June 2020]],MATCH(Table1[[#This Row],[NQF Number]],Table48[[#All],[NQF '#]],0))=0,"",INDEX(Table48[[#All],[CMS eCQM ID as of June 2020]],MATCH(Table1[[#This Row],[NQF Number]],Table48[[#All],[NQF '#]],0)))))</calculatedColumnFormula>
    </tableColumn>
    <tableColumn id="67" xr3:uid="{00000000-0010-0000-0100-000043000000}" name="Description" dataDxfId="206" totalsRowDxfId="205">
      <calculatedColumnFormula>IF(Table1[[#This Row],[NQF Number]]="NA"," ",IF(Table1[[#This Row],[NQF Number]]="No"," ",INDEX(Table48[[#All],[Description]],MATCH(Table1[[#This Row],[NQF Number]],Table48[[#All],[NQF '#]],0))))</calculatedColumnFormula>
    </tableColumn>
    <tableColumn id="24" xr3:uid="{00000000-0010-0000-0100-000018000000}" name="Domain" dataDxfId="204" totalsRowDxfId="203">
      <calculatedColumnFormula>IF(Table1[[#This Row],[NQF Number]]="NA"," ",IF(Table1[[#This Row],[NQF Number]]="No"," ",INDEX(Table48[[#All],[Domain]],MATCH(Table1[[#This Row],[NQF Number]],Table48[[#All],[NQF '#]],0))))</calculatedColumnFormula>
    </tableColumn>
    <tableColumn id="29" xr3:uid="{00000000-0010-0000-0100-00001D000000}" name="Condition" dataDxfId="202" totalsRowDxfId="201">
      <calculatedColumnFormula>IF(Table1[[#This Row],[NQF Number]]="NA"," ",IF(Table1[[#This Row],[NQF Number]]="No"," ",INDEX(Table48[[#All],[Condition]],MATCH(Table1[[#This Row],[NQF Number]],Table48[[#All],[NQF '#]],0))))</calculatedColumnFormula>
    </tableColumn>
    <tableColumn id="35" xr3:uid="{00000000-0010-0000-0100-000023000000}" name="Measure Type" dataDxfId="200" totalsRowDxfId="199">
      <calculatedColumnFormula>IF(Table1[[#This Row],[NQF Number]]="NA"," ",IF(Table1[[#This Row],[NQF Number]]="No"," ",INDEX(Table48[[#All],[Measure Type]],MATCH(Table1[[#This Row],[NQF Number]],Table48[[#All],[NQF '#]],0))))</calculatedColumnFormula>
    </tableColumn>
    <tableColumn id="23" xr3:uid="{00000000-0010-0000-0100-000017000000}" name="Populations" dataDxfId="198" totalsRowDxfId="197">
      <calculatedColumnFormula>IF(Table1[[#This Row],[NQF Number]]="NA"," ",IF(Table1[[#This Row],[NQF Number]]="No"," ",INDEX(Table48[[#All],[Populations]],MATCH(Table1[[#This Row],[NQF Number]],Table48[[#All],[NQF '#]],0))))</calculatedColumnFormula>
    </tableColumn>
    <tableColumn id="28" xr3:uid="{00000000-0010-0000-0100-00001C000000}" name="Data Source" dataDxfId="196" totalsRowDxfId="195">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194">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193" totalsRowDxfId="192"/>
    <tableColumn id="12" xr3:uid="{00000000-0010-0000-0100-00000C000000}" name="Measure Status" dataDxfId="191" totalsRowDxfId="190"/>
    <tableColumn id="75" xr3:uid="{00000000-0010-0000-0100-00004B000000}" name="Rationale" dataDxfId="189" totalsRowDxfId="188"/>
    <tableColumn id="10" xr3:uid="{00000000-0010-0000-0100-00000A000000}" name="Notes" dataDxfId="187" totalsRowDxfId="186"/>
    <tableColumn id="37" xr3:uid="{00000000-0010-0000-0100-000025000000}" name="Total Selection Criteria Points" dataDxfId="185" totalsRowDxfId="184">
      <calculatedColumnFormula>SUM(Table1[[#This Row],[Set A]:[Set J]])</calculatedColumnFormula>
    </tableColumn>
    <tableColumn id="18" xr3:uid="{00000000-0010-0000-0100-000012000000}" name="Criterion A" dataDxfId="183" totalsRowDxfId="182"/>
    <tableColumn id="41" xr3:uid="{00000000-0010-0000-0100-000029000000}" name="Measure-specific comments for Criterion A" dataDxfId="181" totalsRowDxfId="180"/>
    <tableColumn id="14" xr3:uid="{00000000-0010-0000-0100-00000E000000}" name="Criterion B" dataDxfId="179" totalsRowDxfId="178"/>
    <tableColumn id="15" xr3:uid="{00000000-0010-0000-0100-00000F000000}" name="Measure-specific comments for Criterion B" dataDxfId="177" totalsRowDxfId="176"/>
    <tableColumn id="42" xr3:uid="{00000000-0010-0000-0100-00002A000000}" name="Criterion C" dataDxfId="175" totalsRowDxfId="174"/>
    <tableColumn id="43" xr3:uid="{00000000-0010-0000-0100-00002B000000}" name="Measure-specific comments for Criterion C" dataDxfId="173" totalsRowDxfId="172"/>
    <tableColumn id="45" xr3:uid="{00000000-0010-0000-0100-00002D000000}" name="Criterion D" dataDxfId="171" totalsRowDxfId="170"/>
    <tableColumn id="46" xr3:uid="{00000000-0010-0000-0100-00002E000000}" name="Measure-specific comments for Criterion D" dataDxfId="169" totalsRowDxfId="168"/>
    <tableColumn id="49" xr3:uid="{00000000-0010-0000-0100-000031000000}" name="Criterion E" dataDxfId="167" totalsRowDxfId="166"/>
    <tableColumn id="50" xr3:uid="{00000000-0010-0000-0100-000032000000}" name="Measure-specific comments for Criterion E" dataDxfId="165" totalsRowDxfId="164"/>
    <tableColumn id="51" xr3:uid="{00000000-0010-0000-0100-000033000000}" name="Criterion F" dataDxfId="163" totalsRowDxfId="162"/>
    <tableColumn id="52" xr3:uid="{00000000-0010-0000-0100-000034000000}" name="Measure-specific comments for Criterion F" dataDxfId="161" totalsRowDxfId="160"/>
    <tableColumn id="54" xr3:uid="{00000000-0010-0000-0100-000036000000}" name="Criterion G" dataDxfId="159" totalsRowDxfId="158"/>
    <tableColumn id="55" xr3:uid="{00000000-0010-0000-0100-000037000000}" name="Measure-specific comments for Criterion G" dataDxfId="157" totalsRowDxfId="156"/>
    <tableColumn id="56" xr3:uid="{00000000-0010-0000-0100-000038000000}" name="Criterion H" dataDxfId="155" totalsRowDxfId="154"/>
    <tableColumn id="57" xr3:uid="{00000000-0010-0000-0100-000039000000}" name="Measure-specific comments for Criterion H" dataDxfId="153" totalsRowDxfId="152"/>
    <tableColumn id="58" xr3:uid="{00000000-0010-0000-0100-00003A000000}" name="Criterion I" dataDxfId="151" totalsRowDxfId="150"/>
    <tableColumn id="59" xr3:uid="{00000000-0010-0000-0100-00003B000000}" name="Measure-specific comments for Criterion I" dataDxfId="149" totalsRowDxfId="148"/>
    <tableColumn id="60" xr3:uid="{00000000-0010-0000-0100-00003C000000}" name="Criterion J" dataDxfId="147" totalsRowDxfId="146"/>
    <tableColumn id="17" xr3:uid="{00000000-0010-0000-0100-000011000000}" name="Measure-specific comments for Criterion J" dataDxfId="145" totalsRowDxfId="144"/>
    <tableColumn id="2" xr3:uid="{00000000-0010-0000-0100-000002000000}" name="Set A" dataDxfId="143" totalsRowDxfId="142">
      <calculatedColumnFormula>IF(Table1[[#This Row],[Criterion A]]="yes",2,IF(Table1[[#This Row],[Criterion A]]="somewhat",1,0))</calculatedColumnFormula>
    </tableColumn>
    <tableColumn id="5" xr3:uid="{00000000-0010-0000-0100-000005000000}" name="Set B" dataDxfId="141" totalsRowDxfId="140">
      <calculatedColumnFormula>IF(Table1[[#This Row],[Criterion B]]="yes",2,IF(Table1[[#This Row],[Criterion B]]="somewhat",1,0))</calculatedColumnFormula>
    </tableColumn>
    <tableColumn id="7" xr3:uid="{00000000-0010-0000-0100-000007000000}" name="Set C" dataDxfId="139" totalsRowDxfId="138">
      <calculatedColumnFormula>IF(Table1[[#This Row],[Criterion C]]="yes",2,IF(Table1[[#This Row],[Criterion C]]="somewhat",1,0))</calculatedColumnFormula>
    </tableColumn>
    <tableColumn id="9" xr3:uid="{00000000-0010-0000-0100-000009000000}" name="Set D" dataDxfId="137" totalsRowDxfId="136">
      <calculatedColumnFormula>IF(Table1[[#This Row],[Criterion D]]="yes",2,IF(Table1[[#This Row],[Criterion D]]="somewhat",1,0))</calculatedColumnFormula>
    </tableColumn>
    <tableColumn id="11" xr3:uid="{00000000-0010-0000-0100-00000B000000}" name="Set E" dataDxfId="135" totalsRowDxfId="134">
      <calculatedColumnFormula>IF(Table1[[#This Row],[Criterion E]]="yes",2,IF(Table1[[#This Row],[Criterion E]]="somewhat",1,0))</calculatedColumnFormula>
    </tableColumn>
    <tableColumn id="13" xr3:uid="{00000000-0010-0000-0100-00000D000000}" name="Set F" dataDxfId="133" totalsRowDxfId="132">
      <calculatedColumnFormula>IF(Table1[[#This Row],[Criterion F]]="yes",2,IF(Table1[[#This Row],[Criterion F]]="somewhat",1,0))</calculatedColumnFormula>
    </tableColumn>
    <tableColumn id="19" xr3:uid="{00000000-0010-0000-0100-000013000000}" name="Set G" dataDxfId="131" totalsRowDxfId="130">
      <calculatedColumnFormula>IF(Table1[[#This Row],[Criterion G]]="yes",2,IF(Table1[[#This Row],[Criterion G]]="somewhat",1,0))</calculatedColumnFormula>
    </tableColumn>
    <tableColumn id="21" xr3:uid="{00000000-0010-0000-0100-000015000000}" name="Set H" dataDxfId="129" totalsRowDxfId="128">
      <calculatedColumnFormula>IF(Table1[[#This Row],[Criterion H]]="yes",2,IF(Table1[[#This Row],[Criterion H]]="somewhat",1,0))</calculatedColumnFormula>
    </tableColumn>
    <tableColumn id="25" xr3:uid="{00000000-0010-0000-0100-000019000000}" name="Set I" dataDxfId="127" totalsRowDxfId="126">
      <calculatedColumnFormula>IF(Table1[[#This Row],[Criterion I]]="yes",2,IF(Table1[[#This Row],[Criterion I]]="somewhat",1,0))</calculatedColumnFormula>
    </tableColumn>
    <tableColumn id="6" xr3:uid="{00000000-0010-0000-0100-000006000000}" name="Set J" dataDxfId="125" totalsRowDxfId="124">
      <calculatedColumnFormula>IF(Table1[[#This Row],[Criterion J]]="yes",2,IF(Table1[[#This Row],[Criterion J]]="somewhat",1,0))</calculatedColumnFormula>
    </tableColumn>
    <tableColumn id="48" xr3:uid="{00000000-0010-0000-0100-000030000000}" name="Alignment Score with All Buying Value Measure Sets" dataDxfId="123" totalsRowDxfId="122">
      <calculatedColumnFormula>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71" xr3:uid="{E39AA760-3E39-416B-8351-1C91C602BB46}" name="Alignment Score - CT National Measure Sets of Interest" dataDxfId="121" totalsRowDxfId="120">
      <calculatedColumnFormula>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calculatedColumnFormula>
    </tableColumn>
    <tableColumn id="77" xr3:uid="{1B1DCE0A-7896-4EEB-914D-F2BF90DCE708}" name="Alignment Score - Use by CT Payers" dataDxfId="119" totalsRowDxfId="118">
      <calculatedColumnFormula>COUNTIF(Table1[[#This Row],[CT DSS PCMH + Measure Set]:[CT Commercial Payers]],"*Yes*")</calculatedColumnFormula>
    </tableColumn>
    <tableColumn id="33" xr3:uid="{00000000-0010-0000-0100-000021000000}" name="Alignment Score with Federal Measure Sets Focused on Ambulatory Care " dataDxfId="117" totalsRowDxfId="116">
      <calculatedColumnFormula>COUNTIF(Table1[[#This Row],[
CMMI Comprehensive Primary Care Plus (CPC+)]:[
Core Quality Measures Collaborative Core Sets]],"*yes*")</calculatedColumnFormula>
    </tableColumn>
    <tableColumn id="65" xr3:uid="{00000000-0010-0000-0100-000041000000}" name="Alignment Score with National Hospital Measure Sets" dataDxfId="115" totalsRowDxfId="114">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13" totalsRowDxfId="112">
      <calculatedColumnFormula>COUNTIF(Table1[[#This Row],[
Catalyst for Payment Reform Employer-Purchaser Measure Set]],"*yes*")</calculatedColumnFormula>
    </tableColumn>
    <tableColumn id="68" xr3:uid="{00000000-0010-0000-0100-000044000000}" name="Alignment Score with Select State Measure Sets" dataDxfId="111" totalsRowDxfId="110">
      <calculatedColumnFormula>COUNTIF(Table1[[#This Row],[
California AMP Commercial ACO Measure Set
]:[
Washington State Common Measure Set for Health Care Quality and Cost 
]],"*yes*")</calculatedColumnFormula>
    </tableColumn>
    <tableColumn id="53" xr3:uid="{00000000-0010-0000-0100-000035000000}" name="NCQA HEDIS" dataDxfId="109" totalsRowDxfId="108"/>
    <tableColumn id="61" xr3:uid="{00000000-0010-0000-0100-00003D000000}" name="CT DSS PCMH + Measure Set" dataDxfId="107" totalsRowDxfId="106"/>
    <tableColumn id="62" xr3:uid="{00000000-0010-0000-0100-00003E000000}" name="CT OSC State Employees" dataDxfId="105" totalsRowDxfId="104"/>
    <tableColumn id="63" xr3:uid="{00000000-0010-0000-0100-00003F000000}" name="CT Commercial Payers" dataDxfId="103" totalsRowDxfId="102"/>
    <tableColumn id="36" xr3:uid="{00000000-0010-0000-0100-000024000000}" name="MA EOHHS Aligned Measure Set (CY 2021)" dataDxfId="101" totalsRowDxfId="100"/>
    <tableColumn id="26" xr3:uid="{00000000-0010-0000-0100-00001A000000}" name="_x000a_CMMI Comprehensive Primary Care Plus (CPC+)" dataDxfId="99" totalsRowDxfId="9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calculatedColumnFormula>
    </tableColumn>
    <tableColumn id="38" xr3:uid="{00000000-0010-0000-0100-000026000000}" name="_x000a_CMS Core Set of Children’s Health Care Quality Measures for Medicaid and CHIP (Child Core Set)_x000a_" dataDxfId="97" totalsRowDxfId="9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calculatedColumnFormula>
    </tableColumn>
    <tableColumn id="47" xr3:uid="{00000000-0010-0000-0100-00002F000000}" name="_x000a_CMS Core Set of Health Care Quality Measures for Adults Enrolled in Medicaid (Medicaid Adult Core Set)" dataDxfId="95" totalsRowDxfId="9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calculatedColumnFormula>
    </tableColumn>
    <tableColumn id="31" xr3:uid="{00000000-0010-0000-0100-00001F000000}" name="_x000a_CMS Electronic Clinical Quality Measures (eCQMs)" dataDxfId="93" totalsRowDxfId="9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calculatedColumnFormula>
    </tableColumn>
    <tableColumn id="44" xr3:uid="{00000000-0010-0000-0100-00002C000000}" name="_x000a_CMS Health Home Measure Set _x000a_" dataDxfId="91" totalsRowDxfId="9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calculatedColumnFormula>
    </tableColumn>
    <tableColumn id="73" xr3:uid="{00000000-0010-0000-0100-000049000000}" name="_x000a_CMS Medicare Part C &amp; D Star Ratings Measures" dataDxfId="89" totalsRowDxfId="8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calculatedColumnFormula>
    </tableColumn>
    <tableColumn id="22" xr3:uid="{00000000-0010-0000-0100-000016000000}" name="_x000a_CMS Medicare Shared Savings Program (MSSP) ACO and Next Generation ACO_x000a_" dataDxfId="87" totalsRowDxfId="8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calculatedColumnFormula>
    </tableColumn>
    <tableColumn id="74" xr3:uid="{25598084-E522-4EC9-8469-030A3409533C}" name="_x000a_CMS Merit-based Incentive Payment System (MIPS)" dataDxfId="85" totalsRowDxfId="8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calculatedColumnFormula>
    </tableColumn>
    <tableColumn id="76" xr3:uid="{00000000-0010-0000-0100-00004C000000}" name="_x000a_Core Quality Measures Collaborative Core Sets" dataDxfId="83" totalsRowDxfId="8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calculatedColumnFormula>
    </tableColumn>
    <tableColumn id="20" xr3:uid="{00000000-0010-0000-0100-000014000000}" name="_x000a_CMS Hospital Value-Based Purchasing" dataDxfId="81" totalsRowDxfId="8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calculatedColumnFormula>
    </tableColumn>
    <tableColumn id="27" xr3:uid="{00000000-0010-0000-0100-00001B000000}" name="_x000a_CMS Medicare Hospital Compare" dataDxfId="79" totalsRowDxfId="7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calculatedColumnFormula>
    </tableColumn>
    <tableColumn id="78" xr3:uid="{00000000-0010-0000-0100-00004E000000}" name="_x000a_Joint Commission Performance  Measure List" dataDxfId="77" totalsRowDxfId="7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calculatedColumnFormula>
    </tableColumn>
    <tableColumn id="79" xr3:uid="{00000000-0010-0000-0100-00004F000000}" name="_x000a_Catalyst for Payment Reform Employer-Purchaser Measure Set" dataDxfId="75" totalsRowDxfId="7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calculatedColumnFormula>
    </tableColumn>
    <tableColumn id="80" xr3:uid="{00000000-0010-0000-0100-000050000000}" name="_x000a_California AMP Commercial ACO Measure Set_x000a__x000a__x000a__x000a_" dataDxfId="73" totalsRowDxfId="7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calculatedColumnFormula>
    </tableColumn>
    <tableColumn id="85" xr3:uid="{00000000-0010-0000-0100-000055000000}" name="_x000a_California AMP Medi-Cal Managed Care Measure Set_x000a__x000a__x000a__x000a_" dataDxfId="71" totalsRowDxfId="7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calculatedColumnFormula>
    </tableColumn>
    <tableColumn id="69" xr3:uid="{00000000-0010-0000-0100-000045000000}" name="_x000a_Minnesota Integrated Health Partnership Measures" dataDxfId="69" totalsRowDxfId="6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calculatedColumnFormula>
    </tableColumn>
    <tableColumn id="70" xr3:uid="{00000000-0010-0000-0100-000046000000}" name="_x000a_Oregon CCO Incentive Measures_x000a_" dataDxfId="67" totalsRowDxfId="6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calculatedColumnFormula>
    </tableColumn>
    <tableColumn id="40" xr3:uid="{00000000-0010-0000-0100-000028000000}" name="_x000a_Rhode Island OHIC Aligned Measure Set for ACOs_x000a__x000a__x000a_" dataDxfId="65" totalsRowDxfId="6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calculatedColumnFormula>
    </tableColumn>
    <tableColumn id="86" xr3:uid="{00000000-0010-0000-0100-000056000000}" name="_x000a_Washington State Common Measure Set for Health Care Quality and Cost _x000a__x000a__x000a_" dataDxfId="63" totalsRowDxfId="6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54" totalsRowShown="0" headerRowDxfId="58" dataDxfId="56" headerRowBorderDxfId="57" tableBorderDxfId="55" totalsRowBorderDxfId="54">
  <autoFilter ref="A2:N54" xr:uid="{00000000-0009-0000-0100-000002000000}"/>
  <sortState xmlns:xlrd2="http://schemas.microsoft.com/office/spreadsheetml/2017/richdata2" ref="A2:M53">
    <sortCondition ref="A1:A53"/>
  </sortState>
  <tableColumns count="14">
    <tableColumn id="1" xr3:uid="{00000000-0010-0000-0200-000001000000}" name="#" dataDxfId="53">
      <calculatedColumnFormula>'Measure Selection Tool'!A6</calculatedColumnFormula>
    </tableColumn>
    <tableColumn id="2" xr3:uid="{00000000-0010-0000-0200-000002000000}" name="Measure Name" dataDxfId="52">
      <calculatedColumnFormula>IF(VLOOKUP(Table2[[#This Row],['#]],Table1[[#Headers],[#Data]],2,FALSE)=0,"",VLOOKUP(Table2[[#This Row],['#]],Table1[[#Headers],[#Data]],2,FALSE))</calculatedColumnFormula>
    </tableColumn>
    <tableColumn id="13" xr3:uid="{00000000-0010-0000-0200-00000D000000}" name="NQF Number" dataDxfId="51">
      <calculatedColumnFormula>IF(VLOOKUP(Table2[[#This Row],['#]],Table1[[#Headers],[#Data]],3,FALSE)=0,"",VLOOKUP(Table2[[#This Row],['#]],Table1[[#Headers],[#Data]],3,FALSE))</calculatedColumnFormula>
    </tableColumn>
    <tableColumn id="3" xr3:uid="{00000000-0010-0000-0200-000003000000}" name="Steward" dataDxfId="50">
      <calculatedColumnFormula>IF(VLOOKUP(Table2[[#This Row],['#]],Table1[[#Headers],[#Data]],5,FALSE)=0,"",VLOOKUP(Table2[[#This Row],['#]],Table1[[#Headers],[#Data]],5,FALSE))</calculatedColumnFormula>
    </tableColumn>
    <tableColumn id="4" xr3:uid="{00000000-0010-0000-0200-000004000000}" name="Domain" dataDxfId="49">
      <calculatedColumnFormula>IF(VLOOKUP(Table2[[#This Row],['#]],Table1[[#Headers],[#Data]],9,FALSE)=0,"",VLOOKUP(Table2[[#This Row],['#]],Table1[[#Headers],[#Data]],9,FALSE))</calculatedColumnFormula>
    </tableColumn>
    <tableColumn id="5" xr3:uid="{00000000-0010-0000-0200-000005000000}" name="Condition" dataDxfId="48">
      <calculatedColumnFormula>IF(VLOOKUP(Table2[[#This Row],['#]],Table1[[#Headers],[#Data]],10,FALSE)=0,"",VLOOKUP(Table2[[#This Row],['#]],Table1[[#Headers],[#Data]],10,FALSE))</calculatedColumnFormula>
    </tableColumn>
    <tableColumn id="6" xr3:uid="{00000000-0010-0000-0200-000006000000}" name="Measure Type" dataDxfId="47">
      <calculatedColumnFormula>IF(VLOOKUP(Table2[[#This Row],['#]],Table1[[#Headers],[#Data]],11,FALSE)=0,"",VLOOKUP(Table2[[#This Row],['#]],Table1[[#Headers],[#Data]],11,FALSE))</calculatedColumnFormula>
    </tableColumn>
    <tableColumn id="7" xr3:uid="{00000000-0010-0000-0200-000007000000}" name="Populations" dataDxfId="46">
      <calculatedColumnFormula>IF(VLOOKUP(Table2[[#This Row],['#]],Table1[[#Headers],[#Data]],12,FALSE)=0,"",VLOOKUP(Table2[[#This Row],['#]],Table1[[#Headers],[#Data]],12,FALSE))</calculatedColumnFormula>
    </tableColumn>
    <tableColumn id="8" xr3:uid="{00000000-0010-0000-0200-000008000000}" name="Data Source" dataDxfId="45">
      <calculatedColumnFormula>IF(VLOOKUP(Table2[[#This Row],['#]],Table1[[#Headers],[#Data]],13,FALSE)=0,"",VLOOKUP(Table2[[#This Row],['#]],Table1[[#Headers],[#Data]],13,FALSE))</calculatedColumnFormula>
    </tableColumn>
    <tableColumn id="14" xr3:uid="{FAA371D9-C639-4907-A2B3-C1B3443668B6}" name="Disparities-sensitive Status" dataDxfId="44">
      <calculatedColumnFormula>IF(VLOOKUP(Table2[[#This Row],['#]],Table1[[#Headers],[#Data]],14,FALSE)=0,"",VLOOKUP(Table2[[#This Row],['#]],Table1[[#Headers],[#Data]],14,FALSE))</calculatedColumnFormula>
    </tableColumn>
    <tableColumn id="9" xr3:uid="{00000000-0010-0000-0200-000009000000}" name="Recommended for Inclusion" dataDxfId="43"/>
    <tableColumn id="10" xr3:uid="{00000000-0010-0000-0200-00000A000000}" name="Total Selection Criteria Points" dataDxfId="42">
      <calculatedColumnFormula>+IF(VLOOKUP(Table2[[#This Row],['#]],Table1[[#Headers],[#Data]],19,FALSE)=0,"",VLOOKUP(Table2[[#This Row],['#]],Table1[[#Headers],[#Data]],19,FALSE))</calculatedColumnFormula>
    </tableColumn>
    <tableColumn id="11" xr3:uid="{00000000-0010-0000-0200-00000B000000}" name="Aligned with other measure sets?" dataDxfId="41">
      <calculatedColumnFormula>+IF(VLOOKUP(Table2[[#This Row],['#]],Table1[[#Headers],[#Data]],50,FALSE)=0,"",VLOOKUP(Table2[[#This Row],['#]],Table1[[#Headers],[#Data]],50,FALSE))</calculatedColumnFormula>
    </tableColumn>
    <tableColumn id="12" xr3:uid="{00000000-0010-0000-0200-00000C000000}" name="Comments"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H816" totalsRowShown="0" headerRowDxfId="39" dataDxfId="37" headerRowBorderDxfId="38" tableBorderDxfId="36">
  <autoFilter ref="A3:AH816" xr:uid="{00000000-0009-0000-0100-000003000000}"/>
  <sortState xmlns:xlrd2="http://schemas.microsoft.com/office/spreadsheetml/2017/richdata2" ref="A4:AH816">
    <sortCondition ref="A3:A816"/>
  </sortState>
  <tableColumns count="34">
    <tableColumn id="22" xr3:uid="{00000000-0010-0000-0300-000016000000}" name="BV Library #" dataDxfId="35"/>
    <tableColumn id="1" xr3:uid="{00000000-0010-0000-0300-000001000000}" name="Measure Name" dataDxfId="34"/>
    <tableColumn id="2" xr3:uid="{00000000-0010-0000-0300-000002000000}" name="NQF #" dataDxfId="33"/>
    <tableColumn id="48" xr3:uid="{00000000-0010-0000-0300-000030000000}" name="NQF Endorsement Status as of February 2021" dataDxfId="32"/>
    <tableColumn id="38" xr3:uid="{00000000-0010-0000-0300-000026000000}" name="Steward" dataDxfId="31"/>
    <tableColumn id="21" xr3:uid="{00000000-0010-0000-0300-000015000000}" name="CMS Quality ID" dataDxfId="30"/>
    <tableColumn id="37" xr3:uid="{00000000-0010-0000-0300-000025000000}" name="CMS eCQM ID as of June 2020" dataDxfId="29"/>
    <tableColumn id="4" xr3:uid="{00000000-0010-0000-0300-000004000000}" name="Description" dataDxfId="28"/>
    <tableColumn id="30" xr3:uid="{00000000-0010-0000-0300-00001E000000}" name="Domain" dataDxfId="27"/>
    <tableColumn id="29" xr3:uid="{00000000-0010-0000-0300-00001D000000}" name="Condition" dataDxfId="26"/>
    <tableColumn id="28" xr3:uid="{00000000-0010-0000-0300-00001C000000}" name="Measure Type" dataDxfId="25"/>
    <tableColumn id="12" xr3:uid="{00000000-0010-0000-0300-00000C000000}" name="Populations" dataDxfId="24"/>
    <tableColumn id="20" xr3:uid="{00000000-0010-0000-0300-000014000000}" name="Data Source" dataDxfId="23"/>
    <tableColumn id="15" xr3:uid="{458F7288-FD25-44AA-89AE-BC7A20C0FCD6}" name="Disparities-sensitive Status" dataDxfId="22"/>
    <tableColumn id="5" xr3:uid="{00000000-0010-0000-0300-000005000000}" name="Count of Federal Programs used by:" dataDxfId="21">
      <calculatedColumnFormula>COUNTIF(Table48[[#This Row],[CMMI Comprehensive Primary Care Plus (CPC+)
Version Date: CY 2021]:[CMS Merit-based Incentive Payment System (MIPS)
Version Date: CY 2021]],"*yes*")</calculatedColumnFormula>
    </tableColumn>
    <tableColumn id="11" xr3:uid="{00000000-0010-0000-0300-00000B000000}" name="CMMI Comprehensive Primary Care Plus (CPC+)_x000a__x000a__x000a_Version Date: CY 2021" dataDxfId="20"/>
    <tableColumn id="6" xr3:uid="{00000000-0010-0000-0300-000006000000}" name="CMS Core Set of Children’s Health Care Quality Measures for Medicaid and CHIP (Child Core Set)_x000a__x000a_Version Date: CY 2021" dataDxfId="19"/>
    <tableColumn id="9" xr3:uid="{00000000-0010-0000-0300-000009000000}" name="CMS Core Set of Health Care Quality Measures for Adults Enrolled in Medicaid (Medicaid Adult Core Set)_x000a__x000a_Version Date: CY 2021" dataDxfId="18"/>
    <tableColumn id="14" xr3:uid="{00000000-0010-0000-0300-00000E000000}" name="CMS Electronic Clinical Quality Measures (eCQMs) for Eligible Professionals (EP)/Eligible Clinicians_x000a__x000a_Version Date: CY 2021" dataDxfId="17"/>
    <tableColumn id="8" xr3:uid="{00000000-0010-0000-0300-000008000000}" name="CMS Health Home Measure Set _x000a__x000a__x000a__x000a_Version Date: FY 2020" dataDxfId="16"/>
    <tableColumn id="26" xr3:uid="{00000000-0010-0000-0300-00001A000000}" name="CMS Medicare Part C &amp; D Star Ratings Measures_x000a__x000a__x000a_Version Date: Contract Year 2021" dataDxfId="15"/>
    <tableColumn id="10" xr3:uid="{00000000-0010-0000-0300-00000A000000}" name="CMS Medicare Shared Savings Program (MSSP) ACO and Next Generation ACO_x000a__x000a_Version Date: CY 2021" dataDxfId="14"/>
    <tableColumn id="32" xr3:uid="{00000000-0010-0000-0300-000020000000}" name="CMS Merit-based Incentive Payment System (MIPS)_x000a__x000a__x000a_Version Date: CY 2021" dataDxfId="13"/>
    <tableColumn id="24" xr3:uid="{81CF8436-93B4-44F1-B82D-76CBAF00939D}" name="Core Quality Measures Collaborative Core Sets_x000a__x000a__x000a_Version Date: October 2020" dataDxfId="12"/>
    <tableColumn id="18" xr3:uid="{00000000-0010-0000-0300-000012000000}" name="CMS Hospital Value-Based Purchasing_x000a__x000a__x000a_Version Date: FY 2021" dataDxfId="11"/>
    <tableColumn id="17" xr3:uid="{00000000-0010-0000-0300-000011000000}" name="CMS Medicare Hospital Compare_x000a__x000a__x000a__x000a_Version Date: January 2021" dataDxfId="10"/>
    <tableColumn id="33" xr3:uid="{00000000-0010-0000-0300-000021000000}" name="Joint Commission Performance  Measure List_x000a__x000a__x000a_Version Date: CY 2021" dataDxfId="9"/>
    <tableColumn id="7" xr3:uid="{00000000-0010-0000-0300-000007000000}" name="Catalyst for Payment Reform Employer-Purchaser Measure Set_x000a__x000a__x000a_Version Date: October 2015" dataDxfId="8"/>
    <tableColumn id="35" xr3:uid="{00000000-0010-0000-0300-000023000000}" name="California AMP Commercial ACO Measure Set_x000a__x000a__x000a_Version Date: CY 2021" dataDxfId="7"/>
    <tableColumn id="19" xr3:uid="{00000000-0010-0000-0300-000013000000}" name="California AMP Medi-Cal Managed Care Measure Set_x000a__x000a__x000a_Version Date: CY 2021" dataDxfId="6"/>
    <tableColumn id="3" xr3:uid="{00000000-0010-0000-0300-000003000000}" name="Minnesota Integrated Health Partnership Measures_x000a__x000a__x000a_Version Date: CY 2021" dataDxfId="5"/>
    <tableColumn id="23" xr3:uid="{00000000-0010-0000-0300-000017000000}" name="Oregon CCO Incentive Measures _x000a__x000a__x000a__x000a_Version Date: CY 2021" dataDxfId="4"/>
    <tableColumn id="16" xr3:uid="{00000000-0010-0000-0300-000010000000}" name="Rhode Island OHIC Aligned Measure Set for ACOs_x000a__x000a__x000a_Version Date: CY 2021" dataDxfId="3"/>
    <tableColumn id="27" xr3:uid="{00000000-0010-0000-0300-00001B000000}" name="Washington State Common Measure Set for Health Care Quality and Cost_x000a__x000a_Version Date: CY 2021"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5.bin"/><Relationship Id="rId4" Type="http://schemas.openxmlformats.org/officeDocument/2006/relationships/hyperlink" Target="http://www.cdc.gov/nutrition/downloads/State-Indicator-Report-Fruits-Vegetables-2013.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qualitynet.org/inpatient/hvbp/measures" TargetMode="External"/><Relationship Id="rId18" Type="http://schemas.openxmlformats.org/officeDocument/2006/relationships/hyperlink" Target="https://innovation.cms.gov/media/document/cpc-plus-payment-methodology-cy2021" TargetMode="External"/><Relationship Id="rId26" Type="http://schemas.openxmlformats.org/officeDocument/2006/relationships/hyperlink" Target="https://www.jointcommission.org/-/media/tjc/documents/measurement/oryx/cy2021-oryx-reporting-requirements-oct2020.pdf" TargetMode="External"/><Relationship Id="rId3" Type="http://schemas.openxmlformats.org/officeDocument/2006/relationships/hyperlink" Target="https://innovation.cms.gov/initiatives/comprehensive-primary-care-plus" TargetMode="External"/><Relationship Id="rId21" Type="http://schemas.openxmlformats.org/officeDocument/2006/relationships/hyperlink" Target="https://www.medicaid.gov/resources-for-states/medicaid-state-technical-assistance/health-home-information-resource-center/health-home-quality-reporting/index.html" TargetMode="External"/><Relationship Id="rId34" Type="http://schemas.openxmlformats.org/officeDocument/2006/relationships/hyperlink" Target="https://www.medicaid.gov/medicaid/quality-of-care/downloads/2021-child-core-set.pdf" TargetMode="External"/><Relationship Id="rId7" Type="http://schemas.openxmlformats.org/officeDocument/2006/relationships/hyperlink" Target="https://www.medicaid.gov/state-resource-center/medicaid-state-technical-assistance/health-home-information-resource-center/downloads/2020-health-home-core-set.pdf" TargetMode="External"/><Relationship Id="rId12" Type="http://schemas.openxmlformats.org/officeDocument/2006/relationships/hyperlink" Target="https://www.medicaid.gov/medicaid/quality-of-care/performance-measurement/adult-and-child-health-care-quality-measures/adult-core-set/index.html" TargetMode="External"/><Relationship Id="rId17" Type="http://schemas.openxmlformats.org/officeDocument/2006/relationships/hyperlink" Target="https://www.medicaid.gov/medicaid/quality-of-care/downloads/2021-adult-core-set.pdf" TargetMode="External"/><Relationship Id="rId25" Type="http://schemas.openxmlformats.org/officeDocument/2006/relationships/hyperlink" Target="https://qpp-cm-prod-content.s3.amazonaws.com/uploads/1246/2021%20MIPS%20Quality%20Measures%20List.xlsx" TargetMode="External"/><Relationship Id="rId33" Type="http://schemas.openxmlformats.org/officeDocument/2006/relationships/hyperlink" Target="https://www.hca.wa.gov/assets/program/pmcc-list-of-proposed-changes-2021.pdf" TargetMode="External"/><Relationship Id="rId2" Type="http://schemas.openxmlformats.org/officeDocument/2006/relationships/hyperlink" Target="https://www.cms.gov/Medicare/Quality-Initiatives-Patient-Assessment-Instruments/QualityMeasures/Downloads/ACO-and-PCMH-Primary-Care-Measures.pdf" TargetMode="External"/><Relationship Id="rId16" Type="http://schemas.openxmlformats.org/officeDocument/2006/relationships/hyperlink" Target="http://www.hca.wa.gov/about-hca/healthier-washington/performance-measures" TargetMode="External"/><Relationship Id="rId20" Type="http://schemas.openxmlformats.org/officeDocument/2006/relationships/hyperlink" Target="https://ecqi.healthit.gov/sites/default/files/EP-EC-MeasuresTable-2020-05-v2.pdf" TargetMode="External"/><Relationship Id="rId29" Type="http://schemas.openxmlformats.org/officeDocument/2006/relationships/hyperlink" Target="https://mn.gov/dhs/partners-and-providers/grants-rfps/integrated-health-partnerships/"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www.catalyze.org/product/quality-measures-matter-2/" TargetMode="External"/><Relationship Id="rId11" Type="http://schemas.openxmlformats.org/officeDocument/2006/relationships/hyperlink" Target="https://www.oregon.gov/oha/HPA/ANALYTICS/Pages/CCO-Metrics.aspx" TargetMode="External"/><Relationship Id="rId24" Type="http://schemas.openxmlformats.org/officeDocument/2006/relationships/hyperlink" Target="https://www.cms.gov/files/document/20202021-quality-benchmarks.pdf" TargetMode="External"/><Relationship Id="rId32" Type="http://schemas.openxmlformats.org/officeDocument/2006/relationships/hyperlink" Target="http://www.ohic.ri.gov/documents/2020/September/30/OHIC%20Aligned%20Measure%20Sets%20-%20CY%202021.pdf" TargetMode="External"/><Relationship Id="rId5" Type="http://schemas.openxmlformats.org/officeDocument/2006/relationships/hyperlink" Target="http://www.ohic.ri.gov/ohic-measure%20alignment.php" TargetMode="External"/><Relationship Id="rId15" Type="http://schemas.openxmlformats.org/officeDocument/2006/relationships/hyperlink" Target="https://www.cms.gov/medicare/quality-initiatives-patient-assessment-instruments/hospitalqualityinits/hospitalcompare.html" TargetMode="External"/><Relationship Id="rId23" Type="http://schemas.openxmlformats.org/officeDocument/2006/relationships/hyperlink" Target="https://www.cms.gov/files/document/2021technotes20201001.pdf-0" TargetMode="External"/><Relationship Id="rId28" Type="http://schemas.openxmlformats.org/officeDocument/2006/relationships/hyperlink" Target="https://www.iha.org/performance-measurement/amp-program/measure-set/" TargetMode="External"/><Relationship Id="rId36" Type="http://schemas.openxmlformats.org/officeDocument/2006/relationships/printerSettings" Target="../printerSettings/printerSettings6.bin"/><Relationship Id="rId10" Type="http://schemas.openxmlformats.org/officeDocument/2006/relationships/hyperlink" Target="https://www.jointcommission.org/measurement/measures/" TargetMode="External"/><Relationship Id="rId19" Type="http://schemas.openxmlformats.org/officeDocument/2006/relationships/hyperlink" Target="https://www.medicaid.gov/medicaid/quality-of-care/performance-measurement/adult-and-child-health-care-quality-measures/childrens-health-care-quality-measures/index.html" TargetMode="External"/><Relationship Id="rId31" Type="http://schemas.openxmlformats.org/officeDocument/2006/relationships/hyperlink" Target="https://www.oregon.gov/oha/HPA/ANALYTICS/CCOMetrics/2021-CCO-incentive-measures-updated-10.2020.pdf" TargetMode="External"/><Relationship Id="rId4" Type="http://schemas.openxmlformats.org/officeDocument/2006/relationships/hyperlink" Target="https://www.cms.gov/Regulations-and-Guidance/Legislation/EHRIncentivePrograms/eCQM_Library.html" TargetMode="External"/><Relationship Id="rId9" Type="http://schemas.openxmlformats.org/officeDocument/2006/relationships/hyperlink" Target="https://qpp.cms.gov/about/qpp-overview" TargetMode="External"/><Relationship Id="rId14" Type="http://schemas.openxmlformats.org/officeDocument/2006/relationships/hyperlink" Target="https://www.qualitynet.org/inpatient/hvbp" TargetMode="External"/><Relationship Id="rId22" Type="http://schemas.openxmlformats.org/officeDocument/2006/relationships/hyperlink" Target="https://data.cms.gov/provider-data/sites/default/files/data_dictionaries/HospitalCompare-DataDictionary.pdf" TargetMode="External"/><Relationship Id="rId27" Type="http://schemas.openxmlformats.org/officeDocument/2006/relationships/hyperlink" Target="https://www.iha.org/wp-content/uploads/2020/11/MY-2021-AMP-Measure-Set-Individuals-20201201_final.pdf" TargetMode="External"/><Relationship Id="rId30" Type="http://schemas.openxmlformats.org/officeDocument/2006/relationships/hyperlink" Target="https://mn.gov/dhs/assets/ihp-sample-contract-template_tcm1053-327867.pdf(pages%2059-64)" TargetMode="External"/><Relationship Id="rId35" Type="http://schemas.openxmlformats.org/officeDocument/2006/relationships/hyperlink" Target="https://www.catalyze.org/product/cpr-employer-purchaser-guide-quality-measure-selection/" TargetMode="External"/><Relationship Id="rId8" Type="http://schemas.openxmlformats.org/officeDocument/2006/relationships/hyperlink" Target="http://www.cms.gov/Medicare/Prescription-Drug-Coverage/PrescriptionDrugCovGenIn/PerformanceData.html"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94591-DB0A-4FB8-9381-740A61352C91}">
  <dimension ref="B3:H26"/>
  <sheetViews>
    <sheetView workbookViewId="0">
      <selection activeCell="D5" sqref="D5:D6"/>
    </sheetView>
  </sheetViews>
  <sheetFormatPr defaultRowHeight="14.5"/>
  <cols>
    <col min="2" max="2" width="19.26953125" style="299" bestFit="1" customWidth="1"/>
    <col min="3" max="3" width="11.1796875" style="299" bestFit="1" customWidth="1"/>
    <col min="4" max="4" width="11.7265625" style="299" bestFit="1" customWidth="1"/>
    <col min="6" max="6" width="18" bestFit="1" customWidth="1"/>
    <col min="7" max="7" width="11.1796875" bestFit="1" customWidth="1"/>
    <col min="8" max="8" width="11.7265625" bestFit="1" customWidth="1"/>
  </cols>
  <sheetData>
    <row r="3" spans="2:8">
      <c r="B3" s="300" t="s">
        <v>1946</v>
      </c>
      <c r="C3" s="300" t="s">
        <v>3989</v>
      </c>
      <c r="D3" s="300" t="s">
        <v>3990</v>
      </c>
      <c r="F3" s="300" t="s">
        <v>1946</v>
      </c>
      <c r="G3" s="300" t="s">
        <v>3989</v>
      </c>
      <c r="H3" s="300" t="s">
        <v>3990</v>
      </c>
    </row>
    <row r="4" spans="2:8">
      <c r="B4" s="301" t="s">
        <v>1890</v>
      </c>
      <c r="C4" s="302">
        <f>COUNTIFS('Measure Selection Tool'!$P$6:$P$59,"*Retain*",'Measure Selection Tool'!$K$6:$K$59,B4)+COUNTIFS('Measure Selection Tool'!$P$6:$P$59,"*Add (*",'Measure Selection Tool'!$K$6:$K$59,B4)</f>
        <v>21</v>
      </c>
      <c r="D4" s="303">
        <f>C4/$C$8</f>
        <v>0.77777777777777779</v>
      </c>
      <c r="F4" s="301" t="s">
        <v>5</v>
      </c>
      <c r="G4" s="302">
        <f>COUNTIFS('Measure Selection Tool'!$P$6:$P$59,"*Retain*",'Measure Selection Tool'!$M$6:$M$59,F4)+COUNTIFS('Measure Selection Tool'!$P$6:$P$59,"*Add (*",'Measure Selection Tool'!$M$6:$M$59,F4)</f>
        <v>13</v>
      </c>
      <c r="H4" s="303">
        <f>G4/$G$9</f>
        <v>0.48148148148148145</v>
      </c>
    </row>
    <row r="5" spans="2:8">
      <c r="B5" s="301" t="s">
        <v>1896</v>
      </c>
      <c r="C5" s="302">
        <f>COUNTIFS('Measure Selection Tool'!$P$6:$P$59,"*Retain*",'Measure Selection Tool'!$K$6:$K$59,B5)+COUNTIFS('Measure Selection Tool'!$P$6:$P$59,"*Add (*",'Measure Selection Tool'!$K$6:$K$59,B5)</f>
        <v>3</v>
      </c>
      <c r="D5" s="303">
        <f>C5/$C$8</f>
        <v>0.1111111111111111</v>
      </c>
      <c r="F5" s="301" t="s">
        <v>327</v>
      </c>
      <c r="G5" s="302">
        <f>COUNTIFS('Measure Selection Tool'!$P$6:$P$59,"*Retain*",'Measure Selection Tool'!$M$6:$M$59,F5)+COUNTIFS('Measure Selection Tool'!$P$6:$P$59,"*Add (*",'Measure Selection Tool'!$M$6:$M$59,F5)</f>
        <v>0</v>
      </c>
      <c r="H5" s="303">
        <f>G5/$G$9</f>
        <v>0</v>
      </c>
    </row>
    <row r="6" spans="2:8">
      <c r="B6" s="301" t="s">
        <v>1894</v>
      </c>
      <c r="C6" s="302">
        <f>COUNTIFS('Measure Selection Tool'!$P$6:$P$59,"*Retain*",'Measure Selection Tool'!$K$6:$K$59,B6)+COUNTIFS('Measure Selection Tool'!$P$6:$P$59,"*Add (*",'Measure Selection Tool'!$K$6:$K$59,B6)</f>
        <v>1</v>
      </c>
      <c r="D6" s="303">
        <f>C6/$C$8</f>
        <v>3.7037037037037035E-2</v>
      </c>
      <c r="F6" s="301" t="s">
        <v>1755</v>
      </c>
      <c r="G6" s="302">
        <f>COUNTIFS('Measure Selection Tool'!$P$6:$P$59,"*Retain*",'Measure Selection Tool'!$M$6:$M$59,F6)+COUNTIFS('Measure Selection Tool'!$P$6:$P$59,"*Add (*",'Measure Selection Tool'!$M$6:$M$59,F6)</f>
        <v>11</v>
      </c>
      <c r="H6" s="303">
        <f>G6/$G$9</f>
        <v>0.40740740740740738</v>
      </c>
    </row>
    <row r="7" spans="2:8">
      <c r="B7" s="301" t="s">
        <v>1932</v>
      </c>
      <c r="C7" s="302">
        <f>C8-SUM(C4:C6)</f>
        <v>2</v>
      </c>
      <c r="D7" s="303">
        <f>C7/$C$8</f>
        <v>7.407407407407407E-2</v>
      </c>
      <c r="F7" s="301" t="s">
        <v>6</v>
      </c>
      <c r="G7" s="302">
        <f>COUNTIFS('Measure Selection Tool'!$P$6:$P$59,"*Retain*",'Measure Selection Tool'!$M$6:$M$59,F7)+COUNTIFS('Measure Selection Tool'!$P$6:$P$59,"*Add (*",'Measure Selection Tool'!$M$6:$M$59,F7)</f>
        <v>1</v>
      </c>
      <c r="H7" s="303">
        <f>G7/$G$9</f>
        <v>3.7037037037037035E-2</v>
      </c>
    </row>
    <row r="8" spans="2:8">
      <c r="B8" s="301" t="s">
        <v>3988</v>
      </c>
      <c r="C8" s="302">
        <f>COUNTIFS('Measure Selection Tool'!$P$6:$P$59,"*Retain*")+COUNTIFS('Measure Selection Tool'!$P$6:$P$59,"*Add (*")</f>
        <v>27</v>
      </c>
      <c r="D8" s="303">
        <f>C8/$C$8</f>
        <v>1</v>
      </c>
      <c r="F8" s="301" t="s">
        <v>3516</v>
      </c>
      <c r="G8" s="302">
        <f>COUNTIFS('Measure Selection Tool'!$P$6:$P$59,"*Retain*",'Measure Selection Tool'!$M$6:$M$59,F8)+COUNTIFS('Measure Selection Tool'!$P$6:$P$59,"*Add (*",'Measure Selection Tool'!$M$6:$M$59,F8)</f>
        <v>2</v>
      </c>
      <c r="H8" s="303">
        <f>G8/$G$9</f>
        <v>7.407407407407407E-2</v>
      </c>
    </row>
    <row r="9" spans="2:8">
      <c r="B9" s="306" t="s">
        <v>3995</v>
      </c>
      <c r="C9" s="306" t="b">
        <f>SUM(C4:C7)=C8</f>
        <v>1</v>
      </c>
      <c r="F9" s="301" t="s">
        <v>3988</v>
      </c>
      <c r="G9" s="302">
        <f>COUNTIFS('Measure Selection Tool'!$P$6:$P$59,"*Retain*")+COUNTIFS('Measure Selection Tool'!$P$6:$P$59,"*Add (*")</f>
        <v>27</v>
      </c>
      <c r="H9" s="303">
        <f>G9/$C$8</f>
        <v>1</v>
      </c>
    </row>
    <row r="10" spans="2:8">
      <c r="F10" s="306" t="s">
        <v>3995</v>
      </c>
      <c r="G10" s="306" t="b">
        <f>SUM(G4:G8)=G9</f>
        <v>1</v>
      </c>
      <c r="H10" s="299"/>
    </row>
    <row r="11" spans="2:8">
      <c r="B11" s="300" t="s">
        <v>3991</v>
      </c>
      <c r="C11" s="300" t="s">
        <v>3989</v>
      </c>
      <c r="D11" s="300" t="s">
        <v>3990</v>
      </c>
    </row>
    <row r="12" spans="2:8">
      <c r="B12" s="301" t="s">
        <v>1899</v>
      </c>
      <c r="C12" s="302">
        <f>COUNTIFS('Measure Selection Tool'!$P$6:$P$59,"*Retain*",'Measure Selection Tool'!$J$6:$J$59,B12)+COUNTIFS('Measure Selection Tool'!$P$6:$P$59,"*Add (*",'Measure Selection Tool'!$J$6:$J$59,B12)</f>
        <v>3</v>
      </c>
      <c r="D12" s="303">
        <f>C12/$C$24</f>
        <v>0.1111111111111111</v>
      </c>
    </row>
    <row r="13" spans="2:8">
      <c r="B13" s="301" t="s">
        <v>1895</v>
      </c>
      <c r="C13" s="302">
        <f>COUNTIFS('Measure Selection Tool'!$P$6:$P$59,"*Retain*",'Measure Selection Tool'!$J$6:$J$59,B13)+COUNTIFS('Measure Selection Tool'!$P$6:$P$59,"*Add (*",'Measure Selection Tool'!$J$6:$J$59,B13)</f>
        <v>1</v>
      </c>
      <c r="D13" s="303">
        <f t="shared" ref="D13:D24" si="0">C13/$C$24</f>
        <v>3.7037037037037035E-2</v>
      </c>
    </row>
    <row r="14" spans="2:8">
      <c r="B14" s="301" t="s">
        <v>1903</v>
      </c>
      <c r="C14" s="302">
        <f>COUNTIFS('Measure Selection Tool'!$P$6:$P$59,"*Retain*",'Measure Selection Tool'!$J$6:$J$59,B14)+COUNTIFS('Measure Selection Tool'!$P$6:$P$59,"*Add (*",'Measure Selection Tool'!$J$6:$J$59,B14)</f>
        <v>3</v>
      </c>
      <c r="D14" s="303">
        <f t="shared" si="0"/>
        <v>0.1111111111111111</v>
      </c>
    </row>
    <row r="15" spans="2:8">
      <c r="B15" s="301" t="s">
        <v>1889</v>
      </c>
      <c r="C15" s="302">
        <f>COUNTIFS('Measure Selection Tool'!$P$6:$P$59,"*Retain*",'Measure Selection Tool'!$J$6:$J$59,B15)+COUNTIFS('Measure Selection Tool'!$P$6:$P$59,"*Add (*",'Measure Selection Tool'!$J$6:$J$59,B15)</f>
        <v>2</v>
      </c>
      <c r="D15" s="303">
        <f t="shared" si="0"/>
        <v>7.407407407407407E-2</v>
      </c>
    </row>
    <row r="16" spans="2:8">
      <c r="B16" s="301" t="s">
        <v>3987</v>
      </c>
      <c r="C16" s="302">
        <f>COUNTIFS('Measure Selection Tool'!$P$6:$P$59,"*Retain*",'Measure Selection Tool'!$J$6:$J$59,B16)+COUNTIFS('Measure Selection Tool'!$P$6:$P$59,"*Add (*",'Measure Selection Tool'!$J$6:$J$59,B16)</f>
        <v>2</v>
      </c>
      <c r="D16" s="303">
        <f t="shared" si="0"/>
        <v>7.407407407407407E-2</v>
      </c>
    </row>
    <row r="17" spans="2:8">
      <c r="B17" s="301" t="s">
        <v>3992</v>
      </c>
      <c r="C17" s="302">
        <f>SUM(C18:C19)</f>
        <v>9</v>
      </c>
      <c r="D17" s="303">
        <f t="shared" si="0"/>
        <v>0.33333333333333331</v>
      </c>
    </row>
    <row r="18" spans="2:8">
      <c r="B18" s="305" t="s">
        <v>1904</v>
      </c>
      <c r="C18" s="302">
        <f>COUNTIFS('Measure Selection Tool'!$P$6:$P$59,"*Retain*",'Measure Selection Tool'!$J$6:$J$59,B18)+COUNTIFS('Measure Selection Tool'!$P$6:$P$59,"*Add (*",'Measure Selection Tool'!$J$6:$J$59,B18)</f>
        <v>6</v>
      </c>
      <c r="D18" s="303">
        <f t="shared" si="0"/>
        <v>0.22222222222222221</v>
      </c>
    </row>
    <row r="19" spans="2:8">
      <c r="B19" s="305" t="s">
        <v>1893</v>
      </c>
      <c r="C19" s="302">
        <f>COUNTIFS('Measure Selection Tool'!$P$6:$P$59,"*Retain*",'Measure Selection Tool'!$J$6:$J$59,B19)+COUNTIFS('Measure Selection Tool'!$P$6:$P$59,"*Add (*",'Measure Selection Tool'!$J$6:$J$59,B19)</f>
        <v>3</v>
      </c>
      <c r="D19" s="303">
        <f t="shared" si="0"/>
        <v>0.1111111111111111</v>
      </c>
    </row>
    <row r="20" spans="2:8">
      <c r="B20" s="301" t="s">
        <v>1906</v>
      </c>
      <c r="C20" s="302">
        <f>COUNTIFS('Measure Selection Tool'!$P$6:$P$59,"*Retain*",'Measure Selection Tool'!$J$6:$J$59,B20)+COUNTIFS('Measure Selection Tool'!$P$6:$P$59,"*Add (*",'Measure Selection Tool'!$J$6:$J$59,B20)</f>
        <v>1</v>
      </c>
      <c r="D20" s="303">
        <f t="shared" si="0"/>
        <v>3.7037037037037035E-2</v>
      </c>
    </row>
    <row r="21" spans="2:8">
      <c r="B21" s="301" t="s">
        <v>1916</v>
      </c>
      <c r="C21" s="302">
        <f>COUNTIFS('Measure Selection Tool'!$P$6:$P$59,"*Retain*",'Measure Selection Tool'!$J$6:$J$59,B21)+COUNTIFS('Measure Selection Tool'!$P$6:$P$59,"*Add (*",'Measure Selection Tool'!$J$6:$J$59,B21)</f>
        <v>1</v>
      </c>
      <c r="D21" s="303">
        <f t="shared" si="0"/>
        <v>3.7037037037037035E-2</v>
      </c>
    </row>
    <row r="22" spans="2:8">
      <c r="B22" s="301" t="s">
        <v>1900</v>
      </c>
      <c r="C22" s="302">
        <f>COUNTIFS('Measure Selection Tool'!$P$6:$P$59,"*Retain*",'Measure Selection Tool'!$J$6:$J$59,B22)+COUNTIFS('Measure Selection Tool'!$P$6:$P$59,"*Add (*",'Measure Selection Tool'!$J$6:$J$59,B22)</f>
        <v>1</v>
      </c>
      <c r="D22" s="303">
        <f t="shared" si="0"/>
        <v>3.7037037037037035E-2</v>
      </c>
    </row>
    <row r="23" spans="2:8">
      <c r="B23" s="301" t="s">
        <v>97</v>
      </c>
      <c r="C23" s="302">
        <f>COUNTIFS('Measure Selection Tool'!$P$6:$P$59,"*Retain*",'Measure Selection Tool'!$J$6:$J$59,B23)+COUNTIFS('Measure Selection Tool'!$P$6:$P$59,"*Add (*",'Measure Selection Tool'!$J$6:$J$59,B23)</f>
        <v>4</v>
      </c>
      <c r="D23" s="303">
        <f t="shared" si="0"/>
        <v>0.14814814814814814</v>
      </c>
    </row>
    <row r="24" spans="2:8">
      <c r="B24" s="301" t="s">
        <v>3988</v>
      </c>
      <c r="C24" s="304">
        <f>COUNTIFS('Measure Selection Tool'!$P$6:$P$59,"*Retain*")+COUNTIFS('Measure Selection Tool'!$P$6:$P$59,"*Add (*")</f>
        <v>27</v>
      </c>
      <c r="D24" s="303">
        <f t="shared" si="0"/>
        <v>1</v>
      </c>
    </row>
    <row r="25" spans="2:8" s="307" customFormat="1">
      <c r="B25" s="306" t="s">
        <v>3995</v>
      </c>
      <c r="C25" s="306" t="b">
        <f>SUM(C12:C17,C20:C23)=C24</f>
        <v>1</v>
      </c>
      <c r="D25" s="306"/>
      <c r="F25"/>
      <c r="G25"/>
      <c r="H25"/>
    </row>
    <row r="26" spans="2:8">
      <c r="F26" s="307"/>
      <c r="G26" s="307"/>
      <c r="H26" s="307"/>
    </row>
  </sheetData>
  <sheetProtection algorithmName="SHA-512" hashValue="q4Vgu4wxnHPAj6vANqukOLKj0ePoFblRU7yJGDNp4/7nB8o5+Wwz0LNKtSGH+uGJ1DrLPBxcvNr8cmcrtzCKIw==" saltValue="G8Mj/OYPcZdgckIP3oPMEQ==" spinCount="100000" sheet="1" objects="1" scenarios="1" selectLockedCells="1" selectUnlockedCells="1"/>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C6938"/>
  </sheetPr>
  <dimension ref="A1:F147"/>
  <sheetViews>
    <sheetView workbookViewId="0">
      <selection sqref="A1:D1"/>
    </sheetView>
  </sheetViews>
  <sheetFormatPr defaultColWidth="8.81640625" defaultRowHeight="14.5"/>
  <cols>
    <col min="1" max="1" width="5.7265625" style="25" customWidth="1"/>
    <col min="2" max="2" width="5.7265625" style="71" customWidth="1"/>
    <col min="3" max="3" width="5.453125" style="71" customWidth="1"/>
    <col min="4" max="4" width="134.81640625" style="71" customWidth="1"/>
    <col min="5" max="16384" width="8.81640625" style="71"/>
  </cols>
  <sheetData>
    <row r="1" spans="1:6" s="85" customFormat="1" ht="89.15" customHeight="1">
      <c r="A1" s="335" t="s">
        <v>2183</v>
      </c>
      <c r="B1" s="335"/>
      <c r="C1" s="335"/>
      <c r="D1" s="335"/>
    </row>
    <row r="2" spans="1:6" s="90" customFormat="1" ht="51" customHeight="1">
      <c r="A2" s="89"/>
      <c r="B2" s="339" t="s">
        <v>3924</v>
      </c>
      <c r="C2" s="339"/>
      <c r="D2" s="339"/>
    </row>
    <row r="3" spans="1:6" s="24" customFormat="1" ht="124.5" customHeight="1">
      <c r="A3" s="72"/>
      <c r="B3" s="328" t="s">
        <v>618</v>
      </c>
      <c r="C3" s="328"/>
      <c r="D3" s="328"/>
    </row>
    <row r="4" spans="1:6" s="24" customFormat="1" ht="88" customHeight="1">
      <c r="A4" s="72"/>
      <c r="B4" s="338" t="s">
        <v>1876</v>
      </c>
      <c r="C4" s="338"/>
      <c r="D4" s="338"/>
    </row>
    <row r="5" spans="1:6" s="24" customFormat="1" ht="79.5" customHeight="1" thickBot="1">
      <c r="A5" s="72"/>
      <c r="B5" s="342" t="s">
        <v>3001</v>
      </c>
      <c r="C5" s="342"/>
      <c r="D5" s="342"/>
    </row>
    <row r="6" spans="1:6" s="98" customFormat="1" ht="62.15" customHeight="1" thickTop="1">
      <c r="B6" s="329" t="s">
        <v>614</v>
      </c>
      <c r="C6" s="329"/>
      <c r="D6" s="329"/>
    </row>
    <row r="7" spans="1:6" s="95" customFormat="1" ht="35.15" customHeight="1">
      <c r="B7" s="336" t="s">
        <v>678</v>
      </c>
      <c r="C7" s="336"/>
      <c r="D7" s="336"/>
    </row>
    <row r="8" spans="1:6" s="95" customFormat="1" ht="35.15" customHeight="1">
      <c r="B8" s="336" t="s">
        <v>679</v>
      </c>
      <c r="C8" s="336"/>
      <c r="D8" s="336"/>
    </row>
    <row r="9" spans="1:6" s="95" customFormat="1" ht="35.15" customHeight="1">
      <c r="B9" s="327" t="s">
        <v>680</v>
      </c>
      <c r="C9" s="327"/>
      <c r="D9" s="327"/>
      <c r="F9" s="146"/>
    </row>
    <row r="10" spans="1:6" s="95" customFormat="1" ht="35.15" customHeight="1">
      <c r="B10" s="336" t="s">
        <v>681</v>
      </c>
      <c r="C10" s="336"/>
      <c r="D10" s="336"/>
    </row>
    <row r="11" spans="1:6" s="96" customFormat="1" ht="30" customHeight="1">
      <c r="B11" s="97"/>
      <c r="C11" s="97"/>
    </row>
    <row r="12" spans="1:6" s="99" customFormat="1" ht="30" customHeight="1" thickBot="1">
      <c r="A12" s="337"/>
      <c r="B12" s="337"/>
      <c r="C12" s="337"/>
      <c r="D12" s="337"/>
    </row>
    <row r="13" spans="1:6" s="79" customFormat="1" ht="70" customHeight="1" thickTop="1">
      <c r="A13" s="343" t="s">
        <v>615</v>
      </c>
      <c r="B13" s="343"/>
      <c r="C13" s="343"/>
      <c r="D13" s="343"/>
    </row>
    <row r="14" spans="1:6" s="78" customFormat="1" ht="40" customHeight="1">
      <c r="A14" s="77"/>
      <c r="B14" s="330" t="s">
        <v>613</v>
      </c>
      <c r="C14" s="330"/>
      <c r="D14" s="330"/>
    </row>
    <row r="15" spans="1:6" s="75" customFormat="1" ht="199" customHeight="1" thickBot="1">
      <c r="A15" s="74"/>
      <c r="B15" s="326" t="s">
        <v>3002</v>
      </c>
      <c r="C15" s="326"/>
      <c r="D15" s="326"/>
    </row>
    <row r="16" spans="1:6" s="79" customFormat="1" ht="70" customHeight="1" thickTop="1">
      <c r="A16" s="343" t="s">
        <v>597</v>
      </c>
      <c r="B16" s="343"/>
      <c r="C16" s="343"/>
      <c r="D16" s="343"/>
    </row>
    <row r="17" spans="1:6" s="75" customFormat="1" ht="40" customHeight="1">
      <c r="A17" s="74"/>
      <c r="B17" s="330" t="s">
        <v>612</v>
      </c>
      <c r="C17" s="330"/>
      <c r="D17" s="330"/>
    </row>
    <row r="18" spans="1:6" s="79" customFormat="1" ht="129.75" customHeight="1">
      <c r="A18" s="74"/>
      <c r="B18" s="326" t="s">
        <v>3195</v>
      </c>
      <c r="C18" s="326"/>
      <c r="D18" s="326"/>
    </row>
    <row r="19" spans="1:6" s="79" customFormat="1" ht="194.25" customHeight="1">
      <c r="A19" s="74"/>
      <c r="B19" s="344" t="s">
        <v>3196</v>
      </c>
      <c r="C19" s="344"/>
      <c r="D19" s="344"/>
      <c r="E19" s="81"/>
      <c r="F19" s="81"/>
    </row>
    <row r="20" spans="1:6" s="79" customFormat="1" ht="156" customHeight="1" thickBot="1">
      <c r="A20" s="74"/>
      <c r="B20" s="344" t="s">
        <v>3197</v>
      </c>
      <c r="C20" s="344"/>
      <c r="D20" s="344"/>
    </row>
    <row r="21" spans="1:6" s="79" customFormat="1" ht="70" customHeight="1" thickTop="1">
      <c r="A21" s="343" t="s">
        <v>2123</v>
      </c>
      <c r="B21" s="343"/>
      <c r="C21" s="343"/>
      <c r="D21" s="343"/>
    </row>
    <row r="22" spans="1:6" s="75" customFormat="1" ht="40" customHeight="1">
      <c r="A22" s="74"/>
      <c r="B22" s="330" t="s">
        <v>611</v>
      </c>
      <c r="C22" s="330"/>
      <c r="D22" s="330"/>
    </row>
    <row r="23" spans="1:6" s="75" customFormat="1" ht="75" customHeight="1">
      <c r="A23" s="74"/>
      <c r="B23" s="326" t="s">
        <v>3931</v>
      </c>
      <c r="C23" s="326"/>
      <c r="D23" s="326"/>
    </row>
    <row r="24" spans="1:6" s="75" customFormat="1" ht="61.5" customHeight="1">
      <c r="A24" s="74"/>
      <c r="B24" s="209"/>
      <c r="C24" s="209"/>
      <c r="D24" s="84" t="s">
        <v>3230</v>
      </c>
    </row>
    <row r="25" spans="1:6" s="75" customFormat="1" ht="61.5" customHeight="1">
      <c r="A25" s="74"/>
      <c r="B25" s="209"/>
      <c r="C25" s="209"/>
      <c r="D25" s="84" t="s">
        <v>3231</v>
      </c>
    </row>
    <row r="26" spans="1:6" s="75" customFormat="1" ht="61.5" customHeight="1">
      <c r="A26" s="74"/>
      <c r="B26" s="209"/>
      <c r="C26" s="209"/>
      <c r="D26" s="84" t="s">
        <v>3445</v>
      </c>
    </row>
    <row r="27" spans="1:6" s="75" customFormat="1" ht="61.5" customHeight="1">
      <c r="A27" s="74"/>
      <c r="B27" s="209"/>
      <c r="C27" s="209"/>
      <c r="D27" s="84" t="s">
        <v>3232</v>
      </c>
    </row>
    <row r="28" spans="1:6" s="75" customFormat="1" ht="60.75" customHeight="1">
      <c r="A28" s="74"/>
      <c r="B28" s="209"/>
      <c r="C28" s="209"/>
      <c r="D28" s="84" t="s">
        <v>3446</v>
      </c>
    </row>
    <row r="29" spans="1:6" s="75" customFormat="1" ht="130" customHeight="1">
      <c r="A29" s="74"/>
      <c r="B29" s="255"/>
      <c r="C29" s="255"/>
      <c r="D29" s="84" t="s">
        <v>3233</v>
      </c>
    </row>
    <row r="30" spans="1:6" s="75" customFormat="1" ht="76.5" customHeight="1">
      <c r="A30" s="74"/>
      <c r="B30" s="326" t="s">
        <v>3003</v>
      </c>
      <c r="C30" s="326"/>
      <c r="D30" s="326"/>
    </row>
    <row r="31" spans="1:6" s="75" customFormat="1" ht="120" customHeight="1">
      <c r="A31" s="74"/>
      <c r="B31" s="333" t="s">
        <v>3221</v>
      </c>
      <c r="C31" s="326"/>
      <c r="D31" s="326"/>
    </row>
    <row r="32" spans="1:6" s="75" customFormat="1" ht="30" customHeight="1">
      <c r="A32" s="74"/>
      <c r="B32" s="83"/>
      <c r="C32" s="83"/>
      <c r="D32" s="83"/>
    </row>
    <row r="33" spans="1:4" s="82" customFormat="1" ht="144.75" customHeight="1">
      <c r="A33" s="74"/>
      <c r="B33" s="76" t="s">
        <v>598</v>
      </c>
      <c r="C33" s="334" t="s">
        <v>3441</v>
      </c>
      <c r="D33" s="334"/>
    </row>
    <row r="34" spans="1:4" s="82" customFormat="1" ht="31" customHeight="1">
      <c r="A34" s="80"/>
      <c r="B34" s="76"/>
      <c r="C34" s="81"/>
      <c r="D34" s="84" t="s">
        <v>2121</v>
      </c>
    </row>
    <row r="35" spans="1:4" s="82" customFormat="1" ht="31" customHeight="1">
      <c r="A35" s="80"/>
      <c r="B35" s="76"/>
      <c r="C35" s="81"/>
      <c r="D35" s="84" t="s">
        <v>3932</v>
      </c>
    </row>
    <row r="36" spans="1:4" s="82" customFormat="1" ht="31" customHeight="1">
      <c r="A36" s="80"/>
      <c r="B36" s="76"/>
      <c r="C36" s="237"/>
      <c r="D36" s="84" t="s">
        <v>2980</v>
      </c>
    </row>
    <row r="37" spans="1:4" s="82" customFormat="1" ht="31" customHeight="1">
      <c r="A37" s="80"/>
      <c r="B37" s="76"/>
      <c r="C37" s="237"/>
      <c r="D37" s="84" t="s">
        <v>2981</v>
      </c>
    </row>
    <row r="38" spans="1:4" s="82" customFormat="1" ht="31" customHeight="1">
      <c r="A38" s="80"/>
      <c r="B38" s="76"/>
      <c r="C38" s="81"/>
      <c r="D38" s="84" t="s">
        <v>3198</v>
      </c>
    </row>
    <row r="39" spans="1:4" s="82" customFormat="1" ht="31" customHeight="1">
      <c r="A39" s="80"/>
      <c r="B39" s="76"/>
      <c r="C39" s="81"/>
      <c r="D39" s="84" t="s">
        <v>2982</v>
      </c>
    </row>
    <row r="40" spans="1:4" s="82" customFormat="1" ht="31" customHeight="1">
      <c r="A40" s="80"/>
      <c r="B40" s="76"/>
      <c r="C40" s="205"/>
      <c r="D40" s="84" t="s">
        <v>2983</v>
      </c>
    </row>
    <row r="41" spans="1:4" s="82" customFormat="1" ht="31" customHeight="1">
      <c r="A41" s="80"/>
      <c r="B41" s="76"/>
      <c r="C41" s="205"/>
      <c r="D41" s="84" t="s">
        <v>2984</v>
      </c>
    </row>
    <row r="42" spans="1:4" s="82" customFormat="1" ht="31" customHeight="1">
      <c r="A42" s="80"/>
      <c r="B42" s="76"/>
      <c r="C42" s="205"/>
      <c r="D42" s="84" t="s">
        <v>2985</v>
      </c>
    </row>
    <row r="43" spans="1:4" s="82" customFormat="1" ht="31" customHeight="1">
      <c r="A43" s="80"/>
      <c r="B43" s="76"/>
      <c r="C43" s="205"/>
      <c r="D43" s="84" t="s">
        <v>2986</v>
      </c>
    </row>
    <row r="44" spans="1:4" s="82" customFormat="1" ht="31" customHeight="1">
      <c r="A44" s="80"/>
      <c r="B44" s="76"/>
      <c r="C44" s="81"/>
      <c r="D44" s="84" t="s">
        <v>2987</v>
      </c>
    </row>
    <row r="45" spans="1:4" s="82" customFormat="1" ht="31" customHeight="1">
      <c r="A45" s="80"/>
      <c r="B45" s="76"/>
      <c r="C45" s="256"/>
      <c r="D45" s="84" t="s">
        <v>3182</v>
      </c>
    </row>
    <row r="46" spans="1:4" s="75" customFormat="1" ht="23.15" customHeight="1">
      <c r="A46" s="80"/>
      <c r="B46" s="76"/>
      <c r="C46" s="81"/>
      <c r="D46" s="84" t="s">
        <v>2122</v>
      </c>
    </row>
    <row r="47" spans="1:4" s="75" customFormat="1" ht="32.15" customHeight="1">
      <c r="A47" s="80"/>
      <c r="B47" s="76"/>
      <c r="C47" s="81"/>
      <c r="D47" s="84" t="s">
        <v>3194</v>
      </c>
    </row>
    <row r="48" spans="1:4" s="74" customFormat="1" ht="84.75" customHeight="1">
      <c r="B48" s="73"/>
      <c r="C48" s="73"/>
      <c r="D48" s="88" t="s">
        <v>3004</v>
      </c>
    </row>
    <row r="49" spans="1:4" s="78" customFormat="1" ht="82" customHeight="1">
      <c r="A49" s="74"/>
      <c r="B49" s="76" t="s">
        <v>599</v>
      </c>
      <c r="C49" s="332" t="s">
        <v>600</v>
      </c>
      <c r="D49" s="332"/>
    </row>
    <row r="50" spans="1:4" s="82" customFormat="1" ht="29.15" customHeight="1">
      <c r="A50" s="80"/>
      <c r="B50" s="76"/>
      <c r="C50" s="81"/>
      <c r="D50" s="84" t="s">
        <v>2121</v>
      </c>
    </row>
    <row r="51" spans="1:4" s="82" customFormat="1" ht="29.15" customHeight="1">
      <c r="A51" s="80"/>
      <c r="B51" s="76"/>
      <c r="C51" s="237"/>
      <c r="D51" s="84" t="s">
        <v>3932</v>
      </c>
    </row>
    <row r="52" spans="1:4" s="82" customFormat="1" ht="29.15" customHeight="1">
      <c r="A52" s="80"/>
      <c r="B52" s="76"/>
      <c r="C52" s="81"/>
      <c r="D52" s="84" t="s">
        <v>2980</v>
      </c>
    </row>
    <row r="53" spans="1:4" s="82" customFormat="1" ht="29.15" customHeight="1">
      <c r="A53" s="80"/>
      <c r="B53" s="76"/>
      <c r="C53" s="237"/>
      <c r="D53" s="84" t="s">
        <v>2981</v>
      </c>
    </row>
    <row r="54" spans="1:4" s="82" customFormat="1" ht="29.15" customHeight="1">
      <c r="A54" s="80"/>
      <c r="B54" s="76"/>
      <c r="C54" s="81"/>
      <c r="D54" s="84" t="s">
        <v>3198</v>
      </c>
    </row>
    <row r="55" spans="1:4" s="82" customFormat="1" ht="29.15" customHeight="1">
      <c r="A55" s="80"/>
      <c r="B55" s="76"/>
      <c r="C55" s="81"/>
      <c r="D55" s="84" t="s">
        <v>2982</v>
      </c>
    </row>
    <row r="56" spans="1:4" s="82" customFormat="1" ht="29.15" customHeight="1">
      <c r="A56" s="80"/>
      <c r="B56" s="76"/>
      <c r="C56" s="205"/>
      <c r="D56" s="84" t="s">
        <v>2983</v>
      </c>
    </row>
    <row r="57" spans="1:4" s="82" customFormat="1" ht="29.15" customHeight="1">
      <c r="A57" s="80"/>
      <c r="B57" s="76"/>
      <c r="C57" s="205"/>
      <c r="D57" s="84" t="s">
        <v>2984</v>
      </c>
    </row>
    <row r="58" spans="1:4" s="82" customFormat="1" ht="29.15" customHeight="1">
      <c r="A58" s="80"/>
      <c r="B58" s="76"/>
      <c r="C58" s="205"/>
      <c r="D58" s="84" t="s">
        <v>2985</v>
      </c>
    </row>
    <row r="59" spans="1:4" s="82" customFormat="1" ht="29.15" customHeight="1">
      <c r="A59" s="80"/>
      <c r="B59" s="76"/>
      <c r="C59" s="205"/>
      <c r="D59" s="84" t="s">
        <v>2986</v>
      </c>
    </row>
    <row r="60" spans="1:4" s="82" customFormat="1" ht="29.15" customHeight="1">
      <c r="A60" s="80"/>
      <c r="B60" s="76"/>
      <c r="C60" s="205"/>
      <c r="D60" s="84" t="s">
        <v>2987</v>
      </c>
    </row>
    <row r="61" spans="1:4" s="82" customFormat="1" ht="31" customHeight="1">
      <c r="A61" s="80"/>
      <c r="B61" s="76"/>
      <c r="C61" s="256"/>
      <c r="D61" s="84" t="s">
        <v>3182</v>
      </c>
    </row>
    <row r="62" spans="1:4" s="82" customFormat="1" ht="29.15" customHeight="1">
      <c r="A62" s="80"/>
      <c r="B62" s="76"/>
      <c r="C62" s="205"/>
      <c r="D62" s="84" t="s">
        <v>2122</v>
      </c>
    </row>
    <row r="63" spans="1:4" s="80" customFormat="1" ht="50.15" customHeight="1">
      <c r="B63" s="76"/>
      <c r="C63" s="81"/>
      <c r="D63" s="84" t="s">
        <v>3194</v>
      </c>
    </row>
    <row r="64" spans="1:4" s="78" customFormat="1" ht="35.25" customHeight="1">
      <c r="A64" s="74"/>
      <c r="B64" s="76" t="s">
        <v>601</v>
      </c>
      <c r="C64" s="332" t="s">
        <v>2124</v>
      </c>
      <c r="D64" s="332"/>
    </row>
    <row r="65" spans="1:4" s="80" customFormat="1" ht="90" customHeight="1">
      <c r="B65" s="76"/>
      <c r="C65" s="81"/>
      <c r="D65" s="84" t="s">
        <v>3183</v>
      </c>
    </row>
    <row r="66" spans="1:4" s="74" customFormat="1" ht="210" customHeight="1">
      <c r="B66" s="76" t="s">
        <v>602</v>
      </c>
      <c r="C66" s="332" t="s">
        <v>3184</v>
      </c>
      <c r="D66" s="332"/>
    </row>
    <row r="67" spans="1:4" ht="228" customHeight="1" thickBot="1">
      <c r="A67" s="74"/>
      <c r="B67" s="76" t="s">
        <v>603</v>
      </c>
      <c r="C67" s="332" t="s">
        <v>3185</v>
      </c>
      <c r="D67" s="332"/>
    </row>
    <row r="68" spans="1:4" s="79" customFormat="1" ht="70" customHeight="1" thickTop="1">
      <c r="A68" s="343" t="s">
        <v>604</v>
      </c>
      <c r="B68" s="343"/>
      <c r="C68" s="343"/>
      <c r="D68" s="343"/>
    </row>
    <row r="69" spans="1:4" s="75" customFormat="1" ht="40" customHeight="1">
      <c r="A69" s="74"/>
      <c r="B69" s="330" t="s">
        <v>611</v>
      </c>
      <c r="C69" s="330"/>
      <c r="D69" s="330"/>
    </row>
    <row r="70" spans="1:4" s="75" customFormat="1" ht="108" customHeight="1">
      <c r="A70" s="74"/>
      <c r="B70" s="326" t="s">
        <v>3005</v>
      </c>
      <c r="C70" s="326"/>
      <c r="D70" s="326"/>
    </row>
    <row r="71" spans="1:4" s="78" customFormat="1" ht="32.15" customHeight="1">
      <c r="A71" s="77"/>
      <c r="B71" s="142" t="s">
        <v>605</v>
      </c>
      <c r="C71" s="345" t="s">
        <v>3186</v>
      </c>
      <c r="D71" s="345"/>
    </row>
    <row r="72" spans="1:4" s="78" customFormat="1" ht="32.15" customHeight="1">
      <c r="A72" s="77"/>
      <c r="B72" s="142" t="s">
        <v>606</v>
      </c>
      <c r="C72" s="345" t="s">
        <v>3187</v>
      </c>
      <c r="D72" s="345"/>
    </row>
    <row r="73" spans="1:4" s="78" customFormat="1" ht="32.15" customHeight="1">
      <c r="A73" s="77"/>
      <c r="B73" s="142" t="s">
        <v>607</v>
      </c>
      <c r="C73" s="345" t="s">
        <v>3188</v>
      </c>
      <c r="D73" s="345"/>
    </row>
    <row r="74" spans="1:4" s="74" customFormat="1" ht="73.5" customHeight="1">
      <c r="A74" s="77"/>
      <c r="B74" s="142" t="s">
        <v>608</v>
      </c>
      <c r="C74" s="331" t="s">
        <v>3189</v>
      </c>
      <c r="D74" s="331"/>
    </row>
    <row r="75" spans="1:4" s="74" customFormat="1" ht="63" customHeight="1">
      <c r="A75" s="77"/>
      <c r="B75" s="142" t="s">
        <v>609</v>
      </c>
      <c r="C75" s="331" t="s">
        <v>3190</v>
      </c>
      <c r="D75" s="331"/>
    </row>
    <row r="76" spans="1:4" ht="63" customHeight="1">
      <c r="B76" s="142" t="s">
        <v>610</v>
      </c>
      <c r="C76" s="331" t="s">
        <v>3191</v>
      </c>
      <c r="D76" s="331"/>
    </row>
    <row r="77" spans="1:4" ht="63" customHeight="1">
      <c r="B77" s="326" t="s">
        <v>3192</v>
      </c>
      <c r="C77" s="326"/>
      <c r="D77" s="326"/>
    </row>
    <row r="78" spans="1:4" s="75" customFormat="1" ht="164.25" customHeight="1">
      <c r="A78" s="74"/>
      <c r="B78" s="326" t="s">
        <v>3193</v>
      </c>
      <c r="C78" s="326"/>
      <c r="D78" s="326"/>
    </row>
    <row r="79" spans="1:4" s="75" customFormat="1" ht="90" customHeight="1">
      <c r="A79" s="74"/>
      <c r="B79" s="326" t="s">
        <v>3181</v>
      </c>
      <c r="C79" s="326"/>
      <c r="D79" s="326"/>
    </row>
    <row r="80" spans="1:4" s="141" customFormat="1" ht="18" customHeight="1">
      <c r="A80" s="139"/>
      <c r="B80" s="140"/>
      <c r="C80" s="140"/>
      <c r="D80" s="140"/>
    </row>
    <row r="81" spans="1:4" s="92" customFormat="1" ht="51.75" customHeight="1">
      <c r="A81" s="91"/>
      <c r="B81" s="340" t="s">
        <v>3449</v>
      </c>
      <c r="C81" s="340"/>
      <c r="D81" s="340"/>
    </row>
    <row r="82" spans="1:4" s="92" customFormat="1" ht="117" customHeight="1">
      <c r="A82" s="91"/>
      <c r="B82" s="341" t="s">
        <v>2125</v>
      </c>
      <c r="C82" s="341"/>
      <c r="D82" s="341"/>
    </row>
    <row r="83" spans="1:4" s="94" customFormat="1">
      <c r="A83" s="93"/>
    </row>
    <row r="84" spans="1:4" s="87" customFormat="1">
      <c r="A84" s="86"/>
    </row>
    <row r="85" spans="1:4" s="87" customFormat="1">
      <c r="A85" s="86"/>
    </row>
    <row r="86" spans="1:4" s="87" customFormat="1">
      <c r="A86" s="86"/>
    </row>
    <row r="87" spans="1:4" s="87" customFormat="1">
      <c r="A87" s="86"/>
    </row>
    <row r="88" spans="1:4" s="87" customFormat="1">
      <c r="A88" s="86"/>
    </row>
    <row r="89" spans="1:4" s="87" customFormat="1">
      <c r="A89" s="86"/>
    </row>
    <row r="90" spans="1:4" s="87" customFormat="1">
      <c r="A90" s="86"/>
    </row>
    <row r="91" spans="1:4" s="87" customFormat="1">
      <c r="A91" s="86"/>
    </row>
    <row r="92" spans="1:4" s="87" customFormat="1">
      <c r="A92" s="86"/>
    </row>
    <row r="93" spans="1:4" s="87" customFormat="1">
      <c r="A93" s="86"/>
    </row>
    <row r="94" spans="1:4" s="87" customFormat="1">
      <c r="A94" s="86"/>
    </row>
    <row r="95" spans="1:4" s="87" customFormat="1">
      <c r="A95" s="86"/>
    </row>
    <row r="96" spans="1:4" s="87" customFormat="1">
      <c r="A96" s="86"/>
    </row>
    <row r="97" spans="1:1" s="87" customFormat="1">
      <c r="A97" s="86"/>
    </row>
    <row r="98" spans="1:1" s="87" customFormat="1">
      <c r="A98" s="86"/>
    </row>
    <row r="99" spans="1:1" s="87" customFormat="1">
      <c r="A99" s="86"/>
    </row>
    <row r="100" spans="1:1" s="87" customFormat="1">
      <c r="A100" s="86"/>
    </row>
    <row r="101" spans="1:1" s="87" customFormat="1">
      <c r="A101" s="86"/>
    </row>
    <row r="102" spans="1:1" s="87" customFormat="1">
      <c r="A102" s="86"/>
    </row>
    <row r="103" spans="1:1" s="87" customFormat="1">
      <c r="A103" s="86"/>
    </row>
    <row r="104" spans="1:1" s="87" customFormat="1">
      <c r="A104" s="86"/>
    </row>
    <row r="105" spans="1:1" s="87" customFormat="1">
      <c r="A105" s="86"/>
    </row>
    <row r="106" spans="1:1" s="87" customFormat="1">
      <c r="A106" s="86"/>
    </row>
    <row r="107" spans="1:1" s="87" customFormat="1">
      <c r="A107" s="86"/>
    </row>
    <row r="108" spans="1:1" s="87" customFormat="1">
      <c r="A108" s="86"/>
    </row>
    <row r="109" spans="1:1" s="87" customFormat="1">
      <c r="A109" s="86"/>
    </row>
    <row r="110" spans="1:1" s="87" customFormat="1">
      <c r="A110" s="86"/>
    </row>
    <row r="111" spans="1:1" s="87" customFormat="1">
      <c r="A111" s="86"/>
    </row>
    <row r="112" spans="1:1" s="87" customFormat="1">
      <c r="A112" s="86"/>
    </row>
    <row r="113" spans="1:1" s="87" customFormat="1">
      <c r="A113" s="86"/>
    </row>
    <row r="114" spans="1:1" s="87" customFormat="1">
      <c r="A114" s="86"/>
    </row>
    <row r="115" spans="1:1" s="87" customFormat="1">
      <c r="A115" s="86"/>
    </row>
    <row r="116" spans="1:1" s="87" customFormat="1">
      <c r="A116" s="86"/>
    </row>
    <row r="117" spans="1:1" s="87" customFormat="1">
      <c r="A117" s="86"/>
    </row>
    <row r="118" spans="1:1" s="87" customFormat="1">
      <c r="A118" s="86"/>
    </row>
    <row r="119" spans="1:1" s="87" customFormat="1">
      <c r="A119" s="86"/>
    </row>
    <row r="120" spans="1:1" s="87" customFormat="1">
      <c r="A120" s="86"/>
    </row>
    <row r="121" spans="1:1" s="87" customFormat="1">
      <c r="A121" s="86"/>
    </row>
    <row r="122" spans="1:1" s="87" customFormat="1">
      <c r="A122" s="86"/>
    </row>
    <row r="123" spans="1:1" s="87" customFormat="1">
      <c r="A123" s="86"/>
    </row>
    <row r="124" spans="1:1" s="87" customFormat="1">
      <c r="A124" s="86"/>
    </row>
    <row r="125" spans="1:1" s="87" customFormat="1">
      <c r="A125" s="86"/>
    </row>
    <row r="126" spans="1:1" s="87" customFormat="1">
      <c r="A126" s="86"/>
    </row>
    <row r="127" spans="1:1" s="87" customFormat="1">
      <c r="A127" s="86"/>
    </row>
    <row r="128" spans="1:1" s="87" customFormat="1">
      <c r="A128" s="86"/>
    </row>
    <row r="129" spans="1:1" s="87" customFormat="1">
      <c r="A129" s="86"/>
    </row>
    <row r="130" spans="1:1" s="87" customFormat="1">
      <c r="A130" s="86"/>
    </row>
    <row r="131" spans="1:1" s="87" customFormat="1">
      <c r="A131" s="86"/>
    </row>
    <row r="132" spans="1:1" s="87" customFormat="1">
      <c r="A132" s="86"/>
    </row>
    <row r="133" spans="1:1" s="87" customFormat="1">
      <c r="A133" s="86"/>
    </row>
    <row r="134" spans="1:1" s="87" customFormat="1">
      <c r="A134" s="86"/>
    </row>
    <row r="135" spans="1:1" s="87" customFormat="1">
      <c r="A135" s="86"/>
    </row>
    <row r="136" spans="1:1" s="87" customFormat="1">
      <c r="A136" s="86"/>
    </row>
    <row r="137" spans="1:1" s="87" customFormat="1">
      <c r="A137" s="86"/>
    </row>
    <row r="138" spans="1:1" s="87" customFormat="1">
      <c r="A138" s="86"/>
    </row>
    <row r="139" spans="1:1" s="87" customFormat="1">
      <c r="A139" s="86"/>
    </row>
    <row r="140" spans="1:1" s="87" customFormat="1">
      <c r="A140" s="86"/>
    </row>
    <row r="141" spans="1:1" s="87" customFormat="1">
      <c r="A141" s="86"/>
    </row>
    <row r="142" spans="1:1" s="87" customFormat="1">
      <c r="A142" s="86"/>
    </row>
    <row r="143" spans="1:1" s="87" customFormat="1">
      <c r="A143" s="86"/>
    </row>
    <row r="144" spans="1:1" s="87" customFormat="1">
      <c r="A144" s="86"/>
    </row>
    <row r="145" spans="1:1" s="87" customFormat="1">
      <c r="A145" s="86"/>
    </row>
    <row r="146" spans="1:1" s="87" customFormat="1">
      <c r="A146" s="86"/>
    </row>
    <row r="147" spans="1:1" s="87" customFormat="1">
      <c r="A147" s="86"/>
    </row>
  </sheetData>
  <sheetProtection algorithmName="SHA-512" hashValue="CE2n/J/7sZx6feNy2/ycPVBVO4s4HXpqoKy5p9OIeQIXZvLqKSQyzVWgp6YM5VZKDmQ9pGw0bkUAM6q+XulDPQ==" saltValue="M6qDa0civk8TG+xnt7g57A==" spinCount="100000" sheet="1" objects="1" scenarios="1" selectLockedCells="1" selectUnlockedCells="1"/>
  <mergeCells count="43">
    <mergeCell ref="B81:D81"/>
    <mergeCell ref="B82:D82"/>
    <mergeCell ref="B5:D5"/>
    <mergeCell ref="A13:D13"/>
    <mergeCell ref="A16:D16"/>
    <mergeCell ref="A21:D21"/>
    <mergeCell ref="A68:D68"/>
    <mergeCell ref="C76:D76"/>
    <mergeCell ref="B78:D78"/>
    <mergeCell ref="B19:D19"/>
    <mergeCell ref="B20:D20"/>
    <mergeCell ref="C71:D71"/>
    <mergeCell ref="C72:D72"/>
    <mergeCell ref="C73:D73"/>
    <mergeCell ref="C64:D64"/>
    <mergeCell ref="C66:D66"/>
    <mergeCell ref="B23:D23"/>
    <mergeCell ref="B30:D30"/>
    <mergeCell ref="B77:D77"/>
    <mergeCell ref="C75:D75"/>
    <mergeCell ref="A1:D1"/>
    <mergeCell ref="B7:D7"/>
    <mergeCell ref="B8:D8"/>
    <mergeCell ref="B10:D10"/>
    <mergeCell ref="A12:D12"/>
    <mergeCell ref="B4:D4"/>
    <mergeCell ref="B2:D2"/>
    <mergeCell ref="B79:D79"/>
    <mergeCell ref="B9:D9"/>
    <mergeCell ref="B3:D3"/>
    <mergeCell ref="B6:D6"/>
    <mergeCell ref="B15:D15"/>
    <mergeCell ref="B14:D14"/>
    <mergeCell ref="C74:D74"/>
    <mergeCell ref="B70:D70"/>
    <mergeCell ref="B69:D69"/>
    <mergeCell ref="B18:D18"/>
    <mergeCell ref="B17:D17"/>
    <mergeCell ref="C67:D67"/>
    <mergeCell ref="B22:D22"/>
    <mergeCell ref="B31:D31"/>
    <mergeCell ref="C33:D33"/>
    <mergeCell ref="C49:D49"/>
  </mergeCells>
  <hyperlinks>
    <hyperlink ref="B7" location="'Measure Selection Tool'!A1" display="3)  Measure Selection Tool" xr:uid="{00000000-0004-0000-0000-000000000000}"/>
    <hyperlink ref="B8" location="'Summary Sheet'!A1" display="4)  Summary" xr:uid="{00000000-0004-0000-0000-000001000000}"/>
    <hyperlink ref="B10" location="'Links to Source Documents'!A1" display="5) Links to Source Documents" xr:uid="{00000000-0004-0000-0000-000002000000}"/>
    <hyperlink ref="B9" location="'Measure Crosswalk'!A1" display="4)  Measure Crosswalk" xr:uid="{00000000-0004-0000-0000-000003000000}"/>
    <hyperlink ref="C9" location="'Measure Crosswalk'!A1" display="'Measure Crosswalk'!A1" xr:uid="{00000000-0004-0000-0000-000004000000}"/>
    <hyperlink ref="D9" location="'Measure Crosswalk'!A1" display="'Measure Crosswalk'!A1" xr:uid="{00000000-0004-0000-0000-000005000000}"/>
  </hyperlinks>
  <pageMargins left="0.7" right="0.7" top="0.75" bottom="0.75" header="0.3" footer="0.3"/>
  <pageSetup scale="44" fitToWidth="0" fitToHeight="0" orientation="portrait" r:id="rId1"/>
  <rowBreaks count="3" manualBreakCount="3">
    <brk id="20" max="3" man="1"/>
    <brk id="48" max="3" man="1"/>
    <brk id="67" max="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1640625" defaultRowHeight="14.5"/>
  <cols>
    <col min="1" max="1" width="8.81640625" style="1"/>
    <col min="2" max="3" width="34.7265625" style="6" customWidth="1"/>
    <col min="4" max="4" width="12.453125" style="7" customWidth="1"/>
    <col min="5" max="5" width="15.26953125" style="7" customWidth="1"/>
    <col min="6" max="12" width="17.453125" style="8" customWidth="1"/>
    <col min="13" max="13" width="19.7265625" style="7" bestFit="1" customWidth="1"/>
    <col min="14" max="14" width="18.1796875" style="7" customWidth="1"/>
    <col min="15" max="15" width="13" customWidth="1"/>
    <col min="16" max="16" width="13.453125" customWidth="1"/>
    <col min="17" max="17" width="13.7265625" customWidth="1"/>
    <col min="18" max="18" width="17.1796875" customWidth="1"/>
    <col min="19" max="19" width="18.7265625" customWidth="1"/>
    <col min="20" max="20" width="14.453125" customWidth="1"/>
    <col min="21" max="21" width="13.1796875" customWidth="1"/>
    <col min="22" max="22" width="14.1796875" customWidth="1"/>
  </cols>
  <sheetData>
    <row r="1" spans="1:22" ht="36.75" customHeight="1">
      <c r="A1" s="349" t="s">
        <v>23</v>
      </c>
      <c r="B1" s="350"/>
      <c r="C1" s="350"/>
      <c r="D1" s="350"/>
      <c r="E1" s="20" t="s">
        <v>22</v>
      </c>
      <c r="F1" s="346" t="s">
        <v>108</v>
      </c>
      <c r="G1" s="347"/>
      <c r="H1" s="347"/>
      <c r="I1" s="347"/>
      <c r="J1" s="347"/>
      <c r="K1" s="347"/>
      <c r="L1" s="347"/>
      <c r="M1" s="348" t="s">
        <v>24</v>
      </c>
      <c r="N1" s="347"/>
      <c r="O1" s="347"/>
      <c r="P1" s="347"/>
      <c r="Q1" s="347"/>
      <c r="R1" s="347"/>
      <c r="S1" s="347"/>
      <c r="T1" s="347"/>
      <c r="U1" s="347"/>
      <c r="V1" s="347"/>
    </row>
    <row r="2" spans="1:22" s="19" customFormat="1" ht="159.5">
      <c r="A2" s="14" t="s">
        <v>14</v>
      </c>
      <c r="B2" s="15" t="s">
        <v>0</v>
      </c>
      <c r="C2" s="15" t="s">
        <v>25</v>
      </c>
      <c r="D2" s="16" t="s">
        <v>3</v>
      </c>
      <c r="E2" s="17" t="s">
        <v>17</v>
      </c>
      <c r="F2" s="18" t="s">
        <v>109</v>
      </c>
      <c r="G2" s="18" t="s">
        <v>110</v>
      </c>
      <c r="H2" s="18" t="s">
        <v>111</v>
      </c>
      <c r="I2" s="18" t="s">
        <v>114</v>
      </c>
      <c r="J2" s="18" t="s">
        <v>115</v>
      </c>
      <c r="K2" s="18" t="s">
        <v>112</v>
      </c>
      <c r="L2" s="18" t="s">
        <v>113</v>
      </c>
      <c r="M2" s="18" t="s">
        <v>117</v>
      </c>
      <c r="N2" s="18" t="s">
        <v>118</v>
      </c>
      <c r="O2" s="18" t="s">
        <v>119</v>
      </c>
      <c r="P2" s="18" t="s">
        <v>120</v>
      </c>
      <c r="Q2" s="18" t="s">
        <v>121</v>
      </c>
      <c r="R2" s="18" t="s">
        <v>122</v>
      </c>
      <c r="S2" s="18" t="s">
        <v>123</v>
      </c>
      <c r="T2" s="18" t="s">
        <v>124</v>
      </c>
      <c r="U2" s="18" t="s">
        <v>125</v>
      </c>
      <c r="V2" s="18" t="s">
        <v>126</v>
      </c>
    </row>
    <row r="3" spans="1:22">
      <c r="A3" s="3" t="e">
        <f>Table1[[#This Row],['#]]</f>
        <v>#VALUE!</v>
      </c>
      <c r="B3" s="2" t="e">
        <f>Table1[[#This Row],[Measure Name]]</f>
        <v>#VALUE!</v>
      </c>
      <c r="C3" s="21"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21"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21"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58">
      <c r="A6" s="3">
        <f>Table1[[#This Row],['#]]</f>
        <v>1</v>
      </c>
      <c r="B6" s="2" t="str">
        <f>Table1[[#This Row],[Measure Name]]</f>
        <v>CAHPS PCMH Survey</v>
      </c>
      <c r="C6" s="21" t="str">
        <f>Table1[[#This Row],[NQF Number]]</f>
        <v>NA</v>
      </c>
      <c r="D6" s="3" t="str">
        <f>Table1[[#This Row],[Steward]]</f>
        <v>National Committee for Quality Assurance</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ht="58">
      <c r="A7" s="3">
        <f>Table1[[#This Row],['#]]</f>
        <v>2</v>
      </c>
      <c r="B7" s="2" t="str">
        <f>Table1[[#This Row],[Measure Name]]</f>
        <v>Plan All-Cause Readmission</v>
      </c>
      <c r="C7" s="21" t="str">
        <f>Table1[[#This Row],[NQF Number]]</f>
        <v>1768</v>
      </c>
      <c r="D7" s="3" t="str">
        <f>Table1[[#This Row],[Steward]]</f>
        <v>National Committee for Quality Assurance</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ht="58">
      <c r="A8" s="3">
        <f>Table1[[#This Row],['#]]</f>
        <v>3</v>
      </c>
      <c r="B8" s="2" t="str">
        <f>Table1[[#This Row],[Measure Name]]</f>
        <v>Annual Monitoring for Patients on Persistent Medications</v>
      </c>
      <c r="C8" s="21" t="str">
        <f>Table1[[#This Row],[NQF Number]]</f>
        <v>2371</v>
      </c>
      <c r="D8" s="3" t="str">
        <f>Table1[[#This Row],[Steward]]</f>
        <v>National Committee for Quality Assurance</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Breast Cancer Screening</v>
      </c>
      <c r="C9" s="21" t="str">
        <f>Table1[[#This Row],[NQF Number]]</f>
        <v>2372</v>
      </c>
      <c r="D9" s="3" t="str">
        <f>Table1[[#This Row],[Steward]]</f>
        <v>National Committee for Quality Assurance</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58">
      <c r="A10" s="3">
        <f>Table1[[#This Row],['#]]</f>
        <v>5</v>
      </c>
      <c r="B10" s="2" t="str">
        <f>Table1[[#This Row],[Measure Name]]</f>
        <v>Cervical Cancer Screening</v>
      </c>
      <c r="C10" s="21" t="str">
        <f>Table1[[#This Row],[NQF Number]]</f>
        <v>0032</v>
      </c>
      <c r="D10" s="3" t="str">
        <f>Table1[[#This Row],[Steward]]</f>
        <v>National Committee for Quality Assurance</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ht="58">
      <c r="A11" s="3">
        <f>Table1[[#This Row],['#]]</f>
        <v>6</v>
      </c>
      <c r="B11" s="2" t="str">
        <f>Table1[[#This Row],[Measure Name]]</f>
        <v>Chlamydia Screening</v>
      </c>
      <c r="C11" s="21" t="str">
        <f>Table1[[#This Row],[NQF Number]]</f>
        <v>0033</v>
      </c>
      <c r="D11" s="3" t="str">
        <f>Table1[[#This Row],[Steward]]</f>
        <v>National Committee for Quality Assurance</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ht="58">
      <c r="A12" s="3">
        <f>Table1[[#This Row],['#]]</f>
        <v>7</v>
      </c>
      <c r="B12" s="2" t="str">
        <f>Table1[[#This Row],[Measure Name]]</f>
        <v>Colorectal Cancer Screening</v>
      </c>
      <c r="C12" s="21" t="str">
        <f>Table1[[#This Row],[NQF Number]]</f>
        <v>0034</v>
      </c>
      <c r="D12" s="3" t="str">
        <f>Table1[[#This Row],[Steward]]</f>
        <v>National Committee for Quality Assurance</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ht="58">
      <c r="A13" s="3">
        <f>Table1[[#This Row],['#]]</f>
        <v>8</v>
      </c>
      <c r="B13" s="2" t="str">
        <f>Table1[[#This Row],[Measure Name]]</f>
        <v>Immunizations for Adolescents</v>
      </c>
      <c r="C13" s="21" t="str">
        <f>Table1[[#This Row],[NQF Number]]</f>
        <v>1407</v>
      </c>
      <c r="D13" s="3" t="str">
        <f>Table1[[#This Row],[Steward]]</f>
        <v>National Committee for Quality Assurance</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58">
      <c r="A14" s="3">
        <f>Table1[[#This Row],['#]]</f>
        <v>9</v>
      </c>
      <c r="B14" s="2" t="str">
        <f>Table1[[#This Row],[Measure Name]]</f>
        <v>Weight Assessment and Counseling for Nutrition and Physical Activity for Children/ Adolescents</v>
      </c>
      <c r="C14" s="21" t="str">
        <f>Table1[[#This Row],[NQF Number]]</f>
        <v>0024</v>
      </c>
      <c r="D14" s="3" t="str">
        <f>Table1[[#This Row],[Steward]]</f>
        <v>National Committee for Quality Assurance</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58">
      <c r="A15" s="3">
        <f>Table1[[#This Row],['#]]</f>
        <v>10</v>
      </c>
      <c r="B15" s="2" t="str">
        <f>Table1[[#This Row],[Measure Name]]</f>
        <v>BMI Screening and Follow-Up</v>
      </c>
      <c r="C15" s="21" t="str">
        <f>Table1[[#This Row],[NQF Number]]</f>
        <v>0421</v>
      </c>
      <c r="D15" s="3" t="str">
        <f>Table1[[#This Row],[Steward]]</f>
        <v>Centers for Medicare &amp; Medicaid Services</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58">
      <c r="A16" s="3">
        <f>Table1[[#This Row],['#]]</f>
        <v>11</v>
      </c>
      <c r="B16" s="2" t="str">
        <f>Table1[[#This Row],[Measure Name]]</f>
        <v>Developmental Screening in the First Three Years of Life</v>
      </c>
      <c r="C16" s="21" t="str">
        <f>Table1[[#This Row],[NQF Number]]</f>
        <v>1448</v>
      </c>
      <c r="D16" s="3" t="str">
        <f>Table1[[#This Row],[Steward]]</f>
        <v>Oregon Health &amp; Science University</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58">
      <c r="A17" s="3">
        <f>Table1[[#This Row],['#]]</f>
        <v>12</v>
      </c>
      <c r="B17" s="2" t="str">
        <f>Table1[[#This Row],[Measure Name]]</f>
        <v>Well-Child Visits in the First 15 Months of Life</v>
      </c>
      <c r="C17" s="21" t="str">
        <f>Table1[[#This Row],[NQF Number]]</f>
        <v>1392</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58">
      <c r="A18" s="3">
        <f>Table1[[#This Row],['#]]</f>
        <v>12.1</v>
      </c>
      <c r="B18" s="2" t="str">
        <f>Table1[[#This Row],[Measure Name]]</f>
        <v>Well-Child Visits in the First 30  Months of Life</v>
      </c>
      <c r="C18" s="21" t="str">
        <f>Table1[[#This Row],[NQF Number]]</f>
        <v>NA</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58">
      <c r="A19" s="3">
        <f>Table1[[#This Row],['#]]</f>
        <v>13</v>
      </c>
      <c r="B19" s="2" t="str">
        <f>Table1[[#This Row],[Measure Name]]</f>
        <v>Adolescent Well-Care Visits</v>
      </c>
      <c r="C19" s="21" t="str">
        <f>Table1[[#This Row],[NQF Number]]</f>
        <v>NA</v>
      </c>
      <c r="D19" s="3" t="str">
        <f>Table1[[#This Row],[Steward]]</f>
        <v>National Committee for Quality Assurance</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58">
      <c r="A20" s="3">
        <f>Table1[[#This Row],['#]]</f>
        <v>13.1</v>
      </c>
      <c r="B20" s="2" t="str">
        <f>Table1[[#This Row],[Measure Name]]</f>
        <v>Child and Adolescent Well-Care Visits</v>
      </c>
      <c r="C20" s="21" t="str">
        <f>Table1[[#This Row],[NQF Number]]</f>
        <v>NA</v>
      </c>
      <c r="D20" s="3" t="str">
        <f>Table1[[#This Row],[Steward]]</f>
        <v>National Committee for Quality Assurance</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159.5">
      <c r="A21" s="3">
        <f>Table1[[#This Row],['#]]</f>
        <v>14</v>
      </c>
      <c r="B21" s="2" t="str">
        <f>Table1[[#This Row],[Measure Name]]</f>
        <v>Tobacco Use: Screening and Cessation Intervention</v>
      </c>
      <c r="C21" s="21" t="str">
        <f>Table1[[#This Row],[NQF Number]]</f>
        <v>0028</v>
      </c>
      <c r="D21" s="3" t="str">
        <f>Table1[[#This Row],[Steward]]</f>
        <v>AMA-PCPI (American Medical Association-convened Physician Consortium for Performance Improvement)</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58">
      <c r="A22" s="3">
        <f>Table1[[#This Row],['#]]</f>
        <v>15</v>
      </c>
      <c r="B22" s="2" t="str">
        <f>Table1[[#This Row],[Measure Name]]</f>
        <v>Prenatal &amp; Postpartum Care</v>
      </c>
      <c r="C22" s="21" t="str">
        <f>Table1[[#This Row],[NQF Number]]</f>
        <v>1517</v>
      </c>
      <c r="D22" s="3" t="str">
        <f>Table1[[#This Row],[Steward]]</f>
        <v>National Committee for Quality Assurance</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58">
      <c r="A23" s="3">
        <f>Table1[[#This Row],['#]]</f>
        <v>16</v>
      </c>
      <c r="B23" s="2" t="str">
        <f>Table1[[#This Row],[Measure Name]]</f>
        <v>Screening for Depression and Follow-Up Plan</v>
      </c>
      <c r="C23" s="21" t="str">
        <f>Table1[[#This Row],[NQF Number]]</f>
        <v>0418</v>
      </c>
      <c r="D23" s="3" t="str">
        <f>Table1[[#This Row],[Steward]]</f>
        <v>Centers for Medicare &amp; Medicaid Services</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29">
      <c r="A24" s="3">
        <f>Table1[[#This Row],['#]]</f>
        <v>17</v>
      </c>
      <c r="B24" s="2" t="str">
        <f>Table1[[#This Row],[Measure Name]]</f>
        <v>Behavioral health screening (pediatric, Medicaid only, custom measure)</v>
      </c>
      <c r="C24" s="21" t="str">
        <f>Table1[[#This Row],[NQF Number]]</f>
        <v>NA</v>
      </c>
      <c r="D24" s="3" t="str">
        <f>Table1[[#This Row],[Steward]]</f>
        <v>CT DSS</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58">
      <c r="A25" s="3">
        <f>Table1[[#This Row],['#]]</f>
        <v>18</v>
      </c>
      <c r="B25" s="2" t="str">
        <f>Table1[[#This Row],[Measure Name]]</f>
        <v>Medication Management for People with Asthma</v>
      </c>
      <c r="C25" s="21" t="str">
        <f>Table1[[#This Row],[NQF Number]]</f>
        <v>1799</v>
      </c>
      <c r="D25" s="3" t="str">
        <f>Table1[[#This Row],[Steward]]</f>
        <v>National Committee for Quality Assurance</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ht="58">
      <c r="A26" s="3">
        <f>Table1[[#This Row],['#]]</f>
        <v>18.100000000000001</v>
      </c>
      <c r="B26" s="2" t="str">
        <f>Table1[[#This Row],[Measure Name]]</f>
        <v>Asthma Medication Ratio</v>
      </c>
      <c r="C26" s="21" t="str">
        <f>Table1[[#This Row],[NQF Number]]</f>
        <v>1800</v>
      </c>
      <c r="D26" s="3" t="str">
        <f>Table1[[#This Row],[Steward]]</f>
        <v>National Committee for Quality Assurance</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ht="58">
      <c r="A27" s="3">
        <f>Table1[[#This Row],['#]]</f>
        <v>19</v>
      </c>
      <c r="B27" s="2" t="str">
        <f>Table1[[#This Row],[Measure Name]]</f>
        <v>Comprehensive Diabetes Care: HbA1c Poor Control (&gt;9.0%)</v>
      </c>
      <c r="C27" s="21" t="str">
        <f>Table1[[#This Row],[NQF Number]]</f>
        <v>0059</v>
      </c>
      <c r="D27" s="3" t="str">
        <f>Table1[[#This Row],[Steward]]</f>
        <v>National Committee for Quality Assurance</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ht="58">
      <c r="A28" s="3">
        <f>Table1[[#This Row],['#]]</f>
        <v>20</v>
      </c>
      <c r="B28" s="2" t="str">
        <f>Table1[[#This Row],[Measure Name]]</f>
        <v>Comprehensive Diabetes Care: Hemoglobin A1c (HbA1c) Testing</v>
      </c>
      <c r="C28" s="21" t="str">
        <f>Table1[[#This Row],[NQF Number]]</f>
        <v>0057</v>
      </c>
      <c r="D28" s="3" t="str">
        <f>Table1[[#This Row],[Steward]]</f>
        <v>National Committee for Quality Assurance</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ht="58">
      <c r="A29" s="3">
        <f>Table1[[#This Row],['#]]</f>
        <v>21</v>
      </c>
      <c r="B29" s="2" t="str">
        <f>Table1[[#This Row],[Measure Name]]</f>
        <v>Comprehensive Diabetes Care: Eye Exam</v>
      </c>
      <c r="C29" s="21" t="str">
        <f>Table1[[#This Row],[NQF Number]]</f>
        <v>0055</v>
      </c>
      <c r="D29" s="3" t="str">
        <f>Table1[[#This Row],[Steward]]</f>
        <v>National Committee for Quality Assurance</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ht="58">
      <c r="A30" s="3">
        <f>Table1[[#This Row],['#]]</f>
        <v>22</v>
      </c>
      <c r="B30" s="2" t="str">
        <f>Table1[[#This Row],[Measure Name]]</f>
        <v>Comprehensive Diabetes Care: Medical Attention for Nephropathy</v>
      </c>
      <c r="C30" s="21" t="str">
        <f>Table1[[#This Row],[NQF Number]]</f>
        <v>0062</v>
      </c>
      <c r="D30" s="3" t="str">
        <f>Table1[[#This Row],[Steward]]</f>
        <v>National Committee for Quality Assurance</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ht="58">
      <c r="A31" s="3">
        <f>Table1[[#This Row],['#]]</f>
        <v>22.1</v>
      </c>
      <c r="B31" s="2" t="str">
        <f>Table1[[#This Row],[Measure Name]]</f>
        <v>Kidney Health Evaluation for Patients with Kidney Disease</v>
      </c>
      <c r="C31" s="21" t="str">
        <f>Table1[[#This Row],[NQF Number]]</f>
        <v>NA</v>
      </c>
      <c r="D31" s="3" t="str">
        <f>Table1[[#This Row],[Steward]]</f>
        <v>National Committee for Quality Assurance</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58">
      <c r="A32" s="3">
        <f>Table1[[#This Row],['#]]</f>
        <v>23</v>
      </c>
      <c r="B32" s="2" t="str">
        <f>Table1[[#This Row],[Measure Name]]</f>
        <v>Controlling High Blood Pressure</v>
      </c>
      <c r="C32" s="21" t="str">
        <f>Table1[[#This Row],[NQF Number]]</f>
        <v>0018</v>
      </c>
      <c r="D32" s="3" t="str">
        <f>Table1[[#This Row],[Steward]]</f>
        <v>National Committee for Quality Assurance</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58">
      <c r="A33" s="3">
        <f>Table1[[#This Row],['#]]</f>
        <v>24</v>
      </c>
      <c r="B33" s="2" t="str">
        <f>Table1[[#This Row],[Measure Name]]</f>
        <v>Use of Imaging Studies for Low Back Pain</v>
      </c>
      <c r="C33" s="21" t="str">
        <f>Table1[[#This Row],[NQF Number]]</f>
        <v>0052</v>
      </c>
      <c r="D33" s="3" t="str">
        <f>Table1[[#This Row],[Steward]]</f>
        <v>National Committee for Quality Assurance</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ht="58">
      <c r="A34" s="3">
        <f>Table1[[#This Row],['#]]</f>
        <v>25</v>
      </c>
      <c r="B34" s="2" t="str">
        <f>Table1[[#This Row],[Measure Name]]</f>
        <v>Avoidance of Antibiotic Treatment in Adults with Acute Bronchitis</v>
      </c>
      <c r="C34" s="21" t="str">
        <f>Table1[[#This Row],[NQF Number]]</f>
        <v>0058</v>
      </c>
      <c r="D34" s="3" t="str">
        <f>Table1[[#This Row],[Steward]]</f>
        <v>National Committee for Quality Assurance</v>
      </c>
      <c r="E34" s="2" t="e">
        <f>COUNTIF(#REF!,"Yes")</f>
        <v>#REF!</v>
      </c>
      <c r="F34" s="5"/>
      <c r="G34" s="5"/>
      <c r="H34" s="5"/>
      <c r="I34" s="5"/>
      <c r="J34" s="5"/>
      <c r="K34" s="5"/>
      <c r="L34" s="5"/>
      <c r="M34" s="2" t="e">
        <f>IF(Table15[[#This Row],[NQF Number]]&gt;0,IF(ISNA(VLOOKUP(Table15[[#This Row],[NQF Number]],#REF!,5,FALSE))=TRUE,"Not Found",VLOOKUP(Table15[[#This Row],[NQF Number]],#REF!,5,FALSE)),"No NQF Number")</f>
        <v>#REF!</v>
      </c>
      <c r="N34" s="3"/>
      <c r="O34" s="3"/>
      <c r="P34" s="3"/>
      <c r="Q34" s="3"/>
      <c r="R34" s="3"/>
      <c r="S34" s="3"/>
      <c r="T34" s="3"/>
      <c r="U34" s="3"/>
      <c r="V34" s="3"/>
    </row>
    <row r="35" spans="1:22" ht="58">
      <c r="A35" s="3">
        <f>Table1[[#This Row],['#]]</f>
        <v>26</v>
      </c>
      <c r="B35" s="2" t="str">
        <f>Table1[[#This Row],[Measure Name]]</f>
        <v>Appropriate Treatment for Children with Upper Respiratory Infection</v>
      </c>
      <c r="C35" s="21" t="str">
        <f>Table1[[#This Row],[NQF Number]]</f>
        <v>0069</v>
      </c>
      <c r="D35" s="3" t="str">
        <f>Table1[[#This Row],[Steward]]</f>
        <v>National Committee for Quality Assurance</v>
      </c>
      <c r="E35" s="2" t="e">
        <f>COUNTIF(#REF!,"Yes")</f>
        <v>#REF!</v>
      </c>
      <c r="F35" s="5"/>
      <c r="G35" s="5"/>
      <c r="H35" s="5"/>
      <c r="I35" s="5"/>
      <c r="J35" s="5"/>
      <c r="K35" s="5"/>
      <c r="L35" s="5"/>
      <c r="M35" s="2" t="e">
        <f>IF(Table15[[#This Row],[NQF Number]]&gt;0,IF(ISNA(VLOOKUP(Table15[[#This Row],[NQF Number]],#REF!,5,FALSE))=TRUE,"Not Found",VLOOKUP(Table15[[#This Row],[NQF Number]],#REF!,5,FALSE)),"No NQF Number")</f>
        <v>#REF!</v>
      </c>
      <c r="N35" s="3"/>
      <c r="O35" s="3"/>
      <c r="P35" s="3"/>
      <c r="Q35" s="3"/>
      <c r="R35" s="3"/>
      <c r="S35" s="3"/>
      <c r="T35" s="3"/>
      <c r="U35" s="3"/>
      <c r="V35" s="3"/>
    </row>
    <row r="36" spans="1:22" ht="58">
      <c r="A36" s="3">
        <f>Table1[[#This Row],['#]]</f>
        <v>27</v>
      </c>
      <c r="B36" s="2" t="str">
        <f>Table1[[#This Row],[Measure Name]]</f>
        <v>Follow-Up Care for Children Prescribed ADHD Medication</v>
      </c>
      <c r="C36" s="21" t="str">
        <f>Table1[[#This Row],[NQF Number]]</f>
        <v>0108</v>
      </c>
      <c r="D36" s="3" t="str">
        <f>Table1[[#This Row],[Steward]]</f>
        <v>National Committee for Quality Assurance</v>
      </c>
      <c r="E36" s="2" t="e">
        <f>COUNTIF(#REF!,"Yes")</f>
        <v>#REF!</v>
      </c>
      <c r="F36" s="5"/>
      <c r="G36" s="5"/>
      <c r="H36" s="5"/>
      <c r="I36" s="5"/>
      <c r="J36" s="5"/>
      <c r="K36" s="5"/>
      <c r="L36" s="5"/>
      <c r="M36" s="2" t="e">
        <f>IF(Table15[[#This Row],[NQF Number]]&gt;0,IF(ISNA(VLOOKUP(Table15[[#This Row],[NQF Number]],#REF!,5,FALSE))=TRUE,"Not Found",VLOOKUP(Table15[[#This Row],[NQF Number]],#REF!,5,FALSE)),"No NQF Number")</f>
        <v>#REF!</v>
      </c>
      <c r="N36" s="3" t="s">
        <v>1</v>
      </c>
      <c r="O36" s="3"/>
      <c r="P36" s="3"/>
      <c r="Q36" s="3"/>
      <c r="R36" s="3"/>
      <c r="S36" s="3"/>
      <c r="T36" s="3"/>
      <c r="U36" s="3"/>
      <c r="V36" s="3"/>
    </row>
    <row r="37" spans="1:22" ht="58">
      <c r="A37" s="3">
        <f>Table1[[#This Row],['#]]</f>
        <v>28</v>
      </c>
      <c r="B37" s="2" t="str">
        <f>Table1[[#This Row],[Measure Name]]</f>
        <v>Metabolic Monitoring for Children and Adolescents on Antipsychotics</v>
      </c>
      <c r="C37" s="21" t="str">
        <f>Table1[[#This Row],[NQF Number]]</f>
        <v>2800</v>
      </c>
      <c r="D37" s="3" t="str">
        <f>Table1[[#This Row],[Steward]]</f>
        <v>National Committee for Quality Assurance</v>
      </c>
      <c r="E37" s="2" t="e">
        <f>COUNTIF(#REF!,"Yes")</f>
        <v>#REF!</v>
      </c>
      <c r="F37" s="5"/>
      <c r="G37" s="5"/>
      <c r="H37" s="5"/>
      <c r="I37" s="5"/>
      <c r="J37" s="5"/>
      <c r="K37" s="5"/>
      <c r="L37" s="5"/>
      <c r="M37" s="2" t="e">
        <f>IF(Table15[[#This Row],[NQF Number]]&gt;0,IF(ISNA(VLOOKUP(Table15[[#This Row],[NQF Number]],#REF!,5,FALSE))=TRUE,"Not Found",VLOOKUP(Table15[[#This Row],[NQF Number]],#REF!,5,FALSE)),"No NQF Number")</f>
        <v>#REF!</v>
      </c>
      <c r="N37" s="3"/>
      <c r="O37" s="3"/>
      <c r="P37" s="3"/>
      <c r="Q37" s="3"/>
      <c r="R37" s="3"/>
      <c r="S37" s="3"/>
      <c r="T37" s="3"/>
      <c r="U37" s="3"/>
      <c r="V37" s="3"/>
    </row>
    <row r="38" spans="1:22" ht="58">
      <c r="A38" s="3">
        <f>Table1[[#This Row],['#]]</f>
        <v>29</v>
      </c>
      <c r="B38" s="2" t="str">
        <f>Table1[[#This Row],[Measure Name]]</f>
        <v>Depression Remission at Twelve Months</v>
      </c>
      <c r="C38" s="21" t="str">
        <f>Table1[[#This Row],[NQF Number]]</f>
        <v>0710</v>
      </c>
      <c r="D38" s="3" t="str">
        <f>Table1[[#This Row],[Steward]]</f>
        <v>Minnesota Community Measurement</v>
      </c>
      <c r="E38" s="2" t="e">
        <f>COUNTIF(#REF!,"Yes")</f>
        <v>#REF!</v>
      </c>
      <c r="F38" s="5"/>
      <c r="G38" s="5"/>
      <c r="H38" s="5"/>
      <c r="I38" s="5"/>
      <c r="J38" s="5"/>
      <c r="K38" s="5"/>
      <c r="L38" s="5"/>
      <c r="M38" s="2" t="e">
        <f>IF(Table15[[#This Row],[NQF Number]]&gt;0,IF(ISNA(VLOOKUP(Table15[[#This Row],[NQF Number]],#REF!,5,FALSE))=TRUE,"Not Found",VLOOKUP(Table15[[#This Row],[NQF Number]],#REF!,5,FALSE)),"No NQF Number")</f>
        <v>#REF!</v>
      </c>
      <c r="N38" s="3"/>
      <c r="O38" s="3"/>
      <c r="P38" s="3"/>
      <c r="Q38" s="3"/>
      <c r="R38" s="3"/>
      <c r="S38" s="3"/>
      <c r="T38" s="3"/>
      <c r="U38" s="3"/>
      <c r="V38" s="3"/>
    </row>
    <row r="39" spans="1:22" ht="58">
      <c r="A39" s="3">
        <f>Table1[[#This Row],['#]]</f>
        <v>30</v>
      </c>
      <c r="B39" s="2" t="str">
        <f>Table1[[#This Row],[Measure Name]]</f>
        <v>Depression Response at Twelve Months - Progress Towards Remission</v>
      </c>
      <c r="C39" s="21" t="str">
        <f>Table1[[#This Row],[NQF Number]]</f>
        <v>1885</v>
      </c>
      <c r="D39" s="3" t="str">
        <f>Table1[[#This Row],[Steward]]</f>
        <v>Minnesota Community Measurement</v>
      </c>
      <c r="E39" s="2" t="e">
        <f>COUNTIF(#REF!,"Yes")</f>
        <v>#REF!</v>
      </c>
      <c r="F39" s="5"/>
      <c r="G39" s="5"/>
      <c r="H39" s="5"/>
      <c r="I39" s="5"/>
      <c r="J39" s="5"/>
      <c r="K39" s="5"/>
      <c r="L39" s="5"/>
      <c r="M39" s="2" t="e">
        <f>IF(Table15[[#This Row],[NQF Number]]&gt;0,IF(ISNA(VLOOKUP(Table15[[#This Row],[NQF Number]],#REF!,5,FALSE))=TRUE,"Not Found",VLOOKUP(Table15[[#This Row],[NQF Number]],#REF!,5,FALSE)),"No NQF Number")</f>
        <v>#REF!</v>
      </c>
      <c r="N39" s="3" t="s">
        <v>1</v>
      </c>
      <c r="O39" s="3"/>
      <c r="P39" s="3"/>
      <c r="Q39" s="3"/>
      <c r="R39" s="3"/>
      <c r="S39" s="3"/>
      <c r="T39" s="3"/>
      <c r="U39" s="3"/>
      <c r="V39" s="3"/>
    </row>
    <row r="40" spans="1:22" ht="159.5">
      <c r="A40" s="3">
        <f>Table1[[#This Row],['#]]</f>
        <v>31</v>
      </c>
      <c r="B40" s="2" t="str">
        <f>Table1[[#This Row],[Measure Name]]</f>
        <v>Child and Adolescent Major Depressive Disorder: Suicide Risk Assessment</v>
      </c>
      <c r="C40" s="21" t="str">
        <f>Table1[[#This Row],[NQF Number]]</f>
        <v>1365</v>
      </c>
      <c r="D40" s="3" t="str">
        <f>Table1[[#This Row],[Steward]]</f>
        <v>AMA-PCPI (American Medical Association-convened Physician Consortium for Performance Improvement)</v>
      </c>
      <c r="E40" s="2" t="e">
        <f>COUNTIF(#REF!,"Yes")</f>
        <v>#REF!</v>
      </c>
      <c r="F40" s="5"/>
      <c r="G40" s="5"/>
      <c r="H40" s="5"/>
      <c r="I40" s="5"/>
      <c r="J40" s="5"/>
      <c r="K40" s="5"/>
      <c r="L40" s="5"/>
      <c r="M40" s="2" t="e">
        <f>IF(Table15[[#This Row],[NQF Number]]&gt;0,IF(ISNA(VLOOKUP(Table15[[#This Row],[NQF Number]],#REF!,5,FALSE))=TRUE,"Not Found",VLOOKUP(Table15[[#This Row],[NQF Number]],#REF!,5,FALSE)),"No NQF Number")</f>
        <v>#REF!</v>
      </c>
      <c r="N40" s="3"/>
      <c r="O40" s="3"/>
      <c r="P40" s="3"/>
      <c r="Q40" s="3"/>
      <c r="R40" s="3"/>
      <c r="S40" s="3"/>
      <c r="T40" s="3"/>
      <c r="U40" s="3"/>
      <c r="V40" s="3"/>
    </row>
    <row r="41" spans="1:22" ht="58">
      <c r="A41" s="3">
        <f>Table1[[#This Row],['#]]</f>
        <v>32</v>
      </c>
      <c r="B41" s="2" t="str">
        <f>Table1[[#This Row],[Measure Name]]</f>
        <v>Depression Utilization of the PHQ-9 Tool</v>
      </c>
      <c r="C41" s="21" t="str">
        <f>Table1[[#This Row],[NQF Number]]</f>
        <v>0712</v>
      </c>
      <c r="D41" s="3" t="str">
        <f>Table1[[#This Row],[Steward]]</f>
        <v>Minnesota Community Measurement</v>
      </c>
      <c r="E41" s="2" t="e">
        <f>COUNTIF(#REF!,"Yes")</f>
        <v>#REF!</v>
      </c>
      <c r="F41" s="4"/>
      <c r="G41" s="4"/>
      <c r="H41" s="4"/>
      <c r="I41" s="4"/>
      <c r="J41" s="4"/>
      <c r="K41" s="4"/>
      <c r="L41" s="4"/>
      <c r="M41" s="2" t="e">
        <f>IF(Table15[[#This Row],[NQF Number]]&gt;0,IF(ISNA(VLOOKUP(Table15[[#This Row],[NQF Number]],#REF!,5,FALSE))=TRUE,"Not Found",VLOOKUP(Table15[[#This Row],[NQF Number]],#REF!,5,FALSE)),"No NQF Number")</f>
        <v>#REF!</v>
      </c>
      <c r="N41" s="2"/>
      <c r="O41" s="3"/>
      <c r="P41" s="3"/>
      <c r="Q41" s="3"/>
      <c r="R41" s="3"/>
      <c r="S41" s="3"/>
      <c r="T41" s="3"/>
      <c r="U41" s="3"/>
      <c r="V41" s="3"/>
    </row>
    <row r="42" spans="1:22" ht="58">
      <c r="A42" s="3">
        <f>Table1[[#This Row],['#]]</f>
        <v>33</v>
      </c>
      <c r="B42" s="2" t="str">
        <f>Table1[[#This Row],[Measure Name]]</f>
        <v>Follow-Up After Hospitalization for Mental Illness</v>
      </c>
      <c r="C42" s="21" t="str">
        <f>Table1[[#This Row],[NQF Number]]</f>
        <v>0576</v>
      </c>
      <c r="D42" s="3" t="str">
        <f>Table1[[#This Row],[Steward]]</f>
        <v>National Committee for Quality Assurance</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#REF!</v>
      </c>
      <c r="N42" s="3"/>
      <c r="O42" s="3"/>
      <c r="P42" s="3"/>
      <c r="Q42" s="3"/>
      <c r="R42" s="3"/>
      <c r="S42" s="3"/>
      <c r="T42" s="3"/>
      <c r="U42" s="3"/>
      <c r="V42" s="3"/>
    </row>
    <row r="43" spans="1:22" ht="58">
      <c r="A43" s="3">
        <f>Table1[[#This Row],['#]]</f>
        <v>34</v>
      </c>
      <c r="B43" s="2" t="str">
        <f>Table1[[#This Row],[Measure Name]]</f>
        <v>Follow-Up After Emergency Department Visit for Mental Illness</v>
      </c>
      <c r="C43" s="21" t="str">
        <f>Table1[[#This Row],[NQF Number]]</f>
        <v>3489</v>
      </c>
      <c r="D43" s="3" t="str">
        <f>Table1[[#This Row],[Steward]]</f>
        <v>National Committee for Quality Assurance</v>
      </c>
      <c r="E43" s="2" t="e">
        <f>COUNTIF(#REF!,"Yes")</f>
        <v>#REF!</v>
      </c>
      <c r="F43" s="5"/>
      <c r="G43" s="5"/>
      <c r="H43" s="5"/>
      <c r="I43" s="5"/>
      <c r="J43" s="5"/>
      <c r="K43" s="5"/>
      <c r="L43" s="5"/>
      <c r="M43" s="2" t="e">
        <f>IF(Table15[[#This Row],[NQF Number]]&gt;0,IF(ISNA(VLOOKUP(Table15[[#This Row],[NQF Number]],#REF!,5,FALSE))=TRUE,"Not Found",VLOOKUP(Table15[[#This Row],[NQF Number]],#REF!,5,FALSE)),"No NQF Number")</f>
        <v>#REF!</v>
      </c>
      <c r="N43" s="3"/>
      <c r="O43" s="3"/>
      <c r="P43" s="3"/>
      <c r="Q43" s="3"/>
      <c r="R43" s="3"/>
      <c r="S43" s="3"/>
      <c r="T43" s="3"/>
      <c r="U43" s="3"/>
      <c r="V43" s="3"/>
    </row>
    <row r="44" spans="1:22" ht="58">
      <c r="A44" s="3">
        <f>Table1[[#This Row],['#]]</f>
        <v>35</v>
      </c>
      <c r="B44" s="2" t="str">
        <f>Table1[[#This Row],[Measure Name]]</f>
        <v>Anti-Depressant Medication Management</v>
      </c>
      <c r="C44" s="21" t="str">
        <f>Table1[[#This Row],[NQF Number]]</f>
        <v>0105</v>
      </c>
      <c r="D44" s="3" t="str">
        <f>Table1[[#This Row],[Steward]]</f>
        <v>National Committee for Quality Assurance</v>
      </c>
      <c r="E44" s="2" t="e">
        <f>COUNTIF(#REF!,"Yes")</f>
        <v>#REF!</v>
      </c>
      <c r="F44" s="5"/>
      <c r="G44" s="5"/>
      <c r="H44" s="5"/>
      <c r="I44" s="5"/>
      <c r="J44" s="5"/>
      <c r="K44" s="5"/>
      <c r="L44" s="5"/>
      <c r="M44" s="2" t="e">
        <f>IF(Table15[[#This Row],[NQF Number]]&gt;0,IF(ISNA(VLOOKUP(Table15[[#This Row],[NQF Number]],#REF!,5,FALSE))=TRUE,"Not Found",VLOOKUP(Table15[[#This Row],[NQF Number]],#REF!,5,FALSE)),"No NQF Number")</f>
        <v>#REF!</v>
      </c>
      <c r="N44" s="3"/>
      <c r="O44" s="3"/>
      <c r="P44" s="3"/>
      <c r="Q44" s="3"/>
      <c r="R44" s="3"/>
      <c r="S44" s="3"/>
      <c r="T44" s="3"/>
      <c r="U44" s="3"/>
      <c r="V44" s="3"/>
    </row>
    <row r="45" spans="1:22" ht="58">
      <c r="A45" s="3">
        <f>Table1[[#This Row],['#]]</f>
        <v>36</v>
      </c>
      <c r="B45" s="2" t="str">
        <f>Table1[[#This Row],[Measure Name]]</f>
        <v>Initiation and Engagement of Alcohol and Other Drug Abuse or Dependence Treatment</v>
      </c>
      <c r="C45" s="21" t="str">
        <f>Table1[[#This Row],[NQF Number]]</f>
        <v>0004</v>
      </c>
      <c r="D45" s="3" t="str">
        <f>Table1[[#This Row],[Steward]]</f>
        <v>National Committee for Quality Assurance</v>
      </c>
      <c r="E45" s="2" t="e">
        <f>COUNTIF(#REF!,"Yes")</f>
        <v>#REF!</v>
      </c>
      <c r="F45" s="3"/>
      <c r="G45" s="3"/>
      <c r="H45" s="3"/>
      <c r="I45" s="3"/>
      <c r="J45" s="3"/>
      <c r="K45" s="3"/>
      <c r="L45" s="3"/>
      <c r="M45" s="2" t="e">
        <f>IF(Table15[[#This Row],[NQF Number]]&gt;0,IF(ISNA(VLOOKUP(Table15[[#This Row],[NQF Number]],#REF!,5,FALSE))=TRUE,"Not Found",VLOOKUP(Table15[[#This Row],[NQF Number]],#REF!,5,FALSE)),"No NQF Number")</f>
        <v>#REF!</v>
      </c>
      <c r="N45" s="5"/>
      <c r="O45" s="3"/>
      <c r="P45" s="3"/>
      <c r="Q45" s="3"/>
      <c r="R45" s="3"/>
      <c r="S45" s="3"/>
      <c r="T45" s="3"/>
      <c r="U45" s="3"/>
      <c r="V45" s="3"/>
    </row>
    <row r="46" spans="1:22" ht="58">
      <c r="A46" s="3">
        <f>Table1[[#This Row],['#]]</f>
        <v>37</v>
      </c>
      <c r="B46" s="2" t="str">
        <f>Table1[[#This Row],[Measure Name]]</f>
        <v>Follow-Up After Emergency Department Visit for Alcohol and Other Drug Abuse or Dependence</v>
      </c>
      <c r="C46" s="21" t="str">
        <f>Table1[[#This Row],[NQF Number]]</f>
        <v>3488</v>
      </c>
      <c r="D46" s="3" t="str">
        <f>Table1[[#This Row],[Steward]]</f>
        <v>National Committee for Quality Assurance</v>
      </c>
      <c r="E46" s="2" t="e">
        <f>COUNTIF(#REF!,"Yes")</f>
        <v>#REF!</v>
      </c>
      <c r="F46" s="4"/>
      <c r="G46" s="4"/>
      <c r="H46" s="4"/>
      <c r="I46" s="4"/>
      <c r="J46" s="4"/>
      <c r="K46" s="4"/>
      <c r="L46" s="4"/>
      <c r="M46" s="2" t="e">
        <f>IF(Table15[[#This Row],[NQF Number]]&gt;0,IF(ISNA(VLOOKUP(Table15[[#This Row],[NQF Number]],#REF!,5,FALSE))=TRUE,"Not Found",VLOOKUP(Table15[[#This Row],[NQF Number]],#REF!,5,FALSE)),"No NQF Number")</f>
        <v>#REF!</v>
      </c>
      <c r="N46" s="2"/>
      <c r="O46" s="3"/>
      <c r="P46" s="3"/>
      <c r="Q46" s="3"/>
      <c r="R46" s="3"/>
      <c r="S46" s="3"/>
      <c r="T46" s="3"/>
      <c r="U46" s="3"/>
      <c r="V46" s="3"/>
    </row>
    <row r="47" spans="1:22" ht="43.5">
      <c r="A47" s="3">
        <f>Table1[[#This Row],['#]]</f>
        <v>38</v>
      </c>
      <c r="B47" s="2" t="str">
        <f>Table1[[#This Row],[Measure Name]]</f>
        <v>Alcohol and Drug Misuse: Screening, Brief Intervention and Referral for Treatment (SBIRT)</v>
      </c>
      <c r="C47" s="21" t="str">
        <f>Table1[[#This Row],[NQF Number]]</f>
        <v>NA</v>
      </c>
      <c r="D47" s="3" t="str">
        <f>Table1[[#This Row],[Steward]]</f>
        <v>Oregon Health Authority</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#REF!</v>
      </c>
      <c r="N47" s="3"/>
      <c r="O47" s="3"/>
      <c r="P47" s="3"/>
      <c r="Q47" s="3"/>
      <c r="R47" s="3"/>
      <c r="S47" s="3"/>
      <c r="T47" s="3"/>
      <c r="U47" s="3"/>
      <c r="V47" s="3"/>
    </row>
    <row r="48" spans="1:22" ht="29">
      <c r="A48" s="3">
        <f>Table1[[#This Row],['#]]</f>
        <v>39</v>
      </c>
      <c r="B48" s="2" t="str">
        <f>Table1[[#This Row],[Measure Name]]</f>
        <v>Substance Use Assessment in Primary Care</v>
      </c>
      <c r="C48" s="21" t="str">
        <f>Table1[[#This Row],[NQF Number]]</f>
        <v>NA</v>
      </c>
      <c r="D48" s="3" t="str">
        <f>Table1[[#This Row],[Steward]]</f>
        <v>Inland Empire Health Plan</v>
      </c>
      <c r="E48" s="2" t="e">
        <f>COUNTIF(#REF!,"Yes")</f>
        <v>#REF!</v>
      </c>
      <c r="F48" s="5"/>
      <c r="G48" s="5"/>
      <c r="H48" s="5"/>
      <c r="I48" s="5"/>
      <c r="J48" s="5"/>
      <c r="K48" s="5"/>
      <c r="L48" s="5"/>
      <c r="M48" s="2" t="e">
        <f>IF(Table15[[#This Row],[NQF Number]]&gt;0,IF(ISNA(VLOOKUP(Table15[[#This Row],[NQF Number]],#REF!,5,FALSE))=TRUE,"Not Found",VLOOKUP(Table15[[#This Row],[NQF Number]],#REF!,5,FALSE)),"No NQF Number")</f>
        <v>#REF!</v>
      </c>
      <c r="N48" s="3"/>
      <c r="O48" s="3"/>
      <c r="P48" s="3"/>
      <c r="Q48" s="3"/>
      <c r="R48" s="3"/>
      <c r="S48" s="3"/>
      <c r="T48" s="3"/>
      <c r="U48" s="3"/>
      <c r="V48" s="3"/>
    </row>
    <row r="49" spans="1:22" ht="43.5">
      <c r="A49" s="3">
        <f>Table1[[#This Row],['#]]</f>
        <v>40</v>
      </c>
      <c r="B49" s="2" t="str">
        <f>Table1[[#This Row],[Measure Name]]</f>
        <v>Concurrent Use of Opioids and Benzodiazepines</v>
      </c>
      <c r="C49" s="21" t="str">
        <f>Table1[[#This Row],[NQF Number]]</f>
        <v>3389</v>
      </c>
      <c r="D49" s="3" t="str">
        <f>Table1[[#This Row],[Steward]]</f>
        <v>Pharmacy Quality Alliance</v>
      </c>
      <c r="E49" s="2" t="e">
        <f>COUNTIF(#REF!,"Yes")</f>
        <v>#REF!</v>
      </c>
      <c r="F49" s="5"/>
      <c r="G49" s="5"/>
      <c r="H49" s="5"/>
      <c r="I49" s="5"/>
      <c r="J49" s="5"/>
      <c r="K49" s="5"/>
      <c r="L49" s="5"/>
      <c r="M49" s="2" t="e">
        <f>IF(Table15[[#This Row],[NQF Number]]&gt;0,IF(ISNA(VLOOKUP(Table15[[#This Row],[NQF Number]],#REF!,5,FALSE))=TRUE,"Not Found",VLOOKUP(Table15[[#This Row],[NQF Number]],#REF!,5,FALSE)),"No NQF Number")</f>
        <v>#REF!</v>
      </c>
      <c r="N49" s="3"/>
      <c r="O49" s="3"/>
      <c r="P49" s="3"/>
      <c r="Q49" s="3"/>
      <c r="R49" s="3"/>
      <c r="S49" s="3"/>
      <c r="T49" s="3"/>
      <c r="U49" s="3"/>
      <c r="V49" s="3"/>
    </row>
    <row r="50" spans="1:22" ht="58">
      <c r="A50" s="3">
        <f>Table1[[#This Row],['#]]</f>
        <v>41</v>
      </c>
      <c r="B50" s="2" t="str">
        <f>Table1[[#This Row],[Measure Name]]</f>
        <v>Use of Pharmacotherapy for Opioid Use Disorder</v>
      </c>
      <c r="C50" s="21" t="str">
        <f>Table1[[#This Row],[NQF Number]]</f>
        <v>3400</v>
      </c>
      <c r="D50" s="3" t="str">
        <f>Table1[[#This Row],[Steward]]</f>
        <v>Centers for Medicare &amp; Medicaid Services</v>
      </c>
      <c r="E50" s="2" t="e">
        <f>COUNTIF(#REF!,"Yes")</f>
        <v>#REF!</v>
      </c>
      <c r="F50" s="5"/>
      <c r="G50" s="5"/>
      <c r="H50" s="5"/>
      <c r="I50" s="5"/>
      <c r="J50" s="5"/>
      <c r="K50" s="5"/>
      <c r="L50" s="5"/>
      <c r="M50" s="2" t="e">
        <f>IF(Table15[[#This Row],[NQF Number]]&gt;0,IF(ISNA(VLOOKUP(Table15[[#This Row],[NQF Number]],#REF!,5,FALSE))=TRUE,"Not Found",VLOOKUP(Table15[[#This Row],[NQF Number]],#REF!,5,FALSE)),"No NQF Number")</f>
        <v>#REF!</v>
      </c>
      <c r="N50" s="3"/>
      <c r="O50" s="3"/>
      <c r="P50" s="3"/>
      <c r="Q50" s="3"/>
      <c r="R50" s="3"/>
      <c r="S50" s="3"/>
      <c r="T50" s="3"/>
      <c r="U50" s="3"/>
      <c r="V50" s="3"/>
    </row>
    <row r="51" spans="1:22" ht="43.5">
      <c r="A51" s="3">
        <f>Table1[[#This Row],['#]]</f>
        <v>42</v>
      </c>
      <c r="B51" s="2" t="str">
        <f>Table1[[#This Row],[Measure Name]]</f>
        <v>Continuity of Pharmacotherapy for Opioid Use Disorder</v>
      </c>
      <c r="C51" s="21" t="str">
        <f>Table1[[#This Row],[NQF Number]]</f>
        <v>3175</v>
      </c>
      <c r="D51" s="3" t="str">
        <f>Table1[[#This Row],[Steward]]</f>
        <v>University of Southern California</v>
      </c>
      <c r="E51" s="2" t="e">
        <f>COUNTIF(#REF!,"Yes")</f>
        <v>#REF!</v>
      </c>
      <c r="F51" s="3"/>
      <c r="G51" s="3"/>
      <c r="H51" s="3"/>
      <c r="I51" s="3"/>
      <c r="J51" s="3"/>
      <c r="K51" s="3"/>
      <c r="L51" s="3"/>
      <c r="M51" s="2" t="e">
        <f>IF(Table15[[#This Row],[NQF Number]]&gt;0,IF(ISNA(VLOOKUP(Table15[[#This Row],[NQF Number]],#REF!,5,FALSE))=TRUE,"Not Found",VLOOKUP(Table15[[#This Row],[NQF Number]],#REF!,5,FALSE)),"No NQF Number")</f>
        <v>#REF!</v>
      </c>
      <c r="N51" s="5"/>
      <c r="O51" s="3"/>
      <c r="P51" s="3"/>
      <c r="Q51" s="3"/>
      <c r="R51" s="3"/>
      <c r="S51" s="3"/>
      <c r="T51" s="3"/>
      <c r="U51" s="3"/>
      <c r="V51" s="3"/>
    </row>
    <row r="52" spans="1:22" ht="58">
      <c r="A52" s="3">
        <f>Table1[[#This Row],['#]]</f>
        <v>43</v>
      </c>
      <c r="B52" s="2" t="str">
        <f>Table1[[#This Row],[Measure Name]]</f>
        <v>Tobacco Use and Help with Quitting Among Adolescents</v>
      </c>
      <c r="C52" s="21" t="str">
        <f>Table1[[#This Row],[NQF Number]]</f>
        <v>2803</v>
      </c>
      <c r="D52" s="3" t="str">
        <f>Table1[[#This Row],[Steward]]</f>
        <v>National Committee for Quality Assurance</v>
      </c>
      <c r="E52" s="2" t="e">
        <f>COUNTIF(#REF!,"Yes")</f>
        <v>#REF!</v>
      </c>
      <c r="F52" s="5"/>
      <c r="G52" s="5"/>
      <c r="H52" s="5"/>
      <c r="I52" s="5"/>
      <c r="J52" s="5"/>
      <c r="K52" s="5"/>
      <c r="L52" s="5"/>
      <c r="M52" s="2" t="e">
        <f>IF(Table15[[#This Row],[NQF Number]]&gt;0,IF(ISNA(VLOOKUP(Table15[[#This Row],[NQF Number]],#REF!,5,FALSE))=TRUE,"Not Found",VLOOKUP(Table15[[#This Row],[NQF Number]],#REF!,5,FALSE)),"No NQF Number")</f>
        <v>#REF!</v>
      </c>
      <c r="N52" s="3" t="s">
        <v>1</v>
      </c>
      <c r="O52" s="3"/>
      <c r="P52" s="3"/>
      <c r="Q52" s="3"/>
      <c r="R52" s="3"/>
      <c r="S52" s="3"/>
      <c r="T52" s="3"/>
      <c r="U52" s="3"/>
      <c r="V52" s="3"/>
    </row>
    <row r="53" spans="1:22" ht="58">
      <c r="A53" s="3">
        <f>Table1[[#This Row],['#]]</f>
        <v>44</v>
      </c>
      <c r="B53" s="2" t="str">
        <f>Table1[[#This Row],[Measure Name]]</f>
        <v>Lead Screening in Children</v>
      </c>
      <c r="C53" s="21" t="str">
        <f>Table1[[#This Row],[NQF Number]]</f>
        <v>NA</v>
      </c>
      <c r="D53" s="3" t="str">
        <f>Table1[[#This Row],[Steward]]</f>
        <v>National Committee for Quality Assurance</v>
      </c>
      <c r="E53" s="2" t="e">
        <f>COUNTIF(#REF!,"Yes")</f>
        <v>#REF!</v>
      </c>
      <c r="F53" s="5"/>
      <c r="G53" s="5"/>
      <c r="H53" s="5"/>
      <c r="I53" s="5"/>
      <c r="J53" s="5"/>
      <c r="K53" s="5"/>
      <c r="L53" s="5"/>
      <c r="M53" s="2" t="e">
        <f>IF(Table15[[#This Row],[NQF Number]]&gt;0,IF(ISNA(VLOOKUP(Table15[[#This Row],[NQF Number]],#REF!,5,FALSE))=TRUE,"Not Found",VLOOKUP(Table15[[#This Row],[NQF Number]],#REF!,5,FALSE)),"No NQF Number")</f>
        <v>#REF!</v>
      </c>
      <c r="N53" s="3"/>
      <c r="O53" s="3"/>
      <c r="P53" s="3"/>
      <c r="Q53" s="3"/>
      <c r="R53" s="3"/>
      <c r="S53" s="3"/>
      <c r="T53" s="3"/>
      <c r="U53" s="3"/>
      <c r="V53" s="3"/>
    </row>
    <row r="54" spans="1:22" ht="43.5">
      <c r="A54" s="3">
        <f>Table1[[#This Row],['#]]</f>
        <v>45</v>
      </c>
      <c r="B54" s="2" t="str">
        <f>Table1[[#This Row],[Measure Name]]</f>
        <v>Meaningful Access to Health Care Services for Persons with Limited English Proficiency</v>
      </c>
      <c r="C54" s="21" t="str">
        <f>Table1[[#This Row],[NQF Number]]</f>
        <v>NA</v>
      </c>
      <c r="D54" s="3" t="str">
        <f>Table1[[#This Row],[Steward]]</f>
        <v>Oregon Health Authority</v>
      </c>
      <c r="E54" s="2" t="e">
        <f>COUNTIF(#REF!,"Yes")</f>
        <v>#REF!</v>
      </c>
      <c r="F54" s="4"/>
      <c r="G54" s="4"/>
      <c r="H54" s="4"/>
      <c r="I54" s="4"/>
      <c r="J54" s="4"/>
      <c r="K54" s="4"/>
      <c r="L54" s="4"/>
      <c r="M54" s="2" t="e">
        <f>IF(Table15[[#This Row],[NQF Number]]&gt;0,IF(ISNA(VLOOKUP(Table15[[#This Row],[NQF Number]],#REF!,5,FALSE))=TRUE,"Not Found",VLOOKUP(Table15[[#This Row],[NQF Number]],#REF!,5,FALSE)),"No NQF Number")</f>
        <v>#REF!</v>
      </c>
      <c r="N54" s="2"/>
      <c r="O54" s="3"/>
      <c r="P54" s="3"/>
      <c r="Q54" s="3"/>
      <c r="R54" s="3"/>
      <c r="S54" s="3"/>
      <c r="T54" s="3"/>
      <c r="U54" s="3"/>
      <c r="V54" s="3"/>
    </row>
    <row r="55" spans="1:22" ht="29">
      <c r="A55" s="3">
        <f>Table1[[#This Row],['#]]</f>
        <v>46</v>
      </c>
      <c r="B55" s="2" t="str">
        <f>Table1[[#This Row],[Measure Name]]</f>
        <v>Health-Related Social Needs Screening</v>
      </c>
      <c r="C55" s="21" t="str">
        <f>Table1[[#This Row],[NQF Number]]</f>
        <v>NA</v>
      </c>
      <c r="D55" s="3" t="str">
        <f>Table1[[#This Row],[Steward]]</f>
        <v>Massachusetts EOHHS</v>
      </c>
      <c r="E55" s="2" t="e">
        <f>COUNTIF(#REF!,"Yes")</f>
        <v>#REF!</v>
      </c>
      <c r="F55" s="5"/>
      <c r="G55" s="5"/>
      <c r="H55" s="5"/>
      <c r="I55" s="5"/>
      <c r="J55" s="5"/>
      <c r="K55" s="5"/>
      <c r="L55" s="5"/>
      <c r="M55" s="2" t="e">
        <f>IF(Table15[[#This Row],[NQF Number]]&gt;0,IF(ISNA(VLOOKUP(Table15[[#This Row],[NQF Number]],#REF!,5,FALSE))=TRUE,"Not Found",VLOOKUP(Table15[[#This Row],[NQF Number]],#REF!,5,FALSE)),"No NQF Number")</f>
        <v>#REF!</v>
      </c>
      <c r="N55" s="3"/>
      <c r="O55" s="3"/>
      <c r="P55" s="3"/>
      <c r="Q55" s="3"/>
      <c r="R55" s="3"/>
      <c r="S55" s="3"/>
      <c r="T55" s="3"/>
      <c r="U55" s="3"/>
      <c r="V55" s="3"/>
    </row>
    <row r="56" spans="1:22" ht="87">
      <c r="A56" s="3">
        <f>Table1[[#This Row],['#]]</f>
        <v>47</v>
      </c>
      <c r="B56" s="2" t="str">
        <f>Table1[[#This Row],[Measure Name]]</f>
        <v>Social Determinants of Health Screening</v>
      </c>
      <c r="C56" s="21" t="str">
        <f>Table1[[#This Row],[NQF Number]]</f>
        <v>NA</v>
      </c>
      <c r="D56" s="3" t="str">
        <f>Table1[[#This Row],[Steward]]</f>
        <v>Rhode Island Executive Office of Health and Human Services</v>
      </c>
      <c r="E56" s="2" t="e">
        <f>COUNTIF(#REF!,"Yes")</f>
        <v>#REF!</v>
      </c>
      <c r="F56" s="12"/>
      <c r="G56" s="12"/>
      <c r="H56" s="12"/>
      <c r="I56" s="12"/>
      <c r="J56" s="12"/>
      <c r="K56" s="12"/>
      <c r="L56" s="12"/>
      <c r="M56" s="2" t="e">
        <f>IF(Table15[[#This Row],[NQF Number]]&gt;0,IF(ISNA(VLOOKUP(Table15[[#This Row],[NQF Number]],#REF!,5,FALSE))=TRUE,"Not Found",VLOOKUP(Table15[[#This Row],[NQF Number]],#REF!,5,FALSE)),"No NQF Number")</f>
        <v>#REF!</v>
      </c>
      <c r="N56" s="11"/>
      <c r="O56" s="3"/>
      <c r="P56" s="3"/>
      <c r="Q56" s="3"/>
      <c r="R56" s="3"/>
      <c r="S56" s="3"/>
      <c r="T56" s="3"/>
      <c r="U56" s="3"/>
      <c r="V56" s="3"/>
    </row>
    <row r="57" spans="1:22" ht="29">
      <c r="A57" s="3">
        <f>Table1[[#This Row],['#]]</f>
        <v>48</v>
      </c>
      <c r="B57" s="2" t="str">
        <f>Table1[[#This Row],[Measure Name]]</f>
        <v>Social Determinants/ Social Needs Screening</v>
      </c>
      <c r="C57" s="21" t="str">
        <f>Table1[[#This Row],[NQF Number]]</f>
        <v>NA</v>
      </c>
      <c r="D57" s="3" t="str">
        <f>Table1[[#This Row],[Steward]]</f>
        <v>TBD</v>
      </c>
      <c r="E57" s="2" t="e">
        <f>COUNTIF(#REF!,"Yes")</f>
        <v>#REF!</v>
      </c>
      <c r="F57" s="5"/>
      <c r="G57" s="5"/>
      <c r="H57" s="5"/>
      <c r="I57" s="5"/>
      <c r="J57" s="5"/>
      <c r="K57" s="5"/>
      <c r="L57" s="5"/>
      <c r="M57" s="2" t="e">
        <f>IF(Table15[[#This Row],[NQF Number]]&gt;0,IF(ISNA(VLOOKUP(Table15[[#This Row],[NQF Number]],#REF!,5,FALSE))=TRUE,"Not Found",VLOOKUP(Table15[[#This Row],[NQF Number]],#REF!,5,FALSE)),"No NQF Number")</f>
        <v>#REF!</v>
      </c>
      <c r="N57" s="3"/>
      <c r="O57" s="3"/>
      <c r="P57" s="3"/>
      <c r="Q57" s="3"/>
      <c r="R57" s="3"/>
      <c r="S57" s="3"/>
      <c r="T57" s="3"/>
      <c r="U57" s="3"/>
      <c r="V57" s="3"/>
    </row>
    <row r="58" spans="1:22">
      <c r="A58" s="3">
        <f>Table1[[#This Row],['#]]</f>
        <v>49</v>
      </c>
      <c r="B58" s="2" t="str">
        <f>Table1[[#This Row],[Measure Name]]</f>
        <v>RELD Stratification Measure</v>
      </c>
      <c r="C58" s="21" t="str">
        <f>Table1[[#This Row],[NQF Number]]</f>
        <v>NA</v>
      </c>
      <c r="D58" s="3" t="str">
        <f>Table1[[#This Row],[Steward]]</f>
        <v>TBD</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#REF!</v>
      </c>
      <c r="N58" s="3"/>
      <c r="O58" s="3"/>
      <c r="P58" s="3"/>
      <c r="Q58" s="3"/>
      <c r="R58" s="3"/>
      <c r="S58" s="3"/>
      <c r="T58" s="3"/>
      <c r="U58" s="3"/>
      <c r="V58" s="3"/>
    </row>
    <row r="59" spans="1:22" ht="43.5">
      <c r="A59" s="3">
        <f>Table1[[#This Row],['#]]</f>
        <v>50</v>
      </c>
      <c r="B59" s="2" t="str">
        <f>Table1[[#This Row],[Measure Name]]</f>
        <v>Disparity Measure: Emergency Department Utilization among Members with Mental Illness</v>
      </c>
      <c r="C59" s="21" t="str">
        <f>Table1[[#This Row],[NQF Number]]</f>
        <v>NA</v>
      </c>
      <c r="D59" s="3" t="str">
        <f>Table1[[#This Row],[Steward]]</f>
        <v>Oregon Health Authority</v>
      </c>
      <c r="E59" s="2" t="e">
        <f>COUNTIF(#REF!,"Yes")</f>
        <v>#REF!</v>
      </c>
      <c r="F59" s="5"/>
      <c r="G59" s="5"/>
      <c r="H59" s="5"/>
      <c r="I59" s="5"/>
      <c r="J59" s="5"/>
      <c r="K59" s="5"/>
      <c r="L59" s="5"/>
      <c r="M59" s="2" t="e">
        <f>IF(Table15[[#This Row],[NQF Number]]&gt;0,IF(ISNA(VLOOKUP(Table15[[#This Row],[NQF Number]],#REF!,5,FALSE))=TRUE,"Not Found",VLOOKUP(Table15[[#This Row],[NQF Number]],#REF!,5,FALSE)),"No NQF Number")</f>
        <v>#REF!</v>
      </c>
      <c r="N59" s="3"/>
      <c r="O59" s="3"/>
      <c r="P59" s="3"/>
      <c r="Q59" s="3"/>
      <c r="R59" s="3"/>
      <c r="S59" s="3"/>
      <c r="T59" s="3"/>
      <c r="U59" s="3"/>
      <c r="V59" s="3"/>
    </row>
    <row r="60" spans="1:22">
      <c r="A60" s="3">
        <f>Table1[[#This Row],['#]]</f>
        <v>0</v>
      </c>
      <c r="B60" s="2" t="e">
        <f>Table1[[#This Row],[Measure Name]]</f>
        <v>#N/A</v>
      </c>
      <c r="C60" s="21">
        <f>Table1[[#This Row],[NQF Number]]</f>
        <v>0</v>
      </c>
      <c r="D60" s="3" t="e">
        <f>Table1[[#This Row],[Steward]]</f>
        <v>#N/A</v>
      </c>
      <c r="E60" s="2" t="e">
        <f>COUNTIF(#REF!,"Yes")</f>
        <v>#REF!</v>
      </c>
      <c r="F60" s="5"/>
      <c r="G60" s="5"/>
      <c r="H60" s="5"/>
      <c r="I60" s="5"/>
      <c r="J60" s="5"/>
      <c r="K60" s="5"/>
      <c r="L60" s="5"/>
      <c r="M60" s="2" t="str">
        <f>IF(Table15[[#This Row],[NQF Number]]&gt;0,IF(ISNA(VLOOKUP(Table15[[#This Row],[NQF Number]],#REF!,5,FALSE))=TRUE,"Not Found",VLOOKUP(Table15[[#This Row],[NQF Number]],#REF!,5,FALSE)),"No NQF Number")</f>
        <v>No NQF Number</v>
      </c>
      <c r="N60" s="3"/>
      <c r="O60" s="3"/>
      <c r="P60" s="3"/>
      <c r="Q60" s="3"/>
      <c r="R60" s="3"/>
      <c r="S60" s="3"/>
      <c r="T60" s="3"/>
      <c r="U60" s="3"/>
      <c r="V60" s="3"/>
    </row>
    <row r="61" spans="1:22">
      <c r="A61" s="3" t="e">
        <f>Table1[[#This Row],['#]]</f>
        <v>#VALUE!</v>
      </c>
      <c r="B61" s="2" t="e">
        <f>Table1[[#This Row],[Measure Name]]</f>
        <v>#VALUE!</v>
      </c>
      <c r="C61" s="21"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21"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21"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22"/>
      <c r="B64" s="22"/>
      <c r="C64" s="22"/>
      <c r="D64" s="22"/>
      <c r="E64" s="22"/>
      <c r="F64" s="23"/>
      <c r="G64" s="23"/>
      <c r="H64" s="23"/>
      <c r="I64" s="23"/>
      <c r="J64" s="23"/>
      <c r="K64" s="23"/>
      <c r="L64" s="23"/>
      <c r="M64" s="22"/>
      <c r="N64" s="22"/>
      <c r="O64" s="23"/>
      <c r="P64" s="23"/>
      <c r="Q64" s="23"/>
      <c r="R64" s="23"/>
      <c r="S64" s="23"/>
      <c r="T64" s="23"/>
      <c r="U64" s="23"/>
      <c r="V64" s="23"/>
    </row>
    <row r="65" spans="2:14">
      <c r="F65" s="9"/>
      <c r="G65" s="9"/>
      <c r="H65" s="9"/>
      <c r="I65" s="9"/>
      <c r="J65" s="9"/>
      <c r="K65" s="9"/>
      <c r="L65" s="9"/>
      <c r="M65" s="9"/>
      <c r="N65" s="9"/>
    </row>
    <row r="68" spans="2:14" ht="15.5">
      <c r="B68" s="10"/>
      <c r="C68" s="10"/>
    </row>
  </sheetData>
  <mergeCells count="3">
    <mergeCell ref="F1:L1"/>
    <mergeCell ref="M1:V1"/>
    <mergeCell ref="A1:D1"/>
  </mergeCells>
  <conditionalFormatting sqref="F3:N3 A64:N1048576 A3:E63 F4:L60 N4:N60 A2:L2 M4:M63">
    <cfRule type="cellIs" dxfId="432" priority="9" operator="equal">
      <formula>"?"</formula>
    </cfRule>
  </conditionalFormatting>
  <conditionalFormatting sqref="F61:L62 N61:N62">
    <cfRule type="cellIs" dxfId="431" priority="7" operator="equal">
      <formula>"?"</formula>
    </cfRule>
  </conditionalFormatting>
  <conditionalFormatting sqref="F1">
    <cfRule type="cellIs" dxfId="430" priority="5" operator="equal">
      <formula>"?"</formula>
    </cfRule>
  </conditionalFormatting>
  <conditionalFormatting sqref="M1">
    <cfRule type="cellIs" dxfId="429" priority="4" operator="equal">
      <formula>"?"</formula>
    </cfRule>
  </conditionalFormatting>
  <conditionalFormatting sqref="A1">
    <cfRule type="cellIs" dxfId="428" priority="3" operator="equal">
      <formula>"?"</formula>
    </cfRule>
  </conditionalFormatting>
  <conditionalFormatting sqref="M2:V2">
    <cfRule type="cellIs" dxfId="427" priority="1" operator="equal">
      <formula>"?"</formula>
    </cfRule>
  </conditionalFormatting>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B123"/>
  <sheetViews>
    <sheetView zoomScale="55" zoomScaleNormal="55" workbookViewId="0">
      <pane xSplit="4" ySplit="5" topLeftCell="E6" activePane="bottomRight" state="frozen"/>
      <selection pane="topRight" activeCell="E1" sqref="E1"/>
      <selection pane="bottomLeft" activeCell="A6" sqref="A6"/>
      <selection pane="bottomRight" activeCell="E6" sqref="E6"/>
    </sheetView>
  </sheetViews>
  <sheetFormatPr defaultColWidth="8.81640625" defaultRowHeight="14.5"/>
  <cols>
    <col min="1" max="1" width="14.1796875" customWidth="1"/>
    <col min="2" max="2" width="39" customWidth="1"/>
    <col min="3" max="4" width="22.453125" customWidth="1"/>
    <col min="5" max="7" width="17.453125" customWidth="1"/>
    <col min="8" max="8" width="73.81640625" customWidth="1"/>
    <col min="9" max="10" width="17.453125" customWidth="1"/>
    <col min="11" max="11" width="19" customWidth="1"/>
    <col min="12" max="12" width="21.453125" customWidth="1"/>
    <col min="13" max="13" width="17.453125" customWidth="1"/>
    <col min="14" max="14" width="19" customWidth="1"/>
    <col min="15" max="16" width="18" customWidth="1"/>
    <col min="17" max="17" width="58.7265625" customWidth="1"/>
    <col min="18" max="18" width="20.453125" customWidth="1"/>
    <col min="19" max="19" width="20" customWidth="1"/>
    <col min="20" max="20" width="28.54296875" customWidth="1"/>
    <col min="21" max="21" width="30.7265625" customWidth="1"/>
    <col min="22" max="22" width="22.26953125" customWidth="1"/>
    <col min="23" max="23" width="30.7265625" customWidth="1"/>
    <col min="24" max="24" width="30.81640625" customWidth="1"/>
    <col min="25" max="25" width="30.7265625" customWidth="1"/>
    <col min="26" max="26" width="20" customWidth="1"/>
    <col min="27" max="27" width="24.453125" customWidth="1"/>
    <col min="28" max="28" width="20" customWidth="1"/>
    <col min="29" max="29" width="30.7265625" customWidth="1"/>
    <col min="30" max="30" width="20" customWidth="1"/>
    <col min="31" max="31" width="30.7265625" customWidth="1"/>
    <col min="32" max="32" width="20" customWidth="1"/>
    <col min="33" max="33" width="30.7265625" customWidth="1"/>
    <col min="34" max="34" width="20" hidden="1" customWidth="1"/>
    <col min="35" max="35" width="24.453125" hidden="1" customWidth="1"/>
    <col min="36" max="36" width="20" hidden="1" customWidth="1"/>
    <col min="37" max="37" width="25" hidden="1" customWidth="1"/>
    <col min="38" max="38" width="20" hidden="1" customWidth="1"/>
    <col min="39" max="39" width="25.26953125" hidden="1" customWidth="1"/>
    <col min="40" max="49" width="25.1796875" hidden="1" customWidth="1"/>
    <col min="50" max="52" width="29.7265625" customWidth="1"/>
    <col min="53" max="56" width="29.7265625" hidden="1" customWidth="1"/>
    <col min="57" max="61" width="22.26953125" customWidth="1"/>
    <col min="62" max="62" width="36.1796875" hidden="1" customWidth="1"/>
    <col min="63" max="64" width="36.1796875" customWidth="1"/>
    <col min="65" max="65" width="38.453125" customWidth="1"/>
    <col min="66" max="67" width="36.1796875" hidden="1" customWidth="1"/>
    <col min="68" max="70" width="36.1796875" customWidth="1"/>
    <col min="71" max="71" width="34.1796875" hidden="1" customWidth="1"/>
    <col min="72" max="80" width="36.1796875" hidden="1" customWidth="1"/>
    <col min="82" max="82" width="31.81640625" customWidth="1"/>
    <col min="84" max="84" width="31.81640625" customWidth="1"/>
    <col min="85" max="85" width="45.1796875" customWidth="1"/>
    <col min="86" max="86" width="44" customWidth="1"/>
    <col min="87" max="87" width="48.7265625" customWidth="1"/>
    <col min="88" max="88" width="45.7265625" customWidth="1"/>
    <col min="89" max="91" width="39.26953125" customWidth="1"/>
    <col min="92" max="92" width="36.453125" customWidth="1"/>
  </cols>
  <sheetData>
    <row r="1" spans="1:80" ht="59.25" customHeight="1" thickBot="1">
      <c r="A1" s="369" t="s">
        <v>593</v>
      </c>
      <c r="B1" s="370"/>
      <c r="C1" s="370"/>
      <c r="D1" s="214"/>
      <c r="E1" s="370"/>
      <c r="F1" s="370"/>
      <c r="G1" s="370"/>
      <c r="H1" s="370"/>
      <c r="I1" s="370"/>
      <c r="J1" s="370"/>
      <c r="K1" s="370"/>
      <c r="L1" s="370"/>
      <c r="M1" s="370"/>
      <c r="N1" s="257"/>
      <c r="O1" s="100"/>
      <c r="P1" s="100"/>
      <c r="Q1" s="214"/>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288"/>
      <c r="AZ1" s="288"/>
      <c r="BA1" s="100"/>
      <c r="BB1" s="100"/>
      <c r="BC1" s="186"/>
      <c r="BD1" s="100"/>
      <c r="BE1" s="100"/>
      <c r="BF1" s="100"/>
      <c r="BG1" s="100"/>
      <c r="BH1" s="100"/>
      <c r="BI1" s="100"/>
      <c r="BJ1" s="100"/>
      <c r="BK1" s="100"/>
      <c r="BL1" s="100"/>
      <c r="BM1" s="100"/>
      <c r="BN1" s="100"/>
      <c r="BO1" s="174"/>
      <c r="BP1" s="100"/>
      <c r="BQ1" s="274"/>
      <c r="BR1" s="182"/>
      <c r="BS1" s="100"/>
      <c r="BT1" s="100"/>
      <c r="BU1" s="182"/>
      <c r="BV1" s="182"/>
      <c r="BW1" s="188"/>
      <c r="BX1" s="232"/>
      <c r="BY1" s="100"/>
      <c r="BZ1" s="100"/>
      <c r="CA1" s="187"/>
      <c r="CB1" s="232"/>
    </row>
    <row r="2" spans="1:80" ht="117.75" customHeight="1" thickTop="1">
      <c r="A2" s="378"/>
      <c r="B2" s="379"/>
      <c r="C2" s="380"/>
      <c r="D2" s="366" t="s">
        <v>3180</v>
      </c>
      <c r="E2" s="367"/>
      <c r="F2" s="367"/>
      <c r="G2" s="367"/>
      <c r="H2" s="367"/>
      <c r="I2" s="367"/>
      <c r="J2" s="367"/>
      <c r="K2" s="367"/>
      <c r="L2" s="367"/>
      <c r="M2" s="367"/>
      <c r="N2" s="367"/>
      <c r="O2" s="143"/>
      <c r="P2" s="143"/>
      <c r="Q2" s="143"/>
      <c r="R2" s="143"/>
      <c r="S2" s="144"/>
      <c r="T2" s="381" t="s">
        <v>1877</v>
      </c>
      <c r="U2" s="382"/>
      <c r="V2" s="382"/>
      <c r="W2" s="382"/>
      <c r="X2" s="382"/>
      <c r="Y2" s="382"/>
      <c r="Z2" s="382"/>
      <c r="AA2" s="382"/>
      <c r="AB2" s="382"/>
      <c r="AC2" s="382"/>
      <c r="AD2" s="382"/>
      <c r="AE2" s="382"/>
      <c r="AF2" s="382"/>
      <c r="AG2" s="382"/>
      <c r="AH2" s="382"/>
      <c r="AI2" s="382"/>
      <c r="AJ2" s="382"/>
      <c r="AK2" s="382"/>
      <c r="AL2" s="382"/>
      <c r="AM2" s="383"/>
      <c r="AN2" s="143"/>
      <c r="AO2" s="143"/>
      <c r="AP2" s="143"/>
      <c r="AQ2" s="143"/>
      <c r="AR2" s="143"/>
      <c r="AS2" s="143"/>
      <c r="AT2" s="143"/>
      <c r="AU2" s="143"/>
      <c r="AV2" s="143"/>
      <c r="AW2" s="143"/>
      <c r="AX2" s="145"/>
      <c r="AY2" s="145"/>
      <c r="AZ2" s="145"/>
      <c r="BA2" s="145"/>
      <c r="BB2" s="145"/>
      <c r="BC2" s="145"/>
      <c r="BD2" s="145"/>
      <c r="BE2" s="353" t="s">
        <v>3199</v>
      </c>
      <c r="BF2" s="354"/>
      <c r="BG2" s="354"/>
      <c r="BH2" s="354"/>
      <c r="BI2" s="355"/>
      <c r="BJ2" s="362" t="s">
        <v>619</v>
      </c>
      <c r="BK2" s="363"/>
      <c r="BL2" s="363"/>
      <c r="BM2" s="363"/>
      <c r="BN2" s="363"/>
      <c r="BO2" s="363"/>
      <c r="BP2" s="363"/>
      <c r="BQ2" s="363"/>
      <c r="BR2" s="363"/>
      <c r="BS2" s="363"/>
      <c r="BT2" s="363"/>
      <c r="BU2" s="363"/>
      <c r="BV2" s="363"/>
      <c r="BW2" s="363"/>
      <c r="BX2" s="363"/>
      <c r="BY2" s="363"/>
      <c r="BZ2" s="363"/>
      <c r="CA2" s="363"/>
      <c r="CB2" s="363"/>
    </row>
    <row r="3" spans="1:80" ht="140.25" customHeight="1">
      <c r="A3" s="108"/>
      <c r="B3" s="298"/>
      <c r="C3" s="298"/>
      <c r="D3" s="109"/>
      <c r="E3" s="150"/>
      <c r="F3" s="150"/>
      <c r="G3" s="109"/>
      <c r="H3" s="109"/>
      <c r="I3" s="109"/>
      <c r="J3" s="109"/>
      <c r="K3" s="109"/>
      <c r="L3" s="109"/>
      <c r="M3" s="109"/>
      <c r="N3" s="109"/>
      <c r="O3" s="110"/>
      <c r="P3" s="110"/>
      <c r="Q3" s="110"/>
      <c r="R3" s="110"/>
      <c r="S3" s="111"/>
      <c r="T3" s="368" t="s">
        <v>212</v>
      </c>
      <c r="U3" s="368"/>
      <c r="V3" s="368" t="s">
        <v>213</v>
      </c>
      <c r="W3" s="368"/>
      <c r="X3" s="368" t="s">
        <v>214</v>
      </c>
      <c r="Y3" s="368"/>
      <c r="Z3" s="368" t="s">
        <v>215</v>
      </c>
      <c r="AA3" s="368"/>
      <c r="AB3" s="368" t="s">
        <v>216</v>
      </c>
      <c r="AC3" s="368"/>
      <c r="AD3" s="368" t="s">
        <v>217</v>
      </c>
      <c r="AE3" s="368"/>
      <c r="AF3" s="368" t="s">
        <v>218</v>
      </c>
      <c r="AG3" s="368"/>
      <c r="AH3" s="368" t="s">
        <v>219</v>
      </c>
      <c r="AI3" s="368"/>
      <c r="AJ3" s="368" t="s">
        <v>220</v>
      </c>
      <c r="AK3" s="368"/>
      <c r="AL3" s="368" t="s">
        <v>221</v>
      </c>
      <c r="AM3" s="368"/>
      <c r="AN3" s="358" t="s">
        <v>592</v>
      </c>
      <c r="AO3" s="358"/>
      <c r="AP3" s="358"/>
      <c r="AQ3" s="358"/>
      <c r="AR3" s="358"/>
      <c r="AS3" s="358"/>
      <c r="AT3" s="358"/>
      <c r="AU3" s="358"/>
      <c r="AV3" s="358"/>
      <c r="AW3" s="358"/>
      <c r="AX3" s="372" t="s">
        <v>22</v>
      </c>
      <c r="AY3" s="373"/>
      <c r="AZ3" s="373"/>
      <c r="BA3" s="373"/>
      <c r="BB3" s="373"/>
      <c r="BC3" s="373"/>
      <c r="BD3" s="374"/>
      <c r="BE3" s="358" t="s">
        <v>3938</v>
      </c>
      <c r="BF3" s="359"/>
      <c r="BG3" s="359"/>
      <c r="BH3" s="359"/>
      <c r="BI3" s="358"/>
      <c r="BJ3" s="360" t="s">
        <v>589</v>
      </c>
      <c r="BK3" s="361"/>
      <c r="BL3" s="361"/>
      <c r="BM3" s="361"/>
      <c r="BN3" s="361"/>
      <c r="BO3" s="361"/>
      <c r="BP3" s="361"/>
      <c r="BQ3" s="361"/>
      <c r="BR3" s="361"/>
      <c r="BS3" s="356" t="s">
        <v>590</v>
      </c>
      <c r="BT3" s="356"/>
      <c r="BU3" s="357"/>
      <c r="BV3" s="273" t="s">
        <v>1758</v>
      </c>
      <c r="BW3" s="356" t="s">
        <v>591</v>
      </c>
      <c r="BX3" s="356"/>
      <c r="BY3" s="356"/>
      <c r="BZ3" s="356"/>
      <c r="CA3" s="356"/>
      <c r="CB3" s="356"/>
    </row>
    <row r="4" spans="1:80" ht="117.75" customHeight="1">
      <c r="A4" s="112"/>
      <c r="B4" s="113"/>
      <c r="C4" s="113"/>
      <c r="D4" s="113"/>
      <c r="E4" s="114"/>
      <c r="F4" s="114"/>
      <c r="G4" s="114"/>
      <c r="H4" s="114"/>
      <c r="I4" s="114"/>
      <c r="J4" s="114"/>
      <c r="K4" s="114"/>
      <c r="L4" s="114"/>
      <c r="M4" s="114"/>
      <c r="N4" s="114"/>
      <c r="O4" s="115"/>
      <c r="P4" s="115"/>
      <c r="Q4" s="115"/>
      <c r="R4" s="115"/>
      <c r="S4" s="116"/>
      <c r="T4" s="364" t="s">
        <v>3996</v>
      </c>
      <c r="U4" s="365"/>
      <c r="V4" s="364" t="s">
        <v>3997</v>
      </c>
      <c r="W4" s="365"/>
      <c r="X4" s="364" t="s">
        <v>3998</v>
      </c>
      <c r="Y4" s="365"/>
      <c r="Z4" s="364" t="s">
        <v>3999</v>
      </c>
      <c r="AA4" s="365"/>
      <c r="AB4" s="364" t="s">
        <v>4000</v>
      </c>
      <c r="AC4" s="365"/>
      <c r="AD4" s="364" t="s">
        <v>4001</v>
      </c>
      <c r="AE4" s="365"/>
      <c r="AF4" s="364" t="s">
        <v>4002</v>
      </c>
      <c r="AG4" s="365"/>
      <c r="AH4" s="364" t="s">
        <v>695</v>
      </c>
      <c r="AI4" s="365"/>
      <c r="AJ4" s="364" t="s">
        <v>695</v>
      </c>
      <c r="AK4" s="365"/>
      <c r="AL4" s="364" t="s">
        <v>695</v>
      </c>
      <c r="AM4" s="365"/>
      <c r="AN4" s="371" t="s">
        <v>616</v>
      </c>
      <c r="AO4" s="371"/>
      <c r="AP4" s="371"/>
      <c r="AQ4" s="371"/>
      <c r="AR4" s="371"/>
      <c r="AS4" s="371"/>
      <c r="AT4" s="371"/>
      <c r="AU4" s="371"/>
      <c r="AV4" s="371"/>
      <c r="AW4" s="371"/>
      <c r="AX4" s="375"/>
      <c r="AY4" s="376"/>
      <c r="AZ4" s="376"/>
      <c r="BA4" s="376"/>
      <c r="BB4" s="376"/>
      <c r="BC4" s="376"/>
      <c r="BD4" s="377"/>
      <c r="BE4" s="320" t="s">
        <v>3968</v>
      </c>
      <c r="BF4" s="351" t="s">
        <v>3967</v>
      </c>
      <c r="BG4" s="352"/>
      <c r="BH4" s="352"/>
      <c r="BI4" s="320" t="s">
        <v>4136</v>
      </c>
      <c r="BJ4" s="120" t="s">
        <v>3788</v>
      </c>
      <c r="BK4" s="120" t="s">
        <v>3788</v>
      </c>
      <c r="BL4" s="120" t="s">
        <v>3788</v>
      </c>
      <c r="BM4" s="120" t="s">
        <v>3788</v>
      </c>
      <c r="BN4" s="122" t="s">
        <v>3330</v>
      </c>
      <c r="BO4" s="120" t="s">
        <v>3799</v>
      </c>
      <c r="BP4" s="120" t="s">
        <v>3788</v>
      </c>
      <c r="BQ4" s="120" t="s">
        <v>3788</v>
      </c>
      <c r="BR4" s="120" t="s">
        <v>3898</v>
      </c>
      <c r="BS4" s="191" t="s">
        <v>3906</v>
      </c>
      <c r="BT4" s="191" t="s">
        <v>3911</v>
      </c>
      <c r="BU4" s="191" t="s">
        <v>3788</v>
      </c>
      <c r="BV4" s="120" t="s">
        <v>2181</v>
      </c>
      <c r="BW4" s="191" t="s">
        <v>3788</v>
      </c>
      <c r="BX4" s="191" t="s">
        <v>3788</v>
      </c>
      <c r="BY4" s="191" t="s">
        <v>3788</v>
      </c>
      <c r="BZ4" s="191" t="s">
        <v>3788</v>
      </c>
      <c r="CA4" s="191" t="s">
        <v>3788</v>
      </c>
      <c r="CB4" s="191" t="s">
        <v>3788</v>
      </c>
    </row>
    <row r="5" spans="1:80" ht="144.75" customHeight="1">
      <c r="A5" s="101" t="s">
        <v>14</v>
      </c>
      <c r="B5" s="102" t="s">
        <v>0</v>
      </c>
      <c r="C5" s="102" t="s">
        <v>25</v>
      </c>
      <c r="D5" s="102" t="s">
        <v>3694</v>
      </c>
      <c r="E5" s="103" t="s">
        <v>3</v>
      </c>
      <c r="F5" s="103" t="s">
        <v>2538</v>
      </c>
      <c r="G5" s="103" t="s">
        <v>3695</v>
      </c>
      <c r="H5" s="103" t="s">
        <v>27</v>
      </c>
      <c r="I5" s="103" t="s">
        <v>2</v>
      </c>
      <c r="J5" s="202" t="s">
        <v>1886</v>
      </c>
      <c r="K5" s="202" t="s">
        <v>1946</v>
      </c>
      <c r="L5" s="202" t="s">
        <v>1887</v>
      </c>
      <c r="M5" s="103" t="s">
        <v>4</v>
      </c>
      <c r="N5" s="103" t="s">
        <v>3179</v>
      </c>
      <c r="O5" s="104" t="s">
        <v>324</v>
      </c>
      <c r="P5" s="104" t="s">
        <v>325</v>
      </c>
      <c r="Q5" s="315" t="s">
        <v>326</v>
      </c>
      <c r="R5" s="104" t="s">
        <v>164</v>
      </c>
      <c r="S5" s="105" t="s">
        <v>15</v>
      </c>
      <c r="T5" s="106" t="s">
        <v>212</v>
      </c>
      <c r="U5" s="106" t="s">
        <v>222</v>
      </c>
      <c r="V5" s="106" t="s">
        <v>213</v>
      </c>
      <c r="W5" s="106" t="s">
        <v>223</v>
      </c>
      <c r="X5" s="106" t="s">
        <v>214</v>
      </c>
      <c r="Y5" s="106" t="s">
        <v>224</v>
      </c>
      <c r="Z5" s="106" t="s">
        <v>215</v>
      </c>
      <c r="AA5" s="106" t="s">
        <v>225</v>
      </c>
      <c r="AB5" s="106" t="s">
        <v>216</v>
      </c>
      <c r="AC5" s="106" t="s">
        <v>226</v>
      </c>
      <c r="AD5" s="106" t="s">
        <v>217</v>
      </c>
      <c r="AE5" s="106" t="s">
        <v>227</v>
      </c>
      <c r="AF5" s="106" t="s">
        <v>218</v>
      </c>
      <c r="AG5" s="106" t="s">
        <v>228</v>
      </c>
      <c r="AH5" s="106" t="s">
        <v>219</v>
      </c>
      <c r="AI5" s="106" t="s">
        <v>229</v>
      </c>
      <c r="AJ5" s="106" t="s">
        <v>220</v>
      </c>
      <c r="AK5" s="106" t="s">
        <v>230</v>
      </c>
      <c r="AL5" s="106" t="s">
        <v>221</v>
      </c>
      <c r="AM5" s="106" t="s">
        <v>231</v>
      </c>
      <c r="AN5" s="103" t="s">
        <v>1818</v>
      </c>
      <c r="AO5" s="103" t="s">
        <v>1855</v>
      </c>
      <c r="AP5" s="103" t="s">
        <v>1856</v>
      </c>
      <c r="AQ5" s="103" t="s">
        <v>1857</v>
      </c>
      <c r="AR5" s="103" t="s">
        <v>1858</v>
      </c>
      <c r="AS5" s="103" t="s">
        <v>1859</v>
      </c>
      <c r="AT5" s="103" t="s">
        <v>1860</v>
      </c>
      <c r="AU5" s="103" t="s">
        <v>1861</v>
      </c>
      <c r="AV5" s="103" t="s">
        <v>1862</v>
      </c>
      <c r="AW5" s="103" t="s">
        <v>1863</v>
      </c>
      <c r="AX5" s="117" t="s">
        <v>3957</v>
      </c>
      <c r="AY5" s="117" t="s">
        <v>3958</v>
      </c>
      <c r="AZ5" s="117" t="s">
        <v>3959</v>
      </c>
      <c r="BA5" s="117" t="s">
        <v>2126</v>
      </c>
      <c r="BB5" s="117" t="s">
        <v>2127</v>
      </c>
      <c r="BC5" s="117" t="s">
        <v>2128</v>
      </c>
      <c r="BD5" s="117" t="s">
        <v>2129</v>
      </c>
      <c r="BE5" s="119" t="s">
        <v>3937</v>
      </c>
      <c r="BF5" s="325" t="s">
        <v>3939</v>
      </c>
      <c r="BG5" s="325" t="s">
        <v>3940</v>
      </c>
      <c r="BH5" s="325" t="s">
        <v>4129</v>
      </c>
      <c r="BI5" s="119" t="s">
        <v>3980</v>
      </c>
      <c r="BJ5" s="118" t="s">
        <v>1939</v>
      </c>
      <c r="BK5" s="118" t="s">
        <v>1849</v>
      </c>
      <c r="BL5" s="118" t="s">
        <v>1850</v>
      </c>
      <c r="BM5" s="118" t="s">
        <v>2180</v>
      </c>
      <c r="BN5" s="118" t="s">
        <v>677</v>
      </c>
      <c r="BO5" s="184" t="s">
        <v>1757</v>
      </c>
      <c r="BP5" s="184" t="s">
        <v>3009</v>
      </c>
      <c r="BQ5" s="184" t="s">
        <v>2910</v>
      </c>
      <c r="BR5" s="184" t="s">
        <v>3444</v>
      </c>
      <c r="BS5" s="107" t="s">
        <v>1869</v>
      </c>
      <c r="BT5" s="107" t="s">
        <v>1756</v>
      </c>
      <c r="BU5" s="107" t="s">
        <v>3212</v>
      </c>
      <c r="BV5" s="185" t="s">
        <v>1851</v>
      </c>
      <c r="BW5" s="183" t="s">
        <v>3936</v>
      </c>
      <c r="BX5" s="183" t="s">
        <v>3128</v>
      </c>
      <c r="BY5" s="183" t="s">
        <v>2988</v>
      </c>
      <c r="BZ5" s="183" t="s">
        <v>2989</v>
      </c>
      <c r="CA5" s="183" t="s">
        <v>3236</v>
      </c>
      <c r="CB5" s="183" t="s">
        <v>1867</v>
      </c>
    </row>
    <row r="6" spans="1:80" ht="50.25" customHeight="1">
      <c r="A6" s="156">
        <v>1</v>
      </c>
      <c r="B6" s="157" t="s">
        <v>1836</v>
      </c>
      <c r="C6" s="215" t="s">
        <v>97</v>
      </c>
      <c r="D6" s="157" t="s">
        <v>97</v>
      </c>
      <c r="E6" s="158" t="s">
        <v>1976</v>
      </c>
      <c r="F6" s="158"/>
      <c r="G6" s="158"/>
      <c r="H6" s="158" t="s">
        <v>1798</v>
      </c>
      <c r="I6" s="158" t="s">
        <v>4121</v>
      </c>
      <c r="J6" s="158" t="s">
        <v>97</v>
      </c>
      <c r="K6" s="158" t="s">
        <v>1894</v>
      </c>
      <c r="L6" s="158" t="s">
        <v>1931</v>
      </c>
      <c r="M6" s="159" t="s">
        <v>6</v>
      </c>
      <c r="N6" s="159"/>
      <c r="O6" s="159" t="s">
        <v>3941</v>
      </c>
      <c r="P6" s="160" t="s">
        <v>3942</v>
      </c>
      <c r="Q6" s="316" t="s">
        <v>4071</v>
      </c>
      <c r="R6" s="312"/>
      <c r="S6" s="161">
        <f>SUM(Table1[[#This Row],[Set A]:[Set J]])</f>
        <v>9</v>
      </c>
      <c r="T6" s="162" t="s">
        <v>20</v>
      </c>
      <c r="U6" s="162" t="s">
        <v>4065</v>
      </c>
      <c r="V6" s="162" t="s">
        <v>7</v>
      </c>
      <c r="W6" s="162" t="s">
        <v>4037</v>
      </c>
      <c r="X6" s="162" t="s">
        <v>7</v>
      </c>
      <c r="Y6" s="162" t="s">
        <v>4066</v>
      </c>
      <c r="Z6" s="162" t="s">
        <v>1</v>
      </c>
      <c r="AA6" s="162" t="s">
        <v>4067</v>
      </c>
      <c r="AB6" s="162" t="s">
        <v>1</v>
      </c>
      <c r="AC6" s="162" t="s">
        <v>4068</v>
      </c>
      <c r="AD6" s="162" t="s">
        <v>1</v>
      </c>
      <c r="AE6" s="162" t="s">
        <v>4067</v>
      </c>
      <c r="AF6" s="162" t="s">
        <v>1</v>
      </c>
      <c r="AG6" s="162" t="s">
        <v>4069</v>
      </c>
      <c r="AH6" s="162"/>
      <c r="AI6" s="162"/>
      <c r="AJ6" s="162"/>
      <c r="AK6" s="162"/>
      <c r="AL6" s="162"/>
      <c r="AM6" s="162"/>
      <c r="AN6" s="163">
        <f>IF(Table1[[#This Row],[Criterion A]]="yes",2,IF(Table1[[#This Row],[Criterion A]]="somewhat",1,0))</f>
        <v>1</v>
      </c>
      <c r="AO6" s="159">
        <f>IF(Table1[[#This Row],[Criterion B]]="yes",2,IF(Table1[[#This Row],[Criterion B]]="somewhat",1,0))</f>
        <v>0</v>
      </c>
      <c r="AP6" s="159">
        <f>IF(Table1[[#This Row],[Criterion C]]="yes",2,IF(Table1[[#This Row],[Criterion C]]="somewhat",1,0))</f>
        <v>0</v>
      </c>
      <c r="AQ6" s="159">
        <f>IF(Table1[[#This Row],[Criterion D]]="yes",2,IF(Table1[[#This Row],[Criterion D]]="somewhat",1,0))</f>
        <v>2</v>
      </c>
      <c r="AR6" s="159">
        <f>IF(Table1[[#This Row],[Criterion E]]="yes",2,IF(Table1[[#This Row],[Criterion E]]="somewhat",1,0))</f>
        <v>2</v>
      </c>
      <c r="AS6" s="159">
        <f>IF(Table1[[#This Row],[Criterion F]]="yes",2,IF(Table1[[#This Row],[Criterion F]]="somewhat",1,0))</f>
        <v>2</v>
      </c>
      <c r="AT6" s="159">
        <f>IF(Table1[[#This Row],[Criterion G]]="yes",2,IF(Table1[[#This Row],[Criterion G]]="somewhat",1,0))</f>
        <v>2</v>
      </c>
      <c r="AU6" s="159">
        <f>IF(Table1[[#This Row],[Criterion H]]="yes",2,IF(Table1[[#This Row],[Criterion H]]="somewhat",1,0))</f>
        <v>0</v>
      </c>
      <c r="AV6" s="159">
        <f>IF(Table1[[#This Row],[Criterion I]]="yes",2,IF(Table1[[#This Row],[Criterion I]]="somewhat",1,0))</f>
        <v>0</v>
      </c>
      <c r="AW6" s="159">
        <f>IF(Table1[[#This Row],[Criterion J]]="yes",2,IF(Table1[[#This Row],[Criterion J]]="somewhat",1,0))</f>
        <v>0</v>
      </c>
      <c r="AX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6" s="164">
        <f>COUNTIF(Table1[[#This Row],[CT DSS PCMH + Measure Set]:[CT Commercial Payers]],"*Yes*")</f>
        <v>2</v>
      </c>
      <c r="BA6" s="164">
        <f>COUNTIF(Table1[[#This Row],[
CMMI Comprehensive Primary Care Plus (CPC+)]:[
Core Quality Measures Collaborative Core Sets]],"*yes*")</f>
        <v>1</v>
      </c>
      <c r="BB6" s="164">
        <f>COUNTIF(Table1[[#This Row],[
CMS Hospital Value-Based Purchasing]:[
Joint Commission Performance  Measure List]],"*yes*")</f>
        <v>0</v>
      </c>
      <c r="BC6" s="164">
        <f>COUNTIF(Table1[[#This Row],[
Catalyst for Payment Reform Employer-Purchaser Measure Set]],"*yes*")</f>
        <v>0</v>
      </c>
      <c r="BD6" s="164">
        <f>COUNTIF(Table1[[#This Row],[
California AMP Commercial ACO Measure Set
]:[
Washington State Common Measure Set for Health Care Quality and Cost 
]],"*yes*")</f>
        <v>0</v>
      </c>
      <c r="BE6" s="34"/>
      <c r="BF6" s="159" t="s">
        <v>3961</v>
      </c>
      <c r="BG6" s="159"/>
      <c r="BH6" s="324" t="s">
        <v>4130</v>
      </c>
      <c r="BI6" s="159"/>
      <c r="BJ6" s="164" t="s">
        <v>1</v>
      </c>
      <c r="BK6" s="164"/>
      <c r="BL6" s="164"/>
      <c r="BM6" s="164"/>
      <c r="BN6" s="164"/>
      <c r="BO6" s="164"/>
      <c r="BP6" s="164"/>
      <c r="BQ6" s="164"/>
      <c r="BR6" s="164"/>
      <c r="BS6" s="164"/>
      <c r="BT6" s="164"/>
      <c r="BU6" s="164"/>
      <c r="BV6" s="164"/>
      <c r="BW6" s="164"/>
      <c r="BX6" s="164"/>
      <c r="BY6" s="164"/>
      <c r="BZ6" s="164"/>
      <c r="CA6" s="164"/>
      <c r="CB6" s="164"/>
    </row>
    <row r="7" spans="1:80" ht="50.25" customHeight="1">
      <c r="A7" s="197">
        <v>2</v>
      </c>
      <c r="B7" s="195" t="str">
        <f>IF(Table1[[#This Row],[NQF Number]]="NA"," ",IF(Table1[[#This Row],[NQF Number]]="No"," ",INDEX(Table48[[#All],[Measure Name]],MATCH(Table1[[#This Row],[NQF Number]],Table48[[#All],[NQF '#]],0))))</f>
        <v>Plan All-Cause Readmission</v>
      </c>
      <c r="C7" s="216" t="s">
        <v>157</v>
      </c>
      <c r="D7" s="195" t="str">
        <f>IF(Table1[[#This Row],[NQF Number]]="NA"," ",IF(Table1[[#This Row],[NQF Number]]="No"," ",INDEX(Table48[[#All],[NQF Endorsement Status as of February 2021]],MATCH(Table1[[#This Row],[NQF Number]],Table48[[#All],[NQF '#]],0))))</f>
        <v>No Longer Endorsed</v>
      </c>
      <c r="E7" s="159" t="str">
        <f>IF(Table1[[#This Row],[NQF Number]]="NA"," ",IF(Table1[[#This Row],[NQF Number]]="No"," ",IF(INDEX(Table48[[#All],[Steward]],MATCH(Table1[[#This Row],[NQF Number]],Table48[[#All],[NQF '#]],0))=0,"",INDEX(Table48[[#All],[Steward]],MATCH(Table1[[#This Row],[NQF Number]],Table48[[#All],[NQF '#]],0)))))</f>
        <v>National Committee for Quality Assurance</v>
      </c>
      <c r="F7" s="159" t="str">
        <f>IF(Table1[[#This Row],[NQF Number]]="NA"," ",IF(Table1[[#This Row],[NQF Number]]="No"," ",IF(INDEX(Table48[[#All],[CMS Quality ID]],MATCH(Table1[[#This Row],[NQF Number]],Table48[[#All],[NQF '#]],0))=0,"",INDEX(Table48[[#All],[CMS Quality ID]],MATCH(Table1[[#This Row],[NQF Number]],Table48[[#All],[NQF '#]],0)))))</f>
        <v/>
      </c>
      <c r="G7" s="196" t="str">
        <f>IF(Table1[[#This Row],[NQF Number]]="NA"," ",IF(Table1[[#This Row],[NQF Number]]="No"," ",IF(INDEX(Table48[[#All],[CMS eCQM ID as of June 2020]],MATCH(Table1[[#This Row],[NQF Number]],Table48[[#All],[NQF '#]],0))=0,"",INDEX(Table48[[#All],[CMS eCQM ID as of June 2020]],MATCH(Table1[[#This Row],[NQF Number]],Table48[[#All],[NQF '#]],0)))))</f>
        <v/>
      </c>
      <c r="H7" s="196"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7" s="159" t="s">
        <v>3983</v>
      </c>
      <c r="J7" s="159" t="s">
        <v>1906</v>
      </c>
      <c r="K7" s="159" t="str">
        <f>IF(Table1[[#This Row],[NQF Number]]="NA"," ",IF(Table1[[#This Row],[NQF Number]]="No"," ",INDEX(Table48[[#All],[Measure Type]],MATCH(Table1[[#This Row],[NQF Number]],Table48[[#All],[NQF '#]],0))))</f>
        <v>Outcome</v>
      </c>
      <c r="L7" s="159" t="str">
        <f>IF(Table1[[#This Row],[NQF Number]]="NA"," ",IF(Table1[[#This Row],[NQF Number]]="No"," ",INDEX(Table48[[#All],[Populations]],MATCH(Table1[[#This Row],[NQF Number]],Table48[[#All],[NQF '#]],0))))</f>
        <v>Adult</v>
      </c>
      <c r="M7" s="164" t="str">
        <f>IF(Table1[[#This Row],[NQF Number]]="NA"," ",IF(Table1[[#This Row],[NQF Number]]="No"," ",INDEX(Table48[[#All],[Data Source]],MATCH(Table1[[#This Row],[NQF Number]],Table48[[#All],[NQF '#]],0))))</f>
        <v>Claims</v>
      </c>
      <c r="N7" s="164" t="str">
        <f>IF(Table1[[#This Row],[NQF Number]]="NA"," ",IF(Table1[[#This Row],[NQF Number]]="No"," ",INDEX(Table48[[#All],[Disparities-sensitive Status]],MATCH(Table1[[#This Row],[NQF Number]],Table48[[#All],[NQF '#]],0))))</f>
        <v>Yes</v>
      </c>
      <c r="O7" s="159" t="s">
        <v>3941</v>
      </c>
      <c r="P7" s="160" t="s">
        <v>3943</v>
      </c>
      <c r="Q7" s="316" t="s">
        <v>4072</v>
      </c>
      <c r="R7" s="312"/>
      <c r="S7" s="161">
        <f>SUM(Table1[[#This Row],[Set A]:[Set J]])</f>
        <v>12</v>
      </c>
      <c r="T7" s="162" t="s">
        <v>20</v>
      </c>
      <c r="U7" s="162" t="s">
        <v>4003</v>
      </c>
      <c r="V7" s="162" t="s">
        <v>20</v>
      </c>
      <c r="W7" s="162" t="s">
        <v>4011</v>
      </c>
      <c r="X7" s="162" t="s">
        <v>1</v>
      </c>
      <c r="Y7" s="162" t="s">
        <v>4004</v>
      </c>
      <c r="Z7" s="162" t="s">
        <v>1</v>
      </c>
      <c r="AA7" s="162" t="s">
        <v>4005</v>
      </c>
      <c r="AB7" s="162" t="s">
        <v>1</v>
      </c>
      <c r="AC7" s="162" t="s">
        <v>4006</v>
      </c>
      <c r="AD7" s="162" t="s">
        <v>1</v>
      </c>
      <c r="AE7" s="162" t="s">
        <v>4005</v>
      </c>
      <c r="AF7" s="162" t="s">
        <v>1</v>
      </c>
      <c r="AG7" s="162" t="s">
        <v>4070</v>
      </c>
      <c r="AH7" s="162"/>
      <c r="AI7" s="162"/>
      <c r="AJ7" s="162"/>
      <c r="AK7" s="162"/>
      <c r="AL7" s="162"/>
      <c r="AM7" s="162"/>
      <c r="AN7" s="163">
        <f>IF(Table1[[#This Row],[Criterion A]]="yes",2,IF(Table1[[#This Row],[Criterion A]]="somewhat",1,0))</f>
        <v>1</v>
      </c>
      <c r="AO7" s="159">
        <f>IF(Table1[[#This Row],[Criterion B]]="yes",2,IF(Table1[[#This Row],[Criterion B]]="somewhat",1,0))</f>
        <v>1</v>
      </c>
      <c r="AP7" s="159">
        <f>IF(Table1[[#This Row],[Criterion C]]="yes",2,IF(Table1[[#This Row],[Criterion C]]="somewhat",1,0))</f>
        <v>2</v>
      </c>
      <c r="AQ7" s="159">
        <f>IF(Table1[[#This Row],[Criterion D]]="yes",2,IF(Table1[[#This Row],[Criterion D]]="somewhat",1,0))</f>
        <v>2</v>
      </c>
      <c r="AR7" s="159">
        <f>IF(Table1[[#This Row],[Criterion E]]="yes",2,IF(Table1[[#This Row],[Criterion E]]="somewhat",1,0))</f>
        <v>2</v>
      </c>
      <c r="AS7" s="159">
        <f>IF(Table1[[#This Row],[Criterion F]]="yes",2,IF(Table1[[#This Row],[Criterion F]]="somewhat",1,0))</f>
        <v>2</v>
      </c>
      <c r="AT7" s="159">
        <f>IF(Table1[[#This Row],[Criterion G]]="yes",2,IF(Table1[[#This Row],[Criterion G]]="somewhat",1,0))</f>
        <v>2</v>
      </c>
      <c r="AU7" s="159">
        <f>IF(Table1[[#This Row],[Criterion H]]="yes",2,IF(Table1[[#This Row],[Criterion H]]="somewhat",1,0))</f>
        <v>0</v>
      </c>
      <c r="AV7" s="159">
        <f>IF(Table1[[#This Row],[Criterion I]]="yes",2,IF(Table1[[#This Row],[Criterion I]]="somewhat",1,0))</f>
        <v>0</v>
      </c>
      <c r="AW7" s="159">
        <f>IF(Table1[[#This Row],[Criterion J]]="yes",2,IF(Table1[[#This Row],[Criterion J]]="somewhat",1,0))</f>
        <v>0</v>
      </c>
      <c r="AX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7" s="164">
        <f>COUNTIF(Table1[[#This Row],[CT DSS PCMH + Measure Set]:[CT Commercial Payers]],"*Yes*")</f>
        <v>1</v>
      </c>
      <c r="BA7" s="164">
        <f>COUNTIF(Table1[[#This Row],[
CMMI Comprehensive Primary Care Plus (CPC+)]:[
Core Quality Measures Collaborative Core Sets]],"*yes*")</f>
        <v>4</v>
      </c>
      <c r="BB7" s="164">
        <f>COUNTIF(Table1[[#This Row],[
CMS Hospital Value-Based Purchasing]:[
Joint Commission Performance  Measure List]],"*yes*")</f>
        <v>0</v>
      </c>
      <c r="BC7" s="164">
        <f>COUNTIF(Table1[[#This Row],[
Catalyst for Payment Reform Employer-Purchaser Measure Set]],"*yes*")</f>
        <v>0</v>
      </c>
      <c r="BD7" s="164">
        <f>COUNTIF(Table1[[#This Row],[
California AMP Commercial ACO Measure Set
]:[
Washington State Common Measure Set for Health Care Quality and Cost 
]],"*yes*")</f>
        <v>4</v>
      </c>
      <c r="BE7" s="34" t="s">
        <v>1</v>
      </c>
      <c r="BF7" s="159"/>
      <c r="BG7" s="159"/>
      <c r="BH7" s="324" t="s">
        <v>4131</v>
      </c>
      <c r="BI7" s="159"/>
      <c r="BJ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(DCM24)</v>
      </c>
      <c r="BP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ACO Only)</v>
      </c>
      <c r="CB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8" spans="1:80" ht="49.5" customHeight="1">
      <c r="A8" s="156">
        <v>3</v>
      </c>
      <c r="B8" s="49" t="str">
        <f>IF(Table1[[#This Row],[NQF Number]]="NA"," ",IF(Table1[[#This Row],[NQF Number]]="No"," ",INDEX(Table48[[#All],[Measure Name]],MATCH(Table1[[#This Row],[NQF Number]],Table48[[#All],[NQF '#]],0))))</f>
        <v>Annual Monitoring for Patients on Persistent Medications</v>
      </c>
      <c r="C8" s="217" t="s">
        <v>1408</v>
      </c>
      <c r="D8" s="49" t="str">
        <f>IF(Table1[[#This Row],[NQF Number]]="NA"," ",IF(Table1[[#This Row],[NQF Number]]="No"," ",INDEX(Table48[[#All],[NQF Endorsement Status as of February 2021]],MATCH(Table1[[#This Row],[NQF Number]],Table48[[#All],[NQF '#]],0))))</f>
        <v>No Longer Endorsed</v>
      </c>
      <c r="E8" s="33" t="str">
        <f>IF(Table1[[#This Row],[NQF Number]]="NA"," ",IF(Table1[[#This Row],[NQF Number]]="No"," ",IF(INDEX(Table48[[#All],[Steward]],MATCH(Table1[[#This Row],[NQF Number]],Table48[[#All],[NQF '#]],0))=0,"",INDEX(Table48[[#All],[Steward]],MATCH(Table1[[#This Row],[NQF Number]],Table48[[#All],[NQF '#]],0)))))</f>
        <v>National Committee for Quality Assurance</v>
      </c>
      <c r="F8" s="33" t="str">
        <f>IF(Table1[[#This Row],[NQF Number]]="NA"," ",IF(Table1[[#This Row],[NQF Number]]="No"," ",IF(INDEX(Table48[[#All],[CMS Quality ID]],MATCH(Table1[[#This Row],[NQF Number]],Table48[[#All],[NQF '#]],0))=0,"",INDEX(Table48[[#All],[CMS Quality ID]],MATCH(Table1[[#This Row],[NQF Number]],Table48[[#All],[NQF '#]],0)))))</f>
        <v/>
      </c>
      <c r="G8" s="33" t="str">
        <f>IF(Table1[[#This Row],[NQF Number]]="NA"," ",IF(Table1[[#This Row],[NQF Number]]="No"," ",IF(INDEX(Table48[[#All],[CMS eCQM ID as of June 2020]],MATCH(Table1[[#This Row],[NQF Number]],Table48[[#All],[NQF '#]],0))=0,"",INDEX(Table48[[#All],[CMS eCQM ID as of June 2020]],MATCH(Table1[[#This Row],[NQF Number]],Table48[[#All],[NQF '#]],0)))))</f>
        <v/>
      </c>
      <c r="H8" s="33" t="str">
        <f>IF(Table1[[#This Row],[NQF Number]]="NA"," ",IF(Table1[[#This Row],[NQF Number]]="No"," ",INDEX(Table48[[#All],[Description]],MATCH(Table1[[#This Row],[NQF Number]],Table48[[#All],[NQF '#]],0))))</f>
        <v>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v>
      </c>
      <c r="I8" s="159" t="s">
        <v>3983</v>
      </c>
      <c r="J8" s="159" t="s">
        <v>1906</v>
      </c>
      <c r="K8" s="34" t="str">
        <f>IF(Table1[[#This Row],[NQF Number]]="NA"," ",IF(Table1[[#This Row],[NQF Number]]="No"," ",INDEX(Table48[[#All],[Measure Type]],MATCH(Table1[[#This Row],[NQF Number]],Table48[[#All],[NQF '#]],0))))</f>
        <v>Process</v>
      </c>
      <c r="L8" s="193" t="str">
        <f>IF(Table1[[#This Row],[NQF Number]]="NA"," ",IF(Table1[[#This Row],[NQF Number]]="No"," ",INDEX(Table48[[#All],[Populations]],MATCH(Table1[[#This Row],[NQF Number]],Table48[[#All],[NQF '#]],0))))</f>
        <v>Adult</v>
      </c>
      <c r="M8" s="34" t="str">
        <f>IF(Table1[[#This Row],[NQF Number]]="NA"," ",IF(Table1[[#This Row],[NQF Number]]="No"," ",INDEX(Table48[[#All],[Data Source]],MATCH(Table1[[#This Row],[NQF Number]],Table48[[#All],[NQF '#]],0))))</f>
        <v>Claims</v>
      </c>
      <c r="N8" s="34" t="str">
        <f>IF(Table1[[#This Row],[NQF Number]]="NA"," ",IF(Table1[[#This Row],[NQF Number]]="No"," ",INDEX(Table48[[#All],[Disparities-sensitive Status]],MATCH(Table1[[#This Row],[NQF Number]],Table48[[#All],[NQF '#]],0))))</f>
        <v>Yes</v>
      </c>
      <c r="O8" s="159" t="s">
        <v>3941</v>
      </c>
      <c r="P8" s="160" t="s">
        <v>3949</v>
      </c>
      <c r="Q8" s="316" t="s">
        <v>4073</v>
      </c>
      <c r="R8" s="313"/>
      <c r="S8" s="161">
        <f>SUM(Table1[[#This Row],[Set A]:[Set J]])</f>
        <v>0</v>
      </c>
      <c r="T8" s="162"/>
      <c r="U8" s="162"/>
      <c r="V8" s="162"/>
      <c r="W8" s="162"/>
      <c r="X8" s="162"/>
      <c r="Y8" s="162"/>
      <c r="Z8" s="162"/>
      <c r="AA8" s="162"/>
      <c r="AB8" s="162"/>
      <c r="AC8" s="162"/>
      <c r="AD8" s="162"/>
      <c r="AE8" s="162"/>
      <c r="AF8" s="162"/>
      <c r="AG8" s="162"/>
      <c r="AH8" s="162"/>
      <c r="AI8" s="162"/>
      <c r="AJ8" s="162"/>
      <c r="AK8" s="162"/>
      <c r="AL8" s="162"/>
      <c r="AM8" s="162"/>
      <c r="AN8" s="36">
        <f>IF(Table1[[#This Row],[Criterion A]]="yes",2,IF(Table1[[#This Row],[Criterion A]]="somewhat",1,0))</f>
        <v>0</v>
      </c>
      <c r="AO8" s="34">
        <f>IF(Table1[[#This Row],[Criterion B]]="yes",2,IF(Table1[[#This Row],[Criterion B]]="somewhat",1,0))</f>
        <v>0</v>
      </c>
      <c r="AP8" s="34">
        <f>IF(Table1[[#This Row],[Criterion C]]="yes",2,IF(Table1[[#This Row],[Criterion C]]="somewhat",1,0))</f>
        <v>0</v>
      </c>
      <c r="AQ8" s="34">
        <f>IF(Table1[[#This Row],[Criterion D]]="yes",2,IF(Table1[[#This Row],[Criterion D]]="somewhat",1,0))</f>
        <v>0</v>
      </c>
      <c r="AR8" s="34">
        <f>IF(Table1[[#This Row],[Criterion E]]="yes",2,IF(Table1[[#This Row],[Criterion E]]="somewhat",1,0))</f>
        <v>0</v>
      </c>
      <c r="AS8" s="34">
        <f>IF(Table1[[#This Row],[Criterion F]]="yes",2,IF(Table1[[#This Row],[Criterion F]]="somewhat",1,0))</f>
        <v>0</v>
      </c>
      <c r="AT8" s="34">
        <f>IF(Table1[[#This Row],[Criterion G]]="yes",2,IF(Table1[[#This Row],[Criterion G]]="somewhat",1,0))</f>
        <v>0</v>
      </c>
      <c r="AU8" s="34">
        <f>IF(Table1[[#This Row],[Criterion H]]="yes",2,IF(Table1[[#This Row],[Criterion H]]="somewhat",1,0))</f>
        <v>0</v>
      </c>
      <c r="AV8" s="34">
        <f>IF(Table1[[#This Row],[Criterion I]]="yes",2,IF(Table1[[#This Row],[Criterion I]]="somewhat",1,0))</f>
        <v>0</v>
      </c>
      <c r="AW8" s="34">
        <f>IF(Table1[[#This Row],[Criterion J]]="yes",2,IF(Table1[[#This Row],[Criterion J]]="somewhat",1,0))</f>
        <v>0</v>
      </c>
      <c r="AX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8" s="164">
        <f>COUNTIF(Table1[[#This Row],[CT DSS PCMH + Measure Set]:[CT Commercial Payers]],"*Yes*")</f>
        <v>2</v>
      </c>
      <c r="BA8" s="164">
        <f>COUNTIF(Table1[[#This Row],[
CMMI Comprehensive Primary Care Plus (CPC+)]:[
Core Quality Measures Collaborative Core Sets]],"*yes*")</f>
        <v>0</v>
      </c>
      <c r="BB8" s="164">
        <f>COUNTIF(Table1[[#This Row],[
CMS Hospital Value-Based Purchasing]:[
Joint Commission Performance  Measure List]],"*yes*")</f>
        <v>0</v>
      </c>
      <c r="BC8" s="164">
        <f>COUNTIF(Table1[[#This Row],[
Catalyst for Payment Reform Employer-Purchaser Measure Set]],"*yes*")</f>
        <v>0</v>
      </c>
      <c r="BD8" s="164">
        <f>COUNTIF(Table1[[#This Row],[
California AMP Commercial ACO Measure Set
]:[
Washington State Common Measure Set for Health Care Quality and Cost 
]],"*yes*")</f>
        <v>1</v>
      </c>
      <c r="BE8" s="34"/>
      <c r="BF8" s="34" t="s">
        <v>3960</v>
      </c>
      <c r="BG8" s="34"/>
      <c r="BH8" s="324" t="s">
        <v>4131</v>
      </c>
      <c r="BI8" s="34"/>
      <c r="BJ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9" spans="1:80" ht="49.5" customHeight="1">
      <c r="A9" s="156">
        <v>4</v>
      </c>
      <c r="B9" s="49" t="str">
        <f>IF(Table1[[#This Row],[NQF Number]]="NA"," ",IF(Table1[[#This Row],[NQF Number]]="No"," ",INDEX(Table48[[#All],[Measure Name]],MATCH(Table1[[#This Row],[NQF Number]],Table48[[#All],[NQF '#]],0))))</f>
        <v>Breast Cancer Screening</v>
      </c>
      <c r="C9" s="218" t="s">
        <v>1277</v>
      </c>
      <c r="D9" s="49" t="str">
        <f>IF(Table1[[#This Row],[NQF Number]]="NA"," ",IF(Table1[[#This Row],[NQF Number]]="No"," ",INDEX(Table48[[#All],[NQF Endorsement Status as of February 2021]],MATCH(Table1[[#This Row],[NQF Number]],Table48[[#All],[NQF '#]],0))))</f>
        <v>Endorsed</v>
      </c>
      <c r="E9" s="33" t="str">
        <f>IF(Table1[[#This Row],[NQF Number]]="NA"," ",IF(Table1[[#This Row],[NQF Number]]="No"," ",IF(INDEX(Table48[[#All],[Steward]],MATCH(Table1[[#This Row],[NQF Number]],Table48[[#All],[NQF '#]],0))=0,"",INDEX(Table48[[#All],[Steward]],MATCH(Table1[[#This Row],[NQF Number]],Table48[[#All],[NQF '#]],0)))))</f>
        <v>National Committee for Quality Assurance</v>
      </c>
      <c r="F9" s="33" t="str">
        <f>IF(Table1[[#This Row],[NQF Number]]="NA"," ",IF(Table1[[#This Row],[NQF Number]]="No"," ",IF(INDEX(Table48[[#All],[CMS Quality ID]],MATCH(Table1[[#This Row],[NQF Number]],Table48[[#All],[NQF '#]],0))=0,"",INDEX(Table48[[#All],[CMS Quality ID]],MATCH(Table1[[#This Row],[NQF Number]],Table48[[#All],[NQF '#]],0)))))</f>
        <v>112</v>
      </c>
      <c r="G9" s="33" t="str">
        <f>IF(Table1[[#This Row],[NQF Number]]="NA"," ",IF(Table1[[#This Row],[NQF Number]]="No"," ",IF(INDEX(Table48[[#All],[CMS eCQM ID as of June 2020]],MATCH(Table1[[#This Row],[NQF Number]],Table48[[#All],[NQF '#]],0))=0,"",INDEX(Table48[[#All],[CMS eCQM ID as of June 2020]],MATCH(Table1[[#This Row],[NQF Number]],Table48[[#All],[NQF '#]],0)))))</f>
        <v>CMS125v8</v>
      </c>
      <c r="H9" s="33" t="str">
        <f>IF(Table1[[#This Row],[NQF Number]]="NA"," ",IF(Table1[[#This Row],[NQF Number]]="No"," ",INDEX(Table48[[#All],[Description]],MATCH(Table1[[#This Row],[NQF Number]],Table48[[#All],[NQF '#]],0))))</f>
        <v>Percentage of women 50-74 years of age who had a mammogram to screen for breast cancer</v>
      </c>
      <c r="I9" s="33" t="s">
        <v>3984</v>
      </c>
      <c r="J9" s="33" t="s">
        <v>1899</v>
      </c>
      <c r="K9" s="34" t="str">
        <f>IF(Table1[[#This Row],[NQF Number]]="NA"," ",IF(Table1[[#This Row],[NQF Number]]="No"," ",INDEX(Table48[[#All],[Measure Type]],MATCH(Table1[[#This Row],[NQF Number]],Table48[[#All],[NQF '#]],0))))</f>
        <v>Process</v>
      </c>
      <c r="L9" s="193" t="str">
        <f>IF(Table1[[#This Row],[NQF Number]]="NA"," ",IF(Table1[[#This Row],[NQF Number]]="No"," ",INDEX(Table48[[#All],[Populations]],MATCH(Table1[[#This Row],[NQF Number]],Table48[[#All],[NQF '#]],0))))</f>
        <v>Adult</v>
      </c>
      <c r="M9" s="34" t="str">
        <f>IF(Table1[[#This Row],[NQF Number]]="NA"," ",IF(Table1[[#This Row],[NQF Number]]="No"," ",INDEX(Table48[[#All],[Data Source]],MATCH(Table1[[#This Row],[NQF Number]],Table48[[#All],[NQF '#]],0))))</f>
        <v>Claims</v>
      </c>
      <c r="N9" s="34" t="str">
        <f>IF(Table1[[#This Row],[NQF Number]]="NA"," ",IF(Table1[[#This Row],[NQF Number]]="No"," ",INDEX(Table48[[#All],[Disparities-sensitive Status]],MATCH(Table1[[#This Row],[NQF Number]],Table48[[#All],[NQF '#]],0))))</f>
        <v>Yes</v>
      </c>
      <c r="O9" s="159" t="s">
        <v>3941</v>
      </c>
      <c r="P9" s="160" t="s">
        <v>3944</v>
      </c>
      <c r="Q9" s="316" t="s">
        <v>4074</v>
      </c>
      <c r="R9" s="313"/>
      <c r="S9" s="161">
        <f>SUM(Table1[[#This Row],[Set A]:[Set J]])</f>
        <v>10</v>
      </c>
      <c r="T9" s="162" t="s">
        <v>20</v>
      </c>
      <c r="U9" s="162" t="s">
        <v>4122</v>
      </c>
      <c r="V9" s="162" t="s">
        <v>20</v>
      </c>
      <c r="W9" s="162" t="s">
        <v>4007</v>
      </c>
      <c r="X9" s="162" t="s">
        <v>1</v>
      </c>
      <c r="Y9" s="162" t="s">
        <v>4004</v>
      </c>
      <c r="Z9" s="162" t="s">
        <v>1</v>
      </c>
      <c r="AA9" s="162" t="s">
        <v>4008</v>
      </c>
      <c r="AB9" s="162" t="s">
        <v>7</v>
      </c>
      <c r="AC9" s="162" t="s">
        <v>4009</v>
      </c>
      <c r="AD9" s="162" t="s">
        <v>1</v>
      </c>
      <c r="AE9" s="162" t="s">
        <v>4005</v>
      </c>
      <c r="AF9" s="162" t="s">
        <v>1</v>
      </c>
      <c r="AG9" s="162" t="s">
        <v>4018</v>
      </c>
      <c r="AH9" s="162"/>
      <c r="AI9" s="162"/>
      <c r="AJ9" s="162"/>
      <c r="AK9" s="162"/>
      <c r="AL9" s="162"/>
      <c r="AM9" s="162"/>
      <c r="AN9" s="36">
        <f>IF(Table1[[#This Row],[Criterion A]]="yes",2,IF(Table1[[#This Row],[Criterion A]]="somewhat",1,0))</f>
        <v>1</v>
      </c>
      <c r="AO9" s="34">
        <f>IF(Table1[[#This Row],[Criterion B]]="yes",2,IF(Table1[[#This Row],[Criterion B]]="somewhat",1,0))</f>
        <v>1</v>
      </c>
      <c r="AP9" s="34">
        <f>IF(Table1[[#This Row],[Criterion C]]="yes",2,IF(Table1[[#This Row],[Criterion C]]="somewhat",1,0))</f>
        <v>2</v>
      </c>
      <c r="AQ9" s="34">
        <f>IF(Table1[[#This Row],[Criterion D]]="yes",2,IF(Table1[[#This Row],[Criterion D]]="somewhat",1,0))</f>
        <v>2</v>
      </c>
      <c r="AR9" s="34">
        <f>IF(Table1[[#This Row],[Criterion E]]="yes",2,IF(Table1[[#This Row],[Criterion E]]="somewhat",1,0))</f>
        <v>0</v>
      </c>
      <c r="AS9" s="34">
        <f>IF(Table1[[#This Row],[Criterion F]]="yes",2,IF(Table1[[#This Row],[Criterion F]]="somewhat",1,0))</f>
        <v>2</v>
      </c>
      <c r="AT9" s="34">
        <f>IF(Table1[[#This Row],[Criterion G]]="yes",2,IF(Table1[[#This Row],[Criterion G]]="somewhat",1,0))</f>
        <v>2</v>
      </c>
      <c r="AU9" s="34">
        <f>IF(Table1[[#This Row],[Criterion H]]="yes",2,IF(Table1[[#This Row],[Criterion H]]="somewhat",1,0))</f>
        <v>0</v>
      </c>
      <c r="AV9" s="34">
        <f>IF(Table1[[#This Row],[Criterion I]]="yes",2,IF(Table1[[#This Row],[Criterion I]]="somewhat",1,0))</f>
        <v>0</v>
      </c>
      <c r="AW9" s="34">
        <f>IF(Table1[[#This Row],[Criterion J]]="yes",2,IF(Table1[[#This Row],[Criterion J]]="somewhat",1,0))</f>
        <v>0</v>
      </c>
      <c r="AX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12</v>
      </c>
      <c r="AY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9" s="164">
        <f>COUNTIF(Table1[[#This Row],[CT DSS PCMH + Measure Set]:[CT Commercial Payers]],"*Yes*")</f>
        <v>3</v>
      </c>
      <c r="BA9" s="164">
        <f>COUNTIF(Table1[[#This Row],[
CMMI Comprehensive Primary Care Plus (CPC+)]:[
Core Quality Measures Collaborative Core Sets]],"*yes*")</f>
        <v>6</v>
      </c>
      <c r="BB9" s="164">
        <f>COUNTIF(Table1[[#This Row],[
CMS Hospital Value-Based Purchasing]:[
Joint Commission Performance  Measure List]],"*yes*")</f>
        <v>0</v>
      </c>
      <c r="BC9" s="164">
        <f>COUNTIF(Table1[[#This Row],[
Catalyst for Payment Reform Employer-Purchaser Measure Set]],"*yes*")</f>
        <v>1</v>
      </c>
      <c r="BD9" s="164">
        <f>COUNTIF(Table1[[#This Row],[
California AMP Commercial ACO Measure Set
]:[
Washington State Common Measure Set for Health Care Quality and Cost 
]],"*yes*")</f>
        <v>5</v>
      </c>
      <c r="BE9" s="34" t="s">
        <v>1</v>
      </c>
      <c r="BF9" s="34" t="s">
        <v>3960</v>
      </c>
      <c r="BG9" s="34" t="s">
        <v>1</v>
      </c>
      <c r="BH9" s="322" t="s">
        <v>4132</v>
      </c>
      <c r="BI9" s="34" t="s">
        <v>3913</v>
      </c>
      <c r="BJ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(C01)</v>
      </c>
      <c r="BP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(ACO-20)</v>
      </c>
      <c r="BQ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OB/GYN)</v>
      </c>
      <c r="BS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0" spans="1:80" ht="50.15" customHeight="1">
      <c r="A10" s="197">
        <v>5</v>
      </c>
      <c r="B10" s="49" t="str">
        <f>IF(Table1[[#This Row],[NQF Number]]="NA"," ",IF(Table1[[#This Row],[NQF Number]]="No"," ",INDEX(Table48[[#All],[Measure Name]],MATCH(Table1[[#This Row],[NQF Number]],Table48[[#All],[NQF '#]],0))))</f>
        <v>Cervical Cancer Screening</v>
      </c>
      <c r="C10" s="218" t="s">
        <v>80</v>
      </c>
      <c r="D10" s="49" t="str">
        <f>IF(Table1[[#This Row],[NQF Number]]="NA"," ",IF(Table1[[#This Row],[NQF Number]]="No"," ",INDEX(Table48[[#All],[NQF Endorsement Status as of February 2021]],MATCH(Table1[[#This Row],[NQF Number]],Table48[[#All],[NQF '#]],0))))</f>
        <v>Endorsed</v>
      </c>
      <c r="E10" s="33" t="str">
        <f>IF(Table1[[#This Row],[NQF Number]]="NA"," ",IF(Table1[[#This Row],[NQF Number]]="No"," ",IF(INDEX(Table48[[#All],[Steward]],MATCH(Table1[[#This Row],[NQF Number]],Table48[[#All],[NQF '#]],0))=0,"",INDEX(Table48[[#All],[Steward]],MATCH(Table1[[#This Row],[NQF Number]],Table48[[#All],[NQF '#]],0)))))</f>
        <v>National Committee for Quality Assurance</v>
      </c>
      <c r="F10" s="33" t="str">
        <f>IF(Table1[[#This Row],[NQF Number]]="NA"," ",IF(Table1[[#This Row],[NQF Number]]="No"," ",IF(INDEX(Table48[[#All],[CMS Quality ID]],MATCH(Table1[[#This Row],[NQF Number]],Table48[[#All],[NQF '#]],0))=0,"",INDEX(Table48[[#All],[CMS Quality ID]],MATCH(Table1[[#This Row],[NQF Number]],Table48[[#All],[NQF '#]],0)))))</f>
        <v>309</v>
      </c>
      <c r="G10" s="33" t="str">
        <f>IF(Table1[[#This Row],[NQF Number]]="NA"," ",IF(Table1[[#This Row],[NQF Number]]="No"," ",IF(INDEX(Table48[[#All],[CMS eCQM ID as of June 2020]],MATCH(Table1[[#This Row],[NQF Number]],Table48[[#All],[NQF '#]],0))=0,"",INDEX(Table48[[#All],[CMS eCQM ID as of June 2020]],MATCH(Table1[[#This Row],[NQF Number]],Table48[[#All],[NQF '#]],0)))))</f>
        <v>CMS124v8</v>
      </c>
      <c r="H10" s="33" t="str">
        <f>IF(Table1[[#This Row],[NQF Number]]="NA"," ",IF(Table1[[#This Row],[NQF Number]]="No"," ",INDEX(Table48[[#All],[Description]],MATCH(Table1[[#This Row],[NQF Number]],Table48[[#All],[NQF '#]],0))))</f>
        <v>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v>
      </c>
      <c r="I10" s="33" t="s">
        <v>3984</v>
      </c>
      <c r="J10" s="193" t="s">
        <v>1899</v>
      </c>
      <c r="K10" s="34" t="str">
        <f>IF(Table1[[#This Row],[NQF Number]]="NA"," ",IF(Table1[[#This Row],[NQF Number]]="No"," ",INDEX(Table48[[#All],[Measure Type]],MATCH(Table1[[#This Row],[NQF Number]],Table48[[#All],[NQF '#]],0))))</f>
        <v>Process</v>
      </c>
      <c r="L10" s="33" t="str">
        <f>IF(Table1[[#This Row],[NQF Number]]="NA"," ",IF(Table1[[#This Row],[NQF Number]]="No"," ",INDEX(Table48[[#All],[Populations]],MATCH(Table1[[#This Row],[NQF Number]],Table48[[#All],[NQF '#]],0))))</f>
        <v>Adult</v>
      </c>
      <c r="M10" s="34" t="str">
        <f>IF(Table1[[#This Row],[NQF Number]]="NA"," ",IF(Table1[[#This Row],[NQF Number]]="No"," ",INDEX(Table48[[#All],[Data Source]],MATCH(Table1[[#This Row],[NQF Number]],Table48[[#All],[NQF '#]],0))))</f>
        <v>Claims/Clinical Data</v>
      </c>
      <c r="N10" s="34" t="str">
        <f>IF(Table1[[#This Row],[NQF Number]]="NA"," ",IF(Table1[[#This Row],[NQF Number]]="No"," ",INDEX(Table48[[#All],[Disparities-sensitive Status]],MATCH(Table1[[#This Row],[NQF Number]],Table48[[#All],[NQF '#]],0))))</f>
        <v>Yes</v>
      </c>
      <c r="O10" s="159" t="s">
        <v>3941</v>
      </c>
      <c r="P10" s="160" t="s">
        <v>3943</v>
      </c>
      <c r="Q10" s="316" t="s">
        <v>4075</v>
      </c>
      <c r="R10" s="313"/>
      <c r="S10" s="161">
        <f>SUM(Table1[[#This Row],[Set A]:[Set J]])</f>
        <v>9</v>
      </c>
      <c r="T10" s="162" t="s">
        <v>20</v>
      </c>
      <c r="U10" s="162" t="s">
        <v>4010</v>
      </c>
      <c r="V10" s="162" t="s">
        <v>20</v>
      </c>
      <c r="W10" s="162" t="s">
        <v>4123</v>
      </c>
      <c r="X10" s="162" t="s">
        <v>20</v>
      </c>
      <c r="Y10" s="162" t="s">
        <v>4012</v>
      </c>
      <c r="Z10" s="162" t="s">
        <v>1</v>
      </c>
      <c r="AA10" s="162" t="s">
        <v>4013</v>
      </c>
      <c r="AB10" s="162" t="s">
        <v>7</v>
      </c>
      <c r="AC10" s="162" t="s">
        <v>4009</v>
      </c>
      <c r="AD10" s="162" t="s">
        <v>1</v>
      </c>
      <c r="AE10" s="162" t="s">
        <v>4005</v>
      </c>
      <c r="AF10" s="162" t="s">
        <v>1</v>
      </c>
      <c r="AG10" s="162" t="s">
        <v>4017</v>
      </c>
      <c r="AH10" s="162"/>
      <c r="AI10" s="162"/>
      <c r="AJ10" s="162"/>
      <c r="AK10" s="162"/>
      <c r="AL10" s="162"/>
      <c r="AM10" s="162"/>
      <c r="AN10" s="36">
        <f>IF(Table1[[#This Row],[Criterion A]]="yes",2,IF(Table1[[#This Row],[Criterion A]]="somewhat",1,0))</f>
        <v>1</v>
      </c>
      <c r="AO10" s="34">
        <f>IF(Table1[[#This Row],[Criterion B]]="yes",2,IF(Table1[[#This Row],[Criterion B]]="somewhat",1,0))</f>
        <v>1</v>
      </c>
      <c r="AP10" s="34">
        <f>IF(Table1[[#This Row],[Criterion C]]="yes",2,IF(Table1[[#This Row],[Criterion C]]="somewhat",1,0))</f>
        <v>1</v>
      </c>
      <c r="AQ10" s="34">
        <f>IF(Table1[[#This Row],[Criterion D]]="yes",2,IF(Table1[[#This Row],[Criterion D]]="somewhat",1,0))</f>
        <v>2</v>
      </c>
      <c r="AR10" s="34">
        <f>IF(Table1[[#This Row],[Criterion E]]="yes",2,IF(Table1[[#This Row],[Criterion E]]="somewhat",1,0))</f>
        <v>0</v>
      </c>
      <c r="AS10" s="34">
        <f>IF(Table1[[#This Row],[Criterion F]]="yes",2,IF(Table1[[#This Row],[Criterion F]]="somewhat",1,0))</f>
        <v>2</v>
      </c>
      <c r="AT10" s="34">
        <f>IF(Table1[[#This Row],[Criterion G]]="yes",2,IF(Table1[[#This Row],[Criterion G]]="somewhat",1,0))</f>
        <v>2</v>
      </c>
      <c r="AU10" s="34">
        <f>IF(Table1[[#This Row],[Criterion H]]="yes",2,IF(Table1[[#This Row],[Criterion H]]="somewhat",1,0))</f>
        <v>0</v>
      </c>
      <c r="AV10" s="34">
        <f>IF(Table1[[#This Row],[Criterion I]]="yes",2,IF(Table1[[#This Row],[Criterion I]]="somewhat",1,0))</f>
        <v>0</v>
      </c>
      <c r="AW10" s="34">
        <f>IF(Table1[[#This Row],[Criterion J]]="yes",2,IF(Table1[[#This Row],[Criterion J]]="somewhat",1,0))</f>
        <v>0</v>
      </c>
      <c r="AX1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1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10" s="164">
        <f>COUNTIF(Table1[[#This Row],[CT DSS PCMH + Measure Set]:[CT Commercial Payers]],"*Yes*")</f>
        <v>3</v>
      </c>
      <c r="BA10" s="164">
        <f>COUNTIF(Table1[[#This Row],[
CMMI Comprehensive Primary Care Plus (CPC+)]:[
Core Quality Measures Collaborative Core Sets]],"*yes*")</f>
        <v>4</v>
      </c>
      <c r="BB10" s="164">
        <f>COUNTIF(Table1[[#This Row],[
CMS Hospital Value-Based Purchasing]:[
Joint Commission Performance  Measure List]],"*yes*")</f>
        <v>0</v>
      </c>
      <c r="BC10" s="164">
        <f>COUNTIF(Table1[[#This Row],[
Catalyst for Payment Reform Employer-Purchaser Measure Set]],"*yes*")</f>
        <v>0</v>
      </c>
      <c r="BD10" s="164">
        <f>COUNTIF(Table1[[#This Row],[
California AMP Commercial ACO Measure Set
]:[
Washington State Common Measure Set for Health Care Quality and Cost 
]],"*yes*")</f>
        <v>5</v>
      </c>
      <c r="BE10" s="34" t="s">
        <v>1</v>
      </c>
      <c r="BF10" s="34" t="s">
        <v>3960</v>
      </c>
      <c r="BG10" s="34" t="s">
        <v>1</v>
      </c>
      <c r="BH10" s="322" t="s">
        <v>4133</v>
      </c>
      <c r="BI10" s="34" t="s">
        <v>3913</v>
      </c>
      <c r="BJ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OB/GYN)</v>
      </c>
      <c r="BS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1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1" spans="1:80" ht="50.15" customHeight="1">
      <c r="A11" s="156">
        <v>6</v>
      </c>
      <c r="B11" s="49" t="str">
        <f>IF(Table1[[#This Row],[NQF Number]]="NA"," ",IF(Table1[[#This Row],[NQF Number]]="No"," ",INDEX(Table48[[#All],[Measure Name]],MATCH(Table1[[#This Row],[NQF Number]],Table48[[#All],[NQF '#]],0))))</f>
        <v>Chlamydia Screening</v>
      </c>
      <c r="C11" s="218" t="s">
        <v>84</v>
      </c>
      <c r="D11" s="49" t="str">
        <f>IF(Table1[[#This Row],[NQF Number]]="NA"," ",IF(Table1[[#This Row],[NQF Number]]="No"," ",INDEX(Table48[[#All],[NQF Endorsement Status as of February 2021]],MATCH(Table1[[#This Row],[NQF Number]],Table48[[#All],[NQF '#]],0))))</f>
        <v>Endorsed</v>
      </c>
      <c r="E11" s="33" t="str">
        <f>IF(Table1[[#This Row],[NQF Number]]="NA"," ",IF(Table1[[#This Row],[NQF Number]]="No"," ",IF(INDEX(Table48[[#All],[Steward]],MATCH(Table1[[#This Row],[NQF Number]],Table48[[#All],[NQF '#]],0))=0,"",INDEX(Table48[[#All],[Steward]],MATCH(Table1[[#This Row],[NQF Number]],Table48[[#All],[NQF '#]],0)))))</f>
        <v>National Committee for Quality Assurance</v>
      </c>
      <c r="F11" s="33" t="str">
        <f>IF(Table1[[#This Row],[NQF Number]]="NA"," ",IF(Table1[[#This Row],[NQF Number]]="No"," ",IF(INDEX(Table48[[#All],[CMS Quality ID]],MATCH(Table1[[#This Row],[NQF Number]],Table48[[#All],[NQF '#]],0))=0,"",INDEX(Table48[[#All],[CMS Quality ID]],MATCH(Table1[[#This Row],[NQF Number]],Table48[[#All],[NQF '#]],0)))))</f>
        <v>310</v>
      </c>
      <c r="G11" s="33" t="str">
        <f>IF(Table1[[#This Row],[NQF Number]]="NA"," ",IF(Table1[[#This Row],[NQF Number]]="No"," ",IF(INDEX(Table48[[#All],[CMS eCQM ID as of June 2020]],MATCH(Table1[[#This Row],[NQF Number]],Table48[[#All],[NQF '#]],0))=0,"",INDEX(Table48[[#All],[CMS eCQM ID as of June 2020]],MATCH(Table1[[#This Row],[NQF Number]],Table48[[#All],[NQF '#]],0)))))</f>
        <v>CMS153v8</v>
      </c>
      <c r="H11" s="33" t="str">
        <f>IF(Table1[[#This Row],[NQF Number]]="NA"," ",IF(Table1[[#This Row],[NQF Number]]="No"," ",INDEX(Table48[[#All],[Description]],MATCH(Table1[[#This Row],[NQF Number]],Table48[[#All],[NQF '#]],0))))</f>
        <v>Percentage of women ages 16 to 24 that were identified as sexually active and had at least one test for chlamydia during the measurement year</v>
      </c>
      <c r="I11" s="33" t="s">
        <v>3984</v>
      </c>
      <c r="J11" s="193" t="s">
        <v>1889</v>
      </c>
      <c r="K11" s="34" t="str">
        <f>IF(Table1[[#This Row],[NQF Number]]="NA"," ",IF(Table1[[#This Row],[NQF Number]]="No"," ",INDEX(Table48[[#All],[Measure Type]],MATCH(Table1[[#This Row],[NQF Number]],Table48[[#All],[NQF '#]],0))))</f>
        <v>Process</v>
      </c>
      <c r="L11" s="33" t="str">
        <f>IF(Table1[[#This Row],[NQF Number]]="NA"," ",IF(Table1[[#This Row],[NQF Number]]="No"," ",INDEX(Table48[[#All],[Populations]],MATCH(Table1[[#This Row],[NQF Number]],Table48[[#All],[NQF '#]],0))))</f>
        <v>Adolescent and Adult</v>
      </c>
      <c r="M11" s="34" t="str">
        <f>IF(Table1[[#This Row],[NQF Number]]="NA"," ",IF(Table1[[#This Row],[NQF Number]]="No"," ",INDEX(Table48[[#All],[Data Source]],MATCH(Table1[[#This Row],[NQF Number]],Table48[[#All],[NQF '#]],0))))</f>
        <v>Claims</v>
      </c>
      <c r="N11" s="34" t="str">
        <f>IF(Table1[[#This Row],[NQF Number]]="NA"," ",IF(Table1[[#This Row],[NQF Number]]="No"," ",INDEX(Table48[[#All],[Disparities-sensitive Status]],MATCH(Table1[[#This Row],[NQF Number]],Table48[[#All],[NQF '#]],0))))</f>
        <v>Yes</v>
      </c>
      <c r="O11" s="159" t="s">
        <v>3941</v>
      </c>
      <c r="P11" s="160" t="s">
        <v>3943</v>
      </c>
      <c r="Q11" s="316" t="s">
        <v>4076</v>
      </c>
      <c r="R11" s="313"/>
      <c r="S11" s="161">
        <f>SUM(Table1[[#This Row],[Set A]:[Set J]])</f>
        <v>11</v>
      </c>
      <c r="T11" s="162" t="s">
        <v>1</v>
      </c>
      <c r="U11" s="162" t="s">
        <v>4014</v>
      </c>
      <c r="V11" s="162" t="s">
        <v>20</v>
      </c>
      <c r="W11" s="162" t="s">
        <v>4016</v>
      </c>
      <c r="X11" s="162" t="s">
        <v>1</v>
      </c>
      <c r="Y11" s="162" t="s">
        <v>4004</v>
      </c>
      <c r="Z11" s="162" t="s">
        <v>1</v>
      </c>
      <c r="AA11" s="162" t="s">
        <v>4008</v>
      </c>
      <c r="AB11" s="162" t="s">
        <v>7</v>
      </c>
      <c r="AC11" s="162" t="s">
        <v>4009</v>
      </c>
      <c r="AD11" s="162" t="s">
        <v>1</v>
      </c>
      <c r="AE11" s="162" t="s">
        <v>4005</v>
      </c>
      <c r="AF11" s="162" t="s">
        <v>1</v>
      </c>
      <c r="AG11" s="162" t="s">
        <v>4015</v>
      </c>
      <c r="AH11" s="162"/>
      <c r="AI11" s="162"/>
      <c r="AJ11" s="162"/>
      <c r="AK11" s="162"/>
      <c r="AL11" s="162"/>
      <c r="AM11" s="162"/>
      <c r="AN11" s="36">
        <f>IF(Table1[[#This Row],[Criterion A]]="yes",2,IF(Table1[[#This Row],[Criterion A]]="somewhat",1,0))</f>
        <v>2</v>
      </c>
      <c r="AO11" s="34">
        <f>IF(Table1[[#This Row],[Criterion B]]="yes",2,IF(Table1[[#This Row],[Criterion B]]="somewhat",1,0))</f>
        <v>1</v>
      </c>
      <c r="AP11" s="34">
        <f>IF(Table1[[#This Row],[Criterion C]]="yes",2,IF(Table1[[#This Row],[Criterion C]]="somewhat",1,0))</f>
        <v>2</v>
      </c>
      <c r="AQ11" s="34">
        <f>IF(Table1[[#This Row],[Criterion D]]="yes",2,IF(Table1[[#This Row],[Criterion D]]="somewhat",1,0))</f>
        <v>2</v>
      </c>
      <c r="AR11" s="34">
        <f>IF(Table1[[#This Row],[Criterion E]]="yes",2,IF(Table1[[#This Row],[Criterion E]]="somewhat",1,0))</f>
        <v>0</v>
      </c>
      <c r="AS11" s="34">
        <f>IF(Table1[[#This Row],[Criterion F]]="yes",2,IF(Table1[[#This Row],[Criterion F]]="somewhat",1,0))</f>
        <v>2</v>
      </c>
      <c r="AT11" s="34">
        <f>IF(Table1[[#This Row],[Criterion G]]="yes",2,IF(Table1[[#This Row],[Criterion G]]="somewhat",1,0))</f>
        <v>2</v>
      </c>
      <c r="AU11" s="34">
        <f>IF(Table1[[#This Row],[Criterion H]]="yes",2,IF(Table1[[#This Row],[Criterion H]]="somewhat",1,0))</f>
        <v>0</v>
      </c>
      <c r="AV11" s="34">
        <f>IF(Table1[[#This Row],[Criterion I]]="yes",2,IF(Table1[[#This Row],[Criterion I]]="somewhat",1,0))</f>
        <v>0</v>
      </c>
      <c r="AW11" s="34">
        <f>IF(Table1[[#This Row],[Criterion J]]="yes",2,IF(Table1[[#This Row],[Criterion J]]="somewhat",1,0))</f>
        <v>0</v>
      </c>
      <c r="AX1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1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11" s="164">
        <f>COUNTIF(Table1[[#This Row],[CT DSS PCMH + Measure Set]:[CT Commercial Payers]],"*Yes*")</f>
        <v>3</v>
      </c>
      <c r="BA11" s="164">
        <f>COUNTIF(Table1[[#This Row],[
CMMI Comprehensive Primary Care Plus (CPC+)]:[
Core Quality Measures Collaborative Core Sets]],"*yes*")</f>
        <v>5</v>
      </c>
      <c r="BB11" s="164">
        <f>COUNTIF(Table1[[#This Row],[
CMS Hospital Value-Based Purchasing]:[
Joint Commission Performance  Measure List]],"*yes*")</f>
        <v>0</v>
      </c>
      <c r="BC11" s="164">
        <f>COUNTIF(Table1[[#This Row],[
Catalyst for Payment Reform Employer-Purchaser Measure Set]],"*yes*")</f>
        <v>0</v>
      </c>
      <c r="BD11" s="164">
        <f>COUNTIF(Table1[[#This Row],[
California AMP Commercial ACO Measure Set
]:[
Washington State Common Measure Set for Health Care Quality and Cost 
]],"*yes*")</f>
        <v>4</v>
      </c>
      <c r="BE11" s="34" t="s">
        <v>1</v>
      </c>
      <c r="BF11" s="34" t="s">
        <v>3960</v>
      </c>
      <c r="BG11" s="34" t="s">
        <v>1</v>
      </c>
      <c r="BH11" s="322" t="s">
        <v>4133</v>
      </c>
      <c r="BI11" s="34" t="s">
        <v>3913</v>
      </c>
      <c r="BJ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16-20)</v>
      </c>
      <c r="BL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21 - 24)</v>
      </c>
      <c r="BM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 OB/GYN)</v>
      </c>
      <c r="BS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1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2" spans="1:80" ht="50.15" customHeight="1">
      <c r="A12" s="156">
        <v>7</v>
      </c>
      <c r="B12" s="49" t="str">
        <f>IF(Table1[[#This Row],[NQF Number]]="NA"," ",IF(Table1[[#This Row],[NQF Number]]="No"," ",INDEX(Table48[[#All],[Measure Name]],MATCH(Table1[[#This Row],[NQF Number]],Table48[[#All],[NQF '#]],0))))</f>
        <v>Colorectal Cancer Screening</v>
      </c>
      <c r="C12" s="218" t="s">
        <v>36</v>
      </c>
      <c r="D12" s="49" t="str">
        <f>IF(Table1[[#This Row],[NQF Number]]="NA"," ",IF(Table1[[#This Row],[NQF Number]]="No"," ",INDEX(Table48[[#All],[NQF Endorsement Status as of February 2021]],MATCH(Table1[[#This Row],[NQF Number]],Table48[[#All],[NQF '#]],0))))</f>
        <v>Endorsed</v>
      </c>
      <c r="E12" s="33" t="str">
        <f>IF(Table1[[#This Row],[NQF Number]]="NA"," ",IF(Table1[[#This Row],[NQF Number]]="No"," ",IF(INDEX(Table48[[#All],[Steward]],MATCH(Table1[[#This Row],[NQF Number]],Table48[[#All],[NQF '#]],0))=0,"",INDEX(Table48[[#All],[Steward]],MATCH(Table1[[#This Row],[NQF Number]],Table48[[#All],[NQF '#]],0)))))</f>
        <v>National Committee for Quality Assurance</v>
      </c>
      <c r="F12" s="33" t="str">
        <f>IF(Table1[[#This Row],[NQF Number]]="NA"," ",IF(Table1[[#This Row],[NQF Number]]="No"," ",IF(INDEX(Table48[[#All],[CMS Quality ID]],MATCH(Table1[[#This Row],[NQF Number]],Table48[[#All],[NQF '#]],0))=0,"",INDEX(Table48[[#All],[CMS Quality ID]],MATCH(Table1[[#This Row],[NQF Number]],Table48[[#All],[NQF '#]],0)))))</f>
        <v>113</v>
      </c>
      <c r="G12" s="33" t="str">
        <f>IF(Table1[[#This Row],[NQF Number]]="NA"," ",IF(Table1[[#This Row],[NQF Number]]="No"," ",IF(INDEX(Table48[[#All],[CMS eCQM ID as of June 2020]],MATCH(Table1[[#This Row],[NQF Number]],Table48[[#All],[NQF '#]],0))=0,"",INDEX(Table48[[#All],[CMS eCQM ID as of June 2020]],MATCH(Table1[[#This Row],[NQF Number]],Table48[[#All],[NQF '#]],0)))))</f>
        <v>CMS130v8</v>
      </c>
      <c r="H12" s="33" t="str">
        <f>IF(Table1[[#This Row],[NQF Number]]="NA"," ",IF(Table1[[#This Row],[NQF Number]]="No"," ",INDEX(Table48[[#All],[Description]],MATCH(Table1[[#This Row],[NQF Number]],Table48[[#All],[NQF '#]],0))))</f>
        <v>Percentage of adults 50-75 years of age who had appropriate screening for colorectal cancer</v>
      </c>
      <c r="I12" s="33" t="s">
        <v>3984</v>
      </c>
      <c r="J12" s="33" t="s">
        <v>1899</v>
      </c>
      <c r="K12" s="34" t="str">
        <f>IF(Table1[[#This Row],[NQF Number]]="NA"," ",IF(Table1[[#This Row],[NQF Number]]="No"," ",INDEX(Table48[[#All],[Measure Type]],MATCH(Table1[[#This Row],[NQF Number]],Table48[[#All],[NQF '#]],0))))</f>
        <v>Process</v>
      </c>
      <c r="L12" s="33" t="str">
        <f>IF(Table1[[#This Row],[NQF Number]]="NA"," ",IF(Table1[[#This Row],[NQF Number]]="No"," ",INDEX(Table48[[#All],[Populations]],MATCH(Table1[[#This Row],[NQF Number]],Table48[[#All],[NQF '#]],0))))</f>
        <v>Adult</v>
      </c>
      <c r="M12" s="34" t="str">
        <f>IF(Table1[[#This Row],[NQF Number]]="NA"," ",IF(Table1[[#This Row],[NQF Number]]="No"," ",INDEX(Table48[[#All],[Data Source]],MATCH(Table1[[#This Row],[NQF Number]],Table48[[#All],[NQF '#]],0))))</f>
        <v>Claims/Clinical Data</v>
      </c>
      <c r="N12" s="34" t="str">
        <f>IF(Table1[[#This Row],[NQF Number]]="NA"," ",IF(Table1[[#This Row],[NQF Number]]="No"," ",INDEX(Table48[[#All],[Disparities-sensitive Status]],MATCH(Table1[[#This Row],[NQF Number]],Table48[[#All],[NQF '#]],0))))</f>
        <v>Yes</v>
      </c>
      <c r="O12" s="159" t="s">
        <v>3941</v>
      </c>
      <c r="P12" s="160" t="s">
        <v>3943</v>
      </c>
      <c r="Q12" s="316" t="s">
        <v>4077</v>
      </c>
      <c r="R12" s="313"/>
      <c r="S12" s="161">
        <f>SUM(Table1[[#This Row],[Set A]:[Set J]])</f>
        <v>11</v>
      </c>
      <c r="T12" s="162" t="s">
        <v>1</v>
      </c>
      <c r="U12" s="162" t="s">
        <v>4019</v>
      </c>
      <c r="V12" s="162" t="s">
        <v>1</v>
      </c>
      <c r="W12" s="162" t="s">
        <v>4020</v>
      </c>
      <c r="X12" s="162" t="s">
        <v>20</v>
      </c>
      <c r="Y12" s="162" t="s">
        <v>4012</v>
      </c>
      <c r="Z12" s="162" t="s">
        <v>1</v>
      </c>
      <c r="AA12" s="162" t="s">
        <v>4013</v>
      </c>
      <c r="AB12" s="162" t="s">
        <v>7</v>
      </c>
      <c r="AC12" s="162" t="s">
        <v>4009</v>
      </c>
      <c r="AD12" s="162" t="s">
        <v>1</v>
      </c>
      <c r="AE12" s="162" t="s">
        <v>4005</v>
      </c>
      <c r="AF12" s="162" t="s">
        <v>1</v>
      </c>
      <c r="AG12" s="162" t="s">
        <v>4124</v>
      </c>
      <c r="AH12" s="162"/>
      <c r="AI12" s="162"/>
      <c r="AJ12" s="162"/>
      <c r="AK12" s="162"/>
      <c r="AL12" s="162"/>
      <c r="AM12" s="162"/>
      <c r="AN12" s="36">
        <f>IF(Table1[[#This Row],[Criterion A]]="yes",2,IF(Table1[[#This Row],[Criterion A]]="somewhat",1,0))</f>
        <v>2</v>
      </c>
      <c r="AO12" s="34">
        <f>IF(Table1[[#This Row],[Criterion B]]="yes",2,IF(Table1[[#This Row],[Criterion B]]="somewhat",1,0))</f>
        <v>2</v>
      </c>
      <c r="AP12" s="34">
        <f>IF(Table1[[#This Row],[Criterion C]]="yes",2,IF(Table1[[#This Row],[Criterion C]]="somewhat",1,0))</f>
        <v>1</v>
      </c>
      <c r="AQ12" s="34">
        <f>IF(Table1[[#This Row],[Criterion D]]="yes",2,IF(Table1[[#This Row],[Criterion D]]="somewhat",1,0))</f>
        <v>2</v>
      </c>
      <c r="AR12" s="34">
        <f>IF(Table1[[#This Row],[Criterion E]]="yes",2,IF(Table1[[#This Row],[Criterion E]]="somewhat",1,0))</f>
        <v>0</v>
      </c>
      <c r="AS12" s="34">
        <f>IF(Table1[[#This Row],[Criterion F]]="yes",2,IF(Table1[[#This Row],[Criterion F]]="somewhat",1,0))</f>
        <v>2</v>
      </c>
      <c r="AT12" s="34">
        <f>IF(Table1[[#This Row],[Criterion G]]="yes",2,IF(Table1[[#This Row],[Criterion G]]="somewhat",1,0))</f>
        <v>2</v>
      </c>
      <c r="AU12" s="34">
        <f>IF(Table1[[#This Row],[Criterion H]]="yes",2,IF(Table1[[#This Row],[Criterion H]]="somewhat",1,0))</f>
        <v>0</v>
      </c>
      <c r="AV12" s="34">
        <f>IF(Table1[[#This Row],[Criterion I]]="yes",2,IF(Table1[[#This Row],[Criterion I]]="somewhat",1,0))</f>
        <v>0</v>
      </c>
      <c r="AW12" s="34">
        <f>IF(Table1[[#This Row],[Criterion J]]="yes",2,IF(Table1[[#This Row],[Criterion J]]="somewhat",1,0))</f>
        <v>0</v>
      </c>
      <c r="AX1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AY1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12" s="164">
        <f>COUNTIF(Table1[[#This Row],[CT DSS PCMH + Measure Set]:[CT Commercial Payers]],"*Yes*")</f>
        <v>1</v>
      </c>
      <c r="BA12" s="164">
        <f>COUNTIF(Table1[[#This Row],[
CMMI Comprehensive Primary Care Plus (CPC+)]:[
Core Quality Measures Collaborative Core Sets]],"*yes*")</f>
        <v>5</v>
      </c>
      <c r="BB12" s="164">
        <f>COUNTIF(Table1[[#This Row],[
CMS Hospital Value-Based Purchasing]:[
Joint Commission Performance  Measure List]],"*yes*")</f>
        <v>0</v>
      </c>
      <c r="BC12" s="164">
        <f>COUNTIF(Table1[[#This Row],[
Catalyst for Payment Reform Employer-Purchaser Measure Set]],"*yes*")</f>
        <v>1</v>
      </c>
      <c r="BD12" s="164">
        <f>COUNTIF(Table1[[#This Row],[
California AMP Commercial ACO Measure Set
]:[
Washington State Common Measure Set for Health Care Quality and Cost 
]],"*yes*")</f>
        <v>4</v>
      </c>
      <c r="BE12" s="34" t="s">
        <v>1</v>
      </c>
      <c r="BF12" s="34"/>
      <c r="BG12" s="34"/>
      <c r="BH12" s="322" t="s">
        <v>4134</v>
      </c>
      <c r="BI12" s="34" t="s">
        <v>3913</v>
      </c>
      <c r="BJ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(C02)</v>
      </c>
      <c r="BP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(ACO-19)</v>
      </c>
      <c r="BQ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1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3" spans="1:80" ht="50.15" customHeight="1">
      <c r="A13" s="197">
        <v>8</v>
      </c>
      <c r="B13" s="49" t="str">
        <f>IF(Table1[[#This Row],[NQF Number]]="NA"," ",IF(Table1[[#This Row],[NQF Number]]="No"," ",INDEX(Table48[[#All],[Measure Name]],MATCH(Table1[[#This Row],[NQF Number]],Table48[[#All],[NQF '#]],0))))</f>
        <v>Immunizations for Adolescents</v>
      </c>
      <c r="C13" s="218" t="s">
        <v>154</v>
      </c>
      <c r="D13" s="49" t="str">
        <f>IF(Table1[[#This Row],[NQF Number]]="NA"," ",IF(Table1[[#This Row],[NQF Number]]="No"," ",INDEX(Table48[[#All],[NQF Endorsement Status as of February 2021]],MATCH(Table1[[#This Row],[NQF Number]],Table48[[#All],[NQF '#]],0))))</f>
        <v>Endorsed</v>
      </c>
      <c r="E13" s="33" t="str">
        <f>IF(Table1[[#This Row],[NQF Number]]="NA"," ",IF(Table1[[#This Row],[NQF Number]]="No"," ",IF(INDEX(Table48[[#All],[Steward]],MATCH(Table1[[#This Row],[NQF Number]],Table48[[#All],[NQF '#]],0))=0,"",INDEX(Table48[[#All],[Steward]],MATCH(Table1[[#This Row],[NQF Number]],Table48[[#All],[NQF '#]],0)))))</f>
        <v>National Committee for Quality Assurance</v>
      </c>
      <c r="F13" s="33" t="str">
        <f>IF(Table1[[#This Row],[NQF Number]]="NA"," ",IF(Table1[[#This Row],[NQF Number]]="No"," ",IF(INDEX(Table48[[#All],[CMS Quality ID]],MATCH(Table1[[#This Row],[NQF Number]],Table48[[#All],[NQF '#]],0))=0,"",INDEX(Table48[[#All],[CMS Quality ID]],MATCH(Table1[[#This Row],[NQF Number]],Table48[[#All],[NQF '#]],0)))))</f>
        <v>394</v>
      </c>
      <c r="G13" s="33" t="str">
        <f>IF(Table1[[#This Row],[NQF Number]]="NA"," ",IF(Table1[[#This Row],[NQF Number]]="No"," ",IF(INDEX(Table48[[#All],[CMS eCQM ID as of June 2020]],MATCH(Table1[[#This Row],[NQF Number]],Table48[[#All],[NQF '#]],0))=0,"",INDEX(Table48[[#All],[CMS eCQM ID as of June 2020]],MATCH(Table1[[#This Row],[NQF Number]],Table48[[#All],[NQF '#]],0)))))</f>
        <v/>
      </c>
      <c r="H13" s="33" t="str">
        <f>IF(Table1[[#This Row],[NQF Number]]="NA"," ",IF(Table1[[#This Row],[NQF Number]]="No"," ",INDEX(Table48[[#All],[Description]],MATCH(Table1[[#This Row],[NQF Number]],Table48[[#All],[NQF '#]],0))))</f>
        <v>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v>
      </c>
      <c r="I13" s="33" t="s">
        <v>3984</v>
      </c>
      <c r="J13" s="33" t="s">
        <v>1889</v>
      </c>
      <c r="K13" s="34" t="str">
        <f>IF(Table1[[#This Row],[NQF Number]]="NA"," ",IF(Table1[[#This Row],[NQF Number]]="No"," ",INDEX(Table48[[#All],[Measure Type]],MATCH(Table1[[#This Row],[NQF Number]],Table48[[#All],[NQF '#]],0))))</f>
        <v>Process</v>
      </c>
      <c r="L13" s="33" t="str">
        <f>IF(Table1[[#This Row],[NQF Number]]="NA"," ",IF(Table1[[#This Row],[NQF Number]]="No"," ",INDEX(Table48[[#All],[Populations]],MATCH(Table1[[#This Row],[NQF Number]],Table48[[#All],[NQF '#]],0))))</f>
        <v>Adolescent</v>
      </c>
      <c r="M13" s="34" t="str">
        <f>IF(Table1[[#This Row],[NQF Number]]="NA"," ",IF(Table1[[#This Row],[NQF Number]]="No"," ",INDEX(Table48[[#All],[Data Source]],MATCH(Table1[[#This Row],[NQF Number]],Table48[[#All],[NQF '#]],0))))</f>
        <v>Claims/Clinical Data</v>
      </c>
      <c r="N13" s="34">
        <f>IF(Table1[[#This Row],[NQF Number]]="NA"," ",IF(Table1[[#This Row],[NQF Number]]="No"," ",INDEX(Table48[[#All],[Disparities-sensitive Status]],MATCH(Table1[[#This Row],[NQF Number]],Table48[[#All],[NQF '#]],0))))</f>
        <v>0</v>
      </c>
      <c r="O13" s="159" t="s">
        <v>3941</v>
      </c>
      <c r="P13" s="160" t="s">
        <v>3945</v>
      </c>
      <c r="Q13" s="317" t="s">
        <v>4078</v>
      </c>
      <c r="R13" s="313"/>
      <c r="S13" s="161">
        <f>SUM(Table1[[#This Row],[Set A]:[Set J]])</f>
        <v>10</v>
      </c>
      <c r="T13" s="162" t="s">
        <v>20</v>
      </c>
      <c r="U13" s="162" t="s">
        <v>4062</v>
      </c>
      <c r="V13" s="162" t="s">
        <v>1</v>
      </c>
      <c r="W13" s="162" t="s">
        <v>4063</v>
      </c>
      <c r="X13" s="162" t="s">
        <v>20</v>
      </c>
      <c r="Y13" s="162" t="s">
        <v>4012</v>
      </c>
      <c r="Z13" s="162" t="s">
        <v>1</v>
      </c>
      <c r="AA13" s="162" t="s">
        <v>4005</v>
      </c>
      <c r="AB13" s="162" t="s">
        <v>7</v>
      </c>
      <c r="AC13" s="162" t="s">
        <v>4009</v>
      </c>
      <c r="AD13" s="162" t="s">
        <v>1</v>
      </c>
      <c r="AE13" s="162" t="s">
        <v>4005</v>
      </c>
      <c r="AF13" s="162" t="s">
        <v>1</v>
      </c>
      <c r="AG13" s="162" t="s">
        <v>4064</v>
      </c>
      <c r="AH13" s="162"/>
      <c r="AI13" s="162"/>
      <c r="AJ13" s="162"/>
      <c r="AK13" s="162"/>
      <c r="AL13" s="162"/>
      <c r="AM13" s="162"/>
      <c r="AN13" s="36">
        <f>IF(Table1[[#This Row],[Criterion A]]="yes",2,IF(Table1[[#This Row],[Criterion A]]="somewhat",1,0))</f>
        <v>1</v>
      </c>
      <c r="AO13" s="34">
        <f>IF(Table1[[#This Row],[Criterion B]]="yes",2,IF(Table1[[#This Row],[Criterion B]]="somewhat",1,0))</f>
        <v>2</v>
      </c>
      <c r="AP13" s="34">
        <f>IF(Table1[[#This Row],[Criterion C]]="yes",2,IF(Table1[[#This Row],[Criterion C]]="somewhat",1,0))</f>
        <v>1</v>
      </c>
      <c r="AQ13" s="34">
        <f>IF(Table1[[#This Row],[Criterion D]]="yes",2,IF(Table1[[#This Row],[Criterion D]]="somewhat",1,0))</f>
        <v>2</v>
      </c>
      <c r="AR13" s="34">
        <f>IF(Table1[[#This Row],[Criterion E]]="yes",2,IF(Table1[[#This Row],[Criterion E]]="somewhat",1,0))</f>
        <v>0</v>
      </c>
      <c r="AS13" s="34">
        <f>IF(Table1[[#This Row],[Criterion F]]="yes",2,IF(Table1[[#This Row],[Criterion F]]="somewhat",1,0))</f>
        <v>2</v>
      </c>
      <c r="AT13" s="34">
        <f>IF(Table1[[#This Row],[Criterion G]]="yes",2,IF(Table1[[#This Row],[Criterion G]]="somewhat",1,0))</f>
        <v>2</v>
      </c>
      <c r="AU13" s="34">
        <f>IF(Table1[[#This Row],[Criterion H]]="yes",2,IF(Table1[[#This Row],[Criterion H]]="somewhat",1,0))</f>
        <v>0</v>
      </c>
      <c r="AV13" s="34">
        <f>IF(Table1[[#This Row],[Criterion I]]="yes",2,IF(Table1[[#This Row],[Criterion I]]="somewhat",1,0))</f>
        <v>0</v>
      </c>
      <c r="AW13" s="34">
        <f>IF(Table1[[#This Row],[Criterion J]]="yes",2,IF(Table1[[#This Row],[Criterion J]]="somewhat",1,0))</f>
        <v>0</v>
      </c>
      <c r="AX1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1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13" s="164">
        <f>COUNTIF(Table1[[#This Row],[CT DSS PCMH + Measure Set]:[CT Commercial Payers]],"*Yes*")</f>
        <v>1</v>
      </c>
      <c r="BA13" s="164">
        <f>COUNTIF(Table1[[#This Row],[
CMMI Comprehensive Primary Care Plus (CPC+)]:[
Core Quality Measures Collaborative Core Sets]],"*yes*")</f>
        <v>3</v>
      </c>
      <c r="BB13" s="164">
        <f>COUNTIF(Table1[[#This Row],[
CMS Hospital Value-Based Purchasing]:[
Joint Commission Performance  Measure List]],"*yes*")</f>
        <v>0</v>
      </c>
      <c r="BC13" s="164">
        <f>COUNTIF(Table1[[#This Row],[
Catalyst for Payment Reform Employer-Purchaser Measure Set]],"*yes*")</f>
        <v>0</v>
      </c>
      <c r="BD13" s="164">
        <f>COUNTIF(Table1[[#This Row],[
California AMP Commercial ACO Measure Set
]:[
Washington State Common Measure Set for Health Care Quality and Cost 
]],"*yes*")</f>
        <v>5</v>
      </c>
      <c r="BE13" s="34" t="s">
        <v>1</v>
      </c>
      <c r="BF13" s="34"/>
      <c r="BG13" s="34"/>
      <c r="BH13" s="322" t="s">
        <v>4133</v>
      </c>
      <c r="BI13" s="34" t="s">
        <v>3981</v>
      </c>
      <c r="BJ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L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v>
      </c>
      <c r="BS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 (Combo 2)</v>
      </c>
      <c r="BX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 (Combo 2)</v>
      </c>
      <c r="BY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 (Combo 2)</v>
      </c>
      <c r="CA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Combo 2)</v>
      </c>
      <c r="CB1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4" spans="1:80" ht="50.15" customHeight="1">
      <c r="A14" s="156">
        <v>9</v>
      </c>
      <c r="B14" s="49" t="str">
        <f>IF(Table1[[#This Row],[NQF Number]]="NA"," ",IF(Table1[[#This Row],[NQF Number]]="No"," ",INDEX(Table48[[#All],[Measure Name]],MATCH(Table1[[#This Row],[NQF Number]],Table48[[#All],[NQF '#]],0))))</f>
        <v>Weight Assessment and Counseling for Nutrition and Physical Activity for Children/ Adolescents</v>
      </c>
      <c r="C14" s="218" t="s">
        <v>33</v>
      </c>
      <c r="D14" s="49" t="str">
        <f>IF(Table1[[#This Row],[NQF Number]]="NA"," ",IF(Table1[[#This Row],[NQF Number]]="No"," ",INDEX(Table48[[#All],[NQF Endorsement Status as of February 2021]],MATCH(Table1[[#This Row],[NQF Number]],Table48[[#All],[NQF '#]],0))))</f>
        <v>Endorsed</v>
      </c>
      <c r="E14" s="33" t="str">
        <f>IF(Table1[[#This Row],[NQF Number]]="NA"," ",IF(Table1[[#This Row],[NQF Number]]="No"," ",IF(INDEX(Table48[[#All],[Steward]],MATCH(Table1[[#This Row],[NQF Number]],Table48[[#All],[NQF '#]],0))=0,"",INDEX(Table48[[#All],[Steward]],MATCH(Table1[[#This Row],[NQF Number]],Table48[[#All],[NQF '#]],0)))))</f>
        <v>National Committee for Quality Assurance</v>
      </c>
      <c r="F14" s="33" t="str">
        <f>IF(Table1[[#This Row],[NQF Number]]="NA"," ",IF(Table1[[#This Row],[NQF Number]]="No"," ",IF(INDEX(Table48[[#All],[CMS Quality ID]],MATCH(Table1[[#This Row],[NQF Number]],Table48[[#All],[NQF '#]],0))=0,"",INDEX(Table48[[#All],[CMS Quality ID]],MATCH(Table1[[#This Row],[NQF Number]],Table48[[#All],[NQF '#]],0)))))</f>
        <v>239</v>
      </c>
      <c r="G14" s="33" t="str">
        <f>IF(Table1[[#This Row],[NQF Number]]="NA"," ",IF(Table1[[#This Row],[NQF Number]]="No"," ",IF(INDEX(Table48[[#All],[CMS eCQM ID as of June 2020]],MATCH(Table1[[#This Row],[NQF Number]],Table48[[#All],[NQF '#]],0))=0,"",INDEX(Table48[[#All],[CMS eCQM ID as of June 2020]],MATCH(Table1[[#This Row],[NQF Number]],Table48[[#All],[NQF '#]],0)))))</f>
        <v>CMS155v8</v>
      </c>
      <c r="H14" s="33" t="str">
        <f>IF(Table1[[#This Row],[NQF Number]]="NA"," ",IF(Table1[[#This Row],[NQF Number]]="No"," ",INDEX(Table48[[#All],[Description]],MATCH(Table1[[#This Row],[NQF Number]],Table48[[#All],[NQF '#]],0))))</f>
        <v>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v>
      </c>
      <c r="I14" s="33" t="s">
        <v>3984</v>
      </c>
      <c r="J14" s="33" t="s">
        <v>1898</v>
      </c>
      <c r="K14" s="34" t="str">
        <f>IF(Table1[[#This Row],[NQF Number]]="NA"," ",IF(Table1[[#This Row],[NQF Number]]="No"," ",INDEX(Table48[[#All],[Measure Type]],MATCH(Table1[[#This Row],[NQF Number]],Table48[[#All],[NQF '#]],0))))</f>
        <v>Process</v>
      </c>
      <c r="L14" s="33" t="str">
        <f>IF(Table1[[#This Row],[NQF Number]]="NA"," ",IF(Table1[[#This Row],[NQF Number]]="No"," ",INDEX(Table48[[#All],[Populations]],MATCH(Table1[[#This Row],[NQF Number]],Table48[[#All],[NQF '#]],0))))</f>
        <v>Pediatric</v>
      </c>
      <c r="M14" s="34" t="str">
        <f>IF(Table1[[#This Row],[NQF Number]]="NA"," ",IF(Table1[[#This Row],[NQF Number]]="No"," ",INDEX(Table48[[#All],[Data Source]],MATCH(Table1[[#This Row],[NQF Number]],Table48[[#All],[NQF '#]],0))))</f>
        <v>Claims/Clinical Data</v>
      </c>
      <c r="N14" s="34">
        <f>IF(Table1[[#This Row],[NQF Number]]="NA"," ",IF(Table1[[#This Row],[NQF Number]]="No"," ",INDEX(Table48[[#All],[Disparities-sensitive Status]],MATCH(Table1[[#This Row],[NQF Number]],Table48[[#All],[NQF '#]],0))))</f>
        <v>0</v>
      </c>
      <c r="O14" s="159" t="s">
        <v>3941</v>
      </c>
      <c r="P14" s="160" t="s">
        <v>3949</v>
      </c>
      <c r="Q14" s="318" t="s">
        <v>4079</v>
      </c>
      <c r="R14" s="313"/>
      <c r="S14" s="161">
        <f>SUM(Table1[[#This Row],[Set A]:[Set J]])</f>
        <v>0</v>
      </c>
      <c r="T14" s="162"/>
      <c r="U14" s="162"/>
      <c r="V14" s="162"/>
      <c r="W14" s="162"/>
      <c r="X14" s="162"/>
      <c r="Y14" s="162"/>
      <c r="Z14" s="162"/>
      <c r="AA14" s="162"/>
      <c r="AB14" s="162"/>
      <c r="AC14" s="162"/>
      <c r="AD14" s="162"/>
      <c r="AE14" s="162"/>
      <c r="AF14" s="162"/>
      <c r="AG14" s="162"/>
      <c r="AH14" s="162"/>
      <c r="AI14" s="162"/>
      <c r="AJ14" s="162"/>
      <c r="AK14" s="162"/>
      <c r="AL14" s="162"/>
      <c r="AM14" s="162"/>
      <c r="AN14" s="36">
        <f>IF(Table1[[#This Row],[Criterion A]]="yes",2,IF(Table1[[#This Row],[Criterion A]]="somewhat",1,0))</f>
        <v>0</v>
      </c>
      <c r="AO14" s="34">
        <f>IF(Table1[[#This Row],[Criterion B]]="yes",2,IF(Table1[[#This Row],[Criterion B]]="somewhat",1,0))</f>
        <v>0</v>
      </c>
      <c r="AP14" s="34">
        <f>IF(Table1[[#This Row],[Criterion C]]="yes",2,IF(Table1[[#This Row],[Criterion C]]="somewhat",1,0))</f>
        <v>0</v>
      </c>
      <c r="AQ14" s="34">
        <f>IF(Table1[[#This Row],[Criterion D]]="yes",2,IF(Table1[[#This Row],[Criterion D]]="somewhat",1,0))</f>
        <v>0</v>
      </c>
      <c r="AR14" s="34">
        <f>IF(Table1[[#This Row],[Criterion E]]="yes",2,IF(Table1[[#This Row],[Criterion E]]="somewhat",1,0))</f>
        <v>0</v>
      </c>
      <c r="AS14" s="34">
        <f>IF(Table1[[#This Row],[Criterion F]]="yes",2,IF(Table1[[#This Row],[Criterion F]]="somewhat",1,0))</f>
        <v>0</v>
      </c>
      <c r="AT14" s="34">
        <f>IF(Table1[[#This Row],[Criterion G]]="yes",2,IF(Table1[[#This Row],[Criterion G]]="somewhat",1,0))</f>
        <v>0</v>
      </c>
      <c r="AU14" s="34">
        <f>IF(Table1[[#This Row],[Criterion H]]="yes",2,IF(Table1[[#This Row],[Criterion H]]="somewhat",1,0))</f>
        <v>0</v>
      </c>
      <c r="AV14" s="34">
        <f>IF(Table1[[#This Row],[Criterion I]]="yes",2,IF(Table1[[#This Row],[Criterion I]]="somewhat",1,0))</f>
        <v>0</v>
      </c>
      <c r="AW14" s="34">
        <f>IF(Table1[[#This Row],[Criterion J]]="yes",2,IF(Table1[[#This Row],[Criterion J]]="somewhat",1,0))</f>
        <v>0</v>
      </c>
      <c r="AX1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1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14" s="164">
        <f>COUNTIF(Table1[[#This Row],[CT DSS PCMH + Measure Set]:[CT Commercial Payers]],"*Yes*")</f>
        <v>1</v>
      </c>
      <c r="BA14" s="164">
        <f>COUNTIF(Table1[[#This Row],[
CMMI Comprehensive Primary Care Plus (CPC+)]:[
Core Quality Measures Collaborative Core Sets]],"*yes*")</f>
        <v>4</v>
      </c>
      <c r="BB14" s="164">
        <f>COUNTIF(Table1[[#This Row],[
CMS Hospital Value-Based Purchasing]:[
Joint Commission Performance  Measure List]],"*yes*")</f>
        <v>0</v>
      </c>
      <c r="BC14" s="164">
        <f>COUNTIF(Table1[[#This Row],[
Catalyst for Payment Reform Employer-Purchaser Measure Set]],"*yes*")</f>
        <v>1</v>
      </c>
      <c r="BD14" s="164">
        <f>COUNTIF(Table1[[#This Row],[
California AMP Commercial ACO Measure Set
]:[
Washington State Common Measure Set for Health Care Quality and Cost 
]],"*yes*")</f>
        <v>3</v>
      </c>
      <c r="BE14" s="34" t="s">
        <v>1</v>
      </c>
      <c r="BF14" s="34"/>
      <c r="BG14" s="34"/>
      <c r="BH14" s="322" t="s">
        <v>4131</v>
      </c>
      <c r="BI14" s="34"/>
      <c r="BJ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L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v>
      </c>
      <c r="BS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1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5" spans="1:80" ht="50.15" customHeight="1">
      <c r="A15" s="156">
        <v>10</v>
      </c>
      <c r="B15" s="49" t="str">
        <f>IF(Table1[[#This Row],[NQF Number]]="NA"," ",IF(Table1[[#This Row],[NQF Number]]="No"," ",INDEX(Table48[[#All],[Measure Name]],MATCH(Table1[[#This Row],[NQF Number]],Table48[[#All],[NQF '#]],0))))</f>
        <v>BMI Screening and Follow-Up</v>
      </c>
      <c r="C15" s="217" t="s">
        <v>31</v>
      </c>
      <c r="D15" s="49" t="str">
        <f>IF(Table1[[#This Row],[NQF Number]]="NA"," ",IF(Table1[[#This Row],[NQF Number]]="No"," ",INDEX(Table48[[#All],[NQF Endorsement Status as of February 2021]],MATCH(Table1[[#This Row],[NQF Number]],Table48[[#All],[NQF '#]],0))))</f>
        <v>No Longer Endorsed</v>
      </c>
      <c r="E15" s="33" t="str">
        <f>IF(Table1[[#This Row],[NQF Number]]="NA"," ",IF(Table1[[#This Row],[NQF Number]]="No"," ",IF(INDEX(Table48[[#All],[Steward]],MATCH(Table1[[#This Row],[NQF Number]],Table48[[#All],[NQF '#]],0))=0,"",INDEX(Table48[[#All],[Steward]],MATCH(Table1[[#This Row],[NQF Number]],Table48[[#All],[NQF '#]],0)))))</f>
        <v>Centers for Medicare &amp; Medicaid Services</v>
      </c>
      <c r="F15" s="33" t="str">
        <f>IF(Table1[[#This Row],[NQF Number]]="NA"," ",IF(Table1[[#This Row],[NQF Number]]="No"," ",IF(INDEX(Table48[[#All],[CMS Quality ID]],MATCH(Table1[[#This Row],[NQF Number]],Table48[[#All],[NQF '#]],0))=0,"",INDEX(Table48[[#All],[CMS Quality ID]],MATCH(Table1[[#This Row],[NQF Number]],Table48[[#All],[NQF '#]],0)))))</f>
        <v>128</v>
      </c>
      <c r="G15" s="33" t="str">
        <f>IF(Table1[[#This Row],[NQF Number]]="NA"," ",IF(Table1[[#This Row],[NQF Number]]="No"," ",IF(INDEX(Table48[[#All],[CMS eCQM ID as of June 2020]],MATCH(Table1[[#This Row],[NQF Number]],Table48[[#All],[NQF '#]],0))=0,"",INDEX(Table48[[#All],[CMS eCQM ID as of June 2020]],MATCH(Table1[[#This Row],[NQF Number]],Table48[[#All],[NQF '#]],0)))))</f>
        <v>CMS69v8</v>
      </c>
      <c r="H15" s="33" t="str">
        <f>IF(Table1[[#This Row],[NQF Number]]="NA"," ",IF(Table1[[#This Row],[NQF Number]]="No"," ",INDEX(Table48[[#All],[Description]],MATCH(Table1[[#This Row],[NQF Number]],Table48[[#All],[NQF '#]],0))))</f>
        <v>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v>
      </c>
      <c r="I15" s="33" t="s">
        <v>3984</v>
      </c>
      <c r="J15" s="196" t="s">
        <v>1898</v>
      </c>
      <c r="K15" s="34" t="str">
        <f>IF(Table1[[#This Row],[NQF Number]]="NA"," ",IF(Table1[[#This Row],[NQF Number]]="No"," ",INDEX(Table48[[#All],[Measure Type]],MATCH(Table1[[#This Row],[NQF Number]],Table48[[#All],[NQF '#]],0))))</f>
        <v>Process</v>
      </c>
      <c r="L15" s="33" t="str">
        <f>IF(Table1[[#This Row],[NQF Number]]="NA"," ",IF(Table1[[#This Row],[NQF Number]]="No"," ",INDEX(Table48[[#All],[Populations]],MATCH(Table1[[#This Row],[NQF Number]],Table48[[#All],[NQF '#]],0))))</f>
        <v>Adult</v>
      </c>
      <c r="M15" s="34" t="str">
        <f>IF(Table1[[#This Row],[NQF Number]]="NA"," ",IF(Table1[[#This Row],[NQF Number]]="No"," ",INDEX(Table48[[#All],[Data Source]],MATCH(Table1[[#This Row],[NQF Number]],Table48[[#All],[NQF '#]],0))))</f>
        <v>Clinical Data</v>
      </c>
      <c r="N15" s="34">
        <f>IF(Table1[[#This Row],[NQF Number]]="NA"," ",IF(Table1[[#This Row],[NQF Number]]="No"," ",INDEX(Table48[[#All],[Disparities-sensitive Status]],MATCH(Table1[[#This Row],[NQF Number]],Table48[[#All],[NQF '#]],0))))</f>
        <v>0</v>
      </c>
      <c r="O15" s="159" t="s">
        <v>3941</v>
      </c>
      <c r="P15" s="160" t="s">
        <v>3949</v>
      </c>
      <c r="Q15" s="317" t="s">
        <v>4080</v>
      </c>
      <c r="R15" s="313"/>
      <c r="S15" s="161">
        <f>SUM(Table1[[#This Row],[Set A]:[Set J]])</f>
        <v>0</v>
      </c>
      <c r="T15" s="162"/>
      <c r="U15" s="162"/>
      <c r="V15" s="162"/>
      <c r="W15" s="162"/>
      <c r="X15" s="162"/>
      <c r="Y15" s="162"/>
      <c r="Z15" s="162"/>
      <c r="AA15" s="162"/>
      <c r="AB15" s="162"/>
      <c r="AC15" s="162"/>
      <c r="AD15" s="162"/>
      <c r="AE15" s="162"/>
      <c r="AF15" s="162"/>
      <c r="AG15" s="162"/>
      <c r="AH15" s="162"/>
      <c r="AI15" s="162"/>
      <c r="AJ15" s="162"/>
      <c r="AK15" s="162"/>
      <c r="AL15" s="162"/>
      <c r="AM15" s="162"/>
      <c r="AN15" s="36">
        <f>IF(Table1[[#This Row],[Criterion A]]="yes",2,IF(Table1[[#This Row],[Criterion A]]="somewhat",1,0))</f>
        <v>0</v>
      </c>
      <c r="AO15" s="34">
        <f>IF(Table1[[#This Row],[Criterion B]]="yes",2,IF(Table1[[#This Row],[Criterion B]]="somewhat",1,0))</f>
        <v>0</v>
      </c>
      <c r="AP15" s="34">
        <f>IF(Table1[[#This Row],[Criterion C]]="yes",2,IF(Table1[[#This Row],[Criterion C]]="somewhat",1,0))</f>
        <v>0</v>
      </c>
      <c r="AQ15" s="34">
        <f>IF(Table1[[#This Row],[Criterion D]]="yes",2,IF(Table1[[#This Row],[Criterion D]]="somewhat",1,0))</f>
        <v>0</v>
      </c>
      <c r="AR15" s="34">
        <f>IF(Table1[[#This Row],[Criterion E]]="yes",2,IF(Table1[[#This Row],[Criterion E]]="somewhat",1,0))</f>
        <v>0</v>
      </c>
      <c r="AS15" s="34">
        <f>IF(Table1[[#This Row],[Criterion F]]="yes",2,IF(Table1[[#This Row],[Criterion F]]="somewhat",1,0))</f>
        <v>0</v>
      </c>
      <c r="AT15" s="34">
        <f>IF(Table1[[#This Row],[Criterion G]]="yes",2,IF(Table1[[#This Row],[Criterion G]]="somewhat",1,0))</f>
        <v>0</v>
      </c>
      <c r="AU15" s="34">
        <f>IF(Table1[[#This Row],[Criterion H]]="yes",2,IF(Table1[[#This Row],[Criterion H]]="somewhat",1,0))</f>
        <v>0</v>
      </c>
      <c r="AV15" s="34">
        <f>IF(Table1[[#This Row],[Criterion I]]="yes",2,IF(Table1[[#This Row],[Criterion I]]="somewhat",1,0))</f>
        <v>0</v>
      </c>
      <c r="AW15" s="34">
        <f>IF(Table1[[#This Row],[Criterion J]]="yes",2,IF(Table1[[#This Row],[Criterion J]]="somewhat",1,0))</f>
        <v>0</v>
      </c>
      <c r="AX1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1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15" s="164">
        <f>COUNTIF(Table1[[#This Row],[CT DSS PCMH + Measure Set]:[CT Commercial Payers]],"*Yes*")</f>
        <v>1</v>
      </c>
      <c r="BA15" s="164">
        <f>COUNTIF(Table1[[#This Row],[
CMMI Comprehensive Primary Care Plus (CPC+)]:[
Core Quality Measures Collaborative Core Sets]],"*yes*")</f>
        <v>3</v>
      </c>
      <c r="BB15" s="164">
        <f>COUNTIF(Table1[[#This Row],[
CMS Hospital Value-Based Purchasing]:[
Joint Commission Performance  Measure List]],"*yes*")</f>
        <v>0</v>
      </c>
      <c r="BC15" s="164">
        <f>COUNTIF(Table1[[#This Row],[
Catalyst for Payment Reform Employer-Purchaser Measure Set]],"*yes*")</f>
        <v>1</v>
      </c>
      <c r="BD15" s="164">
        <f>COUNTIF(Table1[[#This Row],[
California AMP Commercial ACO Measure Set
]:[
Washington State Common Measure Set for Health Care Quality and Cost 
]],"*yes*")</f>
        <v>0</v>
      </c>
      <c r="BE15" s="34"/>
      <c r="BF15" s="34"/>
      <c r="BG15" s="34"/>
      <c r="BH15" s="322" t="s">
        <v>4135</v>
      </c>
      <c r="BI15" s="34"/>
      <c r="BJ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(0421e)</v>
      </c>
      <c r="BN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(C07) in 2020 HEDIS ABA</v>
      </c>
      <c r="BP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(0421e)</v>
      </c>
      <c r="BS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1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6" spans="1:80" ht="50.25" customHeight="1">
      <c r="A16" s="197">
        <v>11</v>
      </c>
      <c r="B16" s="157" t="str">
        <f>IF(Table1[[#This Row],[NQF Number]]="NA"," ",IF(Table1[[#This Row],[NQF Number]]="No"," ",INDEX(Table48[[#All],[Measure Name]],MATCH(Table1[[#This Row],[NQF Number]],Table48[[#All],[NQF '#]],0))))</f>
        <v>Developmental Screening in the First Three Years of Life</v>
      </c>
      <c r="C16" s="216" t="s">
        <v>155</v>
      </c>
      <c r="D16" s="157" t="str">
        <f>IF(Table1[[#This Row],[NQF Number]]="NA"," ",IF(Table1[[#This Row],[NQF Number]]="No"," ",INDEX(Table48[[#All],[NQF Endorsement Status as of February 2021]],MATCH(Table1[[#This Row],[NQF Number]],Table48[[#All],[NQF '#]],0))))</f>
        <v>No Longer Endorsed</v>
      </c>
      <c r="E16" s="158" t="str">
        <f>IF(Table1[[#This Row],[NQF Number]]="NA"," ",IF(Table1[[#This Row],[NQF Number]]="No"," ",IF(INDEX(Table48[[#All],[Steward]],MATCH(Table1[[#This Row],[NQF Number]],Table48[[#All],[NQF '#]],0))=0,"",INDEX(Table48[[#All],[Steward]],MATCH(Table1[[#This Row],[NQF Number]],Table48[[#All],[NQF '#]],0)))))</f>
        <v>Oregon Health &amp; Science University</v>
      </c>
      <c r="F16" s="158" t="str">
        <f>IF(Table1[[#This Row],[NQF Number]]="NA"," ",IF(Table1[[#This Row],[NQF Number]]="No"," ",IF(INDEX(Table48[[#All],[CMS Quality ID]],MATCH(Table1[[#This Row],[NQF Number]],Table48[[#All],[NQF '#]],0))=0,"",INDEX(Table48[[#All],[CMS Quality ID]],MATCH(Table1[[#This Row],[NQF Number]],Table48[[#All],[NQF '#]],0)))))</f>
        <v>467</v>
      </c>
      <c r="G16" s="158" t="str">
        <f>IF(Table1[[#This Row],[NQF Number]]="NA"," ",IF(Table1[[#This Row],[NQF Number]]="No"," ",IF(INDEX(Table48[[#All],[CMS eCQM ID as of June 2020]],MATCH(Table1[[#This Row],[NQF Number]],Table48[[#All],[NQF '#]],0))=0,"",INDEX(Table48[[#All],[CMS eCQM ID as of June 2020]],MATCH(Table1[[#This Row],[NQF Number]],Table48[[#All],[NQF '#]],0)))))</f>
        <v/>
      </c>
      <c r="H16" s="158" t="str">
        <f>IF(Table1[[#This Row],[NQF Number]]="NA"," ",IF(Table1[[#This Row],[NQF Number]]="No"," ",INDEX(Table48[[#All],[Description]],MATCH(Table1[[#This Row],[NQF Number]],Table48[[#All],[NQF '#]],0))))</f>
        <v>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v>
      </c>
      <c r="I16" s="33" t="s">
        <v>3984</v>
      </c>
      <c r="J16" s="196" t="s">
        <v>97</v>
      </c>
      <c r="K16" s="34" t="str">
        <f>IF(Table1[[#This Row],[NQF Number]]="NA"," ",IF(Table1[[#This Row],[NQF Number]]="No"," ",INDEX(Table48[[#All],[Measure Type]],MATCH(Table1[[#This Row],[NQF Number]],Table48[[#All],[NQF '#]],0))))</f>
        <v>Process</v>
      </c>
      <c r="L16" s="33" t="str">
        <f>IF(Table1[[#This Row],[NQF Number]]="NA"," ",IF(Table1[[#This Row],[NQF Number]]="No"," ",INDEX(Table48[[#All],[Populations]],MATCH(Table1[[#This Row],[NQF Number]],Table48[[#All],[NQF '#]],0))))</f>
        <v>Pediatric</v>
      </c>
      <c r="M16" s="159" t="str">
        <f>IF(Table1[[#This Row],[NQF Number]]="NA"," ",IF(Table1[[#This Row],[NQF Number]]="No"," ",INDEX(Table48[[#All],[Data Source]],MATCH(Table1[[#This Row],[NQF Number]],Table48[[#All],[NQF '#]],0))))</f>
        <v>Claims/Clinical Data</v>
      </c>
      <c r="N16" s="159">
        <f>IF(Table1[[#This Row],[NQF Number]]="NA"," ",IF(Table1[[#This Row],[NQF Number]]="No"," ",INDEX(Table48[[#All],[Disparities-sensitive Status]],MATCH(Table1[[#This Row],[NQF Number]],Table48[[#All],[NQF '#]],0))))</f>
        <v>0</v>
      </c>
      <c r="O16" s="159" t="s">
        <v>3941</v>
      </c>
      <c r="P16" s="160" t="s">
        <v>3943</v>
      </c>
      <c r="Q16" s="317" t="s">
        <v>4081</v>
      </c>
      <c r="R16" s="312"/>
      <c r="S16" s="161">
        <f>SUM(Table1[[#This Row],[Set A]:[Set J]])</f>
        <v>9</v>
      </c>
      <c r="T16" s="162" t="s">
        <v>20</v>
      </c>
      <c r="U16" s="162" t="s">
        <v>4021</v>
      </c>
      <c r="V16" s="162" t="s">
        <v>20</v>
      </c>
      <c r="W16" s="162" t="s">
        <v>4022</v>
      </c>
      <c r="X16" s="162" t="s">
        <v>20</v>
      </c>
      <c r="Y16" s="162" t="s">
        <v>4012</v>
      </c>
      <c r="Z16" s="162" t="s">
        <v>1</v>
      </c>
      <c r="AA16" s="162" t="s">
        <v>4023</v>
      </c>
      <c r="AB16" s="162" t="s">
        <v>7</v>
      </c>
      <c r="AC16" s="162" t="s">
        <v>4009</v>
      </c>
      <c r="AD16" s="162" t="s">
        <v>1</v>
      </c>
      <c r="AE16" s="162" t="s">
        <v>4023</v>
      </c>
      <c r="AF16" s="162" t="s">
        <v>1</v>
      </c>
      <c r="AG16" s="162" t="s">
        <v>4024</v>
      </c>
      <c r="AH16" s="162"/>
      <c r="AI16" s="162"/>
      <c r="AJ16" s="162"/>
      <c r="AK16" s="162"/>
      <c r="AL16" s="162"/>
      <c r="AM16" s="162"/>
      <c r="AN16" s="163">
        <f>IF(Table1[[#This Row],[Criterion A]]="yes",2,IF(Table1[[#This Row],[Criterion A]]="somewhat",1,0))</f>
        <v>1</v>
      </c>
      <c r="AO16" s="159">
        <f>IF(Table1[[#This Row],[Criterion B]]="yes",2,IF(Table1[[#This Row],[Criterion B]]="somewhat",1,0))</f>
        <v>1</v>
      </c>
      <c r="AP16" s="159">
        <f>IF(Table1[[#This Row],[Criterion C]]="yes",2,IF(Table1[[#This Row],[Criterion C]]="somewhat",1,0))</f>
        <v>1</v>
      </c>
      <c r="AQ16" s="159">
        <f>IF(Table1[[#This Row],[Criterion D]]="yes",2,IF(Table1[[#This Row],[Criterion D]]="somewhat",1,0))</f>
        <v>2</v>
      </c>
      <c r="AR16" s="159">
        <f>IF(Table1[[#This Row],[Criterion E]]="yes",2,IF(Table1[[#This Row],[Criterion E]]="somewhat",1,0))</f>
        <v>0</v>
      </c>
      <c r="AS16" s="159">
        <f>IF(Table1[[#This Row],[Criterion F]]="yes",2,IF(Table1[[#This Row],[Criterion F]]="somewhat",1,0))</f>
        <v>2</v>
      </c>
      <c r="AT16" s="159">
        <f>IF(Table1[[#This Row],[Criterion G]]="yes",2,IF(Table1[[#This Row],[Criterion G]]="somewhat",1,0))</f>
        <v>2</v>
      </c>
      <c r="AU16" s="159">
        <f>IF(Table1[[#This Row],[Criterion H]]="yes",2,IF(Table1[[#This Row],[Criterion H]]="somewhat",1,0))</f>
        <v>0</v>
      </c>
      <c r="AV16" s="159">
        <f>IF(Table1[[#This Row],[Criterion I]]="yes",2,IF(Table1[[#This Row],[Criterion I]]="somewhat",1,0))</f>
        <v>0</v>
      </c>
      <c r="AW16" s="159">
        <f>IF(Table1[[#This Row],[Criterion J]]="yes",2,IF(Table1[[#This Row],[Criterion J]]="somewhat",1,0))</f>
        <v>0</v>
      </c>
      <c r="AX1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1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16" s="164">
        <f>COUNTIF(Table1[[#This Row],[CT DSS PCMH + Measure Set]:[CT Commercial Payers]],"*Yes*")</f>
        <v>1</v>
      </c>
      <c r="BA16" s="164">
        <f>COUNTIF(Table1[[#This Row],[
CMMI Comprehensive Primary Care Plus (CPC+)]:[
Core Quality Measures Collaborative Core Sets]],"*yes*")</f>
        <v>2</v>
      </c>
      <c r="BB16" s="164">
        <f>COUNTIF(Table1[[#This Row],[
CMS Hospital Value-Based Purchasing]:[
Joint Commission Performance  Measure List]],"*yes*")</f>
        <v>0</v>
      </c>
      <c r="BC16" s="164">
        <f>COUNTIF(Table1[[#This Row],[
Catalyst for Payment Reform Employer-Purchaser Measure Set]],"*yes*")</f>
        <v>0</v>
      </c>
      <c r="BD16" s="164">
        <f>COUNTIF(Table1[[#This Row],[
California AMP Commercial ACO Measure Set
]:[
Washington State Common Measure Set for Health Care Quality and Cost 
]],"*yes*")</f>
        <v>1</v>
      </c>
      <c r="BE16" s="34"/>
      <c r="BF16" s="159" t="s">
        <v>3961</v>
      </c>
      <c r="BG16" s="159"/>
      <c r="BH16" s="324"/>
      <c r="BI16" s="34" t="s">
        <v>3914</v>
      </c>
      <c r="BJ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L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v>
      </c>
      <c r="BS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1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7" spans="1:80" ht="52.5" customHeight="1">
      <c r="A17" s="156">
        <v>12</v>
      </c>
      <c r="B17" s="157" t="str">
        <f>IF(Table1[[#This Row],[NQF Number]]="NA"," ",IF(Table1[[#This Row],[NQF Number]]="No"," ",INDEX(Table48[[#All],[Measure Name]],MATCH(Table1[[#This Row],[NQF Number]],Table48[[#All],[NQF '#]],0))))</f>
        <v>Well-Child Visits in the First 15 Months of Life</v>
      </c>
      <c r="C17" s="216" t="s">
        <v>78</v>
      </c>
      <c r="D17" s="157" t="str">
        <f>IF(Table1[[#This Row],[NQF Number]]="NA"," ",IF(Table1[[#This Row],[NQF Number]]="No"," ",INDEX(Table48[[#All],[NQF Endorsement Status as of February 2021]],MATCH(Table1[[#This Row],[NQF Number]],Table48[[#All],[NQF '#]],0))))</f>
        <v>Endorsed</v>
      </c>
      <c r="E17" s="158" t="str">
        <f>IF(Table1[[#This Row],[NQF Number]]="NA"," ",IF(Table1[[#This Row],[NQF Number]]="No"," ",IF(INDEX(Table48[[#All],[Steward]],MATCH(Table1[[#This Row],[NQF Number]],Table48[[#All],[NQF '#]],0))=0,"",INDEX(Table48[[#All],[Steward]],MATCH(Table1[[#This Row],[NQF Number]],Table48[[#All],[NQF '#]],0)))))</f>
        <v>National Committee for Quality Assurance</v>
      </c>
      <c r="F17" s="158" t="str">
        <f>IF(Table1[[#This Row],[NQF Number]]="NA"," ",IF(Table1[[#This Row],[NQF Number]]="No"," ",IF(INDEX(Table48[[#All],[CMS Quality ID]],MATCH(Table1[[#This Row],[NQF Number]],Table48[[#All],[NQF '#]],0))=0,"",INDEX(Table48[[#All],[CMS Quality ID]],MATCH(Table1[[#This Row],[NQF Number]],Table48[[#All],[NQF '#]],0)))))</f>
        <v/>
      </c>
      <c r="G17" s="158" t="str">
        <f>IF(Table1[[#This Row],[NQF Number]]="NA"," ",IF(Table1[[#This Row],[NQF Number]]="No"," ",IF(INDEX(Table48[[#All],[CMS eCQM ID as of June 2020]],MATCH(Table1[[#This Row],[NQF Number]],Table48[[#All],[NQF '#]],0))=0,"",INDEX(Table48[[#All],[CMS eCQM ID as of June 2020]],MATCH(Table1[[#This Row],[NQF Number]],Table48[[#All],[NQF '#]],0)))))</f>
        <v/>
      </c>
      <c r="H17" s="158" t="str">
        <f>IF(Table1[[#This Row],[NQF Number]]="NA"," ",IF(Table1[[#This Row],[NQF Number]]="No"," ",INDEX(Table48[[#All],[Description]],MATCH(Table1[[#This Row],[NQF Number]],Table48[[#All],[NQF '#]],0))))</f>
        <v>Percentage of children that turned 15 months old during the measurement year and had zero, one, two, three, four, five, or six or more well-child visits with a PCP during their first 15 months of life</v>
      </c>
      <c r="I17" s="33" t="s">
        <v>3984</v>
      </c>
      <c r="J17" s="196" t="s">
        <v>97</v>
      </c>
      <c r="K17" s="34" t="str">
        <f>IF(Table1[[#This Row],[NQF Number]]="NA"," ",IF(Table1[[#This Row],[NQF Number]]="No"," ",INDEX(Table48[[#All],[Measure Type]],MATCH(Table1[[#This Row],[NQF Number]],Table48[[#All],[NQF '#]],0))))</f>
        <v>Process</v>
      </c>
      <c r="L17" s="33" t="str">
        <f>IF(Table1[[#This Row],[NQF Number]]="NA"," ",IF(Table1[[#This Row],[NQF Number]]="No"," ",INDEX(Table48[[#All],[Populations]],MATCH(Table1[[#This Row],[NQF Number]],Table48[[#All],[NQF '#]],0))))</f>
        <v>Pediatric</v>
      </c>
      <c r="M17" s="159" t="str">
        <f>IF(Table1[[#This Row],[NQF Number]]="NA"," ",IF(Table1[[#This Row],[NQF Number]]="No"," ",INDEX(Table48[[#All],[Data Source]],MATCH(Table1[[#This Row],[NQF Number]],Table48[[#All],[NQF '#]],0))))</f>
        <v>Claims/Clinical Data</v>
      </c>
      <c r="N17" s="159">
        <f>IF(Table1[[#This Row],[NQF Number]]="NA"," ",IF(Table1[[#This Row],[NQF Number]]="No"," ",INDEX(Table48[[#All],[Disparities-sensitive Status]],MATCH(Table1[[#This Row],[NQF Number]],Table48[[#All],[NQF '#]],0))))</f>
        <v>0</v>
      </c>
      <c r="O17" s="159" t="s">
        <v>3941</v>
      </c>
      <c r="P17" s="160" t="s">
        <v>3947</v>
      </c>
      <c r="Q17" s="317" t="s">
        <v>4082</v>
      </c>
      <c r="R17" s="312"/>
      <c r="S17" s="161">
        <f>SUM(Table1[[#This Row],[Set A]:[Set J]])</f>
        <v>0</v>
      </c>
      <c r="T17" s="162"/>
      <c r="U17" s="162"/>
      <c r="V17" s="162"/>
      <c r="W17" s="162"/>
      <c r="X17" s="162"/>
      <c r="Y17" s="162"/>
      <c r="Z17" s="162"/>
      <c r="AA17" s="162"/>
      <c r="AB17" s="162"/>
      <c r="AC17" s="162"/>
      <c r="AD17" s="162"/>
      <c r="AE17" s="162"/>
      <c r="AF17" s="162"/>
      <c r="AG17" s="162"/>
      <c r="AH17" s="162"/>
      <c r="AI17" s="162"/>
      <c r="AJ17" s="162"/>
      <c r="AK17" s="162"/>
      <c r="AL17" s="162"/>
      <c r="AM17" s="162"/>
      <c r="AN17" s="163">
        <f>IF(Table1[[#This Row],[Criterion A]]="yes",2,IF(Table1[[#This Row],[Criterion A]]="somewhat",1,0))</f>
        <v>0</v>
      </c>
      <c r="AO17" s="159">
        <f>IF(Table1[[#This Row],[Criterion B]]="yes",2,IF(Table1[[#This Row],[Criterion B]]="somewhat",1,0))</f>
        <v>0</v>
      </c>
      <c r="AP17" s="159">
        <f>IF(Table1[[#This Row],[Criterion C]]="yes",2,IF(Table1[[#This Row],[Criterion C]]="somewhat",1,0))</f>
        <v>0</v>
      </c>
      <c r="AQ17" s="159">
        <f>IF(Table1[[#This Row],[Criterion D]]="yes",2,IF(Table1[[#This Row],[Criterion D]]="somewhat",1,0))</f>
        <v>0</v>
      </c>
      <c r="AR17" s="159">
        <f>IF(Table1[[#This Row],[Criterion E]]="yes",2,IF(Table1[[#This Row],[Criterion E]]="somewhat",1,0))</f>
        <v>0</v>
      </c>
      <c r="AS17" s="159">
        <f>IF(Table1[[#This Row],[Criterion F]]="yes",2,IF(Table1[[#This Row],[Criterion F]]="somewhat",1,0))</f>
        <v>0</v>
      </c>
      <c r="AT17" s="159">
        <f>IF(Table1[[#This Row],[Criterion G]]="yes",2,IF(Table1[[#This Row],[Criterion G]]="somewhat",1,0))</f>
        <v>0</v>
      </c>
      <c r="AU17" s="159">
        <f>IF(Table1[[#This Row],[Criterion H]]="yes",2,IF(Table1[[#This Row],[Criterion H]]="somewhat",1,0))</f>
        <v>0</v>
      </c>
      <c r="AV17" s="159">
        <f>IF(Table1[[#This Row],[Criterion I]]="yes",2,IF(Table1[[#This Row],[Criterion I]]="somewhat",1,0))</f>
        <v>0</v>
      </c>
      <c r="AW17" s="159">
        <f>IF(Table1[[#This Row],[Criterion J]]="yes",2,IF(Table1[[#This Row],[Criterion J]]="somewhat",1,0))</f>
        <v>0</v>
      </c>
      <c r="AX1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1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7" s="164">
        <f>COUNTIF(Table1[[#This Row],[CT DSS PCMH + Measure Set]:[CT Commercial Payers]],"*Yes*")</f>
        <v>2</v>
      </c>
      <c r="BA17" s="164">
        <f>COUNTIF(Table1[[#This Row],[
CMMI Comprehensive Primary Care Plus (CPC+)]:[
Core Quality Measures Collaborative Core Sets]],"*yes*")</f>
        <v>0</v>
      </c>
      <c r="BB17" s="164">
        <f>COUNTIF(Table1[[#This Row],[
CMS Hospital Value-Based Purchasing]:[
Joint Commission Performance  Measure List]],"*yes*")</f>
        <v>0</v>
      </c>
      <c r="BC17" s="164">
        <f>COUNTIF(Table1[[#This Row],[
Catalyst for Payment Reform Employer-Purchaser Measure Set]],"*yes*")</f>
        <v>0</v>
      </c>
      <c r="BD17" s="164">
        <f>COUNTIF(Table1[[#This Row],[
California AMP Commercial ACO Measure Set
]:[
Washington State Common Measure Set for Health Care Quality and Cost 
]],"*yes*")</f>
        <v>2</v>
      </c>
      <c r="BE17" s="34"/>
      <c r="BF17" s="159"/>
      <c r="BG17" s="159" t="s">
        <v>1</v>
      </c>
      <c r="BH17" s="324" t="s">
        <v>4133</v>
      </c>
      <c r="BI17" s="159"/>
      <c r="BJ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1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8" spans="1:80" ht="50.25" customHeight="1">
      <c r="A18" s="297">
        <v>12.1</v>
      </c>
      <c r="B18" s="289" t="s">
        <v>3872</v>
      </c>
      <c r="C18" s="218" t="s">
        <v>97</v>
      </c>
      <c r="D18" s="290" t="s">
        <v>97</v>
      </c>
      <c r="E18" s="291" t="s">
        <v>1976</v>
      </c>
      <c r="F18" s="193"/>
      <c r="G18" s="292"/>
      <c r="H18" s="292" t="s">
        <v>3784</v>
      </c>
      <c r="I18" s="33" t="s">
        <v>3984</v>
      </c>
      <c r="J18" s="196" t="s">
        <v>97</v>
      </c>
      <c r="K18" s="291" t="s">
        <v>1890</v>
      </c>
      <c r="L18" s="291" t="s">
        <v>1891</v>
      </c>
      <c r="M18" s="291" t="s">
        <v>5</v>
      </c>
      <c r="N18" s="194"/>
      <c r="O18" s="293" t="s">
        <v>3953</v>
      </c>
      <c r="P18" s="160" t="s">
        <v>3951</v>
      </c>
      <c r="Q18" s="318" t="s">
        <v>4082</v>
      </c>
      <c r="R18" s="314"/>
      <c r="S18" s="294">
        <f>SUM(Table1[[#This Row],[Set A]:[Set J]])</f>
        <v>11</v>
      </c>
      <c r="T18" s="308" t="s">
        <v>1</v>
      </c>
      <c r="U18" s="308" t="s">
        <v>4025</v>
      </c>
      <c r="V18" s="308" t="s">
        <v>20</v>
      </c>
      <c r="W18" s="308" t="s">
        <v>4026</v>
      </c>
      <c r="X18" s="308" t="s">
        <v>1</v>
      </c>
      <c r="Y18" s="308" t="s">
        <v>5</v>
      </c>
      <c r="Z18" s="308" t="s">
        <v>1</v>
      </c>
      <c r="AA18" s="308" t="s">
        <v>4027</v>
      </c>
      <c r="AB18" s="308" t="s">
        <v>7</v>
      </c>
      <c r="AC18" s="308" t="s">
        <v>4009</v>
      </c>
      <c r="AD18" s="308" t="s">
        <v>1</v>
      </c>
      <c r="AE18" s="308" t="s">
        <v>4005</v>
      </c>
      <c r="AF18" s="308" t="s">
        <v>1</v>
      </c>
      <c r="AG18" s="308" t="s">
        <v>4028</v>
      </c>
      <c r="AH18" s="295"/>
      <c r="AI18" s="295"/>
      <c r="AJ18" s="295"/>
      <c r="AK18" s="295"/>
      <c r="AL18" s="295"/>
      <c r="AM18" s="295"/>
      <c r="AN18" s="293">
        <f>IF(Table1[[#This Row],[Criterion A]]="yes",2,IF(Table1[[#This Row],[Criterion A]]="somewhat",1,0))</f>
        <v>2</v>
      </c>
      <c r="AO18" s="293">
        <f>IF(Table1[[#This Row],[Criterion B]]="yes",2,IF(Table1[[#This Row],[Criterion B]]="somewhat",1,0))</f>
        <v>1</v>
      </c>
      <c r="AP18" s="293">
        <f>IF(Table1[[#This Row],[Criterion C]]="yes",2,IF(Table1[[#This Row],[Criterion C]]="somewhat",1,0))</f>
        <v>2</v>
      </c>
      <c r="AQ18" s="293">
        <f>IF(Table1[[#This Row],[Criterion D]]="yes",2,IF(Table1[[#This Row],[Criterion D]]="somewhat",1,0))</f>
        <v>2</v>
      </c>
      <c r="AR18" s="293">
        <f>IF(Table1[[#This Row],[Criterion E]]="yes",2,IF(Table1[[#This Row],[Criterion E]]="somewhat",1,0))</f>
        <v>0</v>
      </c>
      <c r="AS18" s="293">
        <f>IF(Table1[[#This Row],[Criterion F]]="yes",2,IF(Table1[[#This Row],[Criterion F]]="somewhat",1,0))</f>
        <v>2</v>
      </c>
      <c r="AT18" s="293">
        <f>IF(Table1[[#This Row],[Criterion G]]="yes",2,IF(Table1[[#This Row],[Criterion G]]="somewhat",1,0))</f>
        <v>2</v>
      </c>
      <c r="AU18" s="293">
        <f>IF(Table1[[#This Row],[Criterion H]]="yes",2,IF(Table1[[#This Row],[Criterion H]]="somewhat",1,0))</f>
        <v>0</v>
      </c>
      <c r="AV18" s="293">
        <f>IF(Table1[[#This Row],[Criterion I]]="yes",2,IF(Table1[[#This Row],[Criterion I]]="somewhat",1,0))</f>
        <v>0</v>
      </c>
      <c r="AW18" s="293">
        <f>IF(Table1[[#This Row],[Criterion J]]="yes",2,IF(Table1[[#This Row],[Criterion J]]="somewhat",1,0))</f>
        <v>0</v>
      </c>
      <c r="AX1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1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18" s="164">
        <f>COUNTIF(Table1[[#This Row],[CT DSS PCMH + Measure Set]:[CT Commercial Payers]],"*Yes*")</f>
        <v>0</v>
      </c>
      <c r="BA18" s="164">
        <f>COUNTIF(Table1[[#This Row],[
CMMI Comprehensive Primary Care Plus (CPC+)]:[
Core Quality Measures Collaborative Core Sets]],"*yes*")</f>
        <v>1</v>
      </c>
      <c r="BB18" s="164">
        <f>COUNTIF(Table1[[#This Row],[
CMS Hospital Value-Based Purchasing]:[
Joint Commission Performance  Measure List]],"*yes*")</f>
        <v>0</v>
      </c>
      <c r="BC18" s="164">
        <f>COUNTIF(Table1[[#This Row],[
Catalyst for Payment Reform Employer-Purchaser Measure Set]],"*yes*")</f>
        <v>0</v>
      </c>
      <c r="BD18" s="164">
        <f>COUNTIF(Table1[[#This Row],[
California AMP Commercial ACO Measure Set
]:[
Washington State Common Measure Set for Health Care Quality and Cost 
]],"*yes*")</f>
        <v>0</v>
      </c>
      <c r="BE18" s="293" t="s">
        <v>1</v>
      </c>
      <c r="BF18" s="293"/>
      <c r="BG18" s="293"/>
      <c r="BH18" s="323" t="s">
        <v>3962</v>
      </c>
      <c r="BI18" s="293" t="s">
        <v>3982</v>
      </c>
      <c r="BJ18" s="296"/>
      <c r="BK18" s="296" t="s">
        <v>3111</v>
      </c>
      <c r="BL18" s="296"/>
      <c r="BM18" s="296"/>
      <c r="BN18" s="296"/>
      <c r="BO18" s="296"/>
      <c r="BP18" s="296"/>
      <c r="BQ18" s="164"/>
      <c r="BR18" s="296"/>
      <c r="BS18" s="296"/>
      <c r="BT18" s="296"/>
      <c r="BU18" s="296"/>
      <c r="BV18" s="296"/>
      <c r="BW18" s="296"/>
      <c r="BX18" s="164"/>
      <c r="BY18" s="296"/>
      <c r="BZ18" s="296"/>
      <c r="CA18" s="296"/>
      <c r="CB18" s="164"/>
    </row>
    <row r="19" spans="1:80" ht="50.15" customHeight="1">
      <c r="A19" s="156">
        <v>13</v>
      </c>
      <c r="B19" s="192" t="s">
        <v>2192</v>
      </c>
      <c r="C19" s="218" t="s">
        <v>97</v>
      </c>
      <c r="D19" s="192" t="s">
        <v>97</v>
      </c>
      <c r="E19" s="34" t="s">
        <v>1976</v>
      </c>
      <c r="F19" s="34"/>
      <c r="G19" s="193"/>
      <c r="H19" s="193" t="s">
        <v>1481</v>
      </c>
      <c r="I19" s="33" t="s">
        <v>3984</v>
      </c>
      <c r="J19" s="196" t="s">
        <v>97</v>
      </c>
      <c r="K19" s="159" t="s">
        <v>1890</v>
      </c>
      <c r="L19" s="196" t="s">
        <v>2225</v>
      </c>
      <c r="M19" s="194" t="s">
        <v>1755</v>
      </c>
      <c r="N19" s="194"/>
      <c r="O19" s="159" t="s">
        <v>3941</v>
      </c>
      <c r="P19" s="160" t="s">
        <v>3947</v>
      </c>
      <c r="Q19" s="316" t="s">
        <v>4083</v>
      </c>
      <c r="R19" s="313"/>
      <c r="S19" s="161">
        <f>SUM(Table1[[#This Row],[Set A]:[Set J]])</f>
        <v>0</v>
      </c>
      <c r="T19" s="162"/>
      <c r="U19" s="162"/>
      <c r="V19" s="162"/>
      <c r="W19" s="162"/>
      <c r="X19" s="162"/>
      <c r="Y19" s="162"/>
      <c r="Z19" s="162"/>
      <c r="AA19" s="162"/>
      <c r="AB19" s="162"/>
      <c r="AC19" s="162"/>
      <c r="AD19" s="162"/>
      <c r="AE19" s="162"/>
      <c r="AF19" s="162"/>
      <c r="AG19" s="162"/>
      <c r="AH19" s="162"/>
      <c r="AI19" s="162"/>
      <c r="AJ19" s="162"/>
      <c r="AK19" s="162"/>
      <c r="AL19" s="162"/>
      <c r="AM19" s="162"/>
      <c r="AN19" s="36">
        <f>IF(Table1[[#This Row],[Criterion A]]="yes",2,IF(Table1[[#This Row],[Criterion A]]="somewhat",1,0))</f>
        <v>0</v>
      </c>
      <c r="AO19" s="34">
        <f>IF(Table1[[#This Row],[Criterion B]]="yes",2,IF(Table1[[#This Row],[Criterion B]]="somewhat",1,0))</f>
        <v>0</v>
      </c>
      <c r="AP19" s="34">
        <f>IF(Table1[[#This Row],[Criterion C]]="yes",2,IF(Table1[[#This Row],[Criterion C]]="somewhat",1,0))</f>
        <v>0</v>
      </c>
      <c r="AQ19" s="34">
        <f>IF(Table1[[#This Row],[Criterion D]]="yes",2,IF(Table1[[#This Row],[Criterion D]]="somewhat",1,0))</f>
        <v>0</v>
      </c>
      <c r="AR19" s="34">
        <f>IF(Table1[[#This Row],[Criterion E]]="yes",2,IF(Table1[[#This Row],[Criterion E]]="somewhat",1,0))</f>
        <v>0</v>
      </c>
      <c r="AS19" s="34">
        <f>IF(Table1[[#This Row],[Criterion F]]="yes",2,IF(Table1[[#This Row],[Criterion F]]="somewhat",1,0))</f>
        <v>0</v>
      </c>
      <c r="AT19" s="34">
        <f>IF(Table1[[#This Row],[Criterion G]]="yes",2,IF(Table1[[#This Row],[Criterion G]]="somewhat",1,0))</f>
        <v>0</v>
      </c>
      <c r="AU19" s="34">
        <f>IF(Table1[[#This Row],[Criterion H]]="yes",2,IF(Table1[[#This Row],[Criterion H]]="somewhat",1,0))</f>
        <v>0</v>
      </c>
      <c r="AV19" s="34">
        <f>IF(Table1[[#This Row],[Criterion I]]="yes",2,IF(Table1[[#This Row],[Criterion I]]="somewhat",1,0))</f>
        <v>0</v>
      </c>
      <c r="AW19" s="34">
        <f>IF(Table1[[#This Row],[Criterion J]]="yes",2,IF(Table1[[#This Row],[Criterion J]]="somewhat",1,0))</f>
        <v>0</v>
      </c>
      <c r="AX1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1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9" s="164">
        <f>COUNTIF(Table1[[#This Row],[CT DSS PCMH + Measure Set]:[CT Commercial Payers]],"*Yes*")</f>
        <v>2</v>
      </c>
      <c r="BA19" s="164">
        <f>COUNTIF(Table1[[#This Row],[
CMMI Comprehensive Primary Care Plus (CPC+)]:[
Core Quality Measures Collaborative Core Sets]],"*yes*")</f>
        <v>0</v>
      </c>
      <c r="BB19" s="164">
        <f>COUNTIF(Table1[[#This Row],[
CMS Hospital Value-Based Purchasing]:[
Joint Commission Performance  Measure List]],"*yes*")</f>
        <v>0</v>
      </c>
      <c r="BC19" s="164">
        <f>COUNTIF(Table1[[#This Row],[
Catalyst for Payment Reform Employer-Purchaser Measure Set]],"*yes*")</f>
        <v>0</v>
      </c>
      <c r="BD19" s="164">
        <f>COUNTIF(Table1[[#This Row],[
California AMP Commercial ACO Measure Set
]:[
Washington State Common Measure Set for Health Care Quality and Cost 
]],"*yes*")</f>
        <v>1</v>
      </c>
      <c r="BE19" s="34"/>
      <c r="BF19" s="34"/>
      <c r="BG19" s="34" t="s">
        <v>3966</v>
      </c>
      <c r="BH19" s="322" t="s">
        <v>4130</v>
      </c>
      <c r="BI19" s="34"/>
      <c r="BJ19" s="223"/>
      <c r="BK19" s="223"/>
      <c r="BL19" s="223"/>
      <c r="BM19" s="223"/>
      <c r="BN19" s="223"/>
      <c r="BO19" s="223"/>
      <c r="BP19" s="223"/>
      <c r="BQ19" s="223"/>
      <c r="BR19" s="223"/>
      <c r="BS19" s="223"/>
      <c r="BT19" s="223"/>
      <c r="BU19" s="223"/>
      <c r="BV19" s="223"/>
      <c r="BW19" s="223"/>
      <c r="BX19" s="223"/>
      <c r="BY19" s="223" t="s">
        <v>1</v>
      </c>
      <c r="BZ19" s="223"/>
      <c r="CA19" s="223"/>
      <c r="CB19" s="223"/>
    </row>
    <row r="20" spans="1:80" ht="50.15" customHeight="1">
      <c r="A20" s="197">
        <v>13.1</v>
      </c>
      <c r="B20" s="192" t="s">
        <v>3813</v>
      </c>
      <c r="C20" s="218" t="s">
        <v>97</v>
      </c>
      <c r="D20" s="192" t="s">
        <v>97</v>
      </c>
      <c r="E20" s="34" t="s">
        <v>1976</v>
      </c>
      <c r="F20" s="34"/>
      <c r="G20" s="193"/>
      <c r="H20" s="193" t="s">
        <v>3856</v>
      </c>
      <c r="I20" s="33" t="s">
        <v>3984</v>
      </c>
      <c r="J20" s="34" t="s">
        <v>97</v>
      </c>
      <c r="K20" s="34" t="s">
        <v>1890</v>
      </c>
      <c r="L20" s="34" t="s">
        <v>2415</v>
      </c>
      <c r="M20" s="194" t="s">
        <v>5</v>
      </c>
      <c r="N20" s="194"/>
      <c r="O20" s="293" t="s">
        <v>3953</v>
      </c>
      <c r="P20" s="160" t="s">
        <v>3952</v>
      </c>
      <c r="Q20" s="317" t="s">
        <v>4083</v>
      </c>
      <c r="R20" s="313"/>
      <c r="S20" s="161">
        <f>SUM(Table1[[#This Row],[Set A]:[Set J]])</f>
        <v>11</v>
      </c>
      <c r="T20" s="162" t="s">
        <v>1</v>
      </c>
      <c r="U20" s="162" t="s">
        <v>4029</v>
      </c>
      <c r="V20" s="162" t="s">
        <v>20</v>
      </c>
      <c r="W20" s="162" t="s">
        <v>4030</v>
      </c>
      <c r="X20" s="162" t="s">
        <v>1</v>
      </c>
      <c r="Y20" s="162" t="s">
        <v>5</v>
      </c>
      <c r="Z20" s="162" t="s">
        <v>1</v>
      </c>
      <c r="AA20" s="162" t="s">
        <v>4031</v>
      </c>
      <c r="AB20" s="162" t="s">
        <v>7</v>
      </c>
      <c r="AC20" s="308" t="s">
        <v>4009</v>
      </c>
      <c r="AD20" s="162" t="s">
        <v>1</v>
      </c>
      <c r="AE20" s="162" t="s">
        <v>4031</v>
      </c>
      <c r="AF20" s="162" t="s">
        <v>1</v>
      </c>
      <c r="AG20" s="162" t="s">
        <v>4032</v>
      </c>
      <c r="AH20" s="162"/>
      <c r="AI20" s="162"/>
      <c r="AJ20" s="162"/>
      <c r="AK20" s="162"/>
      <c r="AL20" s="162"/>
      <c r="AM20" s="162"/>
      <c r="AN20" s="36">
        <f>IF(Table1[[#This Row],[Criterion A]]="yes",2,IF(Table1[[#This Row],[Criterion A]]="somewhat",1,0))</f>
        <v>2</v>
      </c>
      <c r="AO20" s="34">
        <f>IF(Table1[[#This Row],[Criterion B]]="yes",2,IF(Table1[[#This Row],[Criterion B]]="somewhat",1,0))</f>
        <v>1</v>
      </c>
      <c r="AP20" s="34">
        <f>IF(Table1[[#This Row],[Criterion C]]="yes",2,IF(Table1[[#This Row],[Criterion C]]="somewhat",1,0))</f>
        <v>2</v>
      </c>
      <c r="AQ20" s="34">
        <f>IF(Table1[[#This Row],[Criterion D]]="yes",2,IF(Table1[[#This Row],[Criterion D]]="somewhat",1,0))</f>
        <v>2</v>
      </c>
      <c r="AR20" s="34">
        <f>IF(Table1[[#This Row],[Criterion E]]="yes",2,IF(Table1[[#This Row],[Criterion E]]="somewhat",1,0))</f>
        <v>0</v>
      </c>
      <c r="AS20" s="34">
        <f>IF(Table1[[#This Row],[Criterion F]]="yes",2,IF(Table1[[#This Row],[Criterion F]]="somewhat",1,0))</f>
        <v>2</v>
      </c>
      <c r="AT20" s="34">
        <f>IF(Table1[[#This Row],[Criterion G]]="yes",2,IF(Table1[[#This Row],[Criterion G]]="somewhat",1,0))</f>
        <v>2</v>
      </c>
      <c r="AU20" s="34">
        <f>IF(Table1[[#This Row],[Criterion H]]="yes",2,IF(Table1[[#This Row],[Criterion H]]="somewhat",1,0))</f>
        <v>0</v>
      </c>
      <c r="AV20" s="34">
        <f>IF(Table1[[#This Row],[Criterion I]]="yes",2,IF(Table1[[#This Row],[Criterion I]]="somewhat",1,0))</f>
        <v>0</v>
      </c>
      <c r="AW20" s="34">
        <f>IF(Table1[[#This Row],[Criterion J]]="yes",2,IF(Table1[[#This Row],[Criterion J]]="somewhat",1,0))</f>
        <v>0</v>
      </c>
      <c r="AX2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2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20" s="164">
        <f>COUNTIF(Table1[[#This Row],[CT DSS PCMH + Measure Set]:[CT Commercial Payers]],"*Yes*")</f>
        <v>0</v>
      </c>
      <c r="BA20" s="164">
        <f>COUNTIF(Table1[[#This Row],[
CMMI Comprehensive Primary Care Plus (CPC+)]:[
Core Quality Measures Collaborative Core Sets]],"*yes*")</f>
        <v>1</v>
      </c>
      <c r="BB20" s="164">
        <f>COUNTIF(Table1[[#This Row],[
CMS Hospital Value-Based Purchasing]:[
Joint Commission Performance  Measure List]],"*yes*")</f>
        <v>0</v>
      </c>
      <c r="BC20" s="164">
        <f>COUNTIF(Table1[[#This Row],[
Catalyst for Payment Reform Employer-Purchaser Measure Set]],"*yes*")</f>
        <v>0</v>
      </c>
      <c r="BD20" s="164">
        <f>COUNTIF(Table1[[#This Row],[
California AMP Commercial ACO Measure Set
]:[
Washington State Common Measure Set for Health Care Quality and Cost 
]],"*yes*")</f>
        <v>3</v>
      </c>
      <c r="BE20" s="34" t="s">
        <v>1</v>
      </c>
      <c r="BF20" s="34"/>
      <c r="BG20" s="34"/>
      <c r="BH20" s="323" t="s">
        <v>3962</v>
      </c>
      <c r="BI20" s="293" t="s">
        <v>3982</v>
      </c>
      <c r="BJ20" s="164"/>
      <c r="BK20" s="164" t="s">
        <v>3111</v>
      </c>
      <c r="BL20" s="164"/>
      <c r="BM20" s="164"/>
      <c r="BN20" s="164"/>
      <c r="BO20" s="164"/>
      <c r="BP20" s="164"/>
      <c r="BQ20" s="164"/>
      <c r="BR20" s="164"/>
      <c r="BS20" s="164"/>
      <c r="BT20" s="164"/>
      <c r="BU20" s="164"/>
      <c r="BV20" s="164"/>
      <c r="BW20" s="164"/>
      <c r="BX20" s="164" t="s">
        <v>1</v>
      </c>
      <c r="BY20" s="164"/>
      <c r="BZ20" s="164"/>
      <c r="CA20" s="164" t="s">
        <v>3921</v>
      </c>
      <c r="CB20" s="164" t="s">
        <v>1</v>
      </c>
    </row>
    <row r="21" spans="1:80" ht="50.15" customHeight="1">
      <c r="A21" s="156">
        <v>14</v>
      </c>
      <c r="B21" s="192" t="str">
        <f>IF(Table1[[#This Row],[NQF Number]]="NA"," ",IF(Table1[[#This Row],[NQF Number]]="No"," ",INDEX(Table48[[#All],[Measure Name]],MATCH(Table1[[#This Row],[NQF Number]],Table48[[#All],[NQF '#]],0))))</f>
        <v>Tobacco Use: Screening and Cessation Intervention</v>
      </c>
      <c r="C21" s="218" t="s">
        <v>32</v>
      </c>
      <c r="D21" s="192" t="str">
        <f>IF(Table1[[#This Row],[NQF Number]]="NA"," ",IF(Table1[[#This Row],[NQF Number]]="No"," ",INDEX(Table48[[#All],[NQF Endorsement Status as of February 2021]],MATCH(Table1[[#This Row],[NQF Number]],Table48[[#All],[NQF '#]],0))))</f>
        <v>Endorsed</v>
      </c>
      <c r="E21" s="34" t="str">
        <f>IF(Table1[[#This Row],[NQF Number]]="NA"," ",IF(Table1[[#This Row],[NQF Number]]="No"," ",IF(INDEX(Table48[[#All],[Steward]],MATCH(Table1[[#This Row],[NQF Number]],Table48[[#All],[NQF '#]],0))=0,"",INDEX(Table48[[#All],[Steward]],MATCH(Table1[[#This Row],[NQF Number]],Table48[[#All],[NQF '#]],0)))))</f>
        <v>AMA-PCPI (American Medical Association-convened Physician Consortium for Performance Improvement)</v>
      </c>
      <c r="F21" s="34" t="str">
        <f>IF(Table1[[#This Row],[NQF Number]]="NA"," ",IF(Table1[[#This Row],[NQF Number]]="No"," ",IF(INDEX(Table48[[#All],[CMS Quality ID]],MATCH(Table1[[#This Row],[NQF Number]],Table48[[#All],[NQF '#]],0))=0,"",INDEX(Table48[[#All],[CMS Quality ID]],MATCH(Table1[[#This Row],[NQF Number]],Table48[[#All],[NQF '#]],0)))))</f>
        <v>226</v>
      </c>
      <c r="G21" s="193" t="str">
        <f>IF(Table1[[#This Row],[NQF Number]]="NA"," ",IF(Table1[[#This Row],[NQF Number]]="No"," ",IF(INDEX(Table48[[#All],[CMS eCQM ID as of June 2020]],MATCH(Table1[[#This Row],[NQF Number]],Table48[[#All],[NQF '#]],0))=0,"",INDEX(Table48[[#All],[CMS eCQM ID as of June 2020]],MATCH(Table1[[#This Row],[NQF Number]],Table48[[#All],[NQF '#]],0)))))</f>
        <v>CMS138v8</v>
      </c>
      <c r="H21" s="193" t="str">
        <f>IF(Table1[[#This Row],[NQF Number]]="NA"," ",IF(Table1[[#This Row],[NQF Number]]="No"," ",INDEX(Table48[[#All],[Description]],MATCH(Table1[[#This Row],[NQF Number]],Table48[[#All],[NQF '#]],0))))</f>
        <v>Percentage of patients aged 18 years and older who were screened for tobacco use one or more times within 24 months AND who received cessation counseling intervention if identified as a tobacco user</v>
      </c>
      <c r="I21" s="33" t="s">
        <v>3984</v>
      </c>
      <c r="J21" s="34" t="s">
        <v>1900</v>
      </c>
      <c r="K21" s="34" t="str">
        <f>IF(Table1[[#This Row],[NQF Number]]="NA"," ",IF(Table1[[#This Row],[NQF Number]]="No"," ",INDEX(Table48[[#All],[Measure Type]],MATCH(Table1[[#This Row],[NQF Number]],Table48[[#All],[NQF '#]],0))))</f>
        <v>Process</v>
      </c>
      <c r="L21" s="34" t="str">
        <f>IF(Table1[[#This Row],[NQF Number]]="NA"," ",IF(Table1[[#This Row],[NQF Number]]="No"," ",INDEX(Table48[[#All],[Populations]],MATCH(Table1[[#This Row],[NQF Number]],Table48[[#All],[NQF '#]],0))))</f>
        <v>Adult</v>
      </c>
      <c r="M21" s="194" t="str">
        <f>IF(Table1[[#This Row],[NQF Number]]="NA"," ",IF(Table1[[#This Row],[NQF Number]]="No"," ",INDEX(Table48[[#All],[Data Source]],MATCH(Table1[[#This Row],[NQF Number]],Table48[[#All],[NQF '#]],0))))</f>
        <v>Claims/Clinical Data</v>
      </c>
      <c r="N21" s="194">
        <f>IF(Table1[[#This Row],[NQF Number]]="NA"," ",IF(Table1[[#This Row],[NQF Number]]="No"," ",INDEX(Table48[[#All],[Disparities-sensitive Status]],MATCH(Table1[[#This Row],[NQF Number]],Table48[[#All],[NQF '#]],0))))</f>
        <v>0</v>
      </c>
      <c r="O21" s="159" t="s">
        <v>3941</v>
      </c>
      <c r="P21" s="160" t="s">
        <v>3949</v>
      </c>
      <c r="Q21" s="318" t="s">
        <v>4084</v>
      </c>
      <c r="R21" s="313"/>
      <c r="S21" s="161">
        <f>SUM(Table1[[#This Row],[Set A]:[Set J]])</f>
        <v>0</v>
      </c>
      <c r="T21" s="162"/>
      <c r="U21" s="162"/>
      <c r="V21" s="162"/>
      <c r="W21" s="162"/>
      <c r="X21" s="162"/>
      <c r="Y21" s="162"/>
      <c r="Z21" s="162"/>
      <c r="AA21" s="162"/>
      <c r="AB21" s="162"/>
      <c r="AC21" s="162"/>
      <c r="AD21" s="162"/>
      <c r="AE21" s="162"/>
      <c r="AF21" s="162"/>
      <c r="AG21" s="162"/>
      <c r="AH21" s="162"/>
      <c r="AI21" s="162"/>
      <c r="AJ21" s="162"/>
      <c r="AK21" s="162"/>
      <c r="AL21" s="162"/>
      <c r="AM21" s="162"/>
      <c r="AN21" s="36">
        <f>IF(Table1[[#This Row],[Criterion A]]="yes",2,IF(Table1[[#This Row],[Criterion A]]="somewhat",1,0))</f>
        <v>0</v>
      </c>
      <c r="AO21" s="34">
        <f>IF(Table1[[#This Row],[Criterion B]]="yes",2,IF(Table1[[#This Row],[Criterion B]]="somewhat",1,0))</f>
        <v>0</v>
      </c>
      <c r="AP21" s="34">
        <f>IF(Table1[[#This Row],[Criterion C]]="yes",2,IF(Table1[[#This Row],[Criterion C]]="somewhat",1,0))</f>
        <v>0</v>
      </c>
      <c r="AQ21" s="34">
        <f>IF(Table1[[#This Row],[Criterion D]]="yes",2,IF(Table1[[#This Row],[Criterion D]]="somewhat",1,0))</f>
        <v>0</v>
      </c>
      <c r="AR21" s="34">
        <f>IF(Table1[[#This Row],[Criterion E]]="yes",2,IF(Table1[[#This Row],[Criterion E]]="somewhat",1,0))</f>
        <v>0</v>
      </c>
      <c r="AS21" s="34">
        <f>IF(Table1[[#This Row],[Criterion F]]="yes",2,IF(Table1[[#This Row],[Criterion F]]="somewhat",1,0))</f>
        <v>0</v>
      </c>
      <c r="AT21" s="34">
        <f>IF(Table1[[#This Row],[Criterion G]]="yes",2,IF(Table1[[#This Row],[Criterion G]]="somewhat",1,0))</f>
        <v>0</v>
      </c>
      <c r="AU21" s="34">
        <f>IF(Table1[[#This Row],[Criterion H]]="yes",2,IF(Table1[[#This Row],[Criterion H]]="somewhat",1,0))</f>
        <v>0</v>
      </c>
      <c r="AV21" s="34">
        <f>IF(Table1[[#This Row],[Criterion I]]="yes",2,IF(Table1[[#This Row],[Criterion I]]="somewhat",1,0))</f>
        <v>0</v>
      </c>
      <c r="AW21" s="34">
        <f>IF(Table1[[#This Row],[Criterion J]]="yes",2,IF(Table1[[#This Row],[Criterion J]]="somewhat",1,0))</f>
        <v>0</v>
      </c>
      <c r="AX2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2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21" s="164">
        <f>COUNTIF(Table1[[#This Row],[CT DSS PCMH + Measure Set]:[CT Commercial Payers]],"*Yes*")</f>
        <v>0</v>
      </c>
      <c r="BA21" s="164">
        <f>COUNTIF(Table1[[#This Row],[
CMMI Comprehensive Primary Care Plus (CPC+)]:[
Core Quality Measures Collaborative Core Sets]],"*yes*")</f>
        <v>4</v>
      </c>
      <c r="BB21" s="164">
        <f>COUNTIF(Table1[[#This Row],[
CMS Hospital Value-Based Purchasing]:[
Joint Commission Performance  Measure List]],"*yes*")</f>
        <v>0</v>
      </c>
      <c r="BC21" s="164">
        <f>COUNTIF(Table1[[#This Row],[
Catalyst for Payment Reform Employer-Purchaser Measure Set]],"*yes*")</f>
        <v>1</v>
      </c>
      <c r="BD21" s="164">
        <f>COUNTIF(Table1[[#This Row],[
California AMP Commercial ACO Measure Set
]:[
Washington State Common Measure Set for Health Care Quality and Cost 
]],"*yes*")</f>
        <v>0</v>
      </c>
      <c r="BE21" s="34"/>
      <c r="BF21" s="34"/>
      <c r="BG21" s="34"/>
      <c r="BH21" s="322"/>
      <c r="BI21" s="34"/>
      <c r="BJ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(0028e)</v>
      </c>
      <c r="BN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(ACO-17)</v>
      </c>
      <c r="BQ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Behavioral Health, Cardiovascular) (0028e)</v>
      </c>
      <c r="BS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2" spans="1:80" ht="50.25" customHeight="1">
      <c r="A22" s="156">
        <v>15</v>
      </c>
      <c r="B22" s="195" t="str">
        <f>IF(Table1[[#This Row],[NQF Number]]="NA"," ",IF(Table1[[#This Row],[NQF Number]]="No"," ",INDEX(Table48[[#All],[Measure Name]],MATCH(Table1[[#This Row],[NQF Number]],Table48[[#All],[NQF '#]],0))))</f>
        <v>Prenatal &amp; Postpartum Care</v>
      </c>
      <c r="C22" s="216" t="s">
        <v>156</v>
      </c>
      <c r="D22" s="195" t="str">
        <f>IF(Table1[[#This Row],[NQF Number]]="NA"," ",IF(Table1[[#This Row],[NQF Number]]="No"," ",INDEX(Table48[[#All],[NQF Endorsement Status as of February 2021]],MATCH(Table1[[#This Row],[NQF Number]],Table48[[#All],[NQF '#]],0))))</f>
        <v>No Longer Endorsed</v>
      </c>
      <c r="E22" s="159" t="str">
        <f>IF(Table1[[#This Row],[NQF Number]]="NA"," ",IF(Table1[[#This Row],[NQF Number]]="No"," ",IF(INDEX(Table48[[#All],[Steward]],MATCH(Table1[[#This Row],[NQF Number]],Table48[[#All],[NQF '#]],0))=0,"",INDEX(Table48[[#All],[Steward]],MATCH(Table1[[#This Row],[NQF Number]],Table48[[#All],[NQF '#]],0)))))</f>
        <v>National Committee for Quality Assurance</v>
      </c>
      <c r="F22" s="159" t="str">
        <f>IF(Table1[[#This Row],[NQF Number]]="NA"," ",IF(Table1[[#This Row],[NQF Number]]="No"," ",IF(INDEX(Table48[[#All],[CMS Quality ID]],MATCH(Table1[[#This Row],[NQF Number]],Table48[[#All],[NQF '#]],0))=0,"",INDEX(Table48[[#All],[CMS Quality ID]],MATCH(Table1[[#This Row],[NQF Number]],Table48[[#All],[NQF '#]],0)))))</f>
        <v/>
      </c>
      <c r="G22" s="196" t="str">
        <f>IF(Table1[[#This Row],[NQF Number]]="NA"," ",IF(Table1[[#This Row],[NQF Number]]="No"," ",IF(INDEX(Table48[[#All],[CMS eCQM ID as of June 2020]],MATCH(Table1[[#This Row],[NQF Number]],Table48[[#All],[NQF '#]],0))=0,"",INDEX(Table48[[#All],[CMS eCQM ID as of June 2020]],MATCH(Table1[[#This Row],[NQF Number]],Table48[[#All],[NQF '#]],0)))))</f>
        <v/>
      </c>
      <c r="H22" s="196" t="str">
        <f>IF(Table1[[#This Row],[NQF Number]]="NA"," ",IF(Table1[[#This Row],[NQF Number]]="No"," ",INDEX(Table48[[#All],[Description]],MATCH(Table1[[#This Row],[NQF Number]],Table48[[#All],[NQF '#]],0))))</f>
        <v>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v>
      </c>
      <c r="I22" s="33" t="s">
        <v>3984</v>
      </c>
      <c r="J22" s="159" t="s">
        <v>1916</v>
      </c>
      <c r="K22" s="159" t="str">
        <f>IF(Table1[[#This Row],[NQF Number]]="NA"," ",IF(Table1[[#This Row],[NQF Number]]="No"," ",INDEX(Table48[[#All],[Measure Type]],MATCH(Table1[[#This Row],[NQF Number]],Table48[[#All],[NQF '#]],0))))</f>
        <v>Process</v>
      </c>
      <c r="L22" s="159" t="str">
        <f>IF(Table1[[#This Row],[NQF Number]]="NA"," ",IF(Table1[[#This Row],[NQF Number]]="No"," ",INDEX(Table48[[#All],[Populations]],MATCH(Table1[[#This Row],[NQF Number]],Table48[[#All],[NQF '#]],0))))</f>
        <v>Adolescent and Adult</v>
      </c>
      <c r="M22" s="164" t="str">
        <f>IF(Table1[[#This Row],[NQF Number]]="NA"," ",IF(Table1[[#This Row],[NQF Number]]="No"," ",INDEX(Table48[[#All],[Data Source]],MATCH(Table1[[#This Row],[NQF Number]],Table48[[#All],[NQF '#]],0))))</f>
        <v>Claims/Clinical Data</v>
      </c>
      <c r="N22" s="164" t="str">
        <f>IF(Table1[[#This Row],[NQF Number]]="NA"," ",IF(Table1[[#This Row],[NQF Number]]="No"," ",INDEX(Table48[[#All],[Disparities-sensitive Status]],MATCH(Table1[[#This Row],[NQF Number]],Table48[[#All],[NQF '#]],0))))</f>
        <v>Yes</v>
      </c>
      <c r="O22" s="159" t="s">
        <v>3941</v>
      </c>
      <c r="P22" s="160" t="s">
        <v>3943</v>
      </c>
      <c r="Q22" s="316" t="s">
        <v>4085</v>
      </c>
      <c r="R22" s="312"/>
      <c r="S22" s="161">
        <f>SUM(Table1[[#This Row],[Set A]:[Set J]])</f>
        <v>12</v>
      </c>
      <c r="T22" s="162" t="s">
        <v>1</v>
      </c>
      <c r="U22" s="162" t="s">
        <v>4033</v>
      </c>
      <c r="V22" s="162" t="s">
        <v>1</v>
      </c>
      <c r="W22" s="162" t="s">
        <v>4034</v>
      </c>
      <c r="X22" s="162" t="s">
        <v>20</v>
      </c>
      <c r="Y22" s="162" t="s">
        <v>4012</v>
      </c>
      <c r="Z22" s="162" t="s">
        <v>1</v>
      </c>
      <c r="AA22" s="162" t="s">
        <v>4031</v>
      </c>
      <c r="AB22" s="162" t="s">
        <v>20</v>
      </c>
      <c r="AC22" s="162" t="s">
        <v>4035</v>
      </c>
      <c r="AD22" s="162" t="s">
        <v>1</v>
      </c>
      <c r="AE22" s="162" t="s">
        <v>4031</v>
      </c>
      <c r="AF22" s="162" t="s">
        <v>1</v>
      </c>
      <c r="AG22" s="162" t="s">
        <v>4036</v>
      </c>
      <c r="AH22" s="162"/>
      <c r="AI22" s="162"/>
      <c r="AJ22" s="162"/>
      <c r="AK22" s="162"/>
      <c r="AL22" s="162"/>
      <c r="AM22" s="162"/>
      <c r="AN22" s="163">
        <f>IF(Table1[[#This Row],[Criterion A]]="yes",2,IF(Table1[[#This Row],[Criterion A]]="somewhat",1,0))</f>
        <v>2</v>
      </c>
      <c r="AO22" s="159">
        <f>IF(Table1[[#This Row],[Criterion B]]="yes",2,IF(Table1[[#This Row],[Criterion B]]="somewhat",1,0))</f>
        <v>2</v>
      </c>
      <c r="AP22" s="159">
        <f>IF(Table1[[#This Row],[Criterion C]]="yes",2,IF(Table1[[#This Row],[Criterion C]]="somewhat",1,0))</f>
        <v>1</v>
      </c>
      <c r="AQ22" s="159">
        <f>IF(Table1[[#This Row],[Criterion D]]="yes",2,IF(Table1[[#This Row],[Criterion D]]="somewhat",1,0))</f>
        <v>2</v>
      </c>
      <c r="AR22" s="159">
        <f>IF(Table1[[#This Row],[Criterion E]]="yes",2,IF(Table1[[#This Row],[Criterion E]]="somewhat",1,0))</f>
        <v>1</v>
      </c>
      <c r="AS22" s="159">
        <f>IF(Table1[[#This Row],[Criterion F]]="yes",2,IF(Table1[[#This Row],[Criterion F]]="somewhat",1,0))</f>
        <v>2</v>
      </c>
      <c r="AT22" s="159">
        <f>IF(Table1[[#This Row],[Criterion G]]="yes",2,IF(Table1[[#This Row],[Criterion G]]="somewhat",1,0))</f>
        <v>2</v>
      </c>
      <c r="AU22" s="159">
        <f>IF(Table1[[#This Row],[Criterion H]]="yes",2,IF(Table1[[#This Row],[Criterion H]]="somewhat",1,0))</f>
        <v>0</v>
      </c>
      <c r="AV22" s="159">
        <f>IF(Table1[[#This Row],[Criterion I]]="yes",2,IF(Table1[[#This Row],[Criterion I]]="somewhat",1,0))</f>
        <v>0</v>
      </c>
      <c r="AW22" s="159">
        <f>IF(Table1[[#This Row],[Criterion J]]="yes",2,IF(Table1[[#This Row],[Criterion J]]="somewhat",1,0))</f>
        <v>0</v>
      </c>
      <c r="AX2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AY2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22" s="164">
        <f>COUNTIF(Table1[[#This Row],[CT DSS PCMH + Measure Set]:[CT Commercial Payers]],"*Yes*")</f>
        <v>2</v>
      </c>
      <c r="BA22" s="164">
        <f>COUNTIF(Table1[[#This Row],[
CMMI Comprehensive Primary Care Plus (CPC+)]:[
Core Quality Measures Collaborative Core Sets]],"*yes*")</f>
        <v>2</v>
      </c>
      <c r="BB22" s="164">
        <f>COUNTIF(Table1[[#This Row],[
CMS Hospital Value-Based Purchasing]:[
Joint Commission Performance  Measure List]],"*yes*")</f>
        <v>0</v>
      </c>
      <c r="BC22" s="164">
        <f>COUNTIF(Table1[[#This Row],[
Catalyst for Payment Reform Employer-Purchaser Measure Set]],"*yes*")</f>
        <v>0</v>
      </c>
      <c r="BD22" s="164">
        <f>COUNTIF(Table1[[#This Row],[
California AMP Commercial ACO Measure Set
]:[
Washington State Common Measure Set for Health Care Quality and Cost 
]],"*yes*")</f>
        <v>4</v>
      </c>
      <c r="BE22" s="34" t="s">
        <v>1</v>
      </c>
      <c r="BF22" s="159" t="s">
        <v>3963</v>
      </c>
      <c r="BG22" s="159"/>
      <c r="BH22" s="324" t="s">
        <v>4131</v>
      </c>
      <c r="BI22" s="293" t="s">
        <v>3982</v>
      </c>
      <c r="BJ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(Timeliness of Prenatal Care) [Maternity Core Set Measure]</v>
      </c>
      <c r="BL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(Postpartum Care Rate) [Maternity Core Set Measure]</v>
      </c>
      <c r="BM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 (1st Year)</v>
      </c>
      <c r="BY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 (Postpartum Care)</v>
      </c>
      <c r="CA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Postpartum Care Rate)</v>
      </c>
      <c r="CB2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3" spans="1:80" ht="50.15" customHeight="1">
      <c r="A23" s="197">
        <v>16</v>
      </c>
      <c r="B23" s="49" t="str">
        <f>IF(Table1[[#This Row],[NQF Number]]="NA"," ",IF(Table1[[#This Row],[NQF Number]]="No"," ",INDEX(Table48[[#All],[Measure Name]],MATCH(Table1[[#This Row],[NQF Number]],Table48[[#All],[NQF '#]],0))))</f>
        <v>Screening for Depression and Follow-Up Plan</v>
      </c>
      <c r="C23" s="218" t="s">
        <v>43</v>
      </c>
      <c r="D23" s="49" t="str">
        <f>IF(Table1[[#This Row],[NQF Number]]="NA"," ",IF(Table1[[#This Row],[NQF Number]]="No"," ",INDEX(Table48[[#All],[NQF Endorsement Status as of February 2021]],MATCH(Table1[[#This Row],[NQF Number]],Table48[[#All],[NQF '#]],0))))</f>
        <v>No Longer Endorsed</v>
      </c>
      <c r="E23" s="33" t="str">
        <f>IF(Table1[[#This Row],[NQF Number]]="NA"," ",IF(Table1[[#This Row],[NQF Number]]="No"," ",IF(INDEX(Table48[[#All],[Steward]],MATCH(Table1[[#This Row],[NQF Number]],Table48[[#All],[NQF '#]],0))=0,"",INDEX(Table48[[#All],[Steward]],MATCH(Table1[[#This Row],[NQF Number]],Table48[[#All],[NQF '#]],0)))))</f>
        <v>Centers for Medicare &amp; Medicaid Services</v>
      </c>
      <c r="F23" s="33" t="str">
        <f>IF(Table1[[#This Row],[NQF Number]]="NA"," ",IF(Table1[[#This Row],[NQF Number]]="No"," ",IF(INDEX(Table48[[#All],[CMS Quality ID]],MATCH(Table1[[#This Row],[NQF Number]],Table48[[#All],[NQF '#]],0))=0,"",INDEX(Table48[[#All],[CMS Quality ID]],MATCH(Table1[[#This Row],[NQF Number]],Table48[[#All],[NQF '#]],0)))))</f>
        <v>134</v>
      </c>
      <c r="G23" s="33" t="str">
        <f>IF(Table1[[#This Row],[NQF Number]]="NA"," ",IF(Table1[[#This Row],[NQF Number]]="No"," ",IF(INDEX(Table48[[#All],[CMS eCQM ID as of June 2020]],MATCH(Table1[[#This Row],[NQF Number]],Table48[[#All],[NQF '#]],0))=0,"",INDEX(Table48[[#All],[CMS eCQM ID as of June 2020]],MATCH(Table1[[#This Row],[NQF Number]],Table48[[#All],[NQF '#]],0)))))</f>
        <v>CMS2v9</v>
      </c>
      <c r="H23" s="33" t="str">
        <f>IF(Table1[[#This Row],[NQF Number]]="NA"," ",IF(Table1[[#This Row],[NQF Number]]="No"," ",INDEX(Table48[[#All],[Description]],MATCH(Table1[[#This Row],[NQF Number]],Table48[[#All],[NQF '#]],0))))</f>
        <v>Percentage of patients aged 12 years and older screened for clinical depression on the date of the encounter using an age appropriate standardized depression screening tool AND if positive, a follow up plan is documented on the date of the positive screen</v>
      </c>
      <c r="I23" s="33" t="s">
        <v>3984</v>
      </c>
      <c r="J23" s="193" t="s">
        <v>1904</v>
      </c>
      <c r="K23" s="34" t="str">
        <f>IF(Table1[[#This Row],[NQF Number]]="NA"," ",IF(Table1[[#This Row],[NQF Number]]="No"," ",INDEX(Table48[[#All],[Measure Type]],MATCH(Table1[[#This Row],[NQF Number]],Table48[[#All],[NQF '#]],0))))</f>
        <v>Process</v>
      </c>
      <c r="L23" s="193" t="str">
        <f>IF(Table1[[#This Row],[NQF Number]]="NA"," ",IF(Table1[[#This Row],[NQF Number]]="No"," ",INDEX(Table48[[#All],[Populations]],MATCH(Table1[[#This Row],[NQF Number]],Table48[[#All],[NQF '#]],0))))</f>
        <v>Adolescent and Adult</v>
      </c>
      <c r="M23" s="34" t="str">
        <f>IF(Table1[[#This Row],[NQF Number]]="NA"," ",IF(Table1[[#This Row],[NQF Number]]="No"," ",INDEX(Table48[[#All],[Data Source]],MATCH(Table1[[#This Row],[NQF Number]],Table48[[#All],[NQF '#]],0))))</f>
        <v>Claims/Clinical Data</v>
      </c>
      <c r="N23" s="34" t="str">
        <f>IF(Table1[[#This Row],[NQF Number]]="NA"," ",IF(Table1[[#This Row],[NQF Number]]="No"," ",INDEX(Table48[[#All],[Disparities-sensitive Status]],MATCH(Table1[[#This Row],[NQF Number]],Table48[[#All],[NQF '#]],0))))</f>
        <v>Yes</v>
      </c>
      <c r="O23" s="159" t="s">
        <v>3941</v>
      </c>
      <c r="P23" s="160" t="s">
        <v>3943</v>
      </c>
      <c r="Q23" s="316" t="s">
        <v>4086</v>
      </c>
      <c r="R23" s="313"/>
      <c r="S23" s="161">
        <f>SUM(Table1[[#This Row],[Set A]:[Set J]])</f>
        <v>10</v>
      </c>
      <c r="T23" s="162" t="s">
        <v>20</v>
      </c>
      <c r="U23" s="162" t="s">
        <v>4058</v>
      </c>
      <c r="V23" s="162" t="s">
        <v>7</v>
      </c>
      <c r="W23" s="162" t="s">
        <v>4037</v>
      </c>
      <c r="X23" s="162" t="s">
        <v>20</v>
      </c>
      <c r="Y23" s="162" t="s">
        <v>4012</v>
      </c>
      <c r="Z23" s="162" t="s">
        <v>1</v>
      </c>
      <c r="AA23" s="162" t="s">
        <v>4038</v>
      </c>
      <c r="AB23" s="162" t="s">
        <v>1</v>
      </c>
      <c r="AC23" s="162" t="s">
        <v>4039</v>
      </c>
      <c r="AD23" s="162" t="s">
        <v>1</v>
      </c>
      <c r="AE23" s="162" t="s">
        <v>4031</v>
      </c>
      <c r="AF23" s="162" t="s">
        <v>1</v>
      </c>
      <c r="AG23" s="162" t="s">
        <v>4040</v>
      </c>
      <c r="AH23" s="162"/>
      <c r="AI23" s="162"/>
      <c r="AJ23" s="162"/>
      <c r="AK23" s="162"/>
      <c r="AL23" s="162"/>
      <c r="AM23" s="162"/>
      <c r="AN23" s="36">
        <f>IF(Table1[[#This Row],[Criterion A]]="yes",2,IF(Table1[[#This Row],[Criterion A]]="somewhat",1,0))</f>
        <v>1</v>
      </c>
      <c r="AO23" s="34">
        <f>IF(Table1[[#This Row],[Criterion B]]="yes",2,IF(Table1[[#This Row],[Criterion B]]="somewhat",1,0))</f>
        <v>0</v>
      </c>
      <c r="AP23" s="34">
        <f>IF(Table1[[#This Row],[Criterion C]]="yes",2,IF(Table1[[#This Row],[Criterion C]]="somewhat",1,0))</f>
        <v>1</v>
      </c>
      <c r="AQ23" s="34">
        <f>IF(Table1[[#This Row],[Criterion D]]="yes",2,IF(Table1[[#This Row],[Criterion D]]="somewhat",1,0))</f>
        <v>2</v>
      </c>
      <c r="AR23" s="34">
        <f>IF(Table1[[#This Row],[Criterion E]]="yes",2,IF(Table1[[#This Row],[Criterion E]]="somewhat",1,0))</f>
        <v>2</v>
      </c>
      <c r="AS23" s="34">
        <f>IF(Table1[[#This Row],[Criterion F]]="yes",2,IF(Table1[[#This Row],[Criterion F]]="somewhat",1,0))</f>
        <v>2</v>
      </c>
      <c r="AT23" s="34">
        <f>IF(Table1[[#This Row],[Criterion G]]="yes",2,IF(Table1[[#This Row],[Criterion G]]="somewhat",1,0))</f>
        <v>2</v>
      </c>
      <c r="AU23" s="34">
        <f>IF(Table1[[#This Row],[Criterion H]]="yes",2,IF(Table1[[#This Row],[Criterion H]]="somewhat",1,0))</f>
        <v>0</v>
      </c>
      <c r="AV23" s="34">
        <f>IF(Table1[[#This Row],[Criterion I]]="yes",2,IF(Table1[[#This Row],[Criterion I]]="somewhat",1,0))</f>
        <v>0</v>
      </c>
      <c r="AW23" s="34">
        <f>IF(Table1[[#This Row],[Criterion J]]="yes",2,IF(Table1[[#This Row],[Criterion J]]="somewhat",1,0))</f>
        <v>0</v>
      </c>
      <c r="AX2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AY2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23" s="164">
        <f>COUNTIF(Table1[[#This Row],[CT DSS PCMH + Measure Set]:[CT Commercial Payers]],"*Yes*")</f>
        <v>1</v>
      </c>
      <c r="BA23" s="164">
        <f>COUNTIF(Table1[[#This Row],[
CMMI Comprehensive Primary Care Plus (CPC+)]:[
Core Quality Measures Collaborative Core Sets]],"*yes*")</f>
        <v>7</v>
      </c>
      <c r="BB23" s="164">
        <f>COUNTIF(Table1[[#This Row],[
CMS Hospital Value-Based Purchasing]:[
Joint Commission Performance  Measure List]],"*yes*")</f>
        <v>0</v>
      </c>
      <c r="BC23" s="164">
        <f>COUNTIF(Table1[[#This Row],[
Catalyst for Payment Reform Employer-Purchaser Measure Set]],"*yes*")</f>
        <v>1</v>
      </c>
      <c r="BD23" s="164">
        <f>COUNTIF(Table1[[#This Row],[
California AMP Commercial ACO Measure Set
]:[
Washington State Common Measure Set for Health Care Quality and Cost 
]],"*yes*")</f>
        <v>2</v>
      </c>
      <c r="BE23" s="34"/>
      <c r="BF23" s="34"/>
      <c r="BG23" s="34"/>
      <c r="BH23" s="322" t="s">
        <v>4135</v>
      </c>
      <c r="BI23" s="34" t="s">
        <v>3915</v>
      </c>
      <c r="BJ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(0418e - ages 12-17) [Behavioral Health Core Set Measure]</v>
      </c>
      <c r="BL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(0418e - ages 18+) [Behavioral Health Core Set Measure]</v>
      </c>
      <c r="BM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(0418e)</v>
      </c>
      <c r="BN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 (0418e)</v>
      </c>
      <c r="BO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(ACO-18)</v>
      </c>
      <c r="BQ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 - ACO and PCMH/Primary Care, Behavioral Health, OB/GYN, Oncology (0418e))</v>
      </c>
      <c r="BS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 (Testing)</v>
      </c>
      <c r="BX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v>
      </c>
      <c r="CA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4" spans="1:80" ht="50.25" customHeight="1">
      <c r="A24" s="156">
        <v>17</v>
      </c>
      <c r="B24" s="195" t="s">
        <v>3954</v>
      </c>
      <c r="C24" s="216" t="s">
        <v>97</v>
      </c>
      <c r="D24" s="195" t="s">
        <v>97</v>
      </c>
      <c r="E24" s="159" t="s">
        <v>3955</v>
      </c>
      <c r="F24" s="159" t="str">
        <f>IF(Table1[[#This Row],[NQF Number]]="NA"," ",IF(Table1[[#This Row],[NQF Number]]="No"," ",IF(INDEX(Table48[[#All],[CMS Quality ID]],MATCH(Table1[[#This Row],[NQF Number]],Table48[[#All],[NQF '#]],0))=0,"",INDEX(Table48[[#All],[CMS Quality ID]],MATCH(Table1[[#This Row],[NQF Number]],Table48[[#All],[NQF '#]],0)))))</f>
        <v xml:space="preserve"> </v>
      </c>
      <c r="G24" s="196" t="str">
        <f>IF(Table1[[#This Row],[NQF Number]]="NA"," ",IF(Table1[[#This Row],[NQF Number]]="No"," ",IF(INDEX(Table48[[#All],[CMS eCQM ID as of June 2020]],MATCH(Table1[[#This Row],[NQF Number]],Table48[[#All],[NQF '#]],0))=0,"",INDEX(Table48[[#All],[CMS eCQM ID as of June 2020]],MATCH(Table1[[#This Row],[NQF Number]],Table48[[#All],[NQF '#]],0)))))</f>
        <v xml:space="preserve"> </v>
      </c>
      <c r="H24" s="196" t="s">
        <v>3956</v>
      </c>
      <c r="I24" s="33" t="s">
        <v>3984</v>
      </c>
      <c r="J24" s="193" t="s">
        <v>1904</v>
      </c>
      <c r="K24" s="34" t="s">
        <v>1890</v>
      </c>
      <c r="L24" s="193" t="s">
        <v>1891</v>
      </c>
      <c r="M24" s="164" t="s">
        <v>1755</v>
      </c>
      <c r="N24" s="164" t="str">
        <f>IF(Table1[[#This Row],[NQF Number]]="NA"," ",IF(Table1[[#This Row],[NQF Number]]="No"," ",INDEX(Table48[[#All],[Disparities-sensitive Status]],MATCH(Table1[[#This Row],[NQF Number]],Table48[[#All],[NQF '#]],0))))</f>
        <v xml:space="preserve"> </v>
      </c>
      <c r="O24" s="159" t="s">
        <v>3941</v>
      </c>
      <c r="P24" s="160" t="s">
        <v>3946</v>
      </c>
      <c r="Q24" s="316" t="s">
        <v>4087</v>
      </c>
      <c r="R24" s="312"/>
      <c r="S24" s="161"/>
      <c r="T24" s="162"/>
      <c r="U24" s="162"/>
      <c r="V24" s="162"/>
      <c r="W24" s="162"/>
      <c r="X24" s="162"/>
      <c r="Y24" s="162"/>
      <c r="Z24" s="162"/>
      <c r="AA24" s="162"/>
      <c r="AB24" s="162"/>
      <c r="AC24" s="162"/>
      <c r="AD24" s="162"/>
      <c r="AE24" s="162"/>
      <c r="AF24" s="162"/>
      <c r="AG24" s="162"/>
      <c r="AH24" s="162"/>
      <c r="AI24" s="162"/>
      <c r="AJ24" s="162"/>
      <c r="AK24" s="162"/>
      <c r="AL24" s="162"/>
      <c r="AM24" s="162"/>
      <c r="AN24" s="163">
        <f>IF(Table1[[#This Row],[Criterion A]]="yes",2,IF(Table1[[#This Row],[Criterion A]]="somewhat",1,0))</f>
        <v>0</v>
      </c>
      <c r="AO24" s="159">
        <f>IF(Table1[[#This Row],[Criterion B]]="yes",2,IF(Table1[[#This Row],[Criterion B]]="somewhat",1,0))</f>
        <v>0</v>
      </c>
      <c r="AP24" s="159">
        <f>IF(Table1[[#This Row],[Criterion C]]="yes",2,IF(Table1[[#This Row],[Criterion C]]="somewhat",1,0))</f>
        <v>0</v>
      </c>
      <c r="AQ24" s="159">
        <f>IF(Table1[[#This Row],[Criterion D]]="yes",2,IF(Table1[[#This Row],[Criterion D]]="somewhat",1,0))</f>
        <v>0</v>
      </c>
      <c r="AR24" s="159">
        <f>IF(Table1[[#This Row],[Criterion E]]="yes",2,IF(Table1[[#This Row],[Criterion E]]="somewhat",1,0))</f>
        <v>0</v>
      </c>
      <c r="AS24" s="159">
        <f>IF(Table1[[#This Row],[Criterion F]]="yes",2,IF(Table1[[#This Row],[Criterion F]]="somewhat",1,0))</f>
        <v>0</v>
      </c>
      <c r="AT24" s="159">
        <f>IF(Table1[[#This Row],[Criterion G]]="yes",2,IF(Table1[[#This Row],[Criterion G]]="somewhat",1,0))</f>
        <v>0</v>
      </c>
      <c r="AU24" s="159">
        <f>IF(Table1[[#This Row],[Criterion H]]="yes",2,IF(Table1[[#This Row],[Criterion H]]="somewhat",1,0))</f>
        <v>0</v>
      </c>
      <c r="AV24" s="159">
        <f>IF(Table1[[#This Row],[Criterion I]]="yes",2,IF(Table1[[#This Row],[Criterion I]]="somewhat",1,0))</f>
        <v>0</v>
      </c>
      <c r="AW24" s="159">
        <f>IF(Table1[[#This Row],[Criterion J]]="yes",2,IF(Table1[[#This Row],[Criterion J]]="somewhat",1,0))</f>
        <v>0</v>
      </c>
      <c r="AX2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24" s="164">
        <f>COUNTIF(Table1[[#This Row],[CT DSS PCMH + Measure Set]:[CT Commercial Payers]],"*Yes*")</f>
        <v>1</v>
      </c>
      <c r="BA24" s="164">
        <f>COUNTIF(Table1[[#This Row],[
CMMI Comprehensive Primary Care Plus (CPC+)]:[
Core Quality Measures Collaborative Core Sets]],"*yes*")</f>
        <v>0</v>
      </c>
      <c r="BB24" s="164">
        <f>COUNTIF(Table1[[#This Row],[
CMS Hospital Value-Based Purchasing]:[
Joint Commission Performance  Measure List]],"*yes*")</f>
        <v>0</v>
      </c>
      <c r="BC24" s="164">
        <f>COUNTIF(Table1[[#This Row],[
Catalyst for Payment Reform Employer-Purchaser Measure Set]],"*yes*")</f>
        <v>0</v>
      </c>
      <c r="BD24" s="164">
        <f>COUNTIF(Table1[[#This Row],[
California AMP Commercial ACO Measure Set
]:[
Washington State Common Measure Set for Health Care Quality and Cost 
]],"*yes*")</f>
        <v>0</v>
      </c>
      <c r="BE24" s="34"/>
      <c r="BF24" s="159" t="s">
        <v>3963</v>
      </c>
      <c r="BG24" s="159"/>
      <c r="BH24" s="324"/>
      <c r="BI24" s="159"/>
      <c r="BJ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L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M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N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O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P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Q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R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S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2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5" spans="1:80" ht="50.25" customHeight="1">
      <c r="A25" s="156">
        <v>18</v>
      </c>
      <c r="B25" s="157" t="str">
        <f>IF(Table1[[#This Row],[NQF Number]]="NA"," ",IF(Table1[[#This Row],[NQF Number]]="No"," ",INDEX(Table48[[#All],[Measure Name]],MATCH(Table1[[#This Row],[NQF Number]],Table48[[#All],[NQF '#]],0))))</f>
        <v>Medication Management for People with Asthma</v>
      </c>
      <c r="C25" s="215" t="s">
        <v>11</v>
      </c>
      <c r="D25" s="157" t="str">
        <f>IF(Table1[[#This Row],[NQF Number]]="NA"," ",IF(Table1[[#This Row],[NQF Number]]="No"," ",INDEX(Table48[[#All],[NQF Endorsement Status as of February 2021]],MATCH(Table1[[#This Row],[NQF Number]],Table48[[#All],[NQF '#]],0))))</f>
        <v>No Longer Endorsed</v>
      </c>
      <c r="E25" s="158" t="str">
        <f>IF(Table1[[#This Row],[NQF Number]]="NA"," ",IF(Table1[[#This Row],[NQF Number]]="No"," ",IF(INDEX(Table48[[#All],[Steward]],MATCH(Table1[[#This Row],[NQF Number]],Table48[[#All],[NQF '#]],0))=0,"",INDEX(Table48[[#All],[Steward]],MATCH(Table1[[#This Row],[NQF Number]],Table48[[#All],[NQF '#]],0)))))</f>
        <v>National Committee for Quality Assurance</v>
      </c>
      <c r="F25" s="158" t="str">
        <f>IF(Table1[[#This Row],[NQF Number]]="NA"," ",IF(Table1[[#This Row],[NQF Number]]="No"," ",IF(INDEX(Table48[[#All],[CMS Quality ID]],MATCH(Table1[[#This Row],[NQF Number]],Table48[[#All],[NQF '#]],0))=0,"",INDEX(Table48[[#All],[CMS Quality ID]],MATCH(Table1[[#This Row],[NQF Number]],Table48[[#All],[NQF '#]],0)))))</f>
        <v>444</v>
      </c>
      <c r="G25" s="158" t="str">
        <f>IF(Table1[[#This Row],[NQF Number]]="NA"," ",IF(Table1[[#This Row],[NQF Number]]="No"," ",IF(INDEX(Table48[[#All],[CMS eCQM ID as of June 2020]],MATCH(Table1[[#This Row],[NQF Number]],Table48[[#All],[NQF '#]],0))=0,"",INDEX(Table48[[#All],[CMS eCQM ID as of June 2020]],MATCH(Table1[[#This Row],[NQF Number]],Table48[[#All],[NQF '#]],0)))))</f>
        <v/>
      </c>
      <c r="H25" s="158" t="str">
        <f>IF(Table1[[#This Row],[NQF Number]]="NA"," ",IF(Table1[[#This Row],[NQF Number]]="No"," ",INDEX(Table48[[#All],[Description]],MATCH(Table1[[#This Row],[NQF Number]],Table48[[#All],[NQF '#]],0))))</f>
        <v>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v>
      </c>
      <c r="I25" s="196" t="s">
        <v>3985</v>
      </c>
      <c r="J25" s="196" t="s">
        <v>1900</v>
      </c>
      <c r="K25" s="159" t="str">
        <f>IF(Table1[[#This Row],[NQF Number]]="NA"," ",IF(Table1[[#This Row],[NQF Number]]="No"," ",INDEX(Table48[[#All],[Measure Type]],MATCH(Table1[[#This Row],[NQF Number]],Table48[[#All],[NQF '#]],0))))</f>
        <v>Process</v>
      </c>
      <c r="L25" s="196" t="str">
        <f>IF(Table1[[#This Row],[NQF Number]]="NA"," ",IF(Table1[[#This Row],[NQF Number]]="No"," ",INDEX(Table48[[#All],[Populations]],MATCH(Table1[[#This Row],[NQF Number]],Table48[[#All],[NQF '#]],0))))</f>
        <v>Adult and Pediatric</v>
      </c>
      <c r="M25" s="159" t="str">
        <f>IF(Table1[[#This Row],[NQF Number]]="NA"," ",IF(Table1[[#This Row],[NQF Number]]="No"," ",INDEX(Table48[[#All],[Data Source]],MATCH(Table1[[#This Row],[NQF Number]],Table48[[#All],[NQF '#]],0))))</f>
        <v>Claims</v>
      </c>
      <c r="N25" s="159">
        <f>IF(Table1[[#This Row],[NQF Number]]="NA"," ",IF(Table1[[#This Row],[NQF Number]]="No"," ",INDEX(Table48[[#All],[Disparities-sensitive Status]],MATCH(Table1[[#This Row],[NQF Number]],Table48[[#All],[NQF '#]],0))))</f>
        <v>0</v>
      </c>
      <c r="O25" s="159" t="s">
        <v>3941</v>
      </c>
      <c r="P25" s="160" t="s">
        <v>3947</v>
      </c>
      <c r="Q25" s="317" t="s">
        <v>4088</v>
      </c>
      <c r="R25" s="312"/>
      <c r="S25" s="161">
        <f>SUM(Table1[[#This Row],[Set A]:[Set J]])</f>
        <v>0</v>
      </c>
      <c r="T25" s="162"/>
      <c r="U25" s="162"/>
      <c r="V25" s="162"/>
      <c r="W25" s="162"/>
      <c r="X25" s="162"/>
      <c r="Y25" s="162"/>
      <c r="Z25" s="162"/>
      <c r="AA25" s="162"/>
      <c r="AB25" s="162"/>
      <c r="AC25" s="162"/>
      <c r="AD25" s="162"/>
      <c r="AE25" s="162"/>
      <c r="AF25" s="162"/>
      <c r="AG25" s="162"/>
      <c r="AH25" s="162"/>
      <c r="AI25" s="162"/>
      <c r="AJ25" s="162"/>
      <c r="AK25" s="162"/>
      <c r="AL25" s="162"/>
      <c r="AM25" s="162"/>
      <c r="AN25" s="163">
        <f>IF(Table1[[#This Row],[Criterion A]]="yes",2,IF(Table1[[#This Row],[Criterion A]]="somewhat",1,0))</f>
        <v>0</v>
      </c>
      <c r="AO25" s="159">
        <f>IF(Table1[[#This Row],[Criterion B]]="yes",2,IF(Table1[[#This Row],[Criterion B]]="somewhat",1,0))</f>
        <v>0</v>
      </c>
      <c r="AP25" s="159">
        <f>IF(Table1[[#This Row],[Criterion C]]="yes",2,IF(Table1[[#This Row],[Criterion C]]="somewhat",1,0))</f>
        <v>0</v>
      </c>
      <c r="AQ25" s="159">
        <f>IF(Table1[[#This Row],[Criterion D]]="yes",2,IF(Table1[[#This Row],[Criterion D]]="somewhat",1,0))</f>
        <v>0</v>
      </c>
      <c r="AR25" s="159">
        <f>IF(Table1[[#This Row],[Criterion E]]="yes",2,IF(Table1[[#This Row],[Criterion E]]="somewhat",1,0))</f>
        <v>0</v>
      </c>
      <c r="AS25" s="159">
        <f>IF(Table1[[#This Row],[Criterion F]]="yes",2,IF(Table1[[#This Row],[Criterion F]]="somewhat",1,0))</f>
        <v>0</v>
      </c>
      <c r="AT25" s="159">
        <f>IF(Table1[[#This Row],[Criterion G]]="yes",2,IF(Table1[[#This Row],[Criterion G]]="somewhat",1,0))</f>
        <v>0</v>
      </c>
      <c r="AU25" s="159">
        <f>IF(Table1[[#This Row],[Criterion H]]="yes",2,IF(Table1[[#This Row],[Criterion H]]="somewhat",1,0))</f>
        <v>0</v>
      </c>
      <c r="AV25" s="159">
        <f>IF(Table1[[#This Row],[Criterion I]]="yes",2,IF(Table1[[#This Row],[Criterion I]]="somewhat",1,0))</f>
        <v>0</v>
      </c>
      <c r="AW25" s="159">
        <f>IF(Table1[[#This Row],[Criterion J]]="yes",2,IF(Table1[[#This Row],[Criterion J]]="somewhat",1,0))</f>
        <v>0</v>
      </c>
      <c r="AX2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2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25" s="164">
        <f>COUNTIF(Table1[[#This Row],[CT DSS PCMH + Measure Set]:[CT Commercial Payers]],"*Yes*")</f>
        <v>2</v>
      </c>
      <c r="BA25" s="164">
        <f>COUNTIF(Table1[[#This Row],[
CMMI Comprehensive Primary Care Plus (CPC+)]:[
Core Quality Measures Collaborative Core Sets]],"*yes*")</f>
        <v>1</v>
      </c>
      <c r="BB25" s="164">
        <f>COUNTIF(Table1[[#This Row],[
CMS Hospital Value-Based Purchasing]:[
Joint Commission Performance  Measure List]],"*yes*")</f>
        <v>0</v>
      </c>
      <c r="BC25" s="164">
        <f>COUNTIF(Table1[[#This Row],[
Catalyst for Payment Reform Employer-Purchaser Measure Set]],"*yes*")</f>
        <v>0</v>
      </c>
      <c r="BD25" s="164">
        <f>COUNTIF(Table1[[#This Row],[
California AMP Commercial ACO Measure Set
]:[
Washington State Common Measure Set for Health Care Quality and Cost 
]],"*yes*")</f>
        <v>1</v>
      </c>
      <c r="BE25" s="34"/>
      <c r="BF25" s="159" t="s">
        <v>3961</v>
      </c>
      <c r="BG25" s="159"/>
      <c r="BH25" s="324" t="s">
        <v>4135</v>
      </c>
      <c r="BI25" s="159"/>
      <c r="BJ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6" spans="1:80" ht="50.15" customHeight="1">
      <c r="A26" s="197">
        <v>18.100000000000001</v>
      </c>
      <c r="B26" s="49" t="str">
        <f>IF(Table1[[#This Row],[NQF Number]]="NA"," ",IF(Table1[[#This Row],[NQF Number]]="No"," ",INDEX(Table48[[#All],[Measure Name]],MATCH(Table1[[#This Row],[NQF Number]],Table48[[#All],[NQF '#]],0))))</f>
        <v>Asthma Medication Ratio</v>
      </c>
      <c r="C26" s="217" t="s">
        <v>1848</v>
      </c>
      <c r="D26" s="49" t="str">
        <f>IF(Table1[[#This Row],[NQF Number]]="NA"," ",IF(Table1[[#This Row],[NQF Number]]="No"," ",INDEX(Table48[[#All],[NQF Endorsement Status as of February 2021]],MATCH(Table1[[#This Row],[NQF Number]],Table48[[#All],[NQF '#]],0))))</f>
        <v>Endorsed</v>
      </c>
      <c r="E26" s="33" t="str">
        <f>IF(Table1[[#This Row],[NQF Number]]="NA"," ",IF(Table1[[#This Row],[NQF Number]]="No"," ",IF(INDEX(Table48[[#All],[Steward]],MATCH(Table1[[#This Row],[NQF Number]],Table48[[#All],[NQF '#]],0))=0,"",INDEX(Table48[[#All],[Steward]],MATCH(Table1[[#This Row],[NQF Number]],Table48[[#All],[NQF '#]],0)))))</f>
        <v>National Committee for Quality Assurance</v>
      </c>
      <c r="F26" s="33" t="str">
        <f>IF(Table1[[#This Row],[NQF Number]]="NA"," ",IF(Table1[[#This Row],[NQF Number]]="No"," ",IF(INDEX(Table48[[#All],[CMS Quality ID]],MATCH(Table1[[#This Row],[NQF Number]],Table48[[#All],[NQF '#]],0))=0,"",INDEX(Table48[[#All],[CMS Quality ID]],MATCH(Table1[[#This Row],[NQF Number]],Table48[[#All],[NQF '#]],0)))))</f>
        <v/>
      </c>
      <c r="G26" s="33" t="str">
        <f>IF(Table1[[#This Row],[NQF Number]]="NA"," ",IF(Table1[[#This Row],[NQF Number]]="No"," ",IF(INDEX(Table48[[#All],[CMS eCQM ID as of June 2020]],MATCH(Table1[[#This Row],[NQF Number]],Table48[[#All],[NQF '#]],0))=0,"",INDEX(Table48[[#All],[CMS eCQM ID as of June 2020]],MATCH(Table1[[#This Row],[NQF Number]],Table48[[#All],[NQF '#]],0)))))</f>
        <v/>
      </c>
      <c r="H26" s="33" t="str">
        <f>IF(Table1[[#This Row],[NQF Number]]="NA"," ",IF(Table1[[#This Row],[NQF Number]]="No"," ",INDEX(Table48[[#All],[Description]],MATCH(Table1[[#This Row],[NQF Number]],Table48[[#All],[NQF '#]],0))))</f>
        <v>Percentage of patients 5–64 years of age who were identified as having persistent asthma and had a ratio of controller medications to total asthma medications of 0.50 or greater during the measurement year</v>
      </c>
      <c r="I26" s="196" t="s">
        <v>3985</v>
      </c>
      <c r="J26" s="193" t="s">
        <v>1900</v>
      </c>
      <c r="K26" s="34" t="str">
        <f>IF(Table1[[#This Row],[NQF Number]]="NA"," ",IF(Table1[[#This Row],[NQF Number]]="No"," ",INDEX(Table48[[#All],[Measure Type]],MATCH(Table1[[#This Row],[NQF Number]],Table48[[#All],[NQF '#]],0))))</f>
        <v>Process</v>
      </c>
      <c r="L26" s="193" t="str">
        <f>IF(Table1[[#This Row],[NQF Number]]="NA"," ",IF(Table1[[#This Row],[NQF Number]]="No"," ",INDEX(Table48[[#All],[Populations]],MATCH(Table1[[#This Row],[NQF Number]],Table48[[#All],[NQF '#]],0))))</f>
        <v>Adult and Pediatric</v>
      </c>
      <c r="M26" s="34" t="str">
        <f>IF(Table1[[#This Row],[NQF Number]]="NA"," ",IF(Table1[[#This Row],[NQF Number]]="No"," ",INDEX(Table48[[#All],[Data Source]],MATCH(Table1[[#This Row],[NQF Number]],Table48[[#All],[NQF '#]],0))))</f>
        <v>Claims</v>
      </c>
      <c r="N26" s="34">
        <f>IF(Table1[[#This Row],[NQF Number]]="NA"," ",IF(Table1[[#This Row],[NQF Number]]="No"," ",INDEX(Table48[[#All],[Disparities-sensitive Status]],MATCH(Table1[[#This Row],[NQF Number]],Table48[[#All],[NQF '#]],0))))</f>
        <v>0</v>
      </c>
      <c r="O26" s="293" t="s">
        <v>3953</v>
      </c>
      <c r="P26" s="160" t="s">
        <v>3948</v>
      </c>
      <c r="Q26" s="318" t="s">
        <v>4088</v>
      </c>
      <c r="R26" s="313"/>
      <c r="S26" s="161">
        <f>SUM(Table1[[#This Row],[Set A]:[Set J]])</f>
        <v>12</v>
      </c>
      <c r="T26" s="162" t="s">
        <v>20</v>
      </c>
      <c r="U26" s="162" t="s">
        <v>4125</v>
      </c>
      <c r="V26" s="162" t="s">
        <v>1</v>
      </c>
      <c r="W26" s="162" t="s">
        <v>4044</v>
      </c>
      <c r="X26" s="162" t="s">
        <v>1</v>
      </c>
      <c r="Y26" s="162" t="s">
        <v>5</v>
      </c>
      <c r="Z26" s="295" t="s">
        <v>1</v>
      </c>
      <c r="AA26" s="295" t="s">
        <v>4043</v>
      </c>
      <c r="AB26" s="162" t="s">
        <v>20</v>
      </c>
      <c r="AC26" s="162" t="s">
        <v>4045</v>
      </c>
      <c r="AD26" s="162" t="s">
        <v>1</v>
      </c>
      <c r="AE26" s="162" t="s">
        <v>4005</v>
      </c>
      <c r="AF26" s="162" t="s">
        <v>1</v>
      </c>
      <c r="AG26" s="162" t="s">
        <v>4046</v>
      </c>
      <c r="AH26" s="162"/>
      <c r="AI26" s="162"/>
      <c r="AJ26" s="162"/>
      <c r="AK26" s="162"/>
      <c r="AL26" s="162"/>
      <c r="AM26" s="162"/>
      <c r="AN26" s="36">
        <f>IF(Table1[[#This Row],[Criterion A]]="yes",2,IF(Table1[[#This Row],[Criterion A]]="somewhat",1,0))</f>
        <v>1</v>
      </c>
      <c r="AO26" s="34">
        <f>IF(Table1[[#This Row],[Criterion B]]="yes",2,IF(Table1[[#This Row],[Criterion B]]="somewhat",1,0))</f>
        <v>2</v>
      </c>
      <c r="AP26" s="34">
        <f>IF(Table1[[#This Row],[Criterion C]]="yes",2,IF(Table1[[#This Row],[Criterion C]]="somewhat",1,0))</f>
        <v>2</v>
      </c>
      <c r="AQ26" s="34">
        <f>IF(Table1[[#This Row],[Criterion D]]="yes",2,IF(Table1[[#This Row],[Criterion D]]="somewhat",1,0))</f>
        <v>2</v>
      </c>
      <c r="AR26" s="34">
        <f>IF(Table1[[#This Row],[Criterion E]]="yes",2,IF(Table1[[#This Row],[Criterion E]]="somewhat",1,0))</f>
        <v>1</v>
      </c>
      <c r="AS26" s="34">
        <f>IF(Table1[[#This Row],[Criterion F]]="yes",2,IF(Table1[[#This Row],[Criterion F]]="somewhat",1,0))</f>
        <v>2</v>
      </c>
      <c r="AT26" s="34">
        <f>IF(Table1[[#This Row],[Criterion G]]="yes",2,IF(Table1[[#This Row],[Criterion G]]="somewhat",1,0))</f>
        <v>2</v>
      </c>
      <c r="AU26" s="34">
        <f>IF(Table1[[#This Row],[Criterion H]]="yes",2,IF(Table1[[#This Row],[Criterion H]]="somewhat",1,0))</f>
        <v>0</v>
      </c>
      <c r="AV26" s="34">
        <f>IF(Table1[[#This Row],[Criterion I]]="yes",2,IF(Table1[[#This Row],[Criterion I]]="somewhat",1,0))</f>
        <v>0</v>
      </c>
      <c r="AW26" s="34">
        <f>IF(Table1[[#This Row],[Criterion J]]="yes",2,IF(Table1[[#This Row],[Criterion J]]="somewhat",1,0))</f>
        <v>0</v>
      </c>
      <c r="AX2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AY2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26" s="164">
        <f>COUNTIF(Table1[[#This Row],[CT DSS PCMH + Measure Set]:[CT Commercial Payers]],"*Yes*")</f>
        <v>1</v>
      </c>
      <c r="BA26" s="164">
        <f>COUNTIF(Table1[[#This Row],[
CMMI Comprehensive Primary Care Plus (CPC+)]:[
Core Quality Measures Collaborative Core Sets]],"*yes*")</f>
        <v>3</v>
      </c>
      <c r="BB26" s="164">
        <f>COUNTIF(Table1[[#This Row],[
CMS Hospital Value-Based Purchasing]:[
Joint Commission Performance  Measure List]],"*yes*")</f>
        <v>0</v>
      </c>
      <c r="BC26" s="164">
        <f>COUNTIF(Table1[[#This Row],[
Catalyst for Payment Reform Employer-Purchaser Measure Set]],"*yes*")</f>
        <v>0</v>
      </c>
      <c r="BD26" s="164">
        <f>COUNTIF(Table1[[#This Row],[
California AMP Commercial ACO Measure Set
]:[
Washington State Common Measure Set for Health Care Quality and Cost 
]],"*yes*")</f>
        <v>3</v>
      </c>
      <c r="BE26" s="34"/>
      <c r="BF26" s="34"/>
      <c r="BG26" s="34" t="s">
        <v>1</v>
      </c>
      <c r="BH26" s="323" t="s">
        <v>3962</v>
      </c>
      <c r="BI26" s="293" t="s">
        <v>3913</v>
      </c>
      <c r="BJ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5-18)</v>
      </c>
      <c r="BL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19-64)</v>
      </c>
      <c r="BM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 - ACO, ACO and PCMH/Primary Care)</v>
      </c>
      <c r="BS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7" spans="1:80" ht="50.15" customHeight="1">
      <c r="A27" s="156">
        <v>19</v>
      </c>
      <c r="B27" s="49" t="str">
        <f>IF(Table1[[#This Row],[NQF Number]]="NA"," ",IF(Table1[[#This Row],[NQF Number]]="No"," ",INDEX(Table48[[#All],[Measure Name]],MATCH(Table1[[#This Row],[NQF Number]],Table48[[#All],[NQF '#]],0))))</f>
        <v>Comprehensive Diabetes Care: HbA1c Poor Control (&gt;9.0%)</v>
      </c>
      <c r="C27" s="218" t="s">
        <v>85</v>
      </c>
      <c r="D27" s="49" t="str">
        <f>IF(Table1[[#This Row],[NQF Number]]="NA"," ",IF(Table1[[#This Row],[NQF Number]]="No"," ",INDEX(Table48[[#All],[NQF Endorsement Status as of February 2021]],MATCH(Table1[[#This Row],[NQF Number]],Table48[[#All],[NQF '#]],0))))</f>
        <v>Endorsed</v>
      </c>
      <c r="E27" s="33" t="str">
        <f>IF(Table1[[#This Row],[NQF Number]]="NA"," ",IF(Table1[[#This Row],[NQF Number]]="No"," ",IF(INDEX(Table48[[#All],[Steward]],MATCH(Table1[[#This Row],[NQF Number]],Table48[[#All],[NQF '#]],0))=0,"",INDEX(Table48[[#All],[Steward]],MATCH(Table1[[#This Row],[NQF Number]],Table48[[#All],[NQF '#]],0)))))</f>
        <v>National Committee for Quality Assurance</v>
      </c>
      <c r="F27" s="33" t="str">
        <f>IF(Table1[[#This Row],[NQF Number]]="NA"," ",IF(Table1[[#This Row],[NQF Number]]="No"," ",IF(INDEX(Table48[[#All],[CMS Quality ID]],MATCH(Table1[[#This Row],[NQF Number]],Table48[[#All],[NQF '#]],0))=0,"",INDEX(Table48[[#All],[CMS Quality ID]],MATCH(Table1[[#This Row],[NQF Number]],Table48[[#All],[NQF '#]],0)))))</f>
        <v>001</v>
      </c>
      <c r="G27" s="33" t="str">
        <f>IF(Table1[[#This Row],[NQF Number]]="NA"," ",IF(Table1[[#This Row],[NQF Number]]="No"," ",IF(INDEX(Table48[[#All],[CMS eCQM ID as of June 2020]],MATCH(Table1[[#This Row],[NQF Number]],Table48[[#All],[NQF '#]],0))=0,"",INDEX(Table48[[#All],[CMS eCQM ID as of June 2020]],MATCH(Table1[[#This Row],[NQF Number]],Table48[[#All],[NQF '#]],0)))))</f>
        <v>CMS122v8</v>
      </c>
      <c r="H27" s="33" t="str">
        <f>IF(Table1[[#This Row],[NQF Number]]="NA"," ",IF(Table1[[#This Row],[NQF Number]]="No"," ",INDEX(Table48[[#All],[Description]],MATCH(Table1[[#This Row],[NQF Number]],Table48[[#All],[NQF '#]],0))))</f>
        <v>Percentage of patients 18-75 years of age with diabetes who had hemoglobin A1c &gt; 9.0% during the measurement period</v>
      </c>
      <c r="I27" s="196" t="s">
        <v>3985</v>
      </c>
      <c r="J27" s="193" t="s">
        <v>1903</v>
      </c>
      <c r="K27" s="34" t="str">
        <f>IF(Table1[[#This Row],[NQF Number]]="NA"," ",IF(Table1[[#This Row],[NQF Number]]="No"," ",INDEX(Table48[[#All],[Measure Type]],MATCH(Table1[[#This Row],[NQF Number]],Table48[[#All],[NQF '#]],0))))</f>
        <v>Outcome</v>
      </c>
      <c r="L27" s="193" t="str">
        <f>IF(Table1[[#This Row],[NQF Number]]="NA"," ",IF(Table1[[#This Row],[NQF Number]]="No"," ",INDEX(Table48[[#All],[Populations]],MATCH(Table1[[#This Row],[NQF Number]],Table48[[#All],[NQF '#]],0))))</f>
        <v>Adult</v>
      </c>
      <c r="M27" s="34" t="str">
        <f>IF(Table1[[#This Row],[NQF Number]]="NA"," ",IF(Table1[[#This Row],[NQF Number]]="No"," ",INDEX(Table48[[#All],[Data Source]],MATCH(Table1[[#This Row],[NQF Number]],Table48[[#All],[NQF '#]],0))))</f>
        <v>Claims/Clinical Data</v>
      </c>
      <c r="N27" s="34" t="str">
        <f>IF(Table1[[#This Row],[NQF Number]]="NA"," ",IF(Table1[[#This Row],[NQF Number]]="No"," ",INDEX(Table48[[#All],[Disparities-sensitive Status]],MATCH(Table1[[#This Row],[NQF Number]],Table48[[#All],[NQF '#]],0))))</f>
        <v>Yes</v>
      </c>
      <c r="O27" s="159" t="s">
        <v>3941</v>
      </c>
      <c r="P27" s="160" t="s">
        <v>3943</v>
      </c>
      <c r="Q27" s="316" t="s">
        <v>4089</v>
      </c>
      <c r="R27" s="313"/>
      <c r="S27" s="161">
        <f>SUM(Table1[[#This Row],[Set A]:[Set J]])</f>
        <v>10</v>
      </c>
      <c r="T27" s="162" t="s">
        <v>20</v>
      </c>
      <c r="U27" s="162" t="s">
        <v>4047</v>
      </c>
      <c r="V27" s="162" t="s">
        <v>20</v>
      </c>
      <c r="W27" s="162" t="s">
        <v>4048</v>
      </c>
      <c r="X27" s="162" t="s">
        <v>20</v>
      </c>
      <c r="Y27" s="162" t="s">
        <v>4012</v>
      </c>
      <c r="Z27" s="162" t="s">
        <v>1</v>
      </c>
      <c r="AA27" s="162" t="s">
        <v>4005</v>
      </c>
      <c r="AB27" s="162" t="s">
        <v>20</v>
      </c>
      <c r="AC27" s="162" t="s">
        <v>4045</v>
      </c>
      <c r="AD27" s="162" t="s">
        <v>1</v>
      </c>
      <c r="AE27" s="162" t="s">
        <v>4005</v>
      </c>
      <c r="AF27" s="162" t="s">
        <v>1</v>
      </c>
      <c r="AG27" s="162" t="s">
        <v>4049</v>
      </c>
      <c r="AH27" s="162"/>
      <c r="AI27" s="162"/>
      <c r="AJ27" s="162"/>
      <c r="AK27" s="162"/>
      <c r="AL27" s="162"/>
      <c r="AM27" s="162"/>
      <c r="AN27" s="36">
        <f>IF(Table1[[#This Row],[Criterion A]]="yes",2,IF(Table1[[#This Row],[Criterion A]]="somewhat",1,0))</f>
        <v>1</v>
      </c>
      <c r="AO27" s="34">
        <f>IF(Table1[[#This Row],[Criterion B]]="yes",2,IF(Table1[[#This Row],[Criterion B]]="somewhat",1,0))</f>
        <v>1</v>
      </c>
      <c r="AP27" s="34">
        <f>IF(Table1[[#This Row],[Criterion C]]="yes",2,IF(Table1[[#This Row],[Criterion C]]="somewhat",1,0))</f>
        <v>1</v>
      </c>
      <c r="AQ27" s="34">
        <f>IF(Table1[[#This Row],[Criterion D]]="yes",2,IF(Table1[[#This Row],[Criterion D]]="somewhat",1,0))</f>
        <v>2</v>
      </c>
      <c r="AR27" s="34">
        <f>IF(Table1[[#This Row],[Criterion E]]="yes",2,IF(Table1[[#This Row],[Criterion E]]="somewhat",1,0))</f>
        <v>1</v>
      </c>
      <c r="AS27" s="34">
        <f>IF(Table1[[#This Row],[Criterion F]]="yes",2,IF(Table1[[#This Row],[Criterion F]]="somewhat",1,0))</f>
        <v>2</v>
      </c>
      <c r="AT27" s="34">
        <f>IF(Table1[[#This Row],[Criterion G]]="yes",2,IF(Table1[[#This Row],[Criterion G]]="somewhat",1,0))</f>
        <v>2</v>
      </c>
      <c r="AU27" s="34">
        <f>IF(Table1[[#This Row],[Criterion H]]="yes",2,IF(Table1[[#This Row],[Criterion H]]="somewhat",1,0))</f>
        <v>0</v>
      </c>
      <c r="AV27" s="34">
        <f>IF(Table1[[#This Row],[Criterion I]]="yes",2,IF(Table1[[#This Row],[Criterion I]]="somewhat",1,0))</f>
        <v>0</v>
      </c>
      <c r="AW27" s="34">
        <f>IF(Table1[[#This Row],[Criterion J]]="yes",2,IF(Table1[[#This Row],[Criterion J]]="somewhat",1,0))</f>
        <v>0</v>
      </c>
      <c r="AX2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11</v>
      </c>
      <c r="AY2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27" s="164">
        <f>COUNTIF(Table1[[#This Row],[CT DSS PCMH + Measure Set]:[CT Commercial Payers]],"*Yes*")</f>
        <v>1</v>
      </c>
      <c r="BA27" s="164">
        <f>COUNTIF(Table1[[#This Row],[
CMMI Comprehensive Primary Care Plus (CPC+)]:[
Core Quality Measures Collaborative Core Sets]],"*yes*")</f>
        <v>7</v>
      </c>
      <c r="BB27" s="164">
        <f>COUNTIF(Table1[[#This Row],[
CMS Hospital Value-Based Purchasing]:[
Joint Commission Performance  Measure List]],"*yes*")</f>
        <v>0</v>
      </c>
      <c r="BC27" s="164">
        <f>COUNTIF(Table1[[#This Row],[
Catalyst for Payment Reform Employer-Purchaser Measure Set]],"*yes*")</f>
        <v>0</v>
      </c>
      <c r="BD27" s="164">
        <f>COUNTIF(Table1[[#This Row],[
California AMP Commercial ACO Measure Set
]:[
Washington State Common Measure Set for Health Care Quality and Cost 
]],"*yes*")</f>
        <v>4</v>
      </c>
      <c r="BE27" s="34" t="s">
        <v>1</v>
      </c>
      <c r="BF27" s="34"/>
      <c r="BG27" s="34"/>
      <c r="BH27" s="322" t="s">
        <v>4130</v>
      </c>
      <c r="BI27" s="34" t="s">
        <v>3915</v>
      </c>
      <c r="BJ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Yes</v>
      </c>
      <c r="BK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(C15)</v>
      </c>
      <c r="BP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(ACO-27)</v>
      </c>
      <c r="BQ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v>
      </c>
      <c r="CA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8" spans="1:80" ht="50.25" customHeight="1">
      <c r="A28" s="156">
        <v>20</v>
      </c>
      <c r="B28" s="157" t="str">
        <f>IF(Table1[[#This Row],[NQF Number]]="NA"," ",IF(Table1[[#This Row],[NQF Number]]="No"," ",INDEX(Table48[[#All],[Measure Name]],MATCH(Table1[[#This Row],[NQF Number]],Table48[[#All],[NQF '#]],0))))</f>
        <v>Comprehensive Diabetes Care: Hemoglobin A1c (HbA1c) Testing</v>
      </c>
      <c r="C28" s="216" t="s">
        <v>104</v>
      </c>
      <c r="D28" s="157" t="str">
        <f>IF(Table1[[#This Row],[NQF Number]]="NA"," ",IF(Table1[[#This Row],[NQF Number]]="No"," ",INDEX(Table48[[#All],[NQF Endorsement Status as of February 2021]],MATCH(Table1[[#This Row],[NQF Number]],Table48[[#All],[NQF '#]],0))))</f>
        <v>Endorsed</v>
      </c>
      <c r="E28" s="158" t="str">
        <f>IF(Table1[[#This Row],[NQF Number]]="NA"," ",IF(Table1[[#This Row],[NQF Number]]="No"," ",IF(INDEX(Table48[[#All],[Steward]],MATCH(Table1[[#This Row],[NQF Number]],Table48[[#All],[NQF '#]],0))=0,"",INDEX(Table48[[#All],[Steward]],MATCH(Table1[[#This Row],[NQF Number]],Table48[[#All],[NQF '#]],0)))))</f>
        <v>National Committee for Quality Assurance</v>
      </c>
      <c r="F28" s="158" t="str">
        <f>IF(Table1[[#This Row],[NQF Number]]="NA"," ",IF(Table1[[#This Row],[NQF Number]]="No"," ",IF(INDEX(Table48[[#All],[CMS Quality ID]],MATCH(Table1[[#This Row],[NQF Number]],Table48[[#All],[NQF '#]],0))=0,"",INDEX(Table48[[#All],[CMS Quality ID]],MATCH(Table1[[#This Row],[NQF Number]],Table48[[#All],[NQF '#]],0)))))</f>
        <v/>
      </c>
      <c r="G28" s="158" t="str">
        <f>IF(Table1[[#This Row],[NQF Number]]="NA"," ",IF(Table1[[#This Row],[NQF Number]]="No"," ",IF(INDEX(Table48[[#All],[CMS eCQM ID as of June 2020]],MATCH(Table1[[#This Row],[NQF Number]],Table48[[#All],[NQF '#]],0))=0,"",INDEX(Table48[[#All],[CMS eCQM ID as of June 2020]],MATCH(Table1[[#This Row],[NQF Number]],Table48[[#All],[NQF '#]],0)))))</f>
        <v/>
      </c>
      <c r="H28" s="158" t="str">
        <f>IF(Table1[[#This Row],[NQF Number]]="NA"," ",IF(Table1[[#This Row],[NQF Number]]="No"," ",INDEX(Table48[[#All],[Description]],MATCH(Table1[[#This Row],[NQF Number]],Table48[[#All],[NQF '#]],0))))</f>
        <v>Percentage of members 18-75 years of age with diabetes (type 1 and type 2) who received an HbA1c test during the measurement year</v>
      </c>
      <c r="I28" s="196" t="s">
        <v>3985</v>
      </c>
      <c r="J28" s="193" t="s">
        <v>1903</v>
      </c>
      <c r="K28" s="34" t="str">
        <f>IF(Table1[[#This Row],[NQF Number]]="NA"," ",IF(Table1[[#This Row],[NQF Number]]="No"," ",INDEX(Table48[[#All],[Measure Type]],MATCH(Table1[[#This Row],[NQF Number]],Table48[[#All],[NQF '#]],0))))</f>
        <v>Process</v>
      </c>
      <c r="L28" s="193" t="str">
        <f>IF(Table1[[#This Row],[NQF Number]]="NA"," ",IF(Table1[[#This Row],[NQF Number]]="No"," ",INDEX(Table48[[#All],[Populations]],MATCH(Table1[[#This Row],[NQF Number]],Table48[[#All],[NQF '#]],0))))</f>
        <v>Adult</v>
      </c>
      <c r="M28" s="159" t="str">
        <f>IF(Table1[[#This Row],[NQF Number]]="NA"," ",IF(Table1[[#This Row],[NQF Number]]="No"," ",INDEX(Table48[[#All],[Data Source]],MATCH(Table1[[#This Row],[NQF Number]],Table48[[#All],[NQF '#]],0))))</f>
        <v>Claims/Clinical Data</v>
      </c>
      <c r="N28" s="159" t="str">
        <f>IF(Table1[[#This Row],[NQF Number]]="NA"," ",IF(Table1[[#This Row],[NQF Number]]="No"," ",INDEX(Table48[[#All],[Disparities-sensitive Status]],MATCH(Table1[[#This Row],[NQF Number]],Table48[[#All],[NQF '#]],0))))</f>
        <v>Yes</v>
      </c>
      <c r="O28" s="159" t="s">
        <v>3941</v>
      </c>
      <c r="P28" s="160" t="s">
        <v>3949</v>
      </c>
      <c r="Q28" s="316" t="s">
        <v>4090</v>
      </c>
      <c r="R28" s="312"/>
      <c r="S28" s="161">
        <f>SUM(Table1[[#This Row],[Set A]:[Set J]])</f>
        <v>0</v>
      </c>
      <c r="T28" s="162"/>
      <c r="U28" s="162"/>
      <c r="V28" s="162"/>
      <c r="W28" s="162"/>
      <c r="X28" s="162"/>
      <c r="Y28" s="162"/>
      <c r="Z28" s="162"/>
      <c r="AA28" s="162"/>
      <c r="AB28" s="162"/>
      <c r="AC28" s="162"/>
      <c r="AD28" s="162"/>
      <c r="AE28" s="162"/>
      <c r="AF28" s="162"/>
      <c r="AG28" s="162"/>
      <c r="AH28" s="162"/>
      <c r="AI28" s="162"/>
      <c r="AJ28" s="162"/>
      <c r="AK28" s="162"/>
      <c r="AL28" s="162"/>
      <c r="AM28" s="162"/>
      <c r="AN28" s="163">
        <f>IF(Table1[[#This Row],[Criterion A]]="yes",2,IF(Table1[[#This Row],[Criterion A]]="somewhat",1,0))</f>
        <v>0</v>
      </c>
      <c r="AO28" s="159">
        <f>IF(Table1[[#This Row],[Criterion B]]="yes",2,IF(Table1[[#This Row],[Criterion B]]="somewhat",1,0))</f>
        <v>0</v>
      </c>
      <c r="AP28" s="159">
        <f>IF(Table1[[#This Row],[Criterion C]]="yes",2,IF(Table1[[#This Row],[Criterion C]]="somewhat",1,0))</f>
        <v>0</v>
      </c>
      <c r="AQ28" s="159">
        <f>IF(Table1[[#This Row],[Criterion D]]="yes",2,IF(Table1[[#This Row],[Criterion D]]="somewhat",1,0))</f>
        <v>0</v>
      </c>
      <c r="AR28" s="159">
        <f>IF(Table1[[#This Row],[Criterion E]]="yes",2,IF(Table1[[#This Row],[Criterion E]]="somewhat",1,0))</f>
        <v>0</v>
      </c>
      <c r="AS28" s="159">
        <f>IF(Table1[[#This Row],[Criterion F]]="yes",2,IF(Table1[[#This Row],[Criterion F]]="somewhat",1,0))</f>
        <v>0</v>
      </c>
      <c r="AT28" s="159">
        <f>IF(Table1[[#This Row],[Criterion G]]="yes",2,IF(Table1[[#This Row],[Criterion G]]="somewhat",1,0))</f>
        <v>0</v>
      </c>
      <c r="AU28" s="159">
        <f>IF(Table1[[#This Row],[Criterion H]]="yes",2,IF(Table1[[#This Row],[Criterion H]]="somewhat",1,0))</f>
        <v>0</v>
      </c>
      <c r="AV28" s="159">
        <f>IF(Table1[[#This Row],[Criterion I]]="yes",2,IF(Table1[[#This Row],[Criterion I]]="somewhat",1,0))</f>
        <v>0</v>
      </c>
      <c r="AW28" s="159">
        <f>IF(Table1[[#This Row],[Criterion J]]="yes",2,IF(Table1[[#This Row],[Criterion J]]="somewhat",1,0))</f>
        <v>0</v>
      </c>
      <c r="AX2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2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28" s="164">
        <f>COUNTIF(Table1[[#This Row],[CT DSS PCMH + Measure Set]:[CT Commercial Payers]],"*Yes*")</f>
        <v>3</v>
      </c>
      <c r="BA28" s="164">
        <f>COUNTIF(Table1[[#This Row],[
CMMI Comprehensive Primary Care Plus (CPC+)]:[
Core Quality Measures Collaborative Core Sets]],"*yes*")</f>
        <v>1</v>
      </c>
      <c r="BB28" s="164">
        <f>COUNTIF(Table1[[#This Row],[
CMS Hospital Value-Based Purchasing]:[
Joint Commission Performance  Measure List]],"*yes*")</f>
        <v>0</v>
      </c>
      <c r="BC28" s="164">
        <f>COUNTIF(Table1[[#This Row],[
Catalyst for Payment Reform Employer-Purchaser Measure Set]],"*yes*")</f>
        <v>0</v>
      </c>
      <c r="BD28" s="164">
        <f>COUNTIF(Table1[[#This Row],[
California AMP Commercial ACO Measure Set
]:[
Washington State Common Measure Set for Health Care Quality and Cost 
]],"*yes*")</f>
        <v>3</v>
      </c>
      <c r="BE28" s="34" t="s">
        <v>1</v>
      </c>
      <c r="BF28" s="159" t="s">
        <v>3961</v>
      </c>
      <c r="BG28" s="159" t="s">
        <v>1</v>
      </c>
      <c r="BH28" s="324" t="s">
        <v>4133</v>
      </c>
      <c r="BI28" s="293" t="s">
        <v>3982</v>
      </c>
      <c r="BJ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2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9" spans="1:80" ht="50.25" customHeight="1">
      <c r="A29" s="197">
        <v>21</v>
      </c>
      <c r="B29" s="195" t="str">
        <f>IF(Table1[[#This Row],[NQF Number]]="NA"," ",IF(Table1[[#This Row],[NQF Number]]="No"," ",INDEX(Table48[[#All],[Measure Name]],MATCH(Table1[[#This Row],[NQF Number]],Table48[[#All],[NQF '#]],0))))</f>
        <v>Comprehensive Diabetes Care: Eye Exam</v>
      </c>
      <c r="C29" s="216" t="s">
        <v>37</v>
      </c>
      <c r="D29" s="195" t="str">
        <f>IF(Table1[[#This Row],[NQF Number]]="NA"," ",IF(Table1[[#This Row],[NQF Number]]="No"," ",INDEX(Table48[[#All],[NQF Endorsement Status as of February 2021]],MATCH(Table1[[#This Row],[NQF Number]],Table48[[#All],[NQF '#]],0))))</f>
        <v>Endorsed</v>
      </c>
      <c r="E29" s="159" t="str">
        <f>IF(Table1[[#This Row],[NQF Number]]="NA"," ",IF(Table1[[#This Row],[NQF Number]]="No"," ",IF(INDEX(Table48[[#All],[Steward]],MATCH(Table1[[#This Row],[NQF Number]],Table48[[#All],[NQF '#]],0))=0,"",INDEX(Table48[[#All],[Steward]],MATCH(Table1[[#This Row],[NQF Number]],Table48[[#All],[NQF '#]],0)))))</f>
        <v>National Committee for Quality Assurance</v>
      </c>
      <c r="F29" s="159" t="str">
        <f>IF(Table1[[#This Row],[NQF Number]]="NA"," ",IF(Table1[[#This Row],[NQF Number]]="No"," ",IF(INDEX(Table48[[#All],[CMS Quality ID]],MATCH(Table1[[#This Row],[NQF Number]],Table48[[#All],[NQF '#]],0))=0,"",INDEX(Table48[[#All],[CMS Quality ID]],MATCH(Table1[[#This Row],[NQF Number]],Table48[[#All],[NQF '#]],0)))))</f>
        <v>117</v>
      </c>
      <c r="G29" s="196" t="str">
        <f>IF(Table1[[#This Row],[NQF Number]]="NA"," ",IF(Table1[[#This Row],[NQF Number]]="No"," ",IF(INDEX(Table48[[#All],[CMS eCQM ID as of June 2020]],MATCH(Table1[[#This Row],[NQF Number]],Table48[[#All],[NQF '#]],0))=0,"",INDEX(Table48[[#All],[CMS eCQM ID as of June 2020]],MATCH(Table1[[#This Row],[NQF Number]],Table48[[#All],[NQF '#]],0)))))</f>
        <v>CMS131v8</v>
      </c>
      <c r="H29" s="196" t="str">
        <f>IF(Table1[[#This Row],[NQF Number]]="NA"," ",IF(Table1[[#This Row],[NQF Number]]="No"," ",INDEX(Table48[[#All],[Description]],MATCH(Table1[[#This Row],[NQF Number]],Table48[[#All],[NQF '#]],0))))</f>
        <v>Percentage of patients 18-75 years of age with diabetes who had a retinal or dilated eye exam by an eye care professional during the measurement period or a negative retinal exam (no evidence of retinopathy) in the 12 months prior to the measurement period</v>
      </c>
      <c r="I29" s="196" t="s">
        <v>3985</v>
      </c>
      <c r="J29" s="193" t="s">
        <v>1903</v>
      </c>
      <c r="K29" s="34" t="str">
        <f>IF(Table1[[#This Row],[NQF Number]]="NA"," ",IF(Table1[[#This Row],[NQF Number]]="No"," ",INDEX(Table48[[#All],[Measure Type]],MATCH(Table1[[#This Row],[NQF Number]],Table48[[#All],[NQF '#]],0))))</f>
        <v>Process</v>
      </c>
      <c r="L29" s="193" t="str">
        <f>IF(Table1[[#This Row],[NQF Number]]="NA"," ",IF(Table1[[#This Row],[NQF Number]]="No"," ",INDEX(Table48[[#All],[Populations]],MATCH(Table1[[#This Row],[NQF Number]],Table48[[#All],[NQF '#]],0))))</f>
        <v>Adult</v>
      </c>
      <c r="M29" s="164" t="str">
        <f>IF(Table1[[#This Row],[NQF Number]]="NA"," ",IF(Table1[[#This Row],[NQF Number]]="No"," ",INDEX(Table48[[#All],[Data Source]],MATCH(Table1[[#This Row],[NQF Number]],Table48[[#All],[NQF '#]],0))))</f>
        <v>Claims/Clinical Data</v>
      </c>
      <c r="N29" s="164" t="str">
        <f>IF(Table1[[#This Row],[NQF Number]]="NA"," ",IF(Table1[[#This Row],[NQF Number]]="No"," ",INDEX(Table48[[#All],[Disparities-sensitive Status]],MATCH(Table1[[#This Row],[NQF Number]],Table48[[#All],[NQF '#]],0))))</f>
        <v>Yes</v>
      </c>
      <c r="O29" s="159" t="s">
        <v>3941</v>
      </c>
      <c r="P29" s="160" t="s">
        <v>3943</v>
      </c>
      <c r="Q29" s="316" t="s">
        <v>4091</v>
      </c>
      <c r="R29" s="312"/>
      <c r="S29" s="161">
        <f>SUM(Table1[[#This Row],[Set A]:[Set J]])</f>
        <v>9</v>
      </c>
      <c r="T29" s="162" t="s">
        <v>20</v>
      </c>
      <c r="U29" s="162" t="s">
        <v>4047</v>
      </c>
      <c r="V29" s="162" t="s">
        <v>7</v>
      </c>
      <c r="W29" s="162" t="s">
        <v>4050</v>
      </c>
      <c r="X29" s="162" t="s">
        <v>20</v>
      </c>
      <c r="Y29" s="162" t="s">
        <v>4012</v>
      </c>
      <c r="Z29" s="162" t="s">
        <v>1</v>
      </c>
      <c r="AA29" s="162" t="s">
        <v>4005</v>
      </c>
      <c r="AB29" s="162" t="s">
        <v>20</v>
      </c>
      <c r="AC29" s="162" t="s">
        <v>4045</v>
      </c>
      <c r="AD29" s="162" t="s">
        <v>1</v>
      </c>
      <c r="AE29" s="162" t="s">
        <v>4005</v>
      </c>
      <c r="AF29" s="162" t="s">
        <v>1</v>
      </c>
      <c r="AG29" s="162" t="s">
        <v>4049</v>
      </c>
      <c r="AH29" s="162"/>
      <c r="AI29" s="162"/>
      <c r="AJ29" s="162"/>
      <c r="AK29" s="162"/>
      <c r="AL29" s="162"/>
      <c r="AM29" s="162"/>
      <c r="AN29" s="163">
        <f>IF(Table1[[#This Row],[Criterion A]]="yes",2,IF(Table1[[#This Row],[Criterion A]]="somewhat",1,0))</f>
        <v>1</v>
      </c>
      <c r="AO29" s="159">
        <f>IF(Table1[[#This Row],[Criterion B]]="yes",2,IF(Table1[[#This Row],[Criterion B]]="somewhat",1,0))</f>
        <v>0</v>
      </c>
      <c r="AP29" s="159">
        <f>IF(Table1[[#This Row],[Criterion C]]="yes",2,IF(Table1[[#This Row],[Criterion C]]="somewhat",1,0))</f>
        <v>1</v>
      </c>
      <c r="AQ29" s="159">
        <f>IF(Table1[[#This Row],[Criterion D]]="yes",2,IF(Table1[[#This Row],[Criterion D]]="somewhat",1,0))</f>
        <v>2</v>
      </c>
      <c r="AR29" s="159">
        <f>IF(Table1[[#This Row],[Criterion E]]="yes",2,IF(Table1[[#This Row],[Criterion E]]="somewhat",1,0))</f>
        <v>1</v>
      </c>
      <c r="AS29" s="159">
        <f>IF(Table1[[#This Row],[Criterion F]]="yes",2,IF(Table1[[#This Row],[Criterion F]]="somewhat",1,0))</f>
        <v>2</v>
      </c>
      <c r="AT29" s="159">
        <f>IF(Table1[[#This Row],[Criterion G]]="yes",2,IF(Table1[[#This Row],[Criterion G]]="somewhat",1,0))</f>
        <v>2</v>
      </c>
      <c r="AU29" s="159">
        <f>IF(Table1[[#This Row],[Criterion H]]="yes",2,IF(Table1[[#This Row],[Criterion H]]="somewhat",1,0))</f>
        <v>0</v>
      </c>
      <c r="AV29" s="159">
        <f>IF(Table1[[#This Row],[Criterion I]]="yes",2,IF(Table1[[#This Row],[Criterion I]]="somewhat",1,0))</f>
        <v>0</v>
      </c>
      <c r="AW29" s="159">
        <f>IF(Table1[[#This Row],[Criterion J]]="yes",2,IF(Table1[[#This Row],[Criterion J]]="somewhat",1,0))</f>
        <v>0</v>
      </c>
      <c r="AX2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2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29" s="164">
        <f>COUNTIF(Table1[[#This Row],[CT DSS PCMH + Measure Set]:[CT Commercial Payers]],"*Yes*")</f>
        <v>2</v>
      </c>
      <c r="BA29" s="164">
        <f>COUNTIF(Table1[[#This Row],[
CMMI Comprehensive Primary Care Plus (CPC+)]:[
Core Quality Measures Collaborative Core Sets]],"*yes*")</f>
        <v>4</v>
      </c>
      <c r="BB29" s="164">
        <f>COUNTIF(Table1[[#This Row],[
CMS Hospital Value-Based Purchasing]:[
Joint Commission Performance  Measure List]],"*yes*")</f>
        <v>0</v>
      </c>
      <c r="BC29" s="164">
        <f>COUNTIF(Table1[[#This Row],[
Catalyst for Payment Reform Employer-Purchaser Measure Set]],"*yes*")</f>
        <v>0</v>
      </c>
      <c r="BD29" s="164">
        <f>COUNTIF(Table1[[#This Row],[
California AMP Commercial ACO Measure Set
]:[
Washington State Common Measure Set for Health Care Quality and Cost 
]],"*yes*")</f>
        <v>4</v>
      </c>
      <c r="BE29" s="34" t="s">
        <v>1</v>
      </c>
      <c r="BF29" s="159" t="s">
        <v>3960</v>
      </c>
      <c r="BG29" s="159"/>
      <c r="BH29" s="324" t="s">
        <v>4134</v>
      </c>
      <c r="BI29" s="159" t="s">
        <v>3913</v>
      </c>
      <c r="BJ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(C13)</v>
      </c>
      <c r="BP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(Core)</v>
      </c>
      <c r="CB2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0" spans="1:80" ht="50.25" customHeight="1">
      <c r="A30" s="156">
        <v>22</v>
      </c>
      <c r="B30" s="157" t="str">
        <f>IF(Table1[[#This Row],[NQF Number]]="NA"," ",IF(Table1[[#This Row],[NQF Number]]="No"," ",INDEX(Table48[[#All],[Measure Name]],MATCH(Table1[[#This Row],[NQF Number]],Table48[[#All],[NQF '#]],0))))</f>
        <v>Comprehensive Diabetes Care: Medical Attention for Nephropathy</v>
      </c>
      <c r="C30" s="216" t="s">
        <v>38</v>
      </c>
      <c r="D30" s="157" t="str">
        <f>IF(Table1[[#This Row],[NQF Number]]="NA"," ",IF(Table1[[#This Row],[NQF Number]]="No"," ",INDEX(Table48[[#All],[NQF Endorsement Status as of February 2021]],MATCH(Table1[[#This Row],[NQF Number]],Table48[[#All],[NQF '#]],0))))</f>
        <v>Endorsed</v>
      </c>
      <c r="E30" s="158" t="str">
        <f>IF(Table1[[#This Row],[NQF Number]]="NA"," ",IF(Table1[[#This Row],[NQF Number]]="No"," ",IF(INDEX(Table48[[#All],[Steward]],MATCH(Table1[[#This Row],[NQF Number]],Table48[[#All],[NQF '#]],0))=0,"",INDEX(Table48[[#All],[Steward]],MATCH(Table1[[#This Row],[NQF Number]],Table48[[#All],[NQF '#]],0)))))</f>
        <v>National Committee for Quality Assurance</v>
      </c>
      <c r="F30" s="158" t="str">
        <f>IF(Table1[[#This Row],[NQF Number]]="NA"," ",IF(Table1[[#This Row],[NQF Number]]="No"," ",IF(INDEX(Table48[[#All],[CMS Quality ID]],MATCH(Table1[[#This Row],[NQF Number]],Table48[[#All],[NQF '#]],0))=0,"",INDEX(Table48[[#All],[CMS Quality ID]],MATCH(Table1[[#This Row],[NQF Number]],Table48[[#All],[NQF '#]],0)))))</f>
        <v>119</v>
      </c>
      <c r="G30" s="158" t="str">
        <f>IF(Table1[[#This Row],[NQF Number]]="NA"," ",IF(Table1[[#This Row],[NQF Number]]="No"," ",IF(INDEX(Table48[[#All],[CMS eCQM ID as of June 2020]],MATCH(Table1[[#This Row],[NQF Number]],Table48[[#All],[NQF '#]],0))=0,"",INDEX(Table48[[#All],[CMS eCQM ID as of June 2020]],MATCH(Table1[[#This Row],[NQF Number]],Table48[[#All],[NQF '#]],0)))))</f>
        <v>CMS134v8</v>
      </c>
      <c r="H30" s="158" t="str">
        <f>IF(Table1[[#This Row],[NQF Number]]="NA"," ",IF(Table1[[#This Row],[NQF Number]]="No"," ",INDEX(Table48[[#All],[Description]],MATCH(Table1[[#This Row],[NQF Number]],Table48[[#All],[NQF '#]],0))))</f>
        <v>Percentage of patients 18-75 years of age with diabetes who had a nephropathy screening test or evidence of nephropathy during the measurement period</v>
      </c>
      <c r="I30" s="196" t="s">
        <v>3985</v>
      </c>
      <c r="J30" s="158" t="s">
        <v>1903</v>
      </c>
      <c r="K30" s="159" t="str">
        <f>IF(Table1[[#This Row],[NQF Number]]="NA"," ",IF(Table1[[#This Row],[NQF Number]]="No"," ",INDEX(Table48[[#All],[Measure Type]],MATCH(Table1[[#This Row],[NQF Number]],Table48[[#All],[NQF '#]],0))))</f>
        <v>Process</v>
      </c>
      <c r="L30" s="196" t="str">
        <f>IF(Table1[[#This Row],[NQF Number]]="NA"," ",IF(Table1[[#This Row],[NQF Number]]="No"," ",INDEX(Table48[[#All],[Populations]],MATCH(Table1[[#This Row],[NQF Number]],Table48[[#All],[NQF '#]],0))))</f>
        <v>Adult</v>
      </c>
      <c r="M30" s="159" t="str">
        <f>IF(Table1[[#This Row],[NQF Number]]="NA"," ",IF(Table1[[#This Row],[NQF Number]]="No"," ",INDEX(Table48[[#All],[Data Source]],MATCH(Table1[[#This Row],[NQF Number]],Table48[[#All],[NQF '#]],0))))</f>
        <v>Claims/Clinical Data</v>
      </c>
      <c r="N30" s="159" t="str">
        <f>IF(Table1[[#This Row],[NQF Number]]="NA"," ",IF(Table1[[#This Row],[NQF Number]]="No"," ",INDEX(Table48[[#All],[Disparities-sensitive Status]],MATCH(Table1[[#This Row],[NQF Number]],Table48[[#All],[NQF '#]],0))))</f>
        <v>Yes</v>
      </c>
      <c r="O30" s="159" t="s">
        <v>3941</v>
      </c>
      <c r="P30" s="160" t="s">
        <v>3947</v>
      </c>
      <c r="Q30" s="316" t="s">
        <v>4092</v>
      </c>
      <c r="R30" s="312"/>
      <c r="S30" s="161">
        <f>SUM(Table1[[#This Row],[Set A]:[Set J]])</f>
        <v>0</v>
      </c>
      <c r="T30" s="162"/>
      <c r="U30" s="162"/>
      <c r="V30" s="162"/>
      <c r="W30" s="162"/>
      <c r="X30" s="162"/>
      <c r="Y30" s="162"/>
      <c r="Z30" s="162"/>
      <c r="AA30" s="162"/>
      <c r="AB30" s="162"/>
      <c r="AC30" s="162"/>
      <c r="AD30" s="162"/>
      <c r="AE30" s="162"/>
      <c r="AF30" s="162"/>
      <c r="AG30" s="162"/>
      <c r="AH30" s="162"/>
      <c r="AI30" s="162"/>
      <c r="AJ30" s="162"/>
      <c r="AK30" s="162"/>
      <c r="AL30" s="162"/>
      <c r="AM30" s="162"/>
      <c r="AN30" s="163">
        <f>IF(Table1[[#This Row],[Criterion A]]="yes",2,IF(Table1[[#This Row],[Criterion A]]="somewhat",1,0))</f>
        <v>0</v>
      </c>
      <c r="AO30" s="159">
        <f>IF(Table1[[#This Row],[Criterion B]]="yes",2,IF(Table1[[#This Row],[Criterion B]]="somewhat",1,0))</f>
        <v>0</v>
      </c>
      <c r="AP30" s="159">
        <f>IF(Table1[[#This Row],[Criterion C]]="yes",2,IF(Table1[[#This Row],[Criterion C]]="somewhat",1,0))</f>
        <v>0</v>
      </c>
      <c r="AQ30" s="159">
        <f>IF(Table1[[#This Row],[Criterion D]]="yes",2,IF(Table1[[#This Row],[Criterion D]]="somewhat",1,0))</f>
        <v>0</v>
      </c>
      <c r="AR30" s="159">
        <f>IF(Table1[[#This Row],[Criterion E]]="yes",2,IF(Table1[[#This Row],[Criterion E]]="somewhat",1,0))</f>
        <v>0</v>
      </c>
      <c r="AS30" s="159">
        <f>IF(Table1[[#This Row],[Criterion F]]="yes",2,IF(Table1[[#This Row],[Criterion F]]="somewhat",1,0))</f>
        <v>0</v>
      </c>
      <c r="AT30" s="159">
        <f>IF(Table1[[#This Row],[Criterion G]]="yes",2,IF(Table1[[#This Row],[Criterion G]]="somewhat",1,0))</f>
        <v>0</v>
      </c>
      <c r="AU30" s="159">
        <f>IF(Table1[[#This Row],[Criterion H]]="yes",2,IF(Table1[[#This Row],[Criterion H]]="somewhat",1,0))</f>
        <v>0</v>
      </c>
      <c r="AV30" s="159">
        <f>IF(Table1[[#This Row],[Criterion I]]="yes",2,IF(Table1[[#This Row],[Criterion I]]="somewhat",1,0))</f>
        <v>0</v>
      </c>
      <c r="AW30" s="159">
        <f>IF(Table1[[#This Row],[Criterion J]]="yes",2,IF(Table1[[#This Row],[Criterion J]]="somewhat",1,0))</f>
        <v>0</v>
      </c>
      <c r="AX3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3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30" s="164">
        <f>COUNTIF(Table1[[#This Row],[CT DSS PCMH + Measure Set]:[CT Commercial Payers]],"*Yes*")</f>
        <v>3</v>
      </c>
      <c r="BA30" s="164">
        <f>COUNTIF(Table1[[#This Row],[
CMMI Comprehensive Primary Care Plus (CPC+)]:[
Core Quality Measures Collaborative Core Sets]],"*yes*")</f>
        <v>3</v>
      </c>
      <c r="BB30" s="164">
        <f>COUNTIF(Table1[[#This Row],[
CMS Hospital Value-Based Purchasing]:[
Joint Commission Performance  Measure List]],"*yes*")</f>
        <v>0</v>
      </c>
      <c r="BC30" s="164">
        <f>COUNTIF(Table1[[#This Row],[
Catalyst for Payment Reform Employer-Purchaser Measure Set]],"*yes*")</f>
        <v>0</v>
      </c>
      <c r="BD30" s="164">
        <f>COUNTIF(Table1[[#This Row],[
California AMP Commercial ACO Measure Set
]:[
Washington State Common Measure Set for Health Care Quality and Cost 
]],"*yes*")</f>
        <v>2</v>
      </c>
      <c r="BE30" s="34"/>
      <c r="BF30" s="159" t="s">
        <v>3960</v>
      </c>
      <c r="BG30" s="159" t="s">
        <v>1</v>
      </c>
      <c r="BH30" s="324" t="s">
        <v>4130</v>
      </c>
      <c r="BI30" s="159"/>
      <c r="BJ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1" spans="1:80" ht="50.15" customHeight="1">
      <c r="A31" s="156">
        <v>22.1</v>
      </c>
      <c r="B31" s="49" t="s">
        <v>3586</v>
      </c>
      <c r="C31" s="218" t="s">
        <v>97</v>
      </c>
      <c r="D31" s="49" t="s">
        <v>97</v>
      </c>
      <c r="E31" s="33" t="s">
        <v>1976</v>
      </c>
      <c r="F31" s="33"/>
      <c r="G31" s="33"/>
      <c r="H31" s="33" t="s">
        <v>3587</v>
      </c>
      <c r="I31" s="196" t="s">
        <v>3985</v>
      </c>
      <c r="J31" s="33" t="s">
        <v>1903</v>
      </c>
      <c r="K31" s="34" t="s">
        <v>1890</v>
      </c>
      <c r="L31" s="33" t="s">
        <v>2210</v>
      </c>
      <c r="M31" s="34" t="s">
        <v>1755</v>
      </c>
      <c r="N31" s="34"/>
      <c r="O31" s="293" t="s">
        <v>3953</v>
      </c>
      <c r="P31" s="160" t="s">
        <v>3950</v>
      </c>
      <c r="Q31" s="316" t="s">
        <v>4092</v>
      </c>
      <c r="R31" s="313"/>
      <c r="S31" s="161">
        <f>SUM(Table1[[#This Row],[Set A]:[Set J]])</f>
        <v>9</v>
      </c>
      <c r="T31" s="162" t="s">
        <v>20</v>
      </c>
      <c r="U31" s="162" t="s">
        <v>4047</v>
      </c>
      <c r="V31" s="162" t="s">
        <v>7</v>
      </c>
      <c r="W31" s="162" t="s">
        <v>4037</v>
      </c>
      <c r="X31" s="162" t="s">
        <v>20</v>
      </c>
      <c r="Y31" s="162" t="s">
        <v>4012</v>
      </c>
      <c r="Z31" s="162" t="s">
        <v>1</v>
      </c>
      <c r="AA31" s="162" t="s">
        <v>4061</v>
      </c>
      <c r="AB31" s="162" t="s">
        <v>20</v>
      </c>
      <c r="AC31" s="162" t="s">
        <v>4045</v>
      </c>
      <c r="AD31" s="162" t="s">
        <v>1</v>
      </c>
      <c r="AE31" s="162" t="s">
        <v>4061</v>
      </c>
      <c r="AF31" s="162" t="s">
        <v>1</v>
      </c>
      <c r="AG31" s="162" t="s">
        <v>4052</v>
      </c>
      <c r="AH31" s="162"/>
      <c r="AI31" s="162"/>
      <c r="AJ31" s="162"/>
      <c r="AK31" s="162"/>
      <c r="AL31" s="162"/>
      <c r="AM31" s="162"/>
      <c r="AN31" s="36">
        <f>IF(Table1[[#This Row],[Criterion A]]="yes",2,IF(Table1[[#This Row],[Criterion A]]="somewhat",1,0))</f>
        <v>1</v>
      </c>
      <c r="AO31" s="34">
        <f>IF(Table1[[#This Row],[Criterion B]]="yes",2,IF(Table1[[#This Row],[Criterion B]]="somewhat",1,0))</f>
        <v>0</v>
      </c>
      <c r="AP31" s="34">
        <f>IF(Table1[[#This Row],[Criterion C]]="yes",2,IF(Table1[[#This Row],[Criterion C]]="somewhat",1,0))</f>
        <v>1</v>
      </c>
      <c r="AQ31" s="34">
        <f>IF(Table1[[#This Row],[Criterion D]]="yes",2,IF(Table1[[#This Row],[Criterion D]]="somewhat",1,0))</f>
        <v>2</v>
      </c>
      <c r="AR31" s="34">
        <f>IF(Table1[[#This Row],[Criterion E]]="yes",2,IF(Table1[[#This Row],[Criterion E]]="somewhat",1,0))</f>
        <v>1</v>
      </c>
      <c r="AS31" s="34">
        <f>IF(Table1[[#This Row],[Criterion F]]="yes",2,IF(Table1[[#This Row],[Criterion F]]="somewhat",1,0))</f>
        <v>2</v>
      </c>
      <c r="AT31" s="34">
        <f>IF(Table1[[#This Row],[Criterion G]]="yes",2,IF(Table1[[#This Row],[Criterion G]]="somewhat",1,0))</f>
        <v>2</v>
      </c>
      <c r="AU31" s="34">
        <f>IF(Table1[[#This Row],[Criterion H]]="yes",2,IF(Table1[[#This Row],[Criterion H]]="somewhat",1,0))</f>
        <v>0</v>
      </c>
      <c r="AV31" s="34">
        <f>IF(Table1[[#This Row],[Criterion I]]="yes",2,IF(Table1[[#This Row],[Criterion I]]="somewhat",1,0))</f>
        <v>0</v>
      </c>
      <c r="AW31" s="34">
        <f>IF(Table1[[#This Row],[Criterion J]]="yes",2,IF(Table1[[#This Row],[Criterion J]]="somewhat",1,0))</f>
        <v>0</v>
      </c>
      <c r="AX3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3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31" s="164">
        <f>COUNTIF(Table1[[#This Row],[CT DSS PCMH + Measure Set]:[CT Commercial Payers]],"*Yes*")</f>
        <v>0</v>
      </c>
      <c r="BA31" s="164">
        <f>COUNTIF(Table1[[#This Row],[
CMMI Comprehensive Primary Care Plus (CPC+)]:[
Core Quality Measures Collaborative Core Sets]],"*yes*")</f>
        <v>1</v>
      </c>
      <c r="BB31" s="164">
        <f>COUNTIF(Table1[[#This Row],[
CMS Hospital Value-Based Purchasing]:[
Joint Commission Performance  Measure List]],"*yes*")</f>
        <v>0</v>
      </c>
      <c r="BC31" s="164">
        <f>COUNTIF(Table1[[#This Row],[
Catalyst for Payment Reform Employer-Purchaser Measure Set]],"*yes*")</f>
        <v>0</v>
      </c>
      <c r="BD31" s="164">
        <f>COUNTIF(Table1[[#This Row],[
California AMP Commercial ACO Measure Set
]:[
Washington State Common Measure Set for Health Care Quality and Cost 
]],"*yes*")</f>
        <v>2</v>
      </c>
      <c r="BE31" s="34" t="s">
        <v>1</v>
      </c>
      <c r="BF31" s="34"/>
      <c r="BG31" s="34"/>
      <c r="BH31" s="323" t="s">
        <v>3962</v>
      </c>
      <c r="BI31" s="293"/>
      <c r="BJ31" s="164"/>
      <c r="BK31" s="164"/>
      <c r="BL31" s="164"/>
      <c r="BM31" s="164"/>
      <c r="BN31" s="164"/>
      <c r="BO31" s="164" t="s">
        <v>2176</v>
      </c>
      <c r="BP31" s="164"/>
      <c r="BQ31" s="164"/>
      <c r="BR31" s="164"/>
      <c r="BS31" s="164"/>
      <c r="BT31" s="164"/>
      <c r="BU31" s="164"/>
      <c r="BV31" s="164"/>
      <c r="BW31" s="164"/>
      <c r="BX31" s="164"/>
      <c r="BY31" s="164"/>
      <c r="BZ31" s="164"/>
      <c r="CA31" s="164" t="s">
        <v>3913</v>
      </c>
      <c r="CB31" s="164" t="s">
        <v>1</v>
      </c>
    </row>
    <row r="32" spans="1:80" ht="50.15" customHeight="1">
      <c r="A32" s="197">
        <v>23</v>
      </c>
      <c r="B32" s="49" t="str">
        <f>IF(Table1[[#This Row],[NQF Number]]="NA"," ",IF(Table1[[#This Row],[NQF Number]]="No"," ",INDEX(Table48[[#All],[Measure Name]],MATCH(Table1[[#This Row],[NQF Number]],Table48[[#All],[NQF '#]],0))))</f>
        <v>Controlling High Blood Pressure</v>
      </c>
      <c r="C32" s="218" t="s">
        <v>30</v>
      </c>
      <c r="D32" s="49" t="str">
        <f>IF(Table1[[#This Row],[NQF Number]]="NA"," ",IF(Table1[[#This Row],[NQF Number]]="No"," ",INDEX(Table48[[#All],[NQF Endorsement Status as of February 2021]],MATCH(Table1[[#This Row],[NQF Number]],Table48[[#All],[NQF '#]],0))))</f>
        <v>Endorsed</v>
      </c>
      <c r="E32" s="33" t="str">
        <f>IF(Table1[[#This Row],[NQF Number]]="NA"," ",IF(Table1[[#This Row],[NQF Number]]="No"," ",IF(INDEX(Table48[[#All],[Steward]],MATCH(Table1[[#This Row],[NQF Number]],Table48[[#All],[NQF '#]],0))=0,"",INDEX(Table48[[#All],[Steward]],MATCH(Table1[[#This Row],[NQF Number]],Table48[[#All],[NQF '#]],0)))))</f>
        <v>National Committee for Quality Assurance</v>
      </c>
      <c r="F32" s="33" t="str">
        <f>IF(Table1[[#This Row],[NQF Number]]="NA"," ",IF(Table1[[#This Row],[NQF Number]]="No"," ",IF(INDEX(Table48[[#All],[CMS Quality ID]],MATCH(Table1[[#This Row],[NQF Number]],Table48[[#All],[NQF '#]],0))=0,"",INDEX(Table48[[#All],[CMS Quality ID]],MATCH(Table1[[#This Row],[NQF Number]],Table48[[#All],[NQF '#]],0)))))</f>
        <v>236</v>
      </c>
      <c r="G32" s="33" t="str">
        <f>IF(Table1[[#This Row],[NQF Number]]="NA"," ",IF(Table1[[#This Row],[NQF Number]]="No"," ",IF(INDEX(Table48[[#All],[CMS eCQM ID as of June 2020]],MATCH(Table1[[#This Row],[NQF Number]],Table48[[#All],[NQF '#]],0))=0,"",INDEX(Table48[[#All],[CMS eCQM ID as of June 2020]],MATCH(Table1[[#This Row],[NQF Number]],Table48[[#All],[NQF '#]],0)))))</f>
        <v>CMS165v8</v>
      </c>
      <c r="H32" s="33" t="str">
        <f>IF(Table1[[#This Row],[NQF Number]]="NA"," ",IF(Table1[[#This Row],[NQF Number]]="No"," ",INDEX(Table48[[#All],[Description]],MATCH(Table1[[#This Row],[NQF Number]],Table48[[#All],[NQF '#]],0))))</f>
        <v>Percentage of patients 18 to 85 years of age who had a diagnosis of hypertension (HTN) and whose blood pressure (BP) was adequately controlled (&lt;140/90) during the measurement year</v>
      </c>
      <c r="I32" s="196" t="s">
        <v>3985</v>
      </c>
      <c r="J32" s="33" t="s">
        <v>1895</v>
      </c>
      <c r="K32" s="34" t="str">
        <f>IF(Table1[[#This Row],[NQF Number]]="NA"," ",IF(Table1[[#This Row],[NQF Number]]="No"," ",INDEX(Table48[[#All],[Measure Type]],MATCH(Table1[[#This Row],[NQF Number]],Table48[[#All],[NQF '#]],0))))</f>
        <v>Outcome</v>
      </c>
      <c r="L32" s="33" t="str">
        <f>IF(Table1[[#This Row],[NQF Number]]="NA"," ",IF(Table1[[#This Row],[NQF Number]]="No"," ",INDEX(Table48[[#All],[Populations]],MATCH(Table1[[#This Row],[NQF Number]],Table48[[#All],[NQF '#]],0))))</f>
        <v>Adult</v>
      </c>
      <c r="M32" s="34" t="str">
        <f>IF(Table1[[#This Row],[NQF Number]]="NA"," ",IF(Table1[[#This Row],[NQF Number]]="No"," ",INDEX(Table48[[#All],[Data Source]],MATCH(Table1[[#This Row],[NQF Number]],Table48[[#All],[NQF '#]],0))))</f>
        <v>Claims/Clinical Data</v>
      </c>
      <c r="N32" s="34" t="str">
        <f>IF(Table1[[#This Row],[NQF Number]]="NA"," ",IF(Table1[[#This Row],[NQF Number]]="No"," ",INDEX(Table48[[#All],[Disparities-sensitive Status]],MATCH(Table1[[#This Row],[NQF Number]],Table48[[#All],[NQF '#]],0))))</f>
        <v>Yes</v>
      </c>
      <c r="O32" s="159" t="s">
        <v>3941</v>
      </c>
      <c r="P32" s="160" t="s">
        <v>3943</v>
      </c>
      <c r="Q32" s="317" t="s">
        <v>4093</v>
      </c>
      <c r="R32" s="313"/>
      <c r="S32" s="161">
        <f>SUM(Table1[[#This Row],[Set A]:[Set J]])</f>
        <v>11</v>
      </c>
      <c r="T32" s="162" t="s">
        <v>20</v>
      </c>
      <c r="U32" s="162" t="s">
        <v>4051</v>
      </c>
      <c r="V32" s="162" t="s">
        <v>1</v>
      </c>
      <c r="W32" s="162" t="s">
        <v>4126</v>
      </c>
      <c r="X32" s="162" t="s">
        <v>20</v>
      </c>
      <c r="Y32" s="162" t="s">
        <v>4012</v>
      </c>
      <c r="Z32" s="162" t="s">
        <v>1</v>
      </c>
      <c r="AA32" s="162" t="s">
        <v>4005</v>
      </c>
      <c r="AB32" s="162" t="s">
        <v>20</v>
      </c>
      <c r="AC32" s="162" t="s">
        <v>4045</v>
      </c>
      <c r="AD32" s="162" t="s">
        <v>1</v>
      </c>
      <c r="AE32" s="162" t="s">
        <v>4005</v>
      </c>
      <c r="AF32" s="162" t="s">
        <v>1</v>
      </c>
      <c r="AG32" s="162" t="s">
        <v>4052</v>
      </c>
      <c r="AH32" s="162"/>
      <c r="AI32" s="162"/>
      <c r="AJ32" s="162"/>
      <c r="AK32" s="162"/>
      <c r="AL32" s="162"/>
      <c r="AM32" s="162"/>
      <c r="AN32" s="36">
        <f>IF(Table1[[#This Row],[Criterion A]]="yes",2,IF(Table1[[#This Row],[Criterion A]]="somewhat",1,0))</f>
        <v>1</v>
      </c>
      <c r="AO32" s="34">
        <f>IF(Table1[[#This Row],[Criterion B]]="yes",2,IF(Table1[[#This Row],[Criterion B]]="somewhat",1,0))</f>
        <v>2</v>
      </c>
      <c r="AP32" s="34">
        <f>IF(Table1[[#This Row],[Criterion C]]="yes",2,IF(Table1[[#This Row],[Criterion C]]="somewhat",1,0))</f>
        <v>1</v>
      </c>
      <c r="AQ32" s="34">
        <f>IF(Table1[[#This Row],[Criterion D]]="yes",2,IF(Table1[[#This Row],[Criterion D]]="somewhat",1,0))</f>
        <v>2</v>
      </c>
      <c r="AR32" s="34">
        <f>IF(Table1[[#This Row],[Criterion E]]="yes",2,IF(Table1[[#This Row],[Criterion E]]="somewhat",1,0))</f>
        <v>1</v>
      </c>
      <c r="AS32" s="34">
        <f>IF(Table1[[#This Row],[Criterion F]]="yes",2,IF(Table1[[#This Row],[Criterion F]]="somewhat",1,0))</f>
        <v>2</v>
      </c>
      <c r="AT32" s="34">
        <f>IF(Table1[[#This Row],[Criterion G]]="yes",2,IF(Table1[[#This Row],[Criterion G]]="somewhat",1,0))</f>
        <v>2</v>
      </c>
      <c r="AU32" s="34">
        <f>IF(Table1[[#This Row],[Criterion H]]="yes",2,IF(Table1[[#This Row],[Criterion H]]="somewhat",1,0))</f>
        <v>0</v>
      </c>
      <c r="AV32" s="34">
        <f>IF(Table1[[#This Row],[Criterion I]]="yes",2,IF(Table1[[#This Row],[Criterion I]]="somewhat",1,0))</f>
        <v>0</v>
      </c>
      <c r="AW32" s="34">
        <f>IF(Table1[[#This Row],[Criterion J]]="yes",2,IF(Table1[[#This Row],[Criterion J]]="somewhat",1,0))</f>
        <v>0</v>
      </c>
      <c r="AX3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12</v>
      </c>
      <c r="AY3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6</v>
      </c>
      <c r="AZ32" s="164">
        <f>COUNTIF(Table1[[#This Row],[CT DSS PCMH + Measure Set]:[CT Commercial Payers]],"*Yes*")</f>
        <v>1</v>
      </c>
      <c r="BA32" s="164">
        <f>COUNTIF(Table1[[#This Row],[
CMMI Comprehensive Primary Care Plus (CPC+)]:[
Core Quality Measures Collaborative Core Sets]],"*yes*")</f>
        <v>7</v>
      </c>
      <c r="BB32" s="164">
        <f>COUNTIF(Table1[[#This Row],[
CMS Hospital Value-Based Purchasing]:[
Joint Commission Performance  Measure List]],"*yes*")</f>
        <v>0</v>
      </c>
      <c r="BC32" s="164">
        <f>COUNTIF(Table1[[#This Row],[
Catalyst for Payment Reform Employer-Purchaser Measure Set]],"*yes*")</f>
        <v>1</v>
      </c>
      <c r="BD32" s="164">
        <f>COUNTIF(Table1[[#This Row],[
California AMP Commercial ACO Measure Set
]:[
Washington State Common Measure Set for Health Care Quality and Cost 
]],"*yes*")</f>
        <v>4</v>
      </c>
      <c r="BE32" s="34" t="s">
        <v>1</v>
      </c>
      <c r="BF32" s="34"/>
      <c r="BG32" s="34"/>
      <c r="BH32" s="322" t="s">
        <v>4132</v>
      </c>
      <c r="BI32" s="34" t="s">
        <v>3915</v>
      </c>
      <c r="BJ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Yes</v>
      </c>
      <c r="BK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M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(0018e)</v>
      </c>
      <c r="BN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(ACO-28)</v>
      </c>
      <c r="BQ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Cardiovascular)</v>
      </c>
      <c r="BS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3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3" spans="1:80" ht="50.15" customHeight="1">
      <c r="A33" s="156">
        <v>24</v>
      </c>
      <c r="B33" s="49" t="str">
        <f>IF(Table1[[#This Row],[NQF Number]]="NA"," ",IF(Table1[[#This Row],[NQF Number]]="No"," ",INDEX(Table48[[#All],[Measure Name]],MATCH(Table1[[#This Row],[NQF Number]],Table48[[#All],[NQF '#]],0))))</f>
        <v>Use of Imaging Studies for Low Back Pain</v>
      </c>
      <c r="C33" s="218" t="s">
        <v>9</v>
      </c>
      <c r="D33" s="49" t="str">
        <f>IF(Table1[[#This Row],[NQF Number]]="NA"," ",IF(Table1[[#This Row],[NQF Number]]="No"," ",INDEX(Table48[[#All],[NQF Endorsement Status as of February 2021]],MATCH(Table1[[#This Row],[NQF Number]],Table48[[#All],[NQF '#]],0))))</f>
        <v>No Longer Endorsed</v>
      </c>
      <c r="E33" s="33" t="str">
        <f>IF(Table1[[#This Row],[NQF Number]]="NA"," ",IF(Table1[[#This Row],[NQF Number]]="No"," ",IF(INDEX(Table48[[#All],[Steward]],MATCH(Table1[[#This Row],[NQF Number]],Table48[[#All],[NQF '#]],0))=0,"",INDEX(Table48[[#All],[Steward]],MATCH(Table1[[#This Row],[NQF Number]],Table48[[#All],[NQF '#]],0)))))</f>
        <v>National Committee for Quality Assurance</v>
      </c>
      <c r="F33" s="33" t="str">
        <f>IF(Table1[[#This Row],[NQF Number]]="NA"," ",IF(Table1[[#This Row],[NQF Number]]="No"," ",IF(INDEX(Table48[[#All],[CMS Quality ID]],MATCH(Table1[[#This Row],[NQF Number]],Table48[[#All],[NQF '#]],0))=0,"",INDEX(Table48[[#All],[CMS Quality ID]],MATCH(Table1[[#This Row],[NQF Number]],Table48[[#All],[NQF '#]],0)))))</f>
        <v>312</v>
      </c>
      <c r="G33" s="33" t="str">
        <f>IF(Table1[[#This Row],[NQF Number]]="NA"," ",IF(Table1[[#This Row],[NQF Number]]="No"," ",IF(INDEX(Table48[[#All],[CMS eCQM ID as of June 2020]],MATCH(Table1[[#This Row],[NQF Number]],Table48[[#All],[NQF '#]],0))=0,"",INDEX(Table48[[#All],[CMS eCQM ID as of June 2020]],MATCH(Table1[[#This Row],[NQF Number]],Table48[[#All],[NQF '#]],0)))))</f>
        <v>CMS153v5</v>
      </c>
      <c r="H33" s="33" t="str">
        <f>IF(Table1[[#This Row],[NQF Number]]="NA"," ",IF(Table1[[#This Row],[NQF Number]]="No"," ",INDEX(Table48[[#All],[Description]],MATCH(Table1[[#This Row],[NQF Number]],Table48[[#All],[NQF '#]],0))))</f>
        <v>Percentage of members with a primary diagnosis of low back pain who did not have an imaging study (plain X-ray, MRI, CT scan) within 28 days of the diagnosis</v>
      </c>
      <c r="I33" s="196" t="s">
        <v>3985</v>
      </c>
      <c r="J33" s="193" t="s">
        <v>1902</v>
      </c>
      <c r="K33" s="34" t="str">
        <f>IF(Table1[[#This Row],[NQF Number]]="NA"," ",IF(Table1[[#This Row],[NQF Number]]="No"," ",INDEX(Table48[[#All],[Measure Type]],MATCH(Table1[[#This Row],[NQF Number]],Table48[[#All],[NQF '#]],0))))</f>
        <v>Process</v>
      </c>
      <c r="L33" s="33" t="str">
        <f>IF(Table1[[#This Row],[NQF Number]]="NA"," ",IF(Table1[[#This Row],[NQF Number]]="No"," ",INDEX(Table48[[#All],[Populations]],MATCH(Table1[[#This Row],[NQF Number]],Table48[[#All],[NQF '#]],0))))</f>
        <v>Adult</v>
      </c>
      <c r="M33" s="34" t="str">
        <f>IF(Table1[[#This Row],[NQF Number]]="NA"," ",IF(Table1[[#This Row],[NQF Number]]="No"," ",INDEX(Table48[[#All],[Data Source]],MATCH(Table1[[#This Row],[NQF Number]],Table48[[#All],[NQF '#]],0))))</f>
        <v>Claims</v>
      </c>
      <c r="N33" s="34">
        <f>IF(Table1[[#This Row],[NQF Number]]="NA"," ",IF(Table1[[#This Row],[NQF Number]]="No"," ",INDEX(Table48[[#All],[Disparities-sensitive Status]],MATCH(Table1[[#This Row],[NQF Number]],Table48[[#All],[NQF '#]],0))))</f>
        <v>0</v>
      </c>
      <c r="O33" s="159" t="s">
        <v>3941</v>
      </c>
      <c r="P33" s="160" t="s">
        <v>3949</v>
      </c>
      <c r="Q33" s="318" t="s">
        <v>4094</v>
      </c>
      <c r="R33" s="313"/>
      <c r="S33" s="161">
        <f>SUM(Table1[[#This Row],[Set A]:[Set J]])</f>
        <v>0</v>
      </c>
      <c r="T33" s="162"/>
      <c r="U33" s="162"/>
      <c r="V33" s="162"/>
      <c r="W33" s="162"/>
      <c r="X33" s="162"/>
      <c r="Y33" s="162"/>
      <c r="Z33" s="162"/>
      <c r="AA33" s="162"/>
      <c r="AB33" s="162"/>
      <c r="AC33" s="162"/>
      <c r="AD33" s="162"/>
      <c r="AE33" s="162"/>
      <c r="AF33" s="162"/>
      <c r="AG33" s="162"/>
      <c r="AH33" s="162"/>
      <c r="AI33" s="162"/>
      <c r="AJ33" s="162"/>
      <c r="AK33" s="162"/>
      <c r="AL33" s="162"/>
      <c r="AM33" s="162"/>
      <c r="AN33" s="36">
        <f>IF(Table1[[#This Row],[Criterion A]]="yes",2,IF(Table1[[#This Row],[Criterion A]]="somewhat",1,0))</f>
        <v>0</v>
      </c>
      <c r="AO33" s="34">
        <f>IF(Table1[[#This Row],[Criterion B]]="yes",2,IF(Table1[[#This Row],[Criterion B]]="somewhat",1,0))</f>
        <v>0</v>
      </c>
      <c r="AP33" s="34">
        <f>IF(Table1[[#This Row],[Criterion C]]="yes",2,IF(Table1[[#This Row],[Criterion C]]="somewhat",1,0))</f>
        <v>0</v>
      </c>
      <c r="AQ33" s="34">
        <f>IF(Table1[[#This Row],[Criterion D]]="yes",2,IF(Table1[[#This Row],[Criterion D]]="somewhat",1,0))</f>
        <v>0</v>
      </c>
      <c r="AR33" s="34">
        <f>IF(Table1[[#This Row],[Criterion E]]="yes",2,IF(Table1[[#This Row],[Criterion E]]="somewhat",1,0))</f>
        <v>0</v>
      </c>
      <c r="AS33" s="34">
        <f>IF(Table1[[#This Row],[Criterion F]]="yes",2,IF(Table1[[#This Row],[Criterion F]]="somewhat",1,0))</f>
        <v>0</v>
      </c>
      <c r="AT33" s="34">
        <f>IF(Table1[[#This Row],[Criterion G]]="yes",2,IF(Table1[[#This Row],[Criterion G]]="somewhat",1,0))</f>
        <v>0</v>
      </c>
      <c r="AU33" s="34">
        <f>IF(Table1[[#This Row],[Criterion H]]="yes",2,IF(Table1[[#This Row],[Criterion H]]="somewhat",1,0))</f>
        <v>0</v>
      </c>
      <c r="AV33" s="34">
        <f>IF(Table1[[#This Row],[Criterion I]]="yes",2,IF(Table1[[#This Row],[Criterion I]]="somewhat",1,0))</f>
        <v>0</v>
      </c>
      <c r="AW33" s="34">
        <f>IF(Table1[[#This Row],[Criterion J]]="yes",2,IF(Table1[[#This Row],[Criterion J]]="somewhat",1,0))</f>
        <v>0</v>
      </c>
      <c r="AX3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3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33" s="164">
        <f>COUNTIF(Table1[[#This Row],[CT DSS PCMH + Measure Set]:[CT Commercial Payers]],"*Yes*")</f>
        <v>3</v>
      </c>
      <c r="BA33" s="164">
        <f>COUNTIF(Table1[[#This Row],[
CMMI Comprehensive Primary Care Plus (CPC+)]:[
Core Quality Measures Collaborative Core Sets]],"*yes*")</f>
        <v>1</v>
      </c>
      <c r="BB33" s="164">
        <f>COUNTIF(Table1[[#This Row],[
CMS Hospital Value-Based Purchasing]:[
Joint Commission Performance  Measure List]],"*yes*")</f>
        <v>0</v>
      </c>
      <c r="BC33" s="164">
        <f>COUNTIF(Table1[[#This Row],[
Catalyst for Payment Reform Employer-Purchaser Measure Set]],"*yes*")</f>
        <v>1</v>
      </c>
      <c r="BD33" s="164">
        <f>COUNTIF(Table1[[#This Row],[
California AMP Commercial ACO Measure Set
]:[
Washington State Common Measure Set for Health Care Quality and Cost 
]],"*yes*")</f>
        <v>2</v>
      </c>
      <c r="BE33" s="34" t="s">
        <v>1</v>
      </c>
      <c r="BF33" s="34" t="s">
        <v>3960</v>
      </c>
      <c r="BG33" s="34" t="s">
        <v>1</v>
      </c>
      <c r="BH33" s="322" t="s">
        <v>4131</v>
      </c>
      <c r="BI33" s="34" t="s">
        <v>3913</v>
      </c>
      <c r="BJ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3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4" spans="1:80" ht="50.15" customHeight="1">
      <c r="A34" s="156">
        <v>25</v>
      </c>
      <c r="B34" s="192" t="str">
        <f>IF(Table1[[#This Row],[NQF Number]]="NA"," ",IF(Table1[[#This Row],[NQF Number]]="No"," ",INDEX(Table48[[#All],[Measure Name]],MATCH(Table1[[#This Row],[NQF Number]],Table48[[#All],[NQF '#]],0))))</f>
        <v>Avoidance of Antibiotic Treatment in Adults with Acute Bronchitis</v>
      </c>
      <c r="C34" s="218" t="s">
        <v>204</v>
      </c>
      <c r="D34" s="192" t="str">
        <f>IF(Table1[[#This Row],[NQF Number]]="NA"," ",IF(Table1[[#This Row],[NQF Number]]="No"," ",INDEX(Table48[[#All],[NQF Endorsement Status as of February 2021]],MATCH(Table1[[#This Row],[NQF Number]],Table48[[#All],[NQF '#]],0))))</f>
        <v>Endorsed</v>
      </c>
      <c r="E34" s="34" t="str">
        <f>IF(Table1[[#This Row],[NQF Number]]="NA"," ",IF(Table1[[#This Row],[NQF Number]]="No"," ",IF(INDEX(Table48[[#All],[Steward]],MATCH(Table1[[#This Row],[NQF Number]],Table48[[#All],[NQF '#]],0))=0,"",INDEX(Table48[[#All],[Steward]],MATCH(Table1[[#This Row],[NQF Number]],Table48[[#All],[NQF '#]],0)))))</f>
        <v>National Committee for Quality Assurance</v>
      </c>
      <c r="F34" s="34" t="str">
        <f>IF(Table1[[#This Row],[NQF Number]]="NA"," ",IF(Table1[[#This Row],[NQF Number]]="No"," ",IF(INDEX(Table48[[#All],[CMS Quality ID]],MATCH(Table1[[#This Row],[NQF Number]],Table48[[#All],[NQF '#]],0))=0,"",INDEX(Table48[[#All],[CMS Quality ID]],MATCH(Table1[[#This Row],[NQF Number]],Table48[[#All],[NQF '#]],0)))))</f>
        <v>116</v>
      </c>
      <c r="G34" s="193" t="str">
        <f>IF(Table1[[#This Row],[NQF Number]]="NA"," ",IF(Table1[[#This Row],[NQF Number]]="No"," ",IF(INDEX(Table48[[#All],[CMS eCQM ID as of June 2020]],MATCH(Table1[[#This Row],[NQF Number]],Table48[[#All],[NQF '#]],0))=0,"",INDEX(Table48[[#All],[CMS eCQM ID as of June 2020]],MATCH(Table1[[#This Row],[NQF Number]],Table48[[#All],[NQF '#]],0)))))</f>
        <v/>
      </c>
      <c r="H34" s="193" t="str">
        <f>IF(Table1[[#This Row],[NQF Number]]="NA"," ",IF(Table1[[#This Row],[NQF Number]]="No"," ",INDEX(Table48[[#All],[Description]],MATCH(Table1[[#This Row],[NQF Number]],Table48[[#All],[NQF '#]],0))))</f>
        <v>Percentage of adults 18–64 years of age with a diagnosis of acute bronchitis who were not dispensed an antibiotic prescription</v>
      </c>
      <c r="I34" s="196" t="s">
        <v>3985</v>
      </c>
      <c r="J34" s="34" t="s">
        <v>1900</v>
      </c>
      <c r="K34" s="34" t="str">
        <f>IF(Table1[[#This Row],[NQF Number]]="NA"," ",IF(Table1[[#This Row],[NQF Number]]="No"," ",INDEX(Table48[[#All],[Measure Type]],MATCH(Table1[[#This Row],[NQF Number]],Table48[[#All],[NQF '#]],0))))</f>
        <v>Process</v>
      </c>
      <c r="L34" s="34" t="str">
        <f>IF(Table1[[#This Row],[NQF Number]]="NA"," ",IF(Table1[[#This Row],[NQF Number]]="No"," ",INDEX(Table48[[#All],[Populations]],MATCH(Table1[[#This Row],[NQF Number]],Table48[[#All],[NQF '#]],0))))</f>
        <v>Adult</v>
      </c>
      <c r="M34" s="194" t="str">
        <f>IF(Table1[[#This Row],[NQF Number]]="NA"," ",IF(Table1[[#This Row],[NQF Number]]="No"," ",INDEX(Table48[[#All],[Data Source]],MATCH(Table1[[#This Row],[NQF Number]],Table48[[#All],[NQF '#]],0))))</f>
        <v>Claims</v>
      </c>
      <c r="N34" s="194">
        <f>IF(Table1[[#This Row],[NQF Number]]="NA"," ",IF(Table1[[#This Row],[NQF Number]]="No"," ",INDEX(Table48[[#All],[Disparities-sensitive Status]],MATCH(Table1[[#This Row],[NQF Number]],Table48[[#All],[NQF '#]],0))))</f>
        <v>0</v>
      </c>
      <c r="O34" s="159" t="s">
        <v>3941</v>
      </c>
      <c r="P34" s="160" t="s">
        <v>3949</v>
      </c>
      <c r="Q34" s="316" t="s">
        <v>4095</v>
      </c>
      <c r="R34" s="313"/>
      <c r="S34" s="161">
        <f>SUM(Table1[[#This Row],[Set A]:[Set J]])</f>
        <v>0</v>
      </c>
      <c r="T34" s="162"/>
      <c r="U34" s="162"/>
      <c r="V34" s="162"/>
      <c r="W34" s="162"/>
      <c r="X34" s="162"/>
      <c r="Y34" s="162"/>
      <c r="Z34" s="162"/>
      <c r="AA34" s="162"/>
      <c r="AB34" s="162"/>
      <c r="AC34" s="162"/>
      <c r="AD34" s="162"/>
      <c r="AE34" s="162"/>
      <c r="AF34" s="162"/>
      <c r="AG34" s="162"/>
      <c r="AH34" s="162"/>
      <c r="AI34" s="162"/>
      <c r="AJ34" s="162"/>
      <c r="AK34" s="162"/>
      <c r="AL34" s="162"/>
      <c r="AM34" s="162"/>
      <c r="AN34" s="36">
        <f>IF(Table1[[#This Row],[Criterion A]]="yes",2,IF(Table1[[#This Row],[Criterion A]]="somewhat",1,0))</f>
        <v>0</v>
      </c>
      <c r="AO34" s="34">
        <f>IF(Table1[[#This Row],[Criterion B]]="yes",2,IF(Table1[[#This Row],[Criterion B]]="somewhat",1,0))</f>
        <v>0</v>
      </c>
      <c r="AP34" s="34">
        <f>IF(Table1[[#This Row],[Criterion C]]="yes",2,IF(Table1[[#This Row],[Criterion C]]="somewhat",1,0))</f>
        <v>0</v>
      </c>
      <c r="AQ34" s="34">
        <f>IF(Table1[[#This Row],[Criterion D]]="yes",2,IF(Table1[[#This Row],[Criterion D]]="somewhat",1,0))</f>
        <v>0</v>
      </c>
      <c r="AR34" s="34">
        <f>IF(Table1[[#This Row],[Criterion E]]="yes",2,IF(Table1[[#This Row],[Criterion E]]="somewhat",1,0))</f>
        <v>0</v>
      </c>
      <c r="AS34" s="34">
        <f>IF(Table1[[#This Row],[Criterion F]]="yes",2,IF(Table1[[#This Row],[Criterion F]]="somewhat",1,0))</f>
        <v>0</v>
      </c>
      <c r="AT34" s="34">
        <f>IF(Table1[[#This Row],[Criterion G]]="yes",2,IF(Table1[[#This Row],[Criterion G]]="somewhat",1,0))</f>
        <v>0</v>
      </c>
      <c r="AU34" s="34">
        <f>IF(Table1[[#This Row],[Criterion H]]="yes",2,IF(Table1[[#This Row],[Criterion H]]="somewhat",1,0))</f>
        <v>0</v>
      </c>
      <c r="AV34" s="34">
        <f>IF(Table1[[#This Row],[Criterion I]]="yes",2,IF(Table1[[#This Row],[Criterion I]]="somewhat",1,0))</f>
        <v>0</v>
      </c>
      <c r="AW34" s="34">
        <f>IF(Table1[[#This Row],[Criterion J]]="yes",2,IF(Table1[[#This Row],[Criterion J]]="somewhat",1,0))</f>
        <v>0</v>
      </c>
      <c r="AX3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3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34" s="164">
        <f>COUNTIF(Table1[[#This Row],[CT DSS PCMH + Measure Set]:[CT Commercial Payers]],"*Yes*")</f>
        <v>3</v>
      </c>
      <c r="BA34" s="164">
        <f>COUNTIF(Table1[[#This Row],[
CMMI Comprehensive Primary Care Plus (CPC+)]:[
Core Quality Measures Collaborative Core Sets]],"*yes*")</f>
        <v>2</v>
      </c>
      <c r="BB34" s="164">
        <f>COUNTIF(Table1[[#This Row],[
CMS Hospital Value-Based Purchasing]:[
Joint Commission Performance  Measure List]],"*yes*")</f>
        <v>0</v>
      </c>
      <c r="BC34" s="164">
        <f>COUNTIF(Table1[[#This Row],[
Catalyst for Payment Reform Employer-Purchaser Measure Set]],"*yes*")</f>
        <v>0</v>
      </c>
      <c r="BD34" s="164">
        <f>COUNTIF(Table1[[#This Row],[
California AMP Commercial ACO Measure Set
]:[
Washington State Common Measure Set for Health Care Quality and Cost 
]],"*yes*")</f>
        <v>3</v>
      </c>
      <c r="BE34" s="34" t="s">
        <v>1</v>
      </c>
      <c r="BF34" s="34" t="s">
        <v>3961</v>
      </c>
      <c r="BG34" s="34" t="s">
        <v>3964</v>
      </c>
      <c r="BH34" s="322" t="s">
        <v>4131</v>
      </c>
      <c r="BI34" s="34"/>
      <c r="BJ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S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5" spans="1:80" ht="50.15" customHeight="1">
      <c r="A35" s="197">
        <v>26</v>
      </c>
      <c r="B35" s="192" t="str">
        <f>IF(Table1[[#This Row],[NQF Number]]="NA"," ",IF(Table1[[#This Row],[NQF Number]]="No"," ",INDEX(Table48[[#All],[Measure Name]],MATCH(Table1[[#This Row],[NQF Number]],Table48[[#All],[NQF '#]],0))))</f>
        <v>Appropriate Treatment for Children with Upper Respiratory Infection</v>
      </c>
      <c r="C35" s="218" t="s">
        <v>8</v>
      </c>
      <c r="D35" s="192" t="str">
        <f>IF(Table1[[#This Row],[NQF Number]]="NA"," ",IF(Table1[[#This Row],[NQF Number]]="No"," ",INDEX(Table48[[#All],[NQF Endorsement Status as of February 2021]],MATCH(Table1[[#This Row],[NQF Number]],Table48[[#All],[NQF '#]],0))))</f>
        <v>Endorsed</v>
      </c>
      <c r="E35" s="34" t="str">
        <f>IF(Table1[[#This Row],[NQF Number]]="NA"," ",IF(Table1[[#This Row],[NQF Number]]="No"," ",IF(INDEX(Table48[[#All],[Steward]],MATCH(Table1[[#This Row],[NQF Number]],Table48[[#All],[NQF '#]],0))=0,"",INDEX(Table48[[#All],[Steward]],MATCH(Table1[[#This Row],[NQF Number]],Table48[[#All],[NQF '#]],0)))))</f>
        <v>National Committee for Quality Assurance</v>
      </c>
      <c r="F35" s="34" t="str">
        <f>IF(Table1[[#This Row],[NQF Number]]="NA"," ",IF(Table1[[#This Row],[NQF Number]]="No"," ",IF(INDEX(Table48[[#All],[CMS Quality ID]],MATCH(Table1[[#This Row],[NQF Number]],Table48[[#All],[NQF '#]],0))=0,"",INDEX(Table48[[#All],[CMS Quality ID]],MATCH(Table1[[#This Row],[NQF Number]],Table48[[#All],[NQF '#]],0)))))</f>
        <v>065</v>
      </c>
      <c r="G35" s="193" t="str">
        <f>IF(Table1[[#This Row],[NQF Number]]="NA"," ",IF(Table1[[#This Row],[NQF Number]]="No"," ",IF(INDEX(Table48[[#All],[CMS eCQM ID as of June 2020]],MATCH(Table1[[#This Row],[NQF Number]],Table48[[#All],[NQF '#]],0))=0,"",INDEX(Table48[[#All],[CMS eCQM ID as of June 2020]],MATCH(Table1[[#This Row],[NQF Number]],Table48[[#All],[NQF '#]],0)))))</f>
        <v>CMS154v8</v>
      </c>
      <c r="H35" s="193" t="str">
        <f>IF(Table1[[#This Row],[NQF Number]]="NA"," ",IF(Table1[[#This Row],[NQF Number]]="No"," ",INDEX(Table48[[#All],[Description]],MATCH(Table1[[#This Row],[NQF Number]],Table48[[#All],[NQF '#]],0))))</f>
        <v>Percentage of children 3 months-18 years of age who were diagnosed with upper respiratory infection (URI) and were not dispensed an antibiotic prescription on or three days after the episode</v>
      </c>
      <c r="I35" s="196" t="s">
        <v>3985</v>
      </c>
      <c r="J35" s="34" t="s">
        <v>1900</v>
      </c>
      <c r="K35" s="34" t="str">
        <f>IF(Table1[[#This Row],[NQF Number]]="NA"," ",IF(Table1[[#This Row],[NQF Number]]="No"," ",INDEX(Table48[[#All],[Measure Type]],MATCH(Table1[[#This Row],[NQF Number]],Table48[[#All],[NQF '#]],0))))</f>
        <v>Process</v>
      </c>
      <c r="L35" s="34" t="str">
        <f>IF(Table1[[#This Row],[NQF Number]]="NA"," ",IF(Table1[[#This Row],[NQF Number]]="No"," ",INDEX(Table48[[#All],[Populations]],MATCH(Table1[[#This Row],[NQF Number]],Table48[[#All],[NQF '#]],0))))</f>
        <v>Pediatric</v>
      </c>
      <c r="M35" s="194" t="str">
        <f>IF(Table1[[#This Row],[NQF Number]]="NA"," ",IF(Table1[[#This Row],[NQF Number]]="No"," ",INDEX(Table48[[#All],[Data Source]],MATCH(Table1[[#This Row],[NQF Number]],Table48[[#All],[NQF '#]],0))))</f>
        <v>Claims</v>
      </c>
      <c r="N35" s="194" t="str">
        <f>IF(Table1[[#This Row],[NQF Number]]="NA"," ",IF(Table1[[#This Row],[NQF Number]]="No"," ",INDEX(Table48[[#All],[Disparities-sensitive Status]],MATCH(Table1[[#This Row],[NQF Number]],Table48[[#All],[NQF '#]],0))))</f>
        <v>Yes</v>
      </c>
      <c r="O35" s="159" t="s">
        <v>3941</v>
      </c>
      <c r="P35" s="160" t="s">
        <v>3949</v>
      </c>
      <c r="Q35" s="316" t="s">
        <v>4096</v>
      </c>
      <c r="R35" s="313"/>
      <c r="S35" s="161">
        <f>SUM(Table1[[#This Row],[Set A]:[Set J]])</f>
        <v>0</v>
      </c>
      <c r="T35" s="162"/>
      <c r="U35" s="162"/>
      <c r="V35" s="162"/>
      <c r="W35" s="162"/>
      <c r="X35" s="162"/>
      <c r="Y35" s="162"/>
      <c r="Z35" s="162"/>
      <c r="AA35" s="162"/>
      <c r="AB35" s="162"/>
      <c r="AC35" s="162"/>
      <c r="AD35" s="162"/>
      <c r="AE35" s="162"/>
      <c r="AF35" s="162"/>
      <c r="AG35" s="162"/>
      <c r="AH35" s="162"/>
      <c r="AI35" s="162"/>
      <c r="AJ35" s="162"/>
      <c r="AK35" s="162"/>
      <c r="AL35" s="162"/>
      <c r="AM35" s="162"/>
      <c r="AN35" s="36">
        <f>IF(Table1[[#This Row],[Criterion A]]="yes",2,IF(Table1[[#This Row],[Criterion A]]="somewhat",1,0))</f>
        <v>0</v>
      </c>
      <c r="AO35" s="34">
        <f>IF(Table1[[#This Row],[Criterion B]]="yes",2,IF(Table1[[#This Row],[Criterion B]]="somewhat",1,0))</f>
        <v>0</v>
      </c>
      <c r="AP35" s="34">
        <f>IF(Table1[[#This Row],[Criterion C]]="yes",2,IF(Table1[[#This Row],[Criterion C]]="somewhat",1,0))</f>
        <v>0</v>
      </c>
      <c r="AQ35" s="34">
        <f>IF(Table1[[#This Row],[Criterion D]]="yes",2,IF(Table1[[#This Row],[Criterion D]]="somewhat",1,0))</f>
        <v>0</v>
      </c>
      <c r="AR35" s="34">
        <f>IF(Table1[[#This Row],[Criterion E]]="yes",2,IF(Table1[[#This Row],[Criterion E]]="somewhat",1,0))</f>
        <v>0</v>
      </c>
      <c r="AS35" s="34">
        <f>IF(Table1[[#This Row],[Criterion F]]="yes",2,IF(Table1[[#This Row],[Criterion F]]="somewhat",1,0))</f>
        <v>0</v>
      </c>
      <c r="AT35" s="34">
        <f>IF(Table1[[#This Row],[Criterion G]]="yes",2,IF(Table1[[#This Row],[Criterion G]]="somewhat",1,0))</f>
        <v>0</v>
      </c>
      <c r="AU35" s="34">
        <f>IF(Table1[[#This Row],[Criterion H]]="yes",2,IF(Table1[[#This Row],[Criterion H]]="somewhat",1,0))</f>
        <v>0</v>
      </c>
      <c r="AV35" s="34">
        <f>IF(Table1[[#This Row],[Criterion I]]="yes",2,IF(Table1[[#This Row],[Criterion I]]="somewhat",1,0))</f>
        <v>0</v>
      </c>
      <c r="AW35" s="34">
        <f>IF(Table1[[#This Row],[Criterion J]]="yes",2,IF(Table1[[#This Row],[Criterion J]]="somewhat",1,0))</f>
        <v>0</v>
      </c>
      <c r="AX3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3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35" s="164">
        <f>COUNTIF(Table1[[#This Row],[CT DSS PCMH + Measure Set]:[CT Commercial Payers]],"*Yes*")</f>
        <v>3</v>
      </c>
      <c r="BA35" s="164">
        <f>COUNTIF(Table1[[#This Row],[
CMMI Comprehensive Primary Care Plus (CPC+)]:[
Core Quality Measures Collaborative Core Sets]],"*yes*")</f>
        <v>3</v>
      </c>
      <c r="BB35" s="164">
        <f>COUNTIF(Table1[[#This Row],[
CMS Hospital Value-Based Purchasing]:[
Joint Commission Performance  Measure List]],"*yes*")</f>
        <v>0</v>
      </c>
      <c r="BC35" s="164">
        <f>COUNTIF(Table1[[#This Row],[
Catalyst for Payment Reform Employer-Purchaser Measure Set]],"*yes*")</f>
        <v>1</v>
      </c>
      <c r="BD35" s="164">
        <f>COUNTIF(Table1[[#This Row],[
California AMP Commercial ACO Measure Set
]:[
Washington State Common Measure Set for Health Care Quality and Cost 
]],"*yes*")</f>
        <v>0</v>
      </c>
      <c r="BE35" s="34" t="s">
        <v>1</v>
      </c>
      <c r="BF35" s="34" t="s">
        <v>3960</v>
      </c>
      <c r="BG35" s="34" t="s">
        <v>3965</v>
      </c>
      <c r="BH35" s="322" t="s">
        <v>4131</v>
      </c>
      <c r="BI35" s="34"/>
      <c r="BJ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(Pediatric)</v>
      </c>
      <c r="BS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6" spans="1:80" ht="50.15" customHeight="1">
      <c r="A36" s="156">
        <v>27</v>
      </c>
      <c r="B36" s="192" t="str">
        <f>IF(Table1[[#This Row],[NQF Number]]="NA"," ",IF(Table1[[#This Row],[NQF Number]]="No"," ",INDEX(Table48[[#All],[Measure Name]],MATCH(Table1[[#This Row],[NQF Number]],Table48[[#All],[NQF '#]],0))))</f>
        <v>Follow-Up Care for Children Prescribed ADHD Medication</v>
      </c>
      <c r="C36" s="218" t="s">
        <v>89</v>
      </c>
      <c r="D36" s="192" t="str">
        <f>IF(Table1[[#This Row],[NQF Number]]="NA"," ",IF(Table1[[#This Row],[NQF Number]]="No"," ",INDEX(Table48[[#All],[NQF Endorsement Status as of February 2021]],MATCH(Table1[[#This Row],[NQF Number]],Table48[[#All],[NQF '#]],0))))</f>
        <v>Endorsed</v>
      </c>
      <c r="E36" s="34" t="str">
        <f>IF(Table1[[#This Row],[NQF Number]]="NA"," ",IF(Table1[[#This Row],[NQF Number]]="No"," ",IF(INDEX(Table48[[#All],[Steward]],MATCH(Table1[[#This Row],[NQF Number]],Table48[[#All],[NQF '#]],0))=0,"",INDEX(Table48[[#All],[Steward]],MATCH(Table1[[#This Row],[NQF Number]],Table48[[#All],[NQF '#]],0)))))</f>
        <v>National Committee for Quality Assurance</v>
      </c>
      <c r="F36" s="34" t="str">
        <f>IF(Table1[[#This Row],[NQF Number]]="NA"," ",IF(Table1[[#This Row],[NQF Number]]="No"," ",IF(INDEX(Table48[[#All],[CMS Quality ID]],MATCH(Table1[[#This Row],[NQF Number]],Table48[[#All],[NQF '#]],0))=0,"",INDEX(Table48[[#All],[CMS Quality ID]],MATCH(Table1[[#This Row],[NQF Number]],Table48[[#All],[NQF '#]],0)))))</f>
        <v>366</v>
      </c>
      <c r="G36" s="193" t="str">
        <f>IF(Table1[[#This Row],[NQF Number]]="NA"," ",IF(Table1[[#This Row],[NQF Number]]="No"," ",IF(INDEX(Table48[[#All],[CMS eCQM ID as of June 2020]],MATCH(Table1[[#This Row],[NQF Number]],Table48[[#All],[NQF '#]],0))=0,"",INDEX(Table48[[#All],[CMS eCQM ID as of June 2020]],MATCH(Table1[[#This Row],[NQF Number]],Table48[[#All],[NQF '#]],0)))))</f>
        <v>CMS136v9</v>
      </c>
      <c r="H36" s="193"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36" s="34" t="s">
        <v>3986</v>
      </c>
      <c r="J36" s="34" t="s">
        <v>1904</v>
      </c>
      <c r="K36" s="34" t="str">
        <f>IF(Table1[[#This Row],[NQF Number]]="NA"," ",IF(Table1[[#This Row],[NQF Number]]="No"," ",INDEX(Table48[[#All],[Measure Type]],MATCH(Table1[[#This Row],[NQF Number]],Table48[[#All],[NQF '#]],0))))</f>
        <v>Process</v>
      </c>
      <c r="L36" s="34" t="str">
        <f>IF(Table1[[#This Row],[NQF Number]]="NA"," ",IF(Table1[[#This Row],[NQF Number]]="No"," ",INDEX(Table48[[#All],[Populations]],MATCH(Table1[[#This Row],[NQF Number]],Table48[[#All],[NQF '#]],0))))</f>
        <v>Pediatric</v>
      </c>
      <c r="M36" s="194" t="str">
        <f>IF(Table1[[#This Row],[NQF Number]]="NA"," ",IF(Table1[[#This Row],[NQF Number]]="No"," ",INDEX(Table48[[#All],[Data Source]],MATCH(Table1[[#This Row],[NQF Number]],Table48[[#All],[NQF '#]],0))))</f>
        <v>Claims</v>
      </c>
      <c r="N36" s="194" t="str">
        <f>IF(Table1[[#This Row],[NQF Number]]="NA"," ",IF(Table1[[#This Row],[NQF Number]]="No"," ",INDEX(Table48[[#All],[Disparities-sensitive Status]],MATCH(Table1[[#This Row],[NQF Number]],Table48[[#All],[NQF '#]],0))))</f>
        <v>Yes</v>
      </c>
      <c r="O36" s="159" t="s">
        <v>3941</v>
      </c>
      <c r="P36" s="160" t="s">
        <v>3946</v>
      </c>
      <c r="Q36" s="316" t="s">
        <v>4097</v>
      </c>
      <c r="R36" s="313"/>
      <c r="S36" s="161"/>
      <c r="T36" s="162"/>
      <c r="U36" s="162"/>
      <c r="V36" s="162"/>
      <c r="W36" s="162"/>
      <c r="X36" s="162"/>
      <c r="Y36" s="162"/>
      <c r="Z36" s="162"/>
      <c r="AA36" s="162"/>
      <c r="AB36" s="162"/>
      <c r="AC36" s="162"/>
      <c r="AD36" s="162"/>
      <c r="AE36" s="162"/>
      <c r="AF36" s="162"/>
      <c r="AG36" s="162"/>
      <c r="AH36" s="162"/>
      <c r="AI36" s="162"/>
      <c r="AJ36" s="162"/>
      <c r="AK36" s="162"/>
      <c r="AL36" s="162"/>
      <c r="AM36" s="162"/>
      <c r="AN36" s="36">
        <f>IF(Table1[[#This Row],[Criterion A]]="yes",2,IF(Table1[[#This Row],[Criterion A]]="somewhat",1,0))</f>
        <v>0</v>
      </c>
      <c r="AO36" s="34">
        <f>IF(Table1[[#This Row],[Criterion B]]="yes",2,IF(Table1[[#This Row],[Criterion B]]="somewhat",1,0))</f>
        <v>0</v>
      </c>
      <c r="AP36" s="34">
        <f>IF(Table1[[#This Row],[Criterion C]]="yes",2,IF(Table1[[#This Row],[Criterion C]]="somewhat",1,0))</f>
        <v>0</v>
      </c>
      <c r="AQ36" s="34">
        <f>IF(Table1[[#This Row],[Criterion D]]="yes",2,IF(Table1[[#This Row],[Criterion D]]="somewhat",1,0))</f>
        <v>0</v>
      </c>
      <c r="AR36" s="34">
        <f>IF(Table1[[#This Row],[Criterion E]]="yes",2,IF(Table1[[#This Row],[Criterion E]]="somewhat",1,0))</f>
        <v>0</v>
      </c>
      <c r="AS36" s="34">
        <f>IF(Table1[[#This Row],[Criterion F]]="yes",2,IF(Table1[[#This Row],[Criterion F]]="somewhat",1,0))</f>
        <v>0</v>
      </c>
      <c r="AT36" s="34">
        <f>IF(Table1[[#This Row],[Criterion G]]="yes",2,IF(Table1[[#This Row],[Criterion G]]="somewhat",1,0))</f>
        <v>0</v>
      </c>
      <c r="AU36" s="34">
        <f>IF(Table1[[#This Row],[Criterion H]]="yes",2,IF(Table1[[#This Row],[Criterion H]]="somewhat",1,0))</f>
        <v>0</v>
      </c>
      <c r="AV36" s="34">
        <f>IF(Table1[[#This Row],[Criterion I]]="yes",2,IF(Table1[[#This Row],[Criterion I]]="somewhat",1,0))</f>
        <v>0</v>
      </c>
      <c r="AW36" s="34">
        <f>IF(Table1[[#This Row],[Criterion J]]="yes",2,IF(Table1[[#This Row],[Criterion J]]="somewhat",1,0))</f>
        <v>0</v>
      </c>
      <c r="AX3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3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36" s="164">
        <f>COUNTIF(Table1[[#This Row],[CT DSS PCMH + Measure Set]:[CT Commercial Payers]],"*Yes*")</f>
        <v>2</v>
      </c>
      <c r="BA36" s="164">
        <f>COUNTIF(Table1[[#This Row],[
CMMI Comprehensive Primary Care Plus (CPC+)]:[
Core Quality Measures Collaborative Core Sets]],"*yes*")</f>
        <v>4</v>
      </c>
      <c r="BB36" s="164">
        <f>COUNTIF(Table1[[#This Row],[
CMS Hospital Value-Based Purchasing]:[
Joint Commission Performance  Measure List]],"*yes*")</f>
        <v>0</v>
      </c>
      <c r="BC36" s="164">
        <f>COUNTIF(Table1[[#This Row],[
Catalyst for Payment Reform Employer-Purchaser Measure Set]],"*yes*")</f>
        <v>0</v>
      </c>
      <c r="BD36" s="164">
        <f>COUNTIF(Table1[[#This Row],[
California AMP Commercial ACO Measure Set
]:[
Washington State Common Measure Set for Health Care Quality and Cost 
]],"*yes*")</f>
        <v>1</v>
      </c>
      <c r="BE36" s="34" t="s">
        <v>1</v>
      </c>
      <c r="BF36" s="34" t="s">
        <v>3960</v>
      </c>
      <c r="BG36" s="34"/>
      <c r="BH36" s="322" t="s">
        <v>4131</v>
      </c>
      <c r="BI36" s="34"/>
      <c r="BJ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[Behavioral Health Core Set Measure]</v>
      </c>
      <c r="BL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S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7" spans="1:80" ht="50.15" customHeight="1">
      <c r="A37" s="156">
        <v>28</v>
      </c>
      <c r="B37" s="192" t="str">
        <f>IF(Table1[[#This Row],[NQF Number]]="NA"," ",IF(Table1[[#This Row],[NQF Number]]="No"," ",INDEX(Table48[[#All],[Measure Name]],MATCH(Table1[[#This Row],[NQF Number]],Table48[[#All],[NQF '#]],0))))</f>
        <v>Metabolic Monitoring for Children and Adolescents on Antipsychotics</v>
      </c>
      <c r="C37" s="218" t="s">
        <v>2419</v>
      </c>
      <c r="D37" s="192" t="str">
        <f>IF(Table1[[#This Row],[NQF Number]]="NA"," ",IF(Table1[[#This Row],[NQF Number]]="No"," ",INDEX(Table48[[#All],[NQF Endorsement Status as of February 2021]],MATCH(Table1[[#This Row],[NQF Number]],Table48[[#All],[NQF '#]],0))))</f>
        <v>Endorsed</v>
      </c>
      <c r="E37" s="34" t="str">
        <f>IF(Table1[[#This Row],[NQF Number]]="NA"," ",IF(Table1[[#This Row],[NQF Number]]="No"," ",IF(INDEX(Table48[[#All],[Steward]],MATCH(Table1[[#This Row],[NQF Number]],Table48[[#All],[NQF '#]],0))=0,"",INDEX(Table48[[#All],[Steward]],MATCH(Table1[[#This Row],[NQF Number]],Table48[[#All],[NQF '#]],0)))))</f>
        <v>National Committee for Quality Assurance</v>
      </c>
      <c r="F37" s="34" t="str">
        <f>IF(Table1[[#This Row],[NQF Number]]="NA"," ",IF(Table1[[#This Row],[NQF Number]]="No"," ",IF(INDEX(Table48[[#All],[CMS Quality ID]],MATCH(Table1[[#This Row],[NQF Number]],Table48[[#All],[NQF '#]],0))=0,"",INDEX(Table48[[#All],[CMS Quality ID]],MATCH(Table1[[#This Row],[NQF Number]],Table48[[#All],[NQF '#]],0)))))</f>
        <v/>
      </c>
      <c r="G37" s="193" t="str">
        <f>IF(Table1[[#This Row],[NQF Number]]="NA"," ",IF(Table1[[#This Row],[NQF Number]]="No"," ",IF(INDEX(Table48[[#All],[CMS eCQM ID as of June 2020]],MATCH(Table1[[#This Row],[NQF Number]],Table48[[#All],[NQF '#]],0))=0,"",INDEX(Table48[[#All],[CMS eCQM ID as of June 2020]],MATCH(Table1[[#This Row],[NQF Number]],Table48[[#All],[NQF '#]],0)))))</f>
        <v/>
      </c>
      <c r="H37" s="193" t="str">
        <f>IF(Table1[[#This Row],[NQF Number]]="NA"," ",IF(Table1[[#This Row],[NQF Number]]="No"," ",INDEX(Table48[[#All],[Description]],MATCH(Table1[[#This Row],[NQF Number]],Table48[[#All],[NQF '#]],0))))</f>
        <v>Percentage of children and adolescents 1–17 years of age who had two or more antipsychotic prescriptions and had metabolic testing</v>
      </c>
      <c r="I37" s="34" t="s">
        <v>3986</v>
      </c>
      <c r="J37" s="34" t="s">
        <v>1904</v>
      </c>
      <c r="K37" s="34" t="str">
        <f>IF(Table1[[#This Row],[NQF Number]]="NA"," ",IF(Table1[[#This Row],[NQF Number]]="No"," ",INDEX(Table48[[#All],[Measure Type]],MATCH(Table1[[#This Row],[NQF Number]],Table48[[#All],[NQF '#]],0))))</f>
        <v>Process</v>
      </c>
      <c r="L37" s="34" t="str">
        <f>IF(Table1[[#This Row],[NQF Number]]="NA"," ",IF(Table1[[#This Row],[NQF Number]]="No"," ",INDEX(Table48[[#All],[Populations]],MATCH(Table1[[#This Row],[NQF Number]],Table48[[#All],[NQF '#]],0))))</f>
        <v>Pediatric</v>
      </c>
      <c r="M37" s="194" t="str">
        <f>IF(Table1[[#This Row],[NQF Number]]="NA"," ",IF(Table1[[#This Row],[NQF Number]]="No"," ",INDEX(Table48[[#All],[Data Source]],MATCH(Table1[[#This Row],[NQF Number]],Table48[[#All],[NQF '#]],0))))</f>
        <v>Claims</v>
      </c>
      <c r="N37" s="194" t="str">
        <f>IF(Table1[[#This Row],[NQF Number]]="NA"," ",IF(Table1[[#This Row],[NQF Number]]="No"," ",INDEX(Table48[[#All],[Disparities-sensitive Status]],MATCH(Table1[[#This Row],[NQF Number]],Table48[[#All],[NQF '#]],0))))</f>
        <v>Yes</v>
      </c>
      <c r="O37" s="159" t="s">
        <v>3941</v>
      </c>
      <c r="P37" s="160" t="s">
        <v>3943</v>
      </c>
      <c r="Q37" s="317" t="s">
        <v>4098</v>
      </c>
      <c r="R37" s="313"/>
      <c r="S37" s="161">
        <f>SUM(Table1[[#This Row],[Set A]:[Set J]])</f>
        <v>10</v>
      </c>
      <c r="T37" s="162" t="s">
        <v>20</v>
      </c>
      <c r="U37" s="162" t="s">
        <v>4055</v>
      </c>
      <c r="V37" s="162" t="s">
        <v>20</v>
      </c>
      <c r="W37" s="162" t="s">
        <v>4054</v>
      </c>
      <c r="X37" s="162" t="s">
        <v>1</v>
      </c>
      <c r="Y37" s="162" t="s">
        <v>5</v>
      </c>
      <c r="Z37" s="162" t="s">
        <v>1</v>
      </c>
      <c r="AA37" s="162" t="s">
        <v>4005</v>
      </c>
      <c r="AB37" s="162" t="s">
        <v>1</v>
      </c>
      <c r="AC37" s="162" t="s">
        <v>4039</v>
      </c>
      <c r="AD37" s="162" t="s">
        <v>1</v>
      </c>
      <c r="AE37" s="162" t="s">
        <v>4005</v>
      </c>
      <c r="AF37" s="162" t="s">
        <v>7</v>
      </c>
      <c r="AG37" s="162" t="s">
        <v>4053</v>
      </c>
      <c r="AH37" s="162"/>
      <c r="AI37" s="162"/>
      <c r="AJ37" s="162"/>
      <c r="AK37" s="162"/>
      <c r="AL37" s="162"/>
      <c r="AM37" s="162"/>
      <c r="AN37" s="36">
        <f>IF(Table1[[#This Row],[Criterion A]]="yes",2,IF(Table1[[#This Row],[Criterion A]]="somewhat",1,0))</f>
        <v>1</v>
      </c>
      <c r="AO37" s="34">
        <f>IF(Table1[[#This Row],[Criterion B]]="yes",2,IF(Table1[[#This Row],[Criterion B]]="somewhat",1,0))</f>
        <v>1</v>
      </c>
      <c r="AP37" s="34">
        <f>IF(Table1[[#This Row],[Criterion C]]="yes",2,IF(Table1[[#This Row],[Criterion C]]="somewhat",1,0))</f>
        <v>2</v>
      </c>
      <c r="AQ37" s="34">
        <f>IF(Table1[[#This Row],[Criterion D]]="yes",2,IF(Table1[[#This Row],[Criterion D]]="somewhat",1,0))</f>
        <v>2</v>
      </c>
      <c r="AR37" s="34">
        <f>IF(Table1[[#This Row],[Criterion E]]="yes",2,IF(Table1[[#This Row],[Criterion E]]="somewhat",1,0))</f>
        <v>2</v>
      </c>
      <c r="AS37" s="34">
        <f>IF(Table1[[#This Row],[Criterion F]]="yes",2,IF(Table1[[#This Row],[Criterion F]]="somewhat",1,0))</f>
        <v>2</v>
      </c>
      <c r="AT37" s="34">
        <f>IF(Table1[[#This Row],[Criterion G]]="yes",2,IF(Table1[[#This Row],[Criterion G]]="somewhat",1,0))</f>
        <v>0</v>
      </c>
      <c r="AU37" s="34">
        <f>IF(Table1[[#This Row],[Criterion H]]="yes",2,IF(Table1[[#This Row],[Criterion H]]="somewhat",1,0))</f>
        <v>0</v>
      </c>
      <c r="AV37" s="34">
        <f>IF(Table1[[#This Row],[Criterion I]]="yes",2,IF(Table1[[#This Row],[Criterion I]]="somewhat",1,0))</f>
        <v>0</v>
      </c>
      <c r="AW37" s="34">
        <f>IF(Table1[[#This Row],[Criterion J]]="yes",2,IF(Table1[[#This Row],[Criterion J]]="somewhat",1,0))</f>
        <v>0</v>
      </c>
      <c r="AX3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3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37" s="164">
        <f>COUNTIF(Table1[[#This Row],[CT DSS PCMH + Measure Set]:[CT Commercial Payers]],"*Yes*")</f>
        <v>1</v>
      </c>
      <c r="BA37" s="164">
        <f>COUNTIF(Table1[[#This Row],[
CMMI Comprehensive Primary Care Plus (CPC+)]:[
Core Quality Measures Collaborative Core Sets]],"*yes*")</f>
        <v>2</v>
      </c>
      <c r="BB37" s="164">
        <f>COUNTIF(Table1[[#This Row],[
CMS Hospital Value-Based Purchasing]:[
Joint Commission Performance  Measure List]],"*yes*")</f>
        <v>0</v>
      </c>
      <c r="BC37" s="164">
        <f>COUNTIF(Table1[[#This Row],[
Catalyst for Payment Reform Employer-Purchaser Measure Set]],"*yes*")</f>
        <v>0</v>
      </c>
      <c r="BD37" s="164">
        <f>COUNTIF(Table1[[#This Row],[
California AMP Commercial ACO Measure Set
]:[
Washington State Common Measure Set for Health Care Quality and Cost 
]],"*yes*")</f>
        <v>0</v>
      </c>
      <c r="BE37" s="34" t="s">
        <v>1</v>
      </c>
      <c r="BF37" s="34" t="s">
        <v>3963</v>
      </c>
      <c r="BG37" s="34"/>
      <c r="BH37" s="322"/>
      <c r="BI37" s="34" t="s">
        <v>3913</v>
      </c>
      <c r="BJ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L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S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8" spans="1:80" ht="50.15" customHeight="1">
      <c r="A38" s="197">
        <v>29</v>
      </c>
      <c r="B38" s="49" t="str">
        <f>IF(Table1[[#This Row],[NQF Number]]="NA"," ",IF(Table1[[#This Row],[NQF Number]]="No"," ",INDEX(Table48[[#All],[Measure Name]],MATCH(Table1[[#This Row],[NQF Number]],Table48[[#All],[NQF '#]],0))))</f>
        <v>Depression Remission at Twelve Months</v>
      </c>
      <c r="C38" s="218" t="s">
        <v>633</v>
      </c>
      <c r="D38" s="49" t="str">
        <f>IF(Table1[[#This Row],[NQF Number]]="NA"," ",IF(Table1[[#This Row],[NQF Number]]="No"," ",INDEX(Table48[[#All],[NQF Endorsement Status as of February 2021]],MATCH(Table1[[#This Row],[NQF Number]],Table48[[#All],[NQF '#]],0))))</f>
        <v>Endorsed</v>
      </c>
      <c r="E38" s="33" t="str">
        <f>IF(Table1[[#This Row],[NQF Number]]="NA"," ",IF(Table1[[#This Row],[NQF Number]]="No"," ",IF(INDEX(Table48[[#All],[Steward]],MATCH(Table1[[#This Row],[NQF Number]],Table48[[#All],[NQF '#]],0))=0,"",INDEX(Table48[[#All],[Steward]],MATCH(Table1[[#This Row],[NQF Number]],Table48[[#All],[NQF '#]],0)))))</f>
        <v>Minnesota Community Measurement</v>
      </c>
      <c r="F38" s="33" t="str">
        <f>IF(Table1[[#This Row],[NQF Number]]="NA"," ",IF(Table1[[#This Row],[NQF Number]]="No"," ",IF(INDEX(Table48[[#All],[CMS Quality ID]],MATCH(Table1[[#This Row],[NQF Number]],Table48[[#All],[NQF '#]],0))=0,"",INDEX(Table48[[#All],[CMS Quality ID]],MATCH(Table1[[#This Row],[NQF Number]],Table48[[#All],[NQF '#]],0)))))</f>
        <v>370</v>
      </c>
      <c r="G38" s="33" t="str">
        <f>IF(Table1[[#This Row],[NQF Number]]="NA"," ",IF(Table1[[#This Row],[NQF Number]]="No"," ",IF(INDEX(Table48[[#All],[CMS eCQM ID as of June 2020]],MATCH(Table1[[#This Row],[NQF Number]],Table48[[#All],[NQF '#]],0))=0,"",INDEX(Table48[[#All],[CMS eCQM ID as of June 2020]],MATCH(Table1[[#This Row],[NQF Number]],Table48[[#All],[NQF '#]],0)))))</f>
        <v>CMS159v8</v>
      </c>
      <c r="H38" s="33" t="str">
        <f>IF(Table1[[#This Row],[NQF Number]]="NA"," ",IF(Table1[[#This Row],[NQF Number]]="No"," ",INDEX(Table48[[#All],[Description]],MATCH(Table1[[#This Row],[NQF Number]],Table48[[#All],[NQF '#]],0))))</f>
        <v>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v>
      </c>
      <c r="I38" s="34" t="s">
        <v>3986</v>
      </c>
      <c r="J38" s="33" t="s">
        <v>1904</v>
      </c>
      <c r="K38" s="34" t="str">
        <f>IF(Table1[[#This Row],[NQF Number]]="NA"," ",IF(Table1[[#This Row],[NQF Number]]="No"," ",INDEX(Table48[[#All],[Measure Type]],MATCH(Table1[[#This Row],[NQF Number]],Table48[[#All],[NQF '#]],0))))</f>
        <v>Outcome</v>
      </c>
      <c r="L38" s="33" t="str">
        <f>IF(Table1[[#This Row],[NQF Number]]="NA"," ",IF(Table1[[#This Row],[NQF Number]]="No"," ",INDEX(Table48[[#All],[Populations]],MATCH(Table1[[#This Row],[NQF Number]],Table48[[#All],[NQF '#]],0))))</f>
        <v>Adult</v>
      </c>
      <c r="M38" s="34" t="str">
        <f>IF(Table1[[#This Row],[NQF Number]]="NA"," ",IF(Table1[[#This Row],[NQF Number]]="No"," ",INDEX(Table48[[#All],[Data Source]],MATCH(Table1[[#This Row],[NQF Number]],Table48[[#All],[NQF '#]],0))))</f>
        <v>Clinical Data</v>
      </c>
      <c r="N38" s="34" t="str">
        <f>IF(Table1[[#This Row],[NQF Number]]="NA"," ",IF(Table1[[#This Row],[NQF Number]]="No"," ",INDEX(Table48[[#All],[Disparities-sensitive Status]],MATCH(Table1[[#This Row],[NQF Number]],Table48[[#All],[NQF '#]],0))))</f>
        <v>Yes</v>
      </c>
      <c r="O38" s="159" t="s">
        <v>3941</v>
      </c>
      <c r="P38" s="160" t="s">
        <v>3949</v>
      </c>
      <c r="Q38" s="317" t="s">
        <v>4099</v>
      </c>
      <c r="R38" s="313"/>
      <c r="S38" s="161">
        <f>SUM(Table1[[#This Row],[Set A]:[Set J]])</f>
        <v>0</v>
      </c>
      <c r="T38" s="162"/>
      <c r="U38" s="162"/>
      <c r="V38" s="162"/>
      <c r="W38" s="162"/>
      <c r="X38" s="162"/>
      <c r="Y38" s="162"/>
      <c r="Z38" s="162"/>
      <c r="AA38" s="162"/>
      <c r="AB38" s="162"/>
      <c r="AC38" s="162"/>
      <c r="AD38" s="162"/>
      <c r="AE38" s="162"/>
      <c r="AF38" s="162"/>
      <c r="AG38" s="162"/>
      <c r="AH38" s="162"/>
      <c r="AI38" s="162"/>
      <c r="AJ38" s="162"/>
      <c r="AK38" s="162"/>
      <c r="AL38" s="162"/>
      <c r="AM38" s="162"/>
      <c r="AN38" s="36">
        <f>IF(Table1[[#This Row],[Criterion A]]="yes",2,IF(Table1[[#This Row],[Criterion A]]="somewhat",1,0))</f>
        <v>0</v>
      </c>
      <c r="AO38" s="34">
        <f>IF(Table1[[#This Row],[Criterion B]]="yes",2,IF(Table1[[#This Row],[Criterion B]]="somewhat",1,0))</f>
        <v>0</v>
      </c>
      <c r="AP38" s="34">
        <f>IF(Table1[[#This Row],[Criterion C]]="yes",2,IF(Table1[[#This Row],[Criterion C]]="somewhat",1,0))</f>
        <v>0</v>
      </c>
      <c r="AQ38" s="34">
        <f>IF(Table1[[#This Row],[Criterion D]]="yes",2,IF(Table1[[#This Row],[Criterion D]]="somewhat",1,0))</f>
        <v>0</v>
      </c>
      <c r="AR38" s="34">
        <f>IF(Table1[[#This Row],[Criterion E]]="yes",2,IF(Table1[[#This Row],[Criterion E]]="somewhat",1,0))</f>
        <v>0</v>
      </c>
      <c r="AS38" s="34">
        <f>IF(Table1[[#This Row],[Criterion F]]="yes",2,IF(Table1[[#This Row],[Criterion F]]="somewhat",1,0))</f>
        <v>0</v>
      </c>
      <c r="AT38" s="34">
        <f>IF(Table1[[#This Row],[Criterion G]]="yes",2,IF(Table1[[#This Row],[Criterion G]]="somewhat",1,0))</f>
        <v>0</v>
      </c>
      <c r="AU38" s="34">
        <f>IF(Table1[[#This Row],[Criterion H]]="yes",2,IF(Table1[[#This Row],[Criterion H]]="somewhat",1,0))</f>
        <v>0</v>
      </c>
      <c r="AV38" s="34">
        <f>IF(Table1[[#This Row],[Criterion I]]="yes",2,IF(Table1[[#This Row],[Criterion I]]="somewhat",1,0))</f>
        <v>0</v>
      </c>
      <c r="AW38" s="34">
        <f>IF(Table1[[#This Row],[Criterion J]]="yes",2,IF(Table1[[#This Row],[Criterion J]]="somewhat",1,0))</f>
        <v>0</v>
      </c>
      <c r="AX3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3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38" s="164">
        <f>COUNTIF(Table1[[#This Row],[CT DSS PCMH + Measure Set]:[CT Commercial Payers]],"*Yes*")</f>
        <v>0</v>
      </c>
      <c r="BA38" s="164">
        <f>COUNTIF(Table1[[#This Row],[
CMMI Comprehensive Primary Care Plus (CPC+)]:[
Core Quality Measures Collaborative Core Sets]],"*yes*")</f>
        <v>3</v>
      </c>
      <c r="BB38" s="164">
        <f>COUNTIF(Table1[[#This Row],[
CMS Hospital Value-Based Purchasing]:[
Joint Commission Performance  Measure List]],"*yes*")</f>
        <v>0</v>
      </c>
      <c r="BC38" s="164">
        <f>COUNTIF(Table1[[#This Row],[
Catalyst for Payment Reform Employer-Purchaser Measure Set]],"*yes*")</f>
        <v>0</v>
      </c>
      <c r="BD38" s="164">
        <f>COUNTIF(Table1[[#This Row],[
California AMP Commercial ACO Measure Set
]:[
Washington State Common Measure Set for Health Care Quality and Cost 
]],"*yes*")</f>
        <v>0</v>
      </c>
      <c r="BE38" s="34"/>
      <c r="BF38" s="34"/>
      <c r="BG38" s="34"/>
      <c r="BH38" s="322"/>
      <c r="BI38" s="34"/>
      <c r="BJ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(0710e)</v>
      </c>
      <c r="BN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(ACO-40)</v>
      </c>
      <c r="BQ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9" spans="1:80" ht="50.15" customHeight="1">
      <c r="A39" s="156">
        <v>30</v>
      </c>
      <c r="B39" s="49" t="str">
        <f>IF(Table1[[#This Row],[NQF Number]]="NA"," ",IF(Table1[[#This Row],[NQF Number]]="No"," ",INDEX(Table48[[#All],[Measure Name]],MATCH(Table1[[#This Row],[NQF Number]],Table48[[#All],[NQF '#]],0))))</f>
        <v>Depression Response at Twelve Months - Progress Towards Remission</v>
      </c>
      <c r="C39" s="218" t="s">
        <v>1746</v>
      </c>
      <c r="D39" s="49" t="str">
        <f>IF(Table1[[#This Row],[NQF Number]]="NA"," ",IF(Table1[[#This Row],[NQF Number]]="No"," ",INDEX(Table48[[#All],[NQF Endorsement Status as of February 2021]],MATCH(Table1[[#This Row],[NQF Number]],Table48[[#All],[NQF '#]],0))))</f>
        <v>Endorsed</v>
      </c>
      <c r="E39" s="33" t="str">
        <f>IF(Table1[[#This Row],[NQF Number]]="NA"," ",IF(Table1[[#This Row],[NQF Number]]="No"," ",IF(INDEX(Table48[[#All],[Steward]],MATCH(Table1[[#This Row],[NQF Number]],Table48[[#All],[NQF '#]],0))=0,"",INDEX(Table48[[#All],[Steward]],MATCH(Table1[[#This Row],[NQF Number]],Table48[[#All],[NQF '#]],0)))))</f>
        <v>Minnesota Community Measurement</v>
      </c>
      <c r="F39" s="33" t="str">
        <f>IF(Table1[[#This Row],[NQF Number]]="NA"," ",IF(Table1[[#This Row],[NQF Number]]="No"," ",IF(INDEX(Table48[[#All],[CMS Quality ID]],MATCH(Table1[[#This Row],[NQF Number]],Table48[[#All],[NQF '#]],0))=0,"",INDEX(Table48[[#All],[CMS Quality ID]],MATCH(Table1[[#This Row],[NQF Number]],Table48[[#All],[NQF '#]],0)))))</f>
        <v/>
      </c>
      <c r="G39" s="33" t="str">
        <f>IF(Table1[[#This Row],[NQF Number]]="NA"," ",IF(Table1[[#This Row],[NQF Number]]="No"," ",IF(INDEX(Table48[[#All],[CMS eCQM ID as of June 2020]],MATCH(Table1[[#This Row],[NQF Number]],Table48[[#All],[NQF '#]],0))=0,"",INDEX(Table48[[#All],[CMS eCQM ID as of June 2020]],MATCH(Table1[[#This Row],[NQF Number]],Table48[[#All],[NQF '#]],0)))))</f>
        <v/>
      </c>
      <c r="H39" s="33" t="str">
        <f>IF(Table1[[#This Row],[NQF Number]]="NA"," ",IF(Table1[[#This Row],[NQF Number]]="No"," ",INDEX(Table48[[#All],[Description]],MATCH(Table1[[#This Row],[NQF Number]],Table48[[#All],[NQF '#]],0))))</f>
        <v>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v>
      </c>
      <c r="I39" s="34" t="s">
        <v>3986</v>
      </c>
      <c r="J39" s="33" t="s">
        <v>1904</v>
      </c>
      <c r="K39" s="34" t="str">
        <f>IF(Table1[[#This Row],[NQF Number]]="NA"," ",IF(Table1[[#This Row],[NQF Number]]="No"," ",INDEX(Table48[[#All],[Measure Type]],MATCH(Table1[[#This Row],[NQF Number]],Table48[[#All],[NQF '#]],0))))</f>
        <v>Outcome</v>
      </c>
      <c r="L39" s="33" t="str">
        <f>IF(Table1[[#This Row],[NQF Number]]="NA"," ",IF(Table1[[#This Row],[NQF Number]]="No"," ",INDEX(Table48[[#All],[Populations]],MATCH(Table1[[#This Row],[NQF Number]],Table48[[#All],[NQF '#]],0))))</f>
        <v>Adult</v>
      </c>
      <c r="M39" s="34" t="str">
        <f>IF(Table1[[#This Row],[NQF Number]]="NA"," ",IF(Table1[[#This Row],[NQF Number]]="No"," ",INDEX(Table48[[#All],[Data Source]],MATCH(Table1[[#This Row],[NQF Number]],Table48[[#All],[NQF '#]],0))))</f>
        <v>Clinical Data</v>
      </c>
      <c r="N39" s="34" t="str">
        <f>IF(Table1[[#This Row],[NQF Number]]="NA"," ",IF(Table1[[#This Row],[NQF Number]]="No"," ",INDEX(Table48[[#All],[Disparities-sensitive Status]],MATCH(Table1[[#This Row],[NQF Number]],Table48[[#All],[NQF '#]],0))))</f>
        <v>Yes</v>
      </c>
      <c r="O39" s="159" t="s">
        <v>3941</v>
      </c>
      <c r="P39" s="160" t="s">
        <v>3949</v>
      </c>
      <c r="Q39" s="318" t="s">
        <v>4099</v>
      </c>
      <c r="R39" s="313"/>
      <c r="S39" s="161">
        <f>SUM(Table1[[#This Row],[Set A]:[Set J]])</f>
        <v>0</v>
      </c>
      <c r="T39" s="162"/>
      <c r="U39" s="162"/>
      <c r="V39" s="162"/>
      <c r="W39" s="162"/>
      <c r="X39" s="162"/>
      <c r="Y39" s="162"/>
      <c r="Z39" s="162"/>
      <c r="AA39" s="162"/>
      <c r="AB39" s="162"/>
      <c r="AC39" s="162"/>
      <c r="AD39" s="162"/>
      <c r="AE39" s="162"/>
      <c r="AF39" s="162"/>
      <c r="AG39" s="162"/>
      <c r="AH39" s="162"/>
      <c r="AI39" s="162"/>
      <c r="AJ39" s="162"/>
      <c r="AK39" s="162"/>
      <c r="AL39" s="162"/>
      <c r="AM39" s="162"/>
      <c r="AN39" s="36">
        <f>IF(Table1[[#This Row],[Criterion A]]="yes",2,IF(Table1[[#This Row],[Criterion A]]="somewhat",1,0))</f>
        <v>0</v>
      </c>
      <c r="AO39" s="34">
        <f>IF(Table1[[#This Row],[Criterion B]]="yes",2,IF(Table1[[#This Row],[Criterion B]]="somewhat",1,0))</f>
        <v>0</v>
      </c>
      <c r="AP39" s="34">
        <f>IF(Table1[[#This Row],[Criterion C]]="yes",2,IF(Table1[[#This Row],[Criterion C]]="somewhat",1,0))</f>
        <v>0</v>
      </c>
      <c r="AQ39" s="34">
        <f>IF(Table1[[#This Row],[Criterion D]]="yes",2,IF(Table1[[#This Row],[Criterion D]]="somewhat",1,0))</f>
        <v>0</v>
      </c>
      <c r="AR39" s="34">
        <f>IF(Table1[[#This Row],[Criterion E]]="yes",2,IF(Table1[[#This Row],[Criterion E]]="somewhat",1,0))</f>
        <v>0</v>
      </c>
      <c r="AS39" s="34">
        <f>IF(Table1[[#This Row],[Criterion F]]="yes",2,IF(Table1[[#This Row],[Criterion F]]="somewhat",1,0))</f>
        <v>0</v>
      </c>
      <c r="AT39" s="34">
        <f>IF(Table1[[#This Row],[Criterion G]]="yes",2,IF(Table1[[#This Row],[Criterion G]]="somewhat",1,0))</f>
        <v>0</v>
      </c>
      <c r="AU39" s="34">
        <f>IF(Table1[[#This Row],[Criterion H]]="yes",2,IF(Table1[[#This Row],[Criterion H]]="somewhat",1,0))</f>
        <v>0</v>
      </c>
      <c r="AV39" s="34">
        <f>IF(Table1[[#This Row],[Criterion I]]="yes",2,IF(Table1[[#This Row],[Criterion I]]="somewhat",1,0))</f>
        <v>0</v>
      </c>
      <c r="AW39" s="34">
        <f>IF(Table1[[#This Row],[Criterion J]]="yes",2,IF(Table1[[#This Row],[Criterion J]]="somewhat",1,0))</f>
        <v>0</v>
      </c>
      <c r="AX3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3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39" s="164">
        <f>COUNTIF(Table1[[#This Row],[CT DSS PCMH + Measure Set]:[CT Commercial Payers]],"*Yes*")</f>
        <v>0</v>
      </c>
      <c r="BA39" s="164">
        <f>COUNTIF(Table1[[#This Row],[
CMMI Comprehensive Primary Care Plus (CPC+)]:[
Core Quality Measures Collaborative Core Sets]],"*yes*")</f>
        <v>1</v>
      </c>
      <c r="BB39" s="164">
        <f>COUNTIF(Table1[[#This Row],[
CMS Hospital Value-Based Purchasing]:[
Joint Commission Performance  Measure List]],"*yes*")</f>
        <v>0</v>
      </c>
      <c r="BC39" s="164">
        <f>COUNTIF(Table1[[#This Row],[
Catalyst for Payment Reform Employer-Purchaser Measure Set]],"*yes*")</f>
        <v>0</v>
      </c>
      <c r="BD39" s="164">
        <f>COUNTIF(Table1[[#This Row],[
California AMP Commercial ACO Measure Set
]:[
Washington State Common Measure Set for Health Care Quality and Cost 
]],"*yes*")</f>
        <v>0</v>
      </c>
      <c r="BE39" s="34"/>
      <c r="BF39" s="34"/>
      <c r="BG39" s="34"/>
      <c r="BH39" s="322"/>
      <c r="BI39" s="34"/>
      <c r="BJ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 and Behavioral Health)</v>
      </c>
      <c r="BS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3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0" spans="1:80" ht="50.15" customHeight="1">
      <c r="A40" s="156">
        <v>31</v>
      </c>
      <c r="B40" s="49" t="str">
        <f>IF(Table1[[#This Row],[NQF Number]]="NA"," ",IF(Table1[[#This Row],[NQF Number]]="No"," ",INDEX(Table48[[#All],[Measure Name]],MATCH(Table1[[#This Row],[NQF Number]],Table48[[#All],[NQF '#]],0))))</f>
        <v>Child and Adolescent Major Depressive Disorder: Suicide Risk Assessment</v>
      </c>
      <c r="C40" s="218" t="s">
        <v>696</v>
      </c>
      <c r="D40" s="49" t="str">
        <f>IF(Table1[[#This Row],[NQF Number]]="NA"," ",IF(Table1[[#This Row],[NQF Number]]="No"," ",INDEX(Table48[[#All],[NQF Endorsement Status as of February 2021]],MATCH(Table1[[#This Row],[NQF Number]],Table48[[#All],[NQF '#]],0))))</f>
        <v>Endorsed</v>
      </c>
      <c r="E40" s="33" t="str">
        <f>IF(Table1[[#This Row],[NQF Number]]="NA"," ",IF(Table1[[#This Row],[NQF Number]]="No"," ",IF(INDEX(Table48[[#All],[Steward]],MATCH(Table1[[#This Row],[NQF Number]],Table48[[#All],[NQF '#]],0))=0,"",INDEX(Table48[[#All],[Steward]],MATCH(Table1[[#This Row],[NQF Number]],Table48[[#All],[NQF '#]],0)))))</f>
        <v>AMA-PCPI (American Medical Association-convened Physician Consortium for Performance Improvement)</v>
      </c>
      <c r="F40" s="33" t="str">
        <f>IF(Table1[[#This Row],[NQF Number]]="NA"," ",IF(Table1[[#This Row],[NQF Number]]="No"," ",IF(INDEX(Table48[[#All],[CMS Quality ID]],MATCH(Table1[[#This Row],[NQF Number]],Table48[[#All],[NQF '#]],0))=0,"",INDEX(Table48[[#All],[CMS Quality ID]],MATCH(Table1[[#This Row],[NQF Number]],Table48[[#All],[NQF '#]],0)))))</f>
        <v>382</v>
      </c>
      <c r="G40" s="33" t="str">
        <f>IF(Table1[[#This Row],[NQF Number]]="NA"," ",IF(Table1[[#This Row],[NQF Number]]="No"," ",IF(INDEX(Table48[[#All],[CMS eCQM ID as of June 2020]],MATCH(Table1[[#This Row],[NQF Number]],Table48[[#All],[NQF '#]],0))=0,"",INDEX(Table48[[#All],[CMS eCQM ID as of June 2020]],MATCH(Table1[[#This Row],[NQF Number]],Table48[[#All],[NQF '#]],0)))))</f>
        <v>CMS177v8</v>
      </c>
      <c r="H40" s="33" t="str">
        <f>IF(Table1[[#This Row],[NQF Number]]="NA"," ",IF(Table1[[#This Row],[NQF Number]]="No"," ",INDEX(Table48[[#All],[Description]],MATCH(Table1[[#This Row],[NQF Number]],Table48[[#All],[NQF '#]],0))))</f>
        <v>Percentage of patient visits for those patients aged 6 through 17 years with a diagnosis of major depressive disorder with an assessment for suicide risk</v>
      </c>
      <c r="I40" s="34" t="s">
        <v>3986</v>
      </c>
      <c r="J40" s="33" t="s">
        <v>1904</v>
      </c>
      <c r="K40" s="34" t="str">
        <f>IF(Table1[[#This Row],[NQF Number]]="NA"," ",IF(Table1[[#This Row],[NQF Number]]="No"," ",INDEX(Table48[[#All],[Measure Type]],MATCH(Table1[[#This Row],[NQF Number]],Table48[[#All],[NQF '#]],0))))</f>
        <v>Process</v>
      </c>
      <c r="L40" s="33" t="str">
        <f>IF(Table1[[#This Row],[NQF Number]]="NA"," ",IF(Table1[[#This Row],[NQF Number]]="No"," ",INDEX(Table48[[#All],[Populations]],MATCH(Table1[[#This Row],[NQF Number]],Table48[[#All],[NQF '#]],0))))</f>
        <v>Pediatric</v>
      </c>
      <c r="M40" s="34" t="str">
        <f>IF(Table1[[#This Row],[NQF Number]]="NA"," ",IF(Table1[[#This Row],[NQF Number]]="No"," ",INDEX(Table48[[#All],[Data Source]],MATCH(Table1[[#This Row],[NQF Number]],Table48[[#All],[NQF '#]],0))))</f>
        <v>Clinical Data</v>
      </c>
      <c r="N40" s="34" t="str">
        <f>IF(Table1[[#This Row],[NQF Number]]="NA"," ",IF(Table1[[#This Row],[NQF Number]]="No"," ",INDEX(Table48[[#All],[Disparities-sensitive Status]],MATCH(Table1[[#This Row],[NQF Number]],Table48[[#All],[NQF '#]],0))))</f>
        <v>Yes</v>
      </c>
      <c r="O40" s="159" t="s">
        <v>3941</v>
      </c>
      <c r="P40" s="160" t="s">
        <v>3949</v>
      </c>
      <c r="Q40" s="316" t="s">
        <v>4100</v>
      </c>
      <c r="R40" s="313"/>
      <c r="S40" s="161">
        <f>SUM(Table1[[#This Row],[Set A]:[Set J]])</f>
        <v>0</v>
      </c>
      <c r="T40" s="162"/>
      <c r="U40" s="162"/>
      <c r="V40" s="162"/>
      <c r="W40" s="162"/>
      <c r="X40" s="162"/>
      <c r="Y40" s="162"/>
      <c r="Z40" s="162"/>
      <c r="AA40" s="162"/>
      <c r="AB40" s="162"/>
      <c r="AC40" s="162"/>
      <c r="AD40" s="162"/>
      <c r="AE40" s="162"/>
      <c r="AF40" s="162"/>
      <c r="AG40" s="162"/>
      <c r="AH40" s="162"/>
      <c r="AI40" s="162"/>
      <c r="AJ40" s="162"/>
      <c r="AK40" s="162"/>
      <c r="AL40" s="162"/>
      <c r="AM40" s="162"/>
      <c r="AN40" s="36">
        <f>IF(Table1[[#This Row],[Criterion A]]="yes",2,IF(Table1[[#This Row],[Criterion A]]="somewhat",1,0))</f>
        <v>0</v>
      </c>
      <c r="AO40" s="34">
        <f>IF(Table1[[#This Row],[Criterion B]]="yes",2,IF(Table1[[#This Row],[Criterion B]]="somewhat",1,0))</f>
        <v>0</v>
      </c>
      <c r="AP40" s="34">
        <f>IF(Table1[[#This Row],[Criterion C]]="yes",2,IF(Table1[[#This Row],[Criterion C]]="somewhat",1,0))</f>
        <v>0</v>
      </c>
      <c r="AQ40" s="34">
        <f>IF(Table1[[#This Row],[Criterion D]]="yes",2,IF(Table1[[#This Row],[Criterion D]]="somewhat",1,0))</f>
        <v>0</v>
      </c>
      <c r="AR40" s="34">
        <f>IF(Table1[[#This Row],[Criterion E]]="yes",2,IF(Table1[[#This Row],[Criterion E]]="somewhat",1,0))</f>
        <v>0</v>
      </c>
      <c r="AS40" s="34">
        <f>IF(Table1[[#This Row],[Criterion F]]="yes",2,IF(Table1[[#This Row],[Criterion F]]="somewhat",1,0))</f>
        <v>0</v>
      </c>
      <c r="AT40" s="34">
        <f>IF(Table1[[#This Row],[Criterion G]]="yes",2,IF(Table1[[#This Row],[Criterion G]]="somewhat",1,0))</f>
        <v>0</v>
      </c>
      <c r="AU40" s="34">
        <f>IF(Table1[[#This Row],[Criterion H]]="yes",2,IF(Table1[[#This Row],[Criterion H]]="somewhat",1,0))</f>
        <v>0</v>
      </c>
      <c r="AV40" s="34">
        <f>IF(Table1[[#This Row],[Criterion I]]="yes",2,IF(Table1[[#This Row],[Criterion I]]="somewhat",1,0))</f>
        <v>0</v>
      </c>
      <c r="AW40" s="34">
        <f>IF(Table1[[#This Row],[Criterion J]]="yes",2,IF(Table1[[#This Row],[Criterion J]]="somewhat",1,0))</f>
        <v>0</v>
      </c>
      <c r="AX4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4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0" s="164">
        <f>COUNTIF(Table1[[#This Row],[CT DSS PCMH + Measure Set]:[CT Commercial Payers]],"*Yes*")</f>
        <v>0</v>
      </c>
      <c r="BA40" s="164">
        <f>COUNTIF(Table1[[#This Row],[
CMMI Comprehensive Primary Care Plus (CPC+)]:[
Core Quality Measures Collaborative Core Sets]],"*yes*")</f>
        <v>2</v>
      </c>
      <c r="BB40" s="164">
        <f>COUNTIF(Table1[[#This Row],[
CMS Hospital Value-Based Purchasing]:[
Joint Commission Performance  Measure List]],"*yes*")</f>
        <v>0</v>
      </c>
      <c r="BC40" s="164">
        <f>COUNTIF(Table1[[#This Row],[
Catalyst for Payment Reform Employer-Purchaser Measure Set]],"*yes*")</f>
        <v>0</v>
      </c>
      <c r="BD40" s="164">
        <f>COUNTIF(Table1[[#This Row],[
California AMP Commercial ACO Measure Set
]:[
Washington State Common Measure Set for Health Care Quality and Cost 
]],"*yes*")</f>
        <v>1</v>
      </c>
      <c r="BE40" s="34"/>
      <c r="BF40" s="34"/>
      <c r="BG40" s="34"/>
      <c r="BH40" s="322"/>
      <c r="BI40" s="34" t="s">
        <v>3913</v>
      </c>
      <c r="BJ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 (1365e)</v>
      </c>
      <c r="BN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4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1" spans="1:80" ht="50.15" customHeight="1">
      <c r="A41" s="197">
        <v>32</v>
      </c>
      <c r="B41" s="49" t="str">
        <f>IF(Table1[[#This Row],[NQF Number]]="NA"," ",IF(Table1[[#This Row],[NQF Number]]="No"," ",INDEX(Table48[[#All],[Measure Name]],MATCH(Table1[[#This Row],[NQF Number]],Table48[[#All],[NQF '#]],0))))</f>
        <v>Depression Utilization of the PHQ-9 Tool</v>
      </c>
      <c r="C41" s="218" t="s">
        <v>634</v>
      </c>
      <c r="D41" s="49" t="str">
        <f>IF(Table1[[#This Row],[NQF Number]]="NA"," ",IF(Table1[[#This Row],[NQF Number]]="No"," ",INDEX(Table48[[#All],[NQF Endorsement Status as of February 2021]],MATCH(Table1[[#This Row],[NQF Number]],Table48[[#All],[NQF '#]],0))))</f>
        <v>Endorsed</v>
      </c>
      <c r="E41" s="33" t="str">
        <f>IF(Table1[[#This Row],[NQF Number]]="NA"," ",IF(Table1[[#This Row],[NQF Number]]="No"," ",IF(INDEX(Table48[[#All],[Steward]],MATCH(Table1[[#This Row],[NQF Number]],Table48[[#All],[NQF '#]],0))=0,"",INDEX(Table48[[#All],[Steward]],MATCH(Table1[[#This Row],[NQF Number]],Table48[[#All],[NQF '#]],0)))))</f>
        <v>Minnesota Community Measurement</v>
      </c>
      <c r="F41" s="33" t="str">
        <f>IF(Table1[[#This Row],[NQF Number]]="NA"," ",IF(Table1[[#This Row],[NQF Number]]="No"," ",IF(INDEX(Table48[[#All],[CMS Quality ID]],MATCH(Table1[[#This Row],[NQF Number]],Table48[[#All],[NQF '#]],0))=0,"",INDEX(Table48[[#All],[CMS Quality ID]],MATCH(Table1[[#This Row],[NQF Number]],Table48[[#All],[NQF '#]],0)))))</f>
        <v>371</v>
      </c>
      <c r="G41" s="33" t="str">
        <f>IF(Table1[[#This Row],[NQF Number]]="NA"," ",IF(Table1[[#This Row],[NQF Number]]="No"," ",IF(INDEX(Table48[[#All],[CMS eCQM ID as of June 2020]],MATCH(Table1[[#This Row],[NQF Number]],Table48[[#All],[NQF '#]],0))=0,"",INDEX(Table48[[#All],[CMS eCQM ID as of June 2020]],MATCH(Table1[[#This Row],[NQF Number]],Table48[[#All],[NQF '#]],0)))))</f>
        <v>CMS160v8</v>
      </c>
      <c r="H41" s="33" t="str">
        <f>IF(Table1[[#This Row],[NQF Number]]="NA"," ",IF(Table1[[#This Row],[NQF Number]]="No"," ",INDEX(Table48[[#All],[Description]],MATCH(Table1[[#This Row],[NQF Number]],Table48[[#All],[NQF '#]],0))))</f>
        <v>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v>
      </c>
      <c r="I41" s="34" t="s">
        <v>3986</v>
      </c>
      <c r="J41" s="193" t="str">
        <f>IF(Table1[[#This Row],[NQF Number]]="NA"," ",IF(Table1[[#This Row],[NQF Number]]="No"," ",INDEX(Table48[[#All],[Condition]],MATCH(Table1[[#This Row],[NQF Number]],Table48[[#All],[NQF '#]],0))))</f>
        <v>Mental Health</v>
      </c>
      <c r="K41" s="34" t="str">
        <f>IF(Table1[[#This Row],[NQF Number]]="NA"," ",IF(Table1[[#This Row],[NQF Number]]="No"," ",INDEX(Table48[[#All],[Measure Type]],MATCH(Table1[[#This Row],[NQF Number]],Table48[[#All],[NQF '#]],0))))</f>
        <v>Process</v>
      </c>
      <c r="L41" s="33" t="str">
        <f>IF(Table1[[#This Row],[NQF Number]]="NA"," ",IF(Table1[[#This Row],[NQF Number]]="No"," ",INDEX(Table48[[#All],[Populations]],MATCH(Table1[[#This Row],[NQF Number]],Table48[[#All],[NQF '#]],0))))</f>
        <v>Adult</v>
      </c>
      <c r="M41" s="34" t="str">
        <f>IF(Table1[[#This Row],[NQF Number]]="NA"," ",IF(Table1[[#This Row],[NQF Number]]="No"," ",INDEX(Table48[[#All],[Data Source]],MATCH(Table1[[#This Row],[NQF Number]],Table48[[#All],[NQF '#]],0))))</f>
        <v>Clinical Data</v>
      </c>
      <c r="N41" s="34" t="str">
        <f>IF(Table1[[#This Row],[NQF Number]]="NA"," ",IF(Table1[[#This Row],[NQF Number]]="No"," ",INDEX(Table48[[#All],[Disparities-sensitive Status]],MATCH(Table1[[#This Row],[NQF Number]],Table48[[#All],[NQF '#]],0))))</f>
        <v>Yes</v>
      </c>
      <c r="O41" s="34" t="s">
        <v>3969</v>
      </c>
      <c r="P41" s="35" t="s">
        <v>3970</v>
      </c>
      <c r="Q41" s="316" t="s">
        <v>4101</v>
      </c>
      <c r="R41" s="313"/>
      <c r="S41" s="161">
        <f>SUM(Table1[[#This Row],[Set A]:[Set J]])</f>
        <v>0</v>
      </c>
      <c r="T41" s="162"/>
      <c r="U41" s="162"/>
      <c r="V41" s="162"/>
      <c r="W41" s="162"/>
      <c r="X41" s="162"/>
      <c r="Y41" s="162"/>
      <c r="Z41" s="162"/>
      <c r="AA41" s="162"/>
      <c r="AB41" s="162"/>
      <c r="AC41" s="162"/>
      <c r="AD41" s="162"/>
      <c r="AE41" s="162"/>
      <c r="AF41" s="162"/>
      <c r="AG41" s="162"/>
      <c r="AH41" s="162"/>
      <c r="AI41" s="162"/>
      <c r="AJ41" s="162"/>
      <c r="AK41" s="162"/>
      <c r="AL41" s="162"/>
      <c r="AM41" s="162"/>
      <c r="AN41" s="36">
        <f>IF(Table1[[#This Row],[Criterion A]]="yes",2,IF(Table1[[#This Row],[Criterion A]]="somewhat",1,0))</f>
        <v>0</v>
      </c>
      <c r="AO41" s="34">
        <f>IF(Table1[[#This Row],[Criterion B]]="yes",2,IF(Table1[[#This Row],[Criterion B]]="somewhat",1,0))</f>
        <v>0</v>
      </c>
      <c r="AP41" s="34">
        <f>IF(Table1[[#This Row],[Criterion C]]="yes",2,IF(Table1[[#This Row],[Criterion C]]="somewhat",1,0))</f>
        <v>0</v>
      </c>
      <c r="AQ41" s="34">
        <f>IF(Table1[[#This Row],[Criterion D]]="yes",2,IF(Table1[[#This Row],[Criterion D]]="somewhat",1,0))</f>
        <v>0</v>
      </c>
      <c r="AR41" s="34">
        <f>IF(Table1[[#This Row],[Criterion E]]="yes",2,IF(Table1[[#This Row],[Criterion E]]="somewhat",1,0))</f>
        <v>0</v>
      </c>
      <c r="AS41" s="34">
        <f>IF(Table1[[#This Row],[Criterion F]]="yes",2,IF(Table1[[#This Row],[Criterion F]]="somewhat",1,0))</f>
        <v>0</v>
      </c>
      <c r="AT41" s="34">
        <f>IF(Table1[[#This Row],[Criterion G]]="yes",2,IF(Table1[[#This Row],[Criterion G]]="somewhat",1,0))</f>
        <v>0</v>
      </c>
      <c r="AU41" s="34">
        <f>IF(Table1[[#This Row],[Criterion H]]="yes",2,IF(Table1[[#This Row],[Criterion H]]="somewhat",1,0))</f>
        <v>0</v>
      </c>
      <c r="AV41" s="34">
        <f>IF(Table1[[#This Row],[Criterion I]]="yes",2,IF(Table1[[#This Row],[Criterion I]]="somewhat",1,0))</f>
        <v>0</v>
      </c>
      <c r="AW41" s="34">
        <f>IF(Table1[[#This Row],[Criterion J]]="yes",2,IF(Table1[[#This Row],[Criterion J]]="somewhat",1,0))</f>
        <v>0</v>
      </c>
      <c r="AX4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1" s="164">
        <f>COUNTIF(Table1[[#This Row],[CT DSS PCMH + Measure Set]:[CT Commercial Payers]],"*Yes*")</f>
        <v>0</v>
      </c>
      <c r="BA41" s="164">
        <f>COUNTIF(Table1[[#This Row],[
CMMI Comprehensive Primary Care Plus (CPC+)]:[
Core Quality Measures Collaborative Core Sets]],"*yes*")</f>
        <v>0</v>
      </c>
      <c r="BB41" s="164">
        <f>COUNTIF(Table1[[#This Row],[
CMS Hospital Value-Based Purchasing]:[
Joint Commission Performance  Measure List]],"*yes*")</f>
        <v>0</v>
      </c>
      <c r="BC41" s="164">
        <f>COUNTIF(Table1[[#This Row],[
Catalyst for Payment Reform Employer-Purchaser Measure Set]],"*yes*")</f>
        <v>0</v>
      </c>
      <c r="BD41" s="164">
        <f>COUNTIF(Table1[[#This Row],[
California AMP Commercial ACO Measure Set
]:[
Washington State Common Measure Set for Health Care Quality and Cost 
]],"*yes*")</f>
        <v>0</v>
      </c>
      <c r="BE41" s="34"/>
      <c r="BF41" s="34"/>
      <c r="BG41" s="34"/>
      <c r="BH41" s="323" t="s">
        <v>3962</v>
      </c>
      <c r="BI41" s="34"/>
      <c r="BJ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4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2" spans="1:80" ht="50.15" customHeight="1">
      <c r="A42" s="156">
        <v>33</v>
      </c>
      <c r="B42" s="192" t="str">
        <f>IF(Table1[[#This Row],[NQF Number]]="NA"," ",IF(Table1[[#This Row],[NQF Number]]="No"," ",INDEX(Table48[[#All],[Measure Name]],MATCH(Table1[[#This Row],[NQF Number]],Table48[[#All],[NQF '#]],0))))</f>
        <v>Follow-Up After Hospitalization for Mental Illness</v>
      </c>
      <c r="C42" s="218" t="s">
        <v>59</v>
      </c>
      <c r="D42" s="192" t="str">
        <f>IF(Table1[[#This Row],[NQF Number]]="NA"," ",IF(Table1[[#This Row],[NQF Number]]="No"," ",INDEX(Table48[[#All],[NQF Endorsement Status as of February 2021]],MATCH(Table1[[#This Row],[NQF Number]],Table48[[#All],[NQF '#]],0))))</f>
        <v>Endorsed</v>
      </c>
      <c r="E42" s="34" t="str">
        <f>IF(Table1[[#This Row],[NQF Number]]="NA"," ",IF(Table1[[#This Row],[NQF Number]]="No"," ",IF(INDEX(Table48[[#All],[Steward]],MATCH(Table1[[#This Row],[NQF Number]],Table48[[#All],[NQF '#]],0))=0,"",INDEX(Table48[[#All],[Steward]],MATCH(Table1[[#This Row],[NQF Number]],Table48[[#All],[NQF '#]],0)))))</f>
        <v>National Committee for Quality Assurance</v>
      </c>
      <c r="F42" s="34" t="str">
        <f>IF(Table1[[#This Row],[NQF Number]]="NA"," ",IF(Table1[[#This Row],[NQF Number]]="No"," ",IF(INDEX(Table48[[#All],[CMS Quality ID]],MATCH(Table1[[#This Row],[NQF Number]],Table48[[#All],[NQF '#]],0))=0,"",INDEX(Table48[[#All],[CMS Quality ID]],MATCH(Table1[[#This Row],[NQF Number]],Table48[[#All],[NQF '#]],0)))))</f>
        <v>391</v>
      </c>
      <c r="G42" s="193" t="str">
        <f>IF(Table1[[#This Row],[NQF Number]]="NA"," ",IF(Table1[[#This Row],[NQF Number]]="No"," ",IF(INDEX(Table48[[#All],[CMS eCQM ID as of June 2020]],MATCH(Table1[[#This Row],[NQF Number]],Table48[[#All],[NQF '#]],0))=0,"",INDEX(Table48[[#All],[CMS eCQM ID as of June 2020]],MATCH(Table1[[#This Row],[NQF Number]],Table48[[#All],[NQF '#]],0)))))</f>
        <v/>
      </c>
      <c r="H42" s="193"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42" s="34" t="s">
        <v>3986</v>
      </c>
      <c r="J42" s="34" t="str">
        <f>IF(Table1[[#This Row],[NQF Number]]="NA"," ",IF(Table1[[#This Row],[NQF Number]]="No"," ",INDEX(Table48[[#All],[Condition]],MATCH(Table1[[#This Row],[NQF Number]],Table48[[#All],[NQF '#]],0))))</f>
        <v>Mental Health</v>
      </c>
      <c r="K42" s="34" t="str">
        <f>IF(Table1[[#This Row],[NQF Number]]="NA"," ",IF(Table1[[#This Row],[NQF Number]]="No"," ",INDEX(Table48[[#All],[Measure Type]],MATCH(Table1[[#This Row],[NQF Number]],Table48[[#All],[NQF '#]],0))))</f>
        <v>Process</v>
      </c>
      <c r="L42" s="34" t="str">
        <f>IF(Table1[[#This Row],[NQF Number]]="NA"," ",IF(Table1[[#This Row],[NQF Number]]="No"," ",INDEX(Table48[[#All],[Populations]],MATCH(Table1[[#This Row],[NQF Number]],Table48[[#All],[NQF '#]],0))))</f>
        <v>Adult and Pediatric</v>
      </c>
      <c r="M42" s="194" t="str">
        <f>IF(Table1[[#This Row],[NQF Number]]="NA"," ",IF(Table1[[#This Row],[NQF Number]]="No"," ",INDEX(Table48[[#All],[Data Source]],MATCH(Table1[[#This Row],[NQF Number]],Table48[[#All],[NQF '#]],0))))</f>
        <v>Claims</v>
      </c>
      <c r="N42" s="194" t="str">
        <f>IF(Table1[[#This Row],[NQF Number]]="NA"," ",IF(Table1[[#This Row],[NQF Number]]="No"," ",INDEX(Table48[[#All],[Disparities-sensitive Status]],MATCH(Table1[[#This Row],[NQF Number]],Table48[[#All],[NQF '#]],0))))</f>
        <v>Yes</v>
      </c>
      <c r="O42" s="34" t="s">
        <v>3969</v>
      </c>
      <c r="P42" s="35" t="s">
        <v>3971</v>
      </c>
      <c r="Q42" s="316" t="s">
        <v>4102</v>
      </c>
      <c r="R42" s="313"/>
      <c r="S42" s="161">
        <f>SUM(Table1[[#This Row],[Set A]:[Set J]])</f>
        <v>11</v>
      </c>
      <c r="T42" s="162" t="s">
        <v>20</v>
      </c>
      <c r="U42" s="162" t="s">
        <v>4060</v>
      </c>
      <c r="V42" s="162" t="s">
        <v>7</v>
      </c>
      <c r="W42" s="162" t="s">
        <v>4059</v>
      </c>
      <c r="X42" s="162" t="s">
        <v>1</v>
      </c>
      <c r="Y42" s="162" t="s">
        <v>5</v>
      </c>
      <c r="Z42" s="162" t="s">
        <v>1</v>
      </c>
      <c r="AA42" s="162" t="s">
        <v>4005</v>
      </c>
      <c r="AB42" s="162" t="s">
        <v>1</v>
      </c>
      <c r="AC42" s="162" t="s">
        <v>4039</v>
      </c>
      <c r="AD42" s="162" t="s">
        <v>1</v>
      </c>
      <c r="AE42" s="162" t="s">
        <v>4005</v>
      </c>
      <c r="AF42" s="162" t="s">
        <v>1</v>
      </c>
      <c r="AG42" s="162" t="s">
        <v>4056</v>
      </c>
      <c r="AH42" s="162"/>
      <c r="AI42" s="162"/>
      <c r="AJ42" s="162"/>
      <c r="AK42" s="162"/>
      <c r="AL42" s="162"/>
      <c r="AM42" s="162"/>
      <c r="AN42" s="36">
        <f>IF(Table1[[#This Row],[Criterion A]]="yes",2,IF(Table1[[#This Row],[Criterion A]]="somewhat",1,0))</f>
        <v>1</v>
      </c>
      <c r="AO42" s="34">
        <f>IF(Table1[[#This Row],[Criterion B]]="yes",2,IF(Table1[[#This Row],[Criterion B]]="somewhat",1,0))</f>
        <v>0</v>
      </c>
      <c r="AP42" s="34">
        <f>IF(Table1[[#This Row],[Criterion C]]="yes",2,IF(Table1[[#This Row],[Criterion C]]="somewhat",1,0))</f>
        <v>2</v>
      </c>
      <c r="AQ42" s="34">
        <f>IF(Table1[[#This Row],[Criterion D]]="yes",2,IF(Table1[[#This Row],[Criterion D]]="somewhat",1,0))</f>
        <v>2</v>
      </c>
      <c r="AR42" s="34">
        <f>IF(Table1[[#This Row],[Criterion E]]="yes",2,IF(Table1[[#This Row],[Criterion E]]="somewhat",1,0))</f>
        <v>2</v>
      </c>
      <c r="AS42" s="34">
        <f>IF(Table1[[#This Row],[Criterion F]]="yes",2,IF(Table1[[#This Row],[Criterion F]]="somewhat",1,0))</f>
        <v>2</v>
      </c>
      <c r="AT42" s="34">
        <f>IF(Table1[[#This Row],[Criterion G]]="yes",2,IF(Table1[[#This Row],[Criterion G]]="somewhat",1,0))</f>
        <v>2</v>
      </c>
      <c r="AU42" s="34">
        <f>IF(Table1[[#This Row],[Criterion H]]="yes",2,IF(Table1[[#This Row],[Criterion H]]="somewhat",1,0))</f>
        <v>0</v>
      </c>
      <c r="AV42" s="34">
        <f>IF(Table1[[#This Row],[Criterion I]]="yes",2,IF(Table1[[#This Row],[Criterion I]]="somewhat",1,0))</f>
        <v>0</v>
      </c>
      <c r="AW42" s="34">
        <f>IF(Table1[[#This Row],[Criterion J]]="yes",2,IF(Table1[[#This Row],[Criterion J]]="somewhat",1,0))</f>
        <v>0</v>
      </c>
      <c r="AX4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4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5</v>
      </c>
      <c r="AZ42" s="164">
        <f>COUNTIF(Table1[[#This Row],[CT DSS PCMH + Measure Set]:[CT Commercial Payers]],"*Yes*")</f>
        <v>0</v>
      </c>
      <c r="BA42" s="164">
        <f>COUNTIF(Table1[[#This Row],[
CMMI Comprehensive Primary Care Plus (CPC+)]:[
Core Quality Measures Collaborative Core Sets]],"*yes*")</f>
        <v>5</v>
      </c>
      <c r="BB42" s="164">
        <f>COUNTIF(Table1[[#This Row],[
CMS Hospital Value-Based Purchasing]:[
Joint Commission Performance  Measure List]],"*yes*")</f>
        <v>1</v>
      </c>
      <c r="BC42" s="164">
        <f>COUNTIF(Table1[[#This Row],[
Catalyst for Payment Reform Employer-Purchaser Measure Set]],"*yes*")</f>
        <v>0</v>
      </c>
      <c r="BD42" s="164">
        <f>COUNTIF(Table1[[#This Row],[
California AMP Commercial ACO Measure Set
]:[
Washington State Common Measure Set for Health Care Quality and Cost 
]],"*yes*")</f>
        <v>2</v>
      </c>
      <c r="BE42" s="34" t="s">
        <v>1</v>
      </c>
      <c r="BF42" s="34"/>
      <c r="BG42" s="34"/>
      <c r="BH42" s="323" t="s">
        <v>3962</v>
      </c>
      <c r="BI42" s="34" t="s">
        <v>3979</v>
      </c>
      <c r="BJ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6-17) [Behavioral Health Core Set Measure]</v>
      </c>
      <c r="BL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18+) [Behavioral Health Core Set Measure]</v>
      </c>
      <c r="BM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S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(FUH-30 and FUH-7)</v>
      </c>
      <c r="BU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4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3" spans="1:80" ht="50.15" customHeight="1">
      <c r="A43" s="156">
        <v>34</v>
      </c>
      <c r="B43" s="49" t="str">
        <f>IF(Table1[[#This Row],[NQF Number]]="NA"," ",IF(Table1[[#This Row],[NQF Number]]="No"," ",INDEX(Table48[[#All],[Measure Name]],MATCH(Table1[[#This Row],[NQF Number]],Table48[[#All],[NQF '#]],0))))</f>
        <v>Follow-Up After Emergency Department Visit for Mental Illness</v>
      </c>
      <c r="C43" s="218" t="s">
        <v>3255</v>
      </c>
      <c r="D43" s="49" t="str">
        <f>IF(Table1[[#This Row],[NQF Number]]="NA"," ",IF(Table1[[#This Row],[NQF Number]]="No"," ",INDEX(Table48[[#All],[NQF Endorsement Status as of February 2021]],MATCH(Table1[[#This Row],[NQF Number]],Table48[[#All],[NQF '#]],0))))</f>
        <v>Endorsed</v>
      </c>
      <c r="E43" s="33" t="str">
        <f>IF(Table1[[#This Row],[NQF Number]]="NA"," ",IF(Table1[[#This Row],[NQF Number]]="No"," ",IF(INDEX(Table48[[#All],[Steward]],MATCH(Table1[[#This Row],[NQF Number]],Table48[[#All],[NQF '#]],0))=0,"",INDEX(Table48[[#All],[Steward]],MATCH(Table1[[#This Row],[NQF Number]],Table48[[#All],[NQF '#]],0)))))</f>
        <v>National Committee for Quality Assurance</v>
      </c>
      <c r="F43" s="33" t="str">
        <f>IF(Table1[[#This Row],[NQF Number]]="NA"," ",IF(Table1[[#This Row],[NQF Number]]="No"," ",IF(INDEX(Table48[[#All],[CMS Quality ID]],MATCH(Table1[[#This Row],[NQF Number]],Table48[[#All],[NQF '#]],0))=0,"",INDEX(Table48[[#All],[CMS Quality ID]],MATCH(Table1[[#This Row],[NQF Number]],Table48[[#All],[NQF '#]],0)))))</f>
        <v/>
      </c>
      <c r="G43" s="33" t="str">
        <f>IF(Table1[[#This Row],[NQF Number]]="NA"," ",IF(Table1[[#This Row],[NQF Number]]="No"," ",IF(INDEX(Table48[[#All],[CMS eCQM ID as of June 2020]],MATCH(Table1[[#This Row],[NQF Number]],Table48[[#All],[NQF '#]],0))=0,"",INDEX(Table48[[#All],[CMS eCQM ID as of June 2020]],MATCH(Table1[[#This Row],[NQF Number]],Table48[[#All],[NQF '#]],0)))))</f>
        <v/>
      </c>
      <c r="H43" s="33"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43" s="34" t="s">
        <v>3986</v>
      </c>
      <c r="J43" s="193" t="str">
        <f>IF(Table1[[#This Row],[NQF Number]]="NA"," ",IF(Table1[[#This Row],[NQF Number]]="No"," ",INDEX(Table48[[#All],[Condition]],MATCH(Table1[[#This Row],[NQF Number]],Table48[[#All],[NQF '#]],0))))</f>
        <v>Mental Health</v>
      </c>
      <c r="K43" s="34" t="str">
        <f>IF(Table1[[#This Row],[NQF Number]]="NA"," ",IF(Table1[[#This Row],[NQF Number]]="No"," ",INDEX(Table48[[#All],[Measure Type]],MATCH(Table1[[#This Row],[NQF Number]],Table48[[#All],[NQF '#]],0))))</f>
        <v>Process</v>
      </c>
      <c r="L43" s="33" t="str">
        <f>IF(Table1[[#This Row],[NQF Number]]="NA"," ",IF(Table1[[#This Row],[NQF Number]]="No"," ",INDEX(Table48[[#All],[Populations]],MATCH(Table1[[#This Row],[NQF Number]],Table48[[#All],[NQF '#]],0))))</f>
        <v>Adult and Pediatric</v>
      </c>
      <c r="M43" s="34" t="str">
        <f>IF(Table1[[#This Row],[NQF Number]]="NA"," ",IF(Table1[[#This Row],[NQF Number]]="No"," ",INDEX(Table48[[#All],[Data Source]],MATCH(Table1[[#This Row],[NQF Number]],Table48[[#All],[NQF '#]],0))))</f>
        <v>Claims</v>
      </c>
      <c r="N43" s="34" t="str">
        <f>IF(Table1[[#This Row],[NQF Number]]="NA"," ",IF(Table1[[#This Row],[NQF Number]]="No"," ",INDEX(Table48[[#All],[Disparities-sensitive Status]],MATCH(Table1[[#This Row],[NQF Number]],Table48[[#All],[NQF '#]],0))))</f>
        <v>Yes</v>
      </c>
      <c r="O43" s="34" t="s">
        <v>3969</v>
      </c>
      <c r="P43" s="35" t="s">
        <v>3971</v>
      </c>
      <c r="Q43" s="316" t="s">
        <v>4102</v>
      </c>
      <c r="R43" s="313"/>
      <c r="S43" s="161">
        <f>SUM(Table1[[#This Row],[Set A]:[Set J]])</f>
        <v>11</v>
      </c>
      <c r="T43" s="162" t="s">
        <v>20</v>
      </c>
      <c r="U43" s="162" t="s">
        <v>4060</v>
      </c>
      <c r="V43" s="162" t="s">
        <v>7</v>
      </c>
      <c r="W43" s="162" t="s">
        <v>4059</v>
      </c>
      <c r="X43" s="162" t="s">
        <v>1</v>
      </c>
      <c r="Y43" s="162" t="s">
        <v>5</v>
      </c>
      <c r="Z43" s="162" t="s">
        <v>1</v>
      </c>
      <c r="AA43" s="162" t="s">
        <v>4005</v>
      </c>
      <c r="AB43" s="162" t="s">
        <v>1</v>
      </c>
      <c r="AC43" s="162" t="s">
        <v>4039</v>
      </c>
      <c r="AD43" s="162" t="s">
        <v>1</v>
      </c>
      <c r="AE43" s="162" t="s">
        <v>4005</v>
      </c>
      <c r="AF43" s="162" t="s">
        <v>1</v>
      </c>
      <c r="AG43" s="162" t="s">
        <v>4057</v>
      </c>
      <c r="AH43" s="162"/>
      <c r="AI43" s="162"/>
      <c r="AJ43" s="162"/>
      <c r="AK43" s="162"/>
      <c r="AL43" s="162"/>
      <c r="AM43" s="162"/>
      <c r="AN43" s="36">
        <f>IF(Table1[[#This Row],[Criterion A]]="yes",2,IF(Table1[[#This Row],[Criterion A]]="somewhat",1,0))</f>
        <v>1</v>
      </c>
      <c r="AO43" s="34">
        <f>IF(Table1[[#This Row],[Criterion B]]="yes",2,IF(Table1[[#This Row],[Criterion B]]="somewhat",1,0))</f>
        <v>0</v>
      </c>
      <c r="AP43" s="34">
        <f>IF(Table1[[#This Row],[Criterion C]]="yes",2,IF(Table1[[#This Row],[Criterion C]]="somewhat",1,0))</f>
        <v>2</v>
      </c>
      <c r="AQ43" s="34">
        <f>IF(Table1[[#This Row],[Criterion D]]="yes",2,IF(Table1[[#This Row],[Criterion D]]="somewhat",1,0))</f>
        <v>2</v>
      </c>
      <c r="AR43" s="34">
        <f>IF(Table1[[#This Row],[Criterion E]]="yes",2,IF(Table1[[#This Row],[Criterion E]]="somewhat",1,0))</f>
        <v>2</v>
      </c>
      <c r="AS43" s="34">
        <f>IF(Table1[[#This Row],[Criterion F]]="yes",2,IF(Table1[[#This Row],[Criterion F]]="somewhat",1,0))</f>
        <v>2</v>
      </c>
      <c r="AT43" s="34">
        <f>IF(Table1[[#This Row],[Criterion G]]="yes",2,IF(Table1[[#This Row],[Criterion G]]="somewhat",1,0))</f>
        <v>2</v>
      </c>
      <c r="AU43" s="34">
        <f>IF(Table1[[#This Row],[Criterion H]]="yes",2,IF(Table1[[#This Row],[Criterion H]]="somewhat",1,0))</f>
        <v>0</v>
      </c>
      <c r="AV43" s="34">
        <f>IF(Table1[[#This Row],[Criterion I]]="yes",2,IF(Table1[[#This Row],[Criterion I]]="somewhat",1,0))</f>
        <v>0</v>
      </c>
      <c r="AW43" s="34">
        <f>IF(Table1[[#This Row],[Criterion J]]="yes",2,IF(Table1[[#This Row],[Criterion J]]="somewhat",1,0))</f>
        <v>0</v>
      </c>
      <c r="AX4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4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3" s="164">
        <f>COUNTIF(Table1[[#This Row],[CT DSS PCMH + Measure Set]:[CT Commercial Payers]],"*Yes*")</f>
        <v>0</v>
      </c>
      <c r="BA43" s="164">
        <f>COUNTIF(Table1[[#This Row],[
CMMI Comprehensive Primary Care Plus (CPC+)]:[
Core Quality Measures Collaborative Core Sets]],"*yes*")</f>
        <v>2</v>
      </c>
      <c r="BB43" s="164">
        <f>COUNTIF(Table1[[#This Row],[
CMS Hospital Value-Based Purchasing]:[
Joint Commission Performance  Measure List]],"*yes*")</f>
        <v>0</v>
      </c>
      <c r="BC43" s="164">
        <f>COUNTIF(Table1[[#This Row],[
Catalyst for Payment Reform Employer-Purchaser Measure Set]],"*yes*")</f>
        <v>0</v>
      </c>
      <c r="BD43" s="164">
        <f>COUNTIF(Table1[[#This Row],[
California AMP Commercial ACO Measure Set
]:[
Washington State Common Measure Set for Health Care Quality and Cost 
]],"*yes*")</f>
        <v>2</v>
      </c>
      <c r="BE43" s="34" t="s">
        <v>1</v>
      </c>
      <c r="BF43" s="34"/>
      <c r="BG43" s="34"/>
      <c r="BH43" s="323" t="s">
        <v>3962</v>
      </c>
      <c r="BI43" s="34" t="s">
        <v>3979</v>
      </c>
      <c r="BJ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4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4" spans="1:80" ht="50.15" customHeight="1">
      <c r="A44" s="197">
        <v>35</v>
      </c>
      <c r="B44" s="192" t="str">
        <f>IF(Table1[[#This Row],[NQF Number]]="NA"," ",IF(Table1[[#This Row],[NQF Number]]="No"," ",INDEX(Table48[[#All],[Measure Name]],MATCH(Table1[[#This Row],[NQF Number]],Table48[[#All],[NQF '#]],0))))</f>
        <v>Anti-Depressant Medication Management</v>
      </c>
      <c r="C44" s="218" t="s">
        <v>86</v>
      </c>
      <c r="D44" s="192" t="str">
        <f>IF(Table1[[#This Row],[NQF Number]]="NA"," ",IF(Table1[[#This Row],[NQF Number]]="No"," ",INDEX(Table48[[#All],[NQF Endorsement Status as of February 2021]],MATCH(Table1[[#This Row],[NQF Number]],Table48[[#All],[NQF '#]],0))))</f>
        <v>Endorsed</v>
      </c>
      <c r="E44" s="34" t="str">
        <f>IF(Table1[[#This Row],[NQF Number]]="NA"," ",IF(Table1[[#This Row],[NQF Number]]="No"," ",IF(INDEX(Table48[[#All],[Steward]],MATCH(Table1[[#This Row],[NQF Number]],Table48[[#All],[NQF '#]],0))=0,"",INDEX(Table48[[#All],[Steward]],MATCH(Table1[[#This Row],[NQF Number]],Table48[[#All],[NQF '#]],0)))))</f>
        <v>National Committee for Quality Assurance</v>
      </c>
      <c r="F44" s="34" t="str">
        <f>IF(Table1[[#This Row],[NQF Number]]="NA"," ",IF(Table1[[#This Row],[NQF Number]]="No"," ",IF(INDEX(Table48[[#All],[CMS Quality ID]],MATCH(Table1[[#This Row],[NQF Number]],Table48[[#All],[NQF '#]],0))=0,"",INDEX(Table48[[#All],[CMS Quality ID]],MATCH(Table1[[#This Row],[NQF Number]],Table48[[#All],[NQF '#]],0)))))</f>
        <v>009</v>
      </c>
      <c r="G44" s="193" t="str">
        <f>IF(Table1[[#This Row],[NQF Number]]="NA"," ",IF(Table1[[#This Row],[NQF Number]]="No"," ",IF(INDEX(Table48[[#All],[CMS eCQM ID as of June 2020]],MATCH(Table1[[#This Row],[NQF Number]],Table48[[#All],[NQF '#]],0))=0,"",INDEX(Table48[[#All],[CMS eCQM ID as of June 2020]],MATCH(Table1[[#This Row],[NQF Number]],Table48[[#All],[NQF '#]],0)))))</f>
        <v>CMS128v8</v>
      </c>
      <c r="H44" s="193" t="str">
        <f>IF(Table1[[#This Row],[NQF Number]]="NA"," ",IF(Table1[[#This Row],[NQF Number]]="No"," ",INDEX(Table48[[#All],[Description]],MATCH(Table1[[#This Row],[NQF Number]],Table48[[#All],[NQF '#]],0))))</f>
        <v>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v>
      </c>
      <c r="I44" s="34" t="s">
        <v>3986</v>
      </c>
      <c r="J44" s="34" t="str">
        <f>IF(Table1[[#This Row],[NQF Number]]="NA"," ",IF(Table1[[#This Row],[NQF Number]]="No"," ",INDEX(Table48[[#All],[Condition]],MATCH(Table1[[#This Row],[NQF Number]],Table48[[#All],[NQF '#]],0))))</f>
        <v>Mental Health</v>
      </c>
      <c r="K44" s="34" t="str">
        <f>IF(Table1[[#This Row],[NQF Number]]="NA"," ",IF(Table1[[#This Row],[NQF Number]]="No"," ",INDEX(Table48[[#All],[Measure Type]],MATCH(Table1[[#This Row],[NQF Number]],Table48[[#All],[NQF '#]],0))))</f>
        <v>Process</v>
      </c>
      <c r="L44" s="34" t="str">
        <f>IF(Table1[[#This Row],[NQF Number]]="NA"," ",IF(Table1[[#This Row],[NQF Number]]="No"," ",INDEX(Table48[[#All],[Populations]],MATCH(Table1[[#This Row],[NQF Number]],Table48[[#All],[NQF '#]],0))))</f>
        <v>Adult</v>
      </c>
      <c r="M44" s="194" t="str">
        <f>IF(Table1[[#This Row],[NQF Number]]="NA"," ",IF(Table1[[#This Row],[NQF Number]]="No"," ",INDEX(Table48[[#All],[Data Source]],MATCH(Table1[[#This Row],[NQF Number]],Table48[[#All],[NQF '#]],0))))</f>
        <v>Claims</v>
      </c>
      <c r="N44" s="194" t="str">
        <f>IF(Table1[[#This Row],[NQF Number]]="NA"," ",IF(Table1[[#This Row],[NQF Number]]="No"," ",INDEX(Table48[[#All],[Disparities-sensitive Status]],MATCH(Table1[[#This Row],[NQF Number]],Table48[[#All],[NQF '#]],0))))</f>
        <v>Yes</v>
      </c>
      <c r="O44" s="34" t="s">
        <v>3969</v>
      </c>
      <c r="P44" s="35" t="s">
        <v>3993</v>
      </c>
      <c r="Q44" s="316" t="s">
        <v>4105</v>
      </c>
      <c r="R44" s="313"/>
      <c r="S44" s="161">
        <f>SUM(Table1[[#This Row],[Set A]:[Set J]])</f>
        <v>0</v>
      </c>
      <c r="T44" s="162"/>
      <c r="U44" s="162"/>
      <c r="V44" s="162"/>
      <c r="W44" s="162"/>
      <c r="X44" s="162"/>
      <c r="Y44" s="162"/>
      <c r="Z44" s="162"/>
      <c r="AA44" s="162"/>
      <c r="AB44" s="162"/>
      <c r="AC44" s="162"/>
      <c r="AD44" s="162"/>
      <c r="AE44" s="162"/>
      <c r="AF44" s="162"/>
      <c r="AG44" s="162"/>
      <c r="AH44" s="162"/>
      <c r="AI44" s="162"/>
      <c r="AJ44" s="162"/>
      <c r="AK44" s="162"/>
      <c r="AL44" s="162"/>
      <c r="AM44" s="162"/>
      <c r="AN44" s="36">
        <f>IF(Table1[[#This Row],[Criterion A]]="yes",2,IF(Table1[[#This Row],[Criterion A]]="somewhat",1,0))</f>
        <v>0</v>
      </c>
      <c r="AO44" s="34">
        <f>IF(Table1[[#This Row],[Criterion B]]="yes",2,IF(Table1[[#This Row],[Criterion B]]="somewhat",1,0))</f>
        <v>0</v>
      </c>
      <c r="AP44" s="34">
        <f>IF(Table1[[#This Row],[Criterion C]]="yes",2,IF(Table1[[#This Row],[Criterion C]]="somewhat",1,0))</f>
        <v>0</v>
      </c>
      <c r="AQ44" s="34">
        <f>IF(Table1[[#This Row],[Criterion D]]="yes",2,IF(Table1[[#This Row],[Criterion D]]="somewhat",1,0))</f>
        <v>0</v>
      </c>
      <c r="AR44" s="34">
        <f>IF(Table1[[#This Row],[Criterion E]]="yes",2,IF(Table1[[#This Row],[Criterion E]]="somewhat",1,0))</f>
        <v>0</v>
      </c>
      <c r="AS44" s="34">
        <f>IF(Table1[[#This Row],[Criterion F]]="yes",2,IF(Table1[[#This Row],[Criterion F]]="somewhat",1,0))</f>
        <v>0</v>
      </c>
      <c r="AT44" s="34">
        <f>IF(Table1[[#This Row],[Criterion G]]="yes",2,IF(Table1[[#This Row],[Criterion G]]="somewhat",1,0))</f>
        <v>0</v>
      </c>
      <c r="AU44" s="34">
        <f>IF(Table1[[#This Row],[Criterion H]]="yes",2,IF(Table1[[#This Row],[Criterion H]]="somewhat",1,0))</f>
        <v>0</v>
      </c>
      <c r="AV44" s="34">
        <f>IF(Table1[[#This Row],[Criterion I]]="yes",2,IF(Table1[[#This Row],[Criterion I]]="somewhat",1,0))</f>
        <v>0</v>
      </c>
      <c r="AW44" s="34">
        <f>IF(Table1[[#This Row],[Criterion J]]="yes",2,IF(Table1[[#This Row],[Criterion J]]="somewhat",1,0))</f>
        <v>0</v>
      </c>
      <c r="AX4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4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44" s="164">
        <f>COUNTIF(Table1[[#This Row],[CT DSS PCMH + Measure Set]:[CT Commercial Payers]],"*Yes*")</f>
        <v>0</v>
      </c>
      <c r="BA44" s="164">
        <f>COUNTIF(Table1[[#This Row],[
CMMI Comprehensive Primary Care Plus (CPC+)]:[
Core Quality Measures Collaborative Core Sets]],"*yes*")</f>
        <v>3</v>
      </c>
      <c r="BB44" s="164">
        <f>COUNTIF(Table1[[#This Row],[
CMS Hospital Value-Based Purchasing]:[
Joint Commission Performance  Measure List]],"*yes*")</f>
        <v>0</v>
      </c>
      <c r="BC44" s="164">
        <f>COUNTIF(Table1[[#This Row],[
Catalyst for Payment Reform Employer-Purchaser Measure Set]],"*yes*")</f>
        <v>1</v>
      </c>
      <c r="BD44" s="164">
        <f>COUNTIF(Table1[[#This Row],[
California AMP Commercial ACO Measure Set
]:[
Washington State Common Measure Set for Health Care Quality and Cost 
]],"*yes*")</f>
        <v>1</v>
      </c>
      <c r="BE44" s="34" t="s">
        <v>1</v>
      </c>
      <c r="BF44" s="34"/>
      <c r="BG44" s="34"/>
      <c r="BH44" s="323" t="s">
        <v>3962</v>
      </c>
      <c r="BI44" s="34"/>
      <c r="BJ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W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4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5" spans="1:80" ht="50.15" customHeight="1">
      <c r="A45" s="156">
        <v>36</v>
      </c>
      <c r="B45" s="192" t="str">
        <f>IF(Table1[[#This Row],[NQF Number]]="NA"," ",IF(Table1[[#This Row],[NQF Number]]="No"," ",INDEX(Table48[[#All],[Measure Name]],MATCH(Table1[[#This Row],[NQF Number]],Table48[[#All],[NQF '#]],0))))</f>
        <v>Initiation and Engagement of Alcohol and Other Drug Abuse or Dependence Treatment</v>
      </c>
      <c r="C45" s="218" t="s">
        <v>28</v>
      </c>
      <c r="D45" s="192" t="str">
        <f>IF(Table1[[#This Row],[NQF Number]]="NA"," ",IF(Table1[[#This Row],[NQF Number]]="No"," ",INDEX(Table48[[#All],[NQF Endorsement Status as of February 2021]],MATCH(Table1[[#This Row],[NQF Number]],Table48[[#All],[NQF '#]],0))))</f>
        <v>Endorsed</v>
      </c>
      <c r="E45" s="34" t="str">
        <f>IF(Table1[[#This Row],[NQF Number]]="NA"," ",IF(Table1[[#This Row],[NQF Number]]="No"," ",IF(INDEX(Table48[[#All],[Steward]],MATCH(Table1[[#This Row],[NQF Number]],Table48[[#All],[NQF '#]],0))=0,"",INDEX(Table48[[#All],[Steward]],MATCH(Table1[[#This Row],[NQF Number]],Table48[[#All],[NQF '#]],0)))))</f>
        <v>National Committee for Quality Assurance</v>
      </c>
      <c r="F45" s="34" t="str">
        <f>IF(Table1[[#This Row],[NQF Number]]="NA"," ",IF(Table1[[#This Row],[NQF Number]]="No"," ",IF(INDEX(Table48[[#All],[CMS Quality ID]],MATCH(Table1[[#This Row],[NQF Number]],Table48[[#All],[NQF '#]],0))=0,"",INDEX(Table48[[#All],[CMS Quality ID]],MATCH(Table1[[#This Row],[NQF Number]],Table48[[#All],[NQF '#]],0)))))</f>
        <v>305</v>
      </c>
      <c r="G45" s="193" t="str">
        <f>IF(Table1[[#This Row],[NQF Number]]="NA"," ",IF(Table1[[#This Row],[NQF Number]]="No"," ",IF(INDEX(Table48[[#All],[CMS eCQM ID as of June 2020]],MATCH(Table1[[#This Row],[NQF Number]],Table48[[#All],[NQF '#]],0))=0,"",INDEX(Table48[[#All],[CMS eCQM ID as of June 2020]],MATCH(Table1[[#This Row],[NQF Number]],Table48[[#All],[NQF '#]],0)))))</f>
        <v>CMS137v8</v>
      </c>
      <c r="H45" s="193" t="str">
        <f>IF(Table1[[#This Row],[NQF Number]]="NA"," ",IF(Table1[[#This Row],[NQF Number]]="No"," ",INDEX(Table48[[#All],[Description]],MATCH(Table1[[#This Row],[NQF Number]],Table48[[#All],[NQF '#]],0))))</f>
        <v>Percentage of adolescent and adult members with a new episode of alcohol or other drug (AOD) abuse or dependence who received the following.
• Initiation of AOD Treatment. The percentage of members who initiate treatment through an inpatient AOD admission, outpatient visit, intensive outpatient encounter or partial hospitalization, telehealth or medication assisted treatment (MAT) within 14 days of the diagnosis.
• Engagement of AOD Treatment. The percentage of members who initiated treatment and who had two or more additional AOD services or MAT within 34 days of the initiation visit</v>
      </c>
      <c r="I45" s="34" t="s">
        <v>3986</v>
      </c>
      <c r="J45" s="34" t="str">
        <f>IF(Table1[[#This Row],[NQF Number]]="NA"," ",IF(Table1[[#This Row],[NQF Number]]="No"," ",INDEX(Table48[[#All],[Condition]],MATCH(Table1[[#This Row],[NQF Number]],Table48[[#All],[NQF '#]],0))))</f>
        <v>Substance Abuse</v>
      </c>
      <c r="K45" s="34" t="str">
        <f>IF(Table1[[#This Row],[NQF Number]]="NA"," ",IF(Table1[[#This Row],[NQF Number]]="No"," ",INDEX(Table48[[#All],[Measure Type]],MATCH(Table1[[#This Row],[NQF Number]],Table48[[#All],[NQF '#]],0))))</f>
        <v>Process</v>
      </c>
      <c r="L45" s="34" t="str">
        <f>IF(Table1[[#This Row],[NQF Number]]="NA"," ",IF(Table1[[#This Row],[NQF Number]]="No"," ",INDEX(Table48[[#All],[Populations]],MATCH(Table1[[#This Row],[NQF Number]],Table48[[#All],[NQF '#]],0))))</f>
        <v>Adolescent and Adult</v>
      </c>
      <c r="M45" s="194" t="str">
        <f>IF(Table1[[#This Row],[NQF Number]]="NA"," ",IF(Table1[[#This Row],[NQF Number]]="No"," ",INDEX(Table48[[#All],[Data Source]],MATCH(Table1[[#This Row],[NQF Number]],Table48[[#All],[NQF '#]],0))))</f>
        <v>Claims</v>
      </c>
      <c r="N45" s="194" t="str">
        <f>IF(Table1[[#This Row],[NQF Number]]="NA"," ",IF(Table1[[#This Row],[NQF Number]]="No"," ",INDEX(Table48[[#All],[Disparities-sensitive Status]],MATCH(Table1[[#This Row],[NQF Number]],Table48[[#All],[NQF '#]],0))))</f>
        <v>Yes</v>
      </c>
      <c r="O45" s="34" t="s">
        <v>3969</v>
      </c>
      <c r="P45" s="35" t="s">
        <v>3970</v>
      </c>
      <c r="Q45" s="319" t="s">
        <v>4106</v>
      </c>
      <c r="R45" s="313"/>
      <c r="S45" s="161">
        <f>SUM(Table1[[#This Row],[Set A]:[Set J]])</f>
        <v>0</v>
      </c>
      <c r="T45" s="162"/>
      <c r="U45" s="162"/>
      <c r="V45" s="162"/>
      <c r="W45" s="162"/>
      <c r="X45" s="162"/>
      <c r="Y45" s="162"/>
      <c r="Z45" s="162"/>
      <c r="AA45" s="162"/>
      <c r="AB45" s="162"/>
      <c r="AC45" s="162"/>
      <c r="AD45" s="162"/>
      <c r="AE45" s="162"/>
      <c r="AF45" s="162"/>
      <c r="AG45" s="162"/>
      <c r="AH45" s="162"/>
      <c r="AI45" s="162"/>
      <c r="AJ45" s="162"/>
      <c r="AK45" s="162"/>
      <c r="AL45" s="162"/>
      <c r="AM45" s="162"/>
      <c r="AN45" s="36">
        <f>IF(Table1[[#This Row],[Criterion A]]="yes",2,IF(Table1[[#This Row],[Criterion A]]="somewhat",1,0))</f>
        <v>0</v>
      </c>
      <c r="AO45" s="34">
        <f>IF(Table1[[#This Row],[Criterion B]]="yes",2,IF(Table1[[#This Row],[Criterion B]]="somewhat",1,0))</f>
        <v>0</v>
      </c>
      <c r="AP45" s="34">
        <f>IF(Table1[[#This Row],[Criterion C]]="yes",2,IF(Table1[[#This Row],[Criterion C]]="somewhat",1,0))</f>
        <v>0</v>
      </c>
      <c r="AQ45" s="34">
        <f>IF(Table1[[#This Row],[Criterion D]]="yes",2,IF(Table1[[#This Row],[Criterion D]]="somewhat",1,0))</f>
        <v>0</v>
      </c>
      <c r="AR45" s="34">
        <f>IF(Table1[[#This Row],[Criterion E]]="yes",2,IF(Table1[[#This Row],[Criterion E]]="somewhat",1,0))</f>
        <v>0</v>
      </c>
      <c r="AS45" s="34">
        <f>IF(Table1[[#This Row],[Criterion F]]="yes",2,IF(Table1[[#This Row],[Criterion F]]="somewhat",1,0))</f>
        <v>0</v>
      </c>
      <c r="AT45" s="34">
        <f>IF(Table1[[#This Row],[Criterion G]]="yes",2,IF(Table1[[#This Row],[Criterion G]]="somewhat",1,0))</f>
        <v>0</v>
      </c>
      <c r="AU45" s="34">
        <f>IF(Table1[[#This Row],[Criterion H]]="yes",2,IF(Table1[[#This Row],[Criterion H]]="somewhat",1,0))</f>
        <v>0</v>
      </c>
      <c r="AV45" s="34">
        <f>IF(Table1[[#This Row],[Criterion I]]="yes",2,IF(Table1[[#This Row],[Criterion I]]="somewhat",1,0))</f>
        <v>0</v>
      </c>
      <c r="AW45" s="34">
        <f>IF(Table1[[#This Row],[Criterion J]]="yes",2,IF(Table1[[#This Row],[Criterion J]]="somewhat",1,0))</f>
        <v>0</v>
      </c>
      <c r="AX4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7</v>
      </c>
      <c r="AY4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4</v>
      </c>
      <c r="AZ45" s="164">
        <f>COUNTIF(Table1[[#This Row],[CT DSS PCMH + Measure Set]:[CT Commercial Payers]],"*Yes*")</f>
        <v>0</v>
      </c>
      <c r="BA45" s="164">
        <f>COUNTIF(Table1[[#This Row],[
CMMI Comprehensive Primary Care Plus (CPC+)]:[
Core Quality Measures Collaborative Core Sets]],"*yes*")</f>
        <v>4</v>
      </c>
      <c r="BB45" s="164">
        <f>COUNTIF(Table1[[#This Row],[
CMS Hospital Value-Based Purchasing]:[
Joint Commission Performance  Measure List]],"*yes*")</f>
        <v>0</v>
      </c>
      <c r="BC45" s="164">
        <f>COUNTIF(Table1[[#This Row],[
Catalyst for Payment Reform Employer-Purchaser Measure Set]],"*yes*")</f>
        <v>0</v>
      </c>
      <c r="BD45" s="164">
        <f>COUNTIF(Table1[[#This Row],[
California AMP Commercial ACO Measure Set
]:[
Washington State Common Measure Set for Health Care Quality and Cost 
]],"*yes*")</f>
        <v>3</v>
      </c>
      <c r="BE45" s="34" t="s">
        <v>1</v>
      </c>
      <c r="BF45" s="34"/>
      <c r="BG45" s="34"/>
      <c r="BH45" s="323" t="s">
        <v>3962</v>
      </c>
      <c r="BI45" s="34" t="s">
        <v>3913</v>
      </c>
      <c r="BJ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N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BZ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Yes</v>
      </c>
      <c r="CA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4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6" spans="1:80" ht="50.15" customHeight="1">
      <c r="A46" s="156">
        <v>37</v>
      </c>
      <c r="B46" s="192" t="str">
        <f>IF(Table1[[#This Row],[NQF Number]]="NA"," ",IF(Table1[[#This Row],[NQF Number]]="No"," ",INDEX(Table48[[#All],[Measure Name]],MATCH(Table1[[#This Row],[NQF Number]],Table48[[#All],[NQF '#]],0))))</f>
        <v>Follow-Up After Emergency Department Visit for Alcohol and Other Drug Abuse or Dependence</v>
      </c>
      <c r="C46" s="218" t="s">
        <v>3254</v>
      </c>
      <c r="D46" s="192" t="str">
        <f>IF(Table1[[#This Row],[NQF Number]]="NA"," ",IF(Table1[[#This Row],[NQF Number]]="No"," ",INDEX(Table48[[#All],[NQF Endorsement Status as of February 2021]],MATCH(Table1[[#This Row],[NQF Number]],Table48[[#All],[NQF '#]],0))))</f>
        <v>Endorsed</v>
      </c>
      <c r="E46" s="34" t="str">
        <f>IF(Table1[[#This Row],[NQF Number]]="NA"," ",IF(Table1[[#This Row],[NQF Number]]="No"," ",IF(INDEX(Table48[[#All],[Steward]],MATCH(Table1[[#This Row],[NQF Number]],Table48[[#All],[NQF '#]],0))=0,"",INDEX(Table48[[#All],[Steward]],MATCH(Table1[[#This Row],[NQF Number]],Table48[[#All],[NQF '#]],0)))))</f>
        <v>National Committee for Quality Assurance</v>
      </c>
      <c r="F46" s="34" t="str">
        <f>IF(Table1[[#This Row],[NQF Number]]="NA"," ",IF(Table1[[#This Row],[NQF Number]]="No"," ",IF(INDEX(Table48[[#All],[CMS Quality ID]],MATCH(Table1[[#This Row],[NQF Number]],Table48[[#All],[NQF '#]],0))=0,"",INDEX(Table48[[#All],[CMS Quality ID]],MATCH(Table1[[#This Row],[NQF Number]],Table48[[#All],[NQF '#]],0)))))</f>
        <v/>
      </c>
      <c r="G46" s="193" t="str">
        <f>IF(Table1[[#This Row],[NQF Number]]="NA"," ",IF(Table1[[#This Row],[NQF Number]]="No"," ",IF(INDEX(Table48[[#All],[CMS eCQM ID as of June 2020]],MATCH(Table1[[#This Row],[NQF Number]],Table48[[#All],[NQF '#]],0))=0,"",INDEX(Table48[[#All],[CMS eCQM ID as of June 2020]],MATCH(Table1[[#This Row],[NQF Number]],Table48[[#All],[NQF '#]],0)))))</f>
        <v/>
      </c>
      <c r="H46" s="193" t="str">
        <f>IF(Table1[[#This Row],[NQF Number]]="NA"," ",IF(Table1[[#This Row],[NQF Number]]="No"," ",INDEX(Table48[[#All],[Description]],MATCH(Table1[[#This Row],[NQF Number]],Table48[[#All],[NQF '#]],0))))</f>
        <v>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v>
      </c>
      <c r="I46" s="34" t="s">
        <v>3986</v>
      </c>
      <c r="J46" s="34" t="str">
        <f>IF(Table1[[#This Row],[NQF Number]]="NA"," ",IF(Table1[[#This Row],[NQF Number]]="No"," ",INDEX(Table48[[#All],[Condition]],MATCH(Table1[[#This Row],[NQF Number]],Table48[[#All],[NQF '#]],0))))</f>
        <v>Substance Abuse</v>
      </c>
      <c r="K46" s="34" t="str">
        <f>IF(Table1[[#This Row],[NQF Number]]="NA"," ",IF(Table1[[#This Row],[NQF Number]]="No"," ",INDEX(Table48[[#All],[Measure Type]],MATCH(Table1[[#This Row],[NQF Number]],Table48[[#All],[NQF '#]],0))))</f>
        <v>Process</v>
      </c>
      <c r="L46" s="34" t="str">
        <f>IF(Table1[[#This Row],[NQF Number]]="NA"," ",IF(Table1[[#This Row],[NQF Number]]="No"," ",INDEX(Table48[[#All],[Populations]],MATCH(Table1[[#This Row],[NQF Number]],Table48[[#All],[NQF '#]],0))))</f>
        <v>Adolescent and Adult</v>
      </c>
      <c r="M46" s="194" t="str">
        <f>IF(Table1[[#This Row],[NQF Number]]="NA"," ",IF(Table1[[#This Row],[NQF Number]]="No"," ",INDEX(Table48[[#All],[Data Source]],MATCH(Table1[[#This Row],[NQF Number]],Table48[[#All],[NQF '#]],0))))</f>
        <v>Claims</v>
      </c>
      <c r="N46" s="194" t="str">
        <f>IF(Table1[[#This Row],[NQF Number]]="NA"," ",IF(Table1[[#This Row],[NQF Number]]="No"," ",INDEX(Table48[[#All],[Disparities-sensitive Status]],MATCH(Table1[[#This Row],[NQF Number]],Table48[[#All],[NQF '#]],0))))</f>
        <v>Yes</v>
      </c>
      <c r="O46" s="34" t="s">
        <v>3969</v>
      </c>
      <c r="P46" s="35" t="s">
        <v>3970</v>
      </c>
      <c r="Q46" s="319" t="s">
        <v>4107</v>
      </c>
      <c r="R46" s="313"/>
      <c r="S46" s="161">
        <f>SUM(Table1[[#This Row],[Set A]:[Set J]])</f>
        <v>0</v>
      </c>
      <c r="T46" s="162"/>
      <c r="U46" s="162"/>
      <c r="V46" s="162"/>
      <c r="W46" s="162"/>
      <c r="X46" s="162"/>
      <c r="Y46" s="162"/>
      <c r="Z46" s="162"/>
      <c r="AA46" s="162"/>
      <c r="AB46" s="162"/>
      <c r="AC46" s="162"/>
      <c r="AD46" s="162"/>
      <c r="AE46" s="162"/>
      <c r="AF46" s="162"/>
      <c r="AG46" s="162"/>
      <c r="AH46" s="162"/>
      <c r="AI46" s="162"/>
      <c r="AJ46" s="162"/>
      <c r="AK46" s="162"/>
      <c r="AL46" s="162"/>
      <c r="AM46" s="162"/>
      <c r="AN46" s="36">
        <f>IF(Table1[[#This Row],[Criterion A]]="yes",2,IF(Table1[[#This Row],[Criterion A]]="somewhat",1,0))</f>
        <v>0</v>
      </c>
      <c r="AO46" s="34">
        <f>IF(Table1[[#This Row],[Criterion B]]="yes",2,IF(Table1[[#This Row],[Criterion B]]="somewhat",1,0))</f>
        <v>0</v>
      </c>
      <c r="AP46" s="34">
        <f>IF(Table1[[#This Row],[Criterion C]]="yes",2,IF(Table1[[#This Row],[Criterion C]]="somewhat",1,0))</f>
        <v>0</v>
      </c>
      <c r="AQ46" s="34">
        <f>IF(Table1[[#This Row],[Criterion D]]="yes",2,IF(Table1[[#This Row],[Criterion D]]="somewhat",1,0))</f>
        <v>0</v>
      </c>
      <c r="AR46" s="34">
        <f>IF(Table1[[#This Row],[Criterion E]]="yes",2,IF(Table1[[#This Row],[Criterion E]]="somewhat",1,0))</f>
        <v>0</v>
      </c>
      <c r="AS46" s="34">
        <f>IF(Table1[[#This Row],[Criterion F]]="yes",2,IF(Table1[[#This Row],[Criterion F]]="somewhat",1,0))</f>
        <v>0</v>
      </c>
      <c r="AT46" s="34">
        <f>IF(Table1[[#This Row],[Criterion G]]="yes",2,IF(Table1[[#This Row],[Criterion G]]="somewhat",1,0))</f>
        <v>0</v>
      </c>
      <c r="AU46" s="34">
        <f>IF(Table1[[#This Row],[Criterion H]]="yes",2,IF(Table1[[#This Row],[Criterion H]]="somewhat",1,0))</f>
        <v>0</v>
      </c>
      <c r="AV46" s="34">
        <f>IF(Table1[[#This Row],[Criterion I]]="yes",2,IF(Table1[[#This Row],[Criterion I]]="somewhat",1,0))</f>
        <v>0</v>
      </c>
      <c r="AW46" s="34">
        <f>IF(Table1[[#This Row],[Criterion J]]="yes",2,IF(Table1[[#This Row],[Criterion J]]="somewhat",1,0))</f>
        <v>0</v>
      </c>
      <c r="AX4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4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6" s="164">
        <f>COUNTIF(Table1[[#This Row],[CT DSS PCMH + Measure Set]:[CT Commercial Payers]],"*Yes*")</f>
        <v>0</v>
      </c>
      <c r="BA46" s="164">
        <f>COUNTIF(Table1[[#This Row],[
CMMI Comprehensive Primary Care Plus (CPC+)]:[
Core Quality Measures Collaborative Core Sets]],"*yes*")</f>
        <v>2</v>
      </c>
      <c r="BB46" s="164">
        <f>COUNTIF(Table1[[#This Row],[
CMS Hospital Value-Based Purchasing]:[
Joint Commission Performance  Measure List]],"*yes*")</f>
        <v>0</v>
      </c>
      <c r="BC46" s="164">
        <f>COUNTIF(Table1[[#This Row],[
Catalyst for Payment Reform Employer-Purchaser Measure Set]],"*yes*")</f>
        <v>0</v>
      </c>
      <c r="BD46" s="164">
        <f>COUNTIF(Table1[[#This Row],[
California AMP Commercial ACO Measure Set
]:[
Washington State Common Measure Set for Health Care Quality and Cost 
]],"*yes*")</f>
        <v>2</v>
      </c>
      <c r="BE46" s="34" t="s">
        <v>1</v>
      </c>
      <c r="BF46" s="34"/>
      <c r="BG46" s="34"/>
      <c r="BH46" s="293" t="s">
        <v>3962</v>
      </c>
      <c r="BI46" s="34"/>
      <c r="BJ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B46"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7" spans="1:80" ht="50.15" customHeight="1">
      <c r="A47" s="197">
        <v>38</v>
      </c>
      <c r="B47" s="192" t="s">
        <v>2303</v>
      </c>
      <c r="C47" s="218" t="s">
        <v>97</v>
      </c>
      <c r="D47" s="192" t="s">
        <v>97</v>
      </c>
      <c r="E47" s="34" t="s">
        <v>1928</v>
      </c>
      <c r="F47" s="34"/>
      <c r="G47" s="193"/>
      <c r="H47" s="193" t="s">
        <v>3214</v>
      </c>
      <c r="I47" s="34" t="s">
        <v>3986</v>
      </c>
      <c r="J47" s="34" t="s">
        <v>1893</v>
      </c>
      <c r="K47" s="34" t="s">
        <v>1890</v>
      </c>
      <c r="L47" s="34" t="s">
        <v>1897</v>
      </c>
      <c r="M47" s="194" t="s">
        <v>327</v>
      </c>
      <c r="N47" s="194"/>
      <c r="O47" s="34" t="s">
        <v>3969</v>
      </c>
      <c r="P47" s="35" t="s">
        <v>3970</v>
      </c>
      <c r="Q47" s="319" t="s">
        <v>4108</v>
      </c>
      <c r="R47" s="313"/>
      <c r="S47" s="161">
        <f>SUM(Table1[[#This Row],[Set A]:[Set J]])</f>
        <v>0</v>
      </c>
      <c r="T47" s="162"/>
      <c r="U47" s="162"/>
      <c r="V47" s="162"/>
      <c r="W47" s="162"/>
      <c r="X47" s="162"/>
      <c r="Y47" s="162"/>
      <c r="Z47" s="162"/>
      <c r="AA47" s="162"/>
      <c r="AB47" s="162"/>
      <c r="AC47" s="162"/>
      <c r="AD47" s="162"/>
      <c r="AE47" s="162"/>
      <c r="AF47" s="162"/>
      <c r="AG47" s="162"/>
      <c r="AH47" s="162"/>
      <c r="AI47" s="162"/>
      <c r="AJ47" s="162"/>
      <c r="AK47" s="162"/>
      <c r="AL47" s="162"/>
      <c r="AM47" s="162"/>
      <c r="AN47" s="36">
        <f>IF(Table1[[#This Row],[Criterion A]]="yes",2,IF(Table1[[#This Row],[Criterion A]]="somewhat",1,0))</f>
        <v>0</v>
      </c>
      <c r="AO47" s="34">
        <f>IF(Table1[[#This Row],[Criterion B]]="yes",2,IF(Table1[[#This Row],[Criterion B]]="somewhat",1,0))</f>
        <v>0</v>
      </c>
      <c r="AP47" s="34">
        <f>IF(Table1[[#This Row],[Criterion C]]="yes",2,IF(Table1[[#This Row],[Criterion C]]="somewhat",1,0))</f>
        <v>0</v>
      </c>
      <c r="AQ47" s="34">
        <f>IF(Table1[[#This Row],[Criterion D]]="yes",2,IF(Table1[[#This Row],[Criterion D]]="somewhat",1,0))</f>
        <v>0</v>
      </c>
      <c r="AR47" s="34">
        <f>IF(Table1[[#This Row],[Criterion E]]="yes",2,IF(Table1[[#This Row],[Criterion E]]="somewhat",1,0))</f>
        <v>0</v>
      </c>
      <c r="AS47" s="34">
        <f>IF(Table1[[#This Row],[Criterion F]]="yes",2,IF(Table1[[#This Row],[Criterion F]]="somewhat",1,0))</f>
        <v>0</v>
      </c>
      <c r="AT47" s="34">
        <f>IF(Table1[[#This Row],[Criterion G]]="yes",2,IF(Table1[[#This Row],[Criterion G]]="somewhat",1,0))</f>
        <v>0</v>
      </c>
      <c r="AU47" s="34">
        <f>IF(Table1[[#This Row],[Criterion H]]="yes",2,IF(Table1[[#This Row],[Criterion H]]="somewhat",1,0))</f>
        <v>0</v>
      </c>
      <c r="AV47" s="34">
        <f>IF(Table1[[#This Row],[Criterion I]]="yes",2,IF(Table1[[#This Row],[Criterion I]]="somewhat",1,0))</f>
        <v>0</v>
      </c>
      <c r="AW47" s="34">
        <f>IF(Table1[[#This Row],[Criterion J]]="yes",2,IF(Table1[[#This Row],[Criterion J]]="somewhat",1,0))</f>
        <v>0</v>
      </c>
      <c r="AX4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4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7" s="164">
        <f>COUNTIF(Table1[[#This Row],[CT DSS PCMH + Measure Set]:[CT Commercial Payers]],"*Yes*")</f>
        <v>0</v>
      </c>
      <c r="BA47" s="164">
        <f>COUNTIF(Table1[[#This Row],[
CMMI Comprehensive Primary Care Plus (CPC+)]:[
Core Quality Measures Collaborative Core Sets]],"*yes*")</f>
        <v>0</v>
      </c>
      <c r="BB47" s="164">
        <f>COUNTIF(Table1[[#This Row],[
CMS Hospital Value-Based Purchasing]:[
Joint Commission Performance  Measure List]],"*yes*")</f>
        <v>0</v>
      </c>
      <c r="BC47" s="164">
        <f>COUNTIF(Table1[[#This Row],[
Catalyst for Payment Reform Employer-Purchaser Measure Set]],"*yes*")</f>
        <v>0</v>
      </c>
      <c r="BD47" s="164">
        <f>COUNTIF(Table1[[#This Row],[
California AMP Commercial ACO Measure Set
]:[
Washington State Common Measure Set for Health Care Quality and Cost 
]],"*yes*")</f>
        <v>1</v>
      </c>
      <c r="BE47" s="34"/>
      <c r="BF47" s="34"/>
      <c r="BG47" s="34"/>
      <c r="BH47" s="293" t="s">
        <v>3962</v>
      </c>
      <c r="BI47" s="34"/>
      <c r="BJ4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47" s="164"/>
      <c r="BL47" s="164"/>
      <c r="BM47" s="164"/>
      <c r="BN47" s="164"/>
      <c r="BO47" s="164"/>
      <c r="BP47" s="164"/>
      <c r="BQ47" s="164"/>
      <c r="BR47" s="164"/>
      <c r="BS47" s="164"/>
      <c r="BT47" s="164"/>
      <c r="BU47" s="164"/>
      <c r="BV47" s="164"/>
      <c r="BW47" s="164"/>
      <c r="BX47" s="164"/>
      <c r="BY47" s="164"/>
      <c r="BZ47" s="164"/>
      <c r="CA47" s="164" t="s">
        <v>1</v>
      </c>
      <c r="CB47" s="164"/>
    </row>
    <row r="48" spans="1:80" ht="50.15" customHeight="1">
      <c r="A48" s="156">
        <v>39</v>
      </c>
      <c r="B48" s="192" t="s">
        <v>3972</v>
      </c>
      <c r="C48" s="218" t="s">
        <v>97</v>
      </c>
      <c r="D48" s="192" t="s">
        <v>97</v>
      </c>
      <c r="E48" s="34" t="s">
        <v>3973</v>
      </c>
      <c r="F48" s="34" t="str">
        <f>IF(Table1[[#This Row],[NQF Number]]="NA"," ",IF(Table1[[#This Row],[NQF Number]]="No"," ",IF(INDEX(Table48[[#All],[CMS Quality ID]],MATCH(Table1[[#This Row],[NQF Number]],Table48[[#All],[NQF '#]],0))=0,"",INDEX(Table48[[#All],[CMS Quality ID]],MATCH(Table1[[#This Row],[NQF Number]],Table48[[#All],[NQF '#]],0)))))</f>
        <v xml:space="preserve"> </v>
      </c>
      <c r="G48" s="193" t="str">
        <f>IF(Table1[[#This Row],[NQF Number]]="NA"," ",IF(Table1[[#This Row],[NQF Number]]="No"," ",IF(INDEX(Table48[[#All],[CMS eCQM ID as of June 2020]],MATCH(Table1[[#This Row],[NQF Number]],Table48[[#All],[NQF '#]],0))=0,"",INDEX(Table48[[#All],[CMS eCQM ID as of June 2020]],MATCH(Table1[[#This Row],[NQF Number]],Table48[[#All],[NQF '#]],0)))))</f>
        <v xml:space="preserve"> </v>
      </c>
      <c r="H48" s="193" t="s">
        <v>3974</v>
      </c>
      <c r="I48" s="34" t="s">
        <v>3986</v>
      </c>
      <c r="J48" s="34" t="s">
        <v>1893</v>
      </c>
      <c r="K48" s="34" t="s">
        <v>1890</v>
      </c>
      <c r="L48" s="34" t="s">
        <v>1897</v>
      </c>
      <c r="M48" s="194" t="s">
        <v>5</v>
      </c>
      <c r="N48" s="194" t="str">
        <f>IF(Table1[[#This Row],[NQF Number]]="NA"," ",IF(Table1[[#This Row],[NQF Number]]="No"," ",INDEX(Table48[[#All],[Disparities-sensitive Status]],MATCH(Table1[[#This Row],[NQF Number]],Table48[[#All],[NQF '#]],0))))</f>
        <v xml:space="preserve"> </v>
      </c>
      <c r="O48" s="34" t="s">
        <v>3969</v>
      </c>
      <c r="P48" s="35" t="s">
        <v>3994</v>
      </c>
      <c r="Q48" s="319" t="s">
        <v>4109</v>
      </c>
      <c r="R48" s="313"/>
      <c r="S48" s="161">
        <f>SUM(Table1[[#This Row],[Set A]:[Set J]])</f>
        <v>9</v>
      </c>
      <c r="T48" s="162" t="s">
        <v>20</v>
      </c>
      <c r="U48" s="162" t="s">
        <v>4118</v>
      </c>
      <c r="V48" s="162" t="s">
        <v>7</v>
      </c>
      <c r="W48" s="162" t="s">
        <v>4037</v>
      </c>
      <c r="X48" s="162" t="s">
        <v>1</v>
      </c>
      <c r="Y48" s="162" t="s">
        <v>5</v>
      </c>
      <c r="Z48" s="162" t="s">
        <v>1</v>
      </c>
      <c r="AA48" s="162" t="s">
        <v>4041</v>
      </c>
      <c r="AB48" s="162" t="s">
        <v>1</v>
      </c>
      <c r="AC48" s="162" t="s">
        <v>4039</v>
      </c>
      <c r="AD48" s="162" t="s">
        <v>7</v>
      </c>
      <c r="AE48" s="162" t="s">
        <v>4042</v>
      </c>
      <c r="AF48" s="162" t="s">
        <v>1</v>
      </c>
      <c r="AG48" s="162" t="s">
        <v>4127</v>
      </c>
      <c r="AH48" s="162"/>
      <c r="AI48" s="162"/>
      <c r="AJ48" s="162"/>
      <c r="AK48" s="162"/>
      <c r="AL48" s="162"/>
      <c r="AM48" s="162"/>
      <c r="AN48" s="36">
        <f>IF(Table1[[#This Row],[Criterion A]]="yes",2,IF(Table1[[#This Row],[Criterion A]]="somewhat",1,0))</f>
        <v>1</v>
      </c>
      <c r="AO48" s="34">
        <f>IF(Table1[[#This Row],[Criterion B]]="yes",2,IF(Table1[[#This Row],[Criterion B]]="somewhat",1,0))</f>
        <v>0</v>
      </c>
      <c r="AP48" s="34">
        <f>IF(Table1[[#This Row],[Criterion C]]="yes",2,IF(Table1[[#This Row],[Criterion C]]="somewhat",1,0))</f>
        <v>2</v>
      </c>
      <c r="AQ48" s="34">
        <f>IF(Table1[[#This Row],[Criterion D]]="yes",2,IF(Table1[[#This Row],[Criterion D]]="somewhat",1,0))</f>
        <v>2</v>
      </c>
      <c r="AR48" s="34">
        <f>IF(Table1[[#This Row],[Criterion E]]="yes",2,IF(Table1[[#This Row],[Criterion E]]="somewhat",1,0))</f>
        <v>2</v>
      </c>
      <c r="AS48" s="34">
        <f>IF(Table1[[#This Row],[Criterion F]]="yes",2,IF(Table1[[#This Row],[Criterion F]]="somewhat",1,0))</f>
        <v>0</v>
      </c>
      <c r="AT48" s="34">
        <f>IF(Table1[[#This Row],[Criterion G]]="yes",2,IF(Table1[[#This Row],[Criterion G]]="somewhat",1,0))</f>
        <v>2</v>
      </c>
      <c r="AU48" s="34">
        <f>IF(Table1[[#This Row],[Criterion H]]="yes",2,IF(Table1[[#This Row],[Criterion H]]="somewhat",1,0))</f>
        <v>0</v>
      </c>
      <c r="AV48" s="34">
        <f>IF(Table1[[#This Row],[Criterion I]]="yes",2,IF(Table1[[#This Row],[Criterion I]]="somewhat",1,0))</f>
        <v>0</v>
      </c>
      <c r="AW48" s="34">
        <f>IF(Table1[[#This Row],[Criterion J]]="yes",2,IF(Table1[[#This Row],[Criterion J]]="somewhat",1,0))</f>
        <v>0</v>
      </c>
      <c r="AX4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8" s="164">
        <f>COUNTIF(Table1[[#This Row],[CT DSS PCMH + Measure Set]:[CT Commercial Payers]],"*Yes*")</f>
        <v>0</v>
      </c>
      <c r="BA48" s="164">
        <f>COUNTIF(Table1[[#This Row],[
CMMI Comprehensive Primary Care Plus (CPC+)]:[
Core Quality Measures Collaborative Core Sets]],"*yes*")</f>
        <v>0</v>
      </c>
      <c r="BB48" s="164">
        <f>COUNTIF(Table1[[#This Row],[
CMS Hospital Value-Based Purchasing]:[
Joint Commission Performance  Measure List]],"*yes*")</f>
        <v>0</v>
      </c>
      <c r="BC48" s="164">
        <f>COUNTIF(Table1[[#This Row],[
Catalyst for Payment Reform Employer-Purchaser Measure Set]],"*yes*")</f>
        <v>0</v>
      </c>
      <c r="BD48" s="164">
        <f>COUNTIF(Table1[[#This Row],[
California AMP Commercial ACO Measure Set
]:[
Washington State Common Measure Set for Health Care Quality and Cost 
]],"*yes*")</f>
        <v>0</v>
      </c>
      <c r="BE48" s="34"/>
      <c r="BF48" s="34"/>
      <c r="BG48" s="34"/>
      <c r="BH48" s="293" t="s">
        <v>3962</v>
      </c>
      <c r="BI48" s="34" t="s">
        <v>3978</v>
      </c>
      <c r="BJ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L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M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N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O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P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Q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R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S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4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49" spans="1:80" ht="50.15" customHeight="1">
      <c r="A49" s="156">
        <v>40</v>
      </c>
      <c r="B49" s="49" t="str">
        <f>IF(Table1[[#This Row],[NQF Number]]="NA"," ",IF(Table1[[#This Row],[NQF Number]]="No"," ",INDEX(Table48[[#All],[Measure Name]],MATCH(Table1[[#This Row],[NQF Number]],Table48[[#All],[NQF '#]],0))))</f>
        <v>Concurrent Use of Opioids and Benzodiazepines</v>
      </c>
      <c r="C49" s="218" t="s">
        <v>3118</v>
      </c>
      <c r="D49" s="49" t="str">
        <f>IF(Table1[[#This Row],[NQF Number]]="NA"," ",IF(Table1[[#This Row],[NQF Number]]="No"," ",INDEX(Table48[[#All],[NQF Endorsement Status as of February 2021]],MATCH(Table1[[#This Row],[NQF Number]],Table48[[#All],[NQF '#]],0))))</f>
        <v>Endorsed</v>
      </c>
      <c r="E49" s="33" t="str">
        <f>IF(Table1[[#This Row],[NQF Number]]="NA"," ",IF(Table1[[#This Row],[NQF Number]]="No"," ",IF(INDEX(Table48[[#All],[Steward]],MATCH(Table1[[#This Row],[NQF Number]],Table48[[#All],[NQF '#]],0))=0,"",INDEX(Table48[[#All],[Steward]],MATCH(Table1[[#This Row],[NQF Number]],Table48[[#All],[NQF '#]],0)))))</f>
        <v>Pharmacy Quality Alliance</v>
      </c>
      <c r="F49" s="33" t="str">
        <f>IF(Table1[[#This Row],[NQF Number]]="NA"," ",IF(Table1[[#This Row],[NQF Number]]="No"," ",IF(INDEX(Table48[[#All],[CMS Quality ID]],MATCH(Table1[[#This Row],[NQF Number]],Table48[[#All],[NQF '#]],0))=0,"",INDEX(Table48[[#All],[CMS Quality ID]],MATCH(Table1[[#This Row],[NQF Number]],Table48[[#All],[NQF '#]],0)))))</f>
        <v/>
      </c>
      <c r="G49" s="33" t="str">
        <f>IF(Table1[[#This Row],[NQF Number]]="NA"," ",IF(Table1[[#This Row],[NQF Number]]="No"," ",IF(INDEX(Table48[[#All],[CMS eCQM ID as of June 2020]],MATCH(Table1[[#This Row],[NQF Number]],Table48[[#All],[NQF '#]],0))=0,"",INDEX(Table48[[#All],[CMS eCQM ID as of June 2020]],MATCH(Table1[[#This Row],[NQF Number]],Table48[[#All],[NQF '#]],0)))))</f>
        <v/>
      </c>
      <c r="H49" s="33" t="str">
        <f>IF(Table1[[#This Row],[NQF Number]]="NA"," ",IF(Table1[[#This Row],[NQF Number]]="No"," ",INDEX(Table48[[#All],[Description]],MATCH(Table1[[#This Row],[NQF Number]],Table48[[#All],[NQF '#]],0))))</f>
        <v>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v>
      </c>
      <c r="I49" s="34" t="s">
        <v>3986</v>
      </c>
      <c r="J49" s="33" t="str">
        <f>IF(Table1[[#This Row],[NQF Number]]="NA"," ",IF(Table1[[#This Row],[NQF Number]]="No"," ",INDEX(Table48[[#All],[Condition]],MATCH(Table1[[#This Row],[NQF Number]],Table48[[#All],[NQF '#]],0))))</f>
        <v>Substance Abuse</v>
      </c>
      <c r="K49" s="34" t="str">
        <f>IF(Table1[[#This Row],[NQF Number]]="NA"," ",IF(Table1[[#This Row],[NQF Number]]="No"," ",INDEX(Table48[[#All],[Measure Type]],MATCH(Table1[[#This Row],[NQF Number]],Table48[[#All],[NQF '#]],0))))</f>
        <v>Process</v>
      </c>
      <c r="L49" s="33" t="str">
        <f>IF(Table1[[#This Row],[NQF Number]]="NA"," ",IF(Table1[[#This Row],[NQF Number]]="No"," ",INDEX(Table48[[#All],[Populations]],MATCH(Table1[[#This Row],[NQF Number]],Table48[[#All],[NQF '#]],0))))</f>
        <v>Adult</v>
      </c>
      <c r="M49" s="34" t="str">
        <f>IF(Table1[[#This Row],[NQF Number]]="NA"," ",IF(Table1[[#This Row],[NQF Number]]="No"," ",INDEX(Table48[[#All],[Data Source]],MATCH(Table1[[#This Row],[NQF Number]],Table48[[#All],[NQF '#]],0))))</f>
        <v>Claims</v>
      </c>
      <c r="N49" s="34">
        <f>IF(Table1[[#This Row],[NQF Number]]="NA"," ",IF(Table1[[#This Row],[NQF Number]]="No"," ",INDEX(Table48[[#All],[Disparities-sensitive Status]],MATCH(Table1[[#This Row],[NQF Number]],Table48[[#All],[NQF '#]],0))))</f>
        <v>0</v>
      </c>
      <c r="O49" s="34" t="s">
        <v>3969</v>
      </c>
      <c r="P49" s="35" t="s">
        <v>3994</v>
      </c>
      <c r="Q49" s="319" t="s">
        <v>4110</v>
      </c>
      <c r="R49" s="313"/>
      <c r="S49" s="161">
        <f>SUM(Table1[[#This Row],[Set A]:[Set J]])</f>
        <v>11</v>
      </c>
      <c r="T49" s="162" t="s">
        <v>20</v>
      </c>
      <c r="U49" s="162" t="s">
        <v>4118</v>
      </c>
      <c r="V49" s="162" t="s">
        <v>7</v>
      </c>
      <c r="W49" s="162" t="s">
        <v>4037</v>
      </c>
      <c r="X49" s="162" t="s">
        <v>1</v>
      </c>
      <c r="Y49" s="162" t="s">
        <v>5</v>
      </c>
      <c r="Z49" s="162" t="s">
        <v>1</v>
      </c>
      <c r="AA49" s="162" t="s">
        <v>4005</v>
      </c>
      <c r="AB49" s="162" t="s">
        <v>1</v>
      </c>
      <c r="AC49" s="162" t="s">
        <v>4039</v>
      </c>
      <c r="AD49" s="162" t="s">
        <v>1</v>
      </c>
      <c r="AE49" s="162" t="s">
        <v>4005</v>
      </c>
      <c r="AF49" s="162" t="s">
        <v>1</v>
      </c>
      <c r="AG49" s="162" t="s">
        <v>4127</v>
      </c>
      <c r="AH49" s="162"/>
      <c r="AI49" s="162"/>
      <c r="AJ49" s="162"/>
      <c r="AK49" s="162"/>
      <c r="AL49" s="162"/>
      <c r="AM49" s="162"/>
      <c r="AN49" s="36">
        <f>IF(Table1[[#This Row],[Criterion A]]="yes",2,IF(Table1[[#This Row],[Criterion A]]="somewhat",1,0))</f>
        <v>1</v>
      </c>
      <c r="AO49" s="34">
        <f>IF(Table1[[#This Row],[Criterion B]]="yes",2,IF(Table1[[#This Row],[Criterion B]]="somewhat",1,0))</f>
        <v>0</v>
      </c>
      <c r="AP49" s="34">
        <f>IF(Table1[[#This Row],[Criterion C]]="yes",2,IF(Table1[[#This Row],[Criterion C]]="somewhat",1,0))</f>
        <v>2</v>
      </c>
      <c r="AQ49" s="34">
        <f>IF(Table1[[#This Row],[Criterion D]]="yes",2,IF(Table1[[#This Row],[Criterion D]]="somewhat",1,0))</f>
        <v>2</v>
      </c>
      <c r="AR49" s="34">
        <f>IF(Table1[[#This Row],[Criterion E]]="yes",2,IF(Table1[[#This Row],[Criterion E]]="somewhat",1,0))</f>
        <v>2</v>
      </c>
      <c r="AS49" s="34">
        <f>IF(Table1[[#This Row],[Criterion F]]="yes",2,IF(Table1[[#This Row],[Criterion F]]="somewhat",1,0))</f>
        <v>2</v>
      </c>
      <c r="AT49" s="34">
        <f>IF(Table1[[#This Row],[Criterion G]]="yes",2,IF(Table1[[#This Row],[Criterion G]]="somewhat",1,0))</f>
        <v>2</v>
      </c>
      <c r="AU49" s="34">
        <f>IF(Table1[[#This Row],[Criterion H]]="yes",2,IF(Table1[[#This Row],[Criterion H]]="somewhat",1,0))</f>
        <v>0</v>
      </c>
      <c r="AV49" s="34">
        <f>IF(Table1[[#This Row],[Criterion I]]="yes",2,IF(Table1[[#This Row],[Criterion I]]="somewhat",1,0))</f>
        <v>0</v>
      </c>
      <c r="AW49" s="34">
        <f>IF(Table1[[#This Row],[Criterion J]]="yes",2,IF(Table1[[#This Row],[Criterion J]]="somewhat",1,0))</f>
        <v>0</v>
      </c>
      <c r="AX4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4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9" s="164">
        <f>COUNTIF(Table1[[#This Row],[CT DSS PCMH + Measure Set]:[CT Commercial Payers]],"*Yes*")</f>
        <v>0</v>
      </c>
      <c r="BA49" s="164">
        <f>COUNTIF(Table1[[#This Row],[
CMMI Comprehensive Primary Care Plus (CPC+)]:[
Core Quality Measures Collaborative Core Sets]],"*yes*")</f>
        <v>2</v>
      </c>
      <c r="BB49" s="164">
        <f>COUNTIF(Table1[[#This Row],[
CMS Hospital Value-Based Purchasing]:[
Joint Commission Performance  Measure List]],"*yes*")</f>
        <v>0</v>
      </c>
      <c r="BC49" s="164">
        <f>COUNTIF(Table1[[#This Row],[
Catalyst for Payment Reform Employer-Purchaser Measure Set]],"*yes*")</f>
        <v>0</v>
      </c>
      <c r="BD49" s="164">
        <f>COUNTIF(Table1[[#This Row],[
California AMP Commercial ACO Measure Set
]:[
Washington State Common Measure Set for Health Care Quality and Cost 
]],"*yes*")</f>
        <v>3</v>
      </c>
      <c r="BE49" s="34"/>
      <c r="BF49" s="34"/>
      <c r="BG49" s="34"/>
      <c r="BH49" s="293" t="s">
        <v>3962</v>
      </c>
      <c r="BI49" s="34"/>
      <c r="BJ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S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X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Y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(Developmental)</v>
      </c>
      <c r="CB4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50" spans="1:80" ht="49.5" customHeight="1">
      <c r="A50" s="197">
        <v>41</v>
      </c>
      <c r="B50" s="192" t="str">
        <f>IF(Table1[[#This Row],[NQF Number]]="NA"," ",IF(Table1[[#This Row],[NQF Number]]="No"," ",INDEX(Table48[[#All],[Measure Name]],MATCH(Table1[[#This Row],[NQF Number]],Table48[[#All],[NQF '#]],0))))</f>
        <v>Use of Pharmacotherapy for Opioid Use Disorder</v>
      </c>
      <c r="C50" s="218" t="s">
        <v>3252</v>
      </c>
      <c r="D50" s="192" t="str">
        <f>IF(Table1[[#This Row],[NQF Number]]="NA"," ",IF(Table1[[#This Row],[NQF Number]]="No"," ",INDEX(Table48[[#All],[NQF Endorsement Status as of February 2021]],MATCH(Table1[[#This Row],[NQF Number]],Table48[[#All],[NQF '#]],0))))</f>
        <v>Endorsed</v>
      </c>
      <c r="E50" s="34" t="str">
        <f>IF(Table1[[#This Row],[NQF Number]]="NA"," ",IF(Table1[[#This Row],[NQF Number]]="No"," ",IF(INDEX(Table48[[#All],[Steward]],MATCH(Table1[[#This Row],[NQF Number]],Table48[[#All],[NQF '#]],0))=0,"",INDEX(Table48[[#All],[Steward]],MATCH(Table1[[#This Row],[NQF Number]],Table48[[#All],[NQF '#]],0)))))</f>
        <v>Centers for Medicare &amp; Medicaid Services</v>
      </c>
      <c r="F50" s="34" t="str">
        <f>IF(Table1[[#This Row],[NQF Number]]="NA"," ",IF(Table1[[#This Row],[NQF Number]]="No"," ",IF(INDEX(Table48[[#All],[CMS Quality ID]],MATCH(Table1[[#This Row],[NQF Number]],Table48[[#All],[NQF '#]],0))=0,"",INDEX(Table48[[#All],[CMS Quality ID]],MATCH(Table1[[#This Row],[NQF Number]],Table48[[#All],[NQF '#]],0)))))</f>
        <v/>
      </c>
      <c r="G50" s="193" t="str">
        <f>IF(Table1[[#This Row],[NQF Number]]="NA"," ",IF(Table1[[#This Row],[NQF Number]]="No"," ",IF(INDEX(Table48[[#All],[CMS eCQM ID as of June 2020]],MATCH(Table1[[#This Row],[NQF Number]],Table48[[#All],[NQF '#]],0))=0,"",INDEX(Table48[[#All],[CMS eCQM ID as of June 2020]],MATCH(Table1[[#This Row],[NQF Number]],Table48[[#All],[NQF '#]],0)))))</f>
        <v/>
      </c>
      <c r="H50" s="193" t="str">
        <f>IF(Table1[[#This Row],[NQF Number]]="NA"," ",IF(Table1[[#This Row],[NQF Number]]="No"," ",INDEX(Table48[[#All],[Description]],MATCH(Table1[[#This Row],[NQF Number]],Table48[[#All],[NQF '#]],0))))</f>
        <v>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v>
      </c>
      <c r="I50" s="34" t="s">
        <v>3986</v>
      </c>
      <c r="J50" s="34" t="str">
        <f>IF(Table1[[#This Row],[NQF Number]]="NA"," ",IF(Table1[[#This Row],[NQF Number]]="No"," ",INDEX(Table48[[#All],[Condition]],MATCH(Table1[[#This Row],[NQF Number]],Table48[[#All],[NQF '#]],0))))</f>
        <v>Substance Abuse</v>
      </c>
      <c r="K50" s="34" t="str">
        <f>IF(Table1[[#This Row],[NQF Number]]="NA"," ",IF(Table1[[#This Row],[NQF Number]]="No"," ",INDEX(Table48[[#All],[Measure Type]],MATCH(Table1[[#This Row],[NQF Number]],Table48[[#All],[NQF '#]],0))))</f>
        <v>Process</v>
      </c>
      <c r="L50" s="34" t="str">
        <f>IF(Table1[[#This Row],[NQF Number]]="NA"," ",IF(Table1[[#This Row],[NQF Number]]="No"," ",INDEX(Table48[[#All],[Populations]],MATCH(Table1[[#This Row],[NQF Number]],Table48[[#All],[NQF '#]],0))))</f>
        <v>Adult</v>
      </c>
      <c r="M50" s="194" t="str">
        <f>IF(Table1[[#This Row],[NQF Number]]="NA"," ",IF(Table1[[#This Row],[NQF Number]]="No"," ",INDEX(Table48[[#All],[Data Source]],MATCH(Table1[[#This Row],[NQF Number]],Table48[[#All],[NQF '#]],0))))</f>
        <v>Claims</v>
      </c>
      <c r="N50" s="194">
        <f>IF(Table1[[#This Row],[NQF Number]]="NA"," ",IF(Table1[[#This Row],[NQF Number]]="No"," ",INDEX(Table48[[#All],[Disparities-sensitive Status]],MATCH(Table1[[#This Row],[NQF Number]],Table48[[#All],[NQF '#]],0))))</f>
        <v>0</v>
      </c>
      <c r="O50" s="34" t="s">
        <v>3969</v>
      </c>
      <c r="P50" s="35" t="s">
        <v>3994</v>
      </c>
      <c r="Q50" s="319" t="s">
        <v>4111</v>
      </c>
      <c r="R50" s="313"/>
      <c r="S50" s="161">
        <f>SUM(Table1[[#This Row],[Set A]:[Set J]])</f>
        <v>9</v>
      </c>
      <c r="T50" s="162" t="s">
        <v>20</v>
      </c>
      <c r="U50" s="162" t="s">
        <v>4118</v>
      </c>
      <c r="V50" s="162" t="s">
        <v>7</v>
      </c>
      <c r="W50" s="162" t="s">
        <v>4037</v>
      </c>
      <c r="X50" s="162" t="s">
        <v>1</v>
      </c>
      <c r="Y50" s="162" t="s">
        <v>5</v>
      </c>
      <c r="Z50" s="162" t="s">
        <v>1</v>
      </c>
      <c r="AA50" s="162" t="s">
        <v>4005</v>
      </c>
      <c r="AB50" s="162" t="s">
        <v>1</v>
      </c>
      <c r="AC50" s="162" t="s">
        <v>4039</v>
      </c>
      <c r="AD50" s="162" t="s">
        <v>1</v>
      </c>
      <c r="AE50" s="162" t="s">
        <v>4005</v>
      </c>
      <c r="AF50" s="162" t="s">
        <v>7</v>
      </c>
      <c r="AG50" s="162" t="s">
        <v>4119</v>
      </c>
      <c r="AH50" s="162"/>
      <c r="AI50" s="162"/>
      <c r="AJ50" s="162"/>
      <c r="AK50" s="162"/>
      <c r="AL50" s="162"/>
      <c r="AM50" s="162"/>
      <c r="AN50" s="36">
        <f>IF(Table1[[#This Row],[Criterion A]]="yes",2,IF(Table1[[#This Row],[Criterion A]]="somewhat",1,0))</f>
        <v>1</v>
      </c>
      <c r="AO50" s="34">
        <f>IF(Table1[[#This Row],[Criterion B]]="yes",2,IF(Table1[[#This Row],[Criterion B]]="somewhat",1,0))</f>
        <v>0</v>
      </c>
      <c r="AP50" s="34">
        <f>IF(Table1[[#This Row],[Criterion C]]="yes",2,IF(Table1[[#This Row],[Criterion C]]="somewhat",1,0))</f>
        <v>2</v>
      </c>
      <c r="AQ50" s="34">
        <f>IF(Table1[[#This Row],[Criterion D]]="yes",2,IF(Table1[[#This Row],[Criterion D]]="somewhat",1,0))</f>
        <v>2</v>
      </c>
      <c r="AR50" s="34">
        <f>IF(Table1[[#This Row],[Criterion E]]="yes",2,IF(Table1[[#This Row],[Criterion E]]="somewhat",1,0))</f>
        <v>2</v>
      </c>
      <c r="AS50" s="34">
        <f>IF(Table1[[#This Row],[Criterion F]]="yes",2,IF(Table1[[#This Row],[Criterion F]]="somewhat",1,0))</f>
        <v>2</v>
      </c>
      <c r="AT50" s="34">
        <f>IF(Table1[[#This Row],[Criterion G]]="yes",2,IF(Table1[[#This Row],[Criterion G]]="somewhat",1,0))</f>
        <v>0</v>
      </c>
      <c r="AU50" s="34">
        <f>IF(Table1[[#This Row],[Criterion H]]="yes",2,IF(Table1[[#This Row],[Criterion H]]="somewhat",1,0))</f>
        <v>0</v>
      </c>
      <c r="AV50" s="34">
        <f>IF(Table1[[#This Row],[Criterion I]]="yes",2,IF(Table1[[#This Row],[Criterion I]]="somewhat",1,0))</f>
        <v>0</v>
      </c>
      <c r="AW50" s="34">
        <f>IF(Table1[[#This Row],[Criterion J]]="yes",2,IF(Table1[[#This Row],[Criterion J]]="somewhat",1,0))</f>
        <v>0</v>
      </c>
      <c r="AX5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5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50" s="164">
        <f>COUNTIF(Table1[[#This Row],[CT DSS PCMH + Measure Set]:[CT Commercial Payers]],"*Yes*")</f>
        <v>0</v>
      </c>
      <c r="BA50" s="164">
        <f>COUNTIF(Table1[[#This Row],[
CMMI Comprehensive Primary Care Plus (CPC+)]:[
Core Quality Measures Collaborative Core Sets]],"*yes*")</f>
        <v>2</v>
      </c>
      <c r="BB50" s="164">
        <f>COUNTIF(Table1[[#This Row],[
CMS Hospital Value-Based Purchasing]:[
Joint Commission Performance  Measure List]],"*yes*")</f>
        <v>0</v>
      </c>
      <c r="BC50" s="164">
        <f>COUNTIF(Table1[[#This Row],[
Catalyst for Payment Reform Employer-Purchaser Measure Set]],"*yes*")</f>
        <v>0</v>
      </c>
      <c r="BD50" s="164">
        <f>COUNTIF(Table1[[#This Row],[
California AMP Commercial ACO Measure Set
]:[
Washington State Common Measure Set for Health Care Quality and Cost 
]],"*yes*")</f>
        <v>0</v>
      </c>
      <c r="BE50" s="34"/>
      <c r="BF50" s="34"/>
      <c r="BG50" s="34"/>
      <c r="BH50" s="293" t="s">
        <v>3962</v>
      </c>
      <c r="BI50" s="34"/>
      <c r="BJ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M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O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R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5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51" spans="1:80" ht="49.5" customHeight="1">
      <c r="A51" s="156">
        <v>42</v>
      </c>
      <c r="B51" s="49" t="str">
        <f>IF(Table1[[#This Row],[NQF Number]]="NA"," ",IF(Table1[[#This Row],[NQF Number]]="No"," ",INDEX(Table48[[#All],[Measure Name]],MATCH(Table1[[#This Row],[NQF Number]],Table48[[#All],[NQF '#]],0))))</f>
        <v>Continuity of Pharmacotherapy for Opioid Use Disorder</v>
      </c>
      <c r="C51" s="217" t="s">
        <v>3148</v>
      </c>
      <c r="D51" s="49" t="str">
        <f>IF(Table1[[#This Row],[NQF Number]]="NA"," ",IF(Table1[[#This Row],[NQF Number]]="No"," ",INDEX(Table48[[#All],[NQF Endorsement Status as of February 2021]],MATCH(Table1[[#This Row],[NQF Number]],Table48[[#All],[NQF '#]],0))))</f>
        <v>Endorsed</v>
      </c>
      <c r="E51" s="33" t="str">
        <f>IF(Table1[[#This Row],[NQF Number]]="NA"," ",IF(Table1[[#This Row],[NQF Number]]="No"," ",IF(INDEX(Table48[[#All],[Steward]],MATCH(Table1[[#This Row],[NQF Number]],Table48[[#All],[NQF '#]],0))=0,"",INDEX(Table48[[#All],[Steward]],MATCH(Table1[[#This Row],[NQF Number]],Table48[[#All],[NQF '#]],0)))))</f>
        <v>University of Southern California</v>
      </c>
      <c r="F51" s="33" t="str">
        <f>IF(Table1[[#This Row],[NQF Number]]="NA"," ",IF(Table1[[#This Row],[NQF Number]]="No"," ",IF(INDEX(Table48[[#All],[CMS Quality ID]],MATCH(Table1[[#This Row],[NQF Number]],Table48[[#All],[NQF '#]],0))=0,"",INDEX(Table48[[#All],[CMS Quality ID]],MATCH(Table1[[#This Row],[NQF Number]],Table48[[#All],[NQF '#]],0)))))</f>
        <v>468</v>
      </c>
      <c r="G51" s="33" t="str">
        <f>IF(Table1[[#This Row],[NQF Number]]="NA"," ",IF(Table1[[#This Row],[NQF Number]]="No"," ",IF(INDEX(Table48[[#All],[CMS eCQM ID as of June 2020]],MATCH(Table1[[#This Row],[NQF Number]],Table48[[#All],[NQF '#]],0))=0,"",INDEX(Table48[[#All],[CMS eCQM ID as of June 2020]],MATCH(Table1[[#This Row],[NQF Number]],Table48[[#All],[NQF '#]],0)))))</f>
        <v/>
      </c>
      <c r="H51" s="33" t="str">
        <f>IF(Table1[[#This Row],[NQF Number]]="NA"," ",IF(Table1[[#This Row],[NQF Number]]="No"," ",INDEX(Table48[[#All],[Description]],MATCH(Table1[[#This Row],[NQF Number]],Table48[[#All],[NQF '#]],0))))</f>
        <v>Percentage of adults aged 18 years and older with pharmacotherapy for opioid use disorder (OUD) who have at least 180 days of continuous treatment</v>
      </c>
      <c r="I51" s="34" t="s">
        <v>3986</v>
      </c>
      <c r="J51" s="193" t="str">
        <f>IF(Table1[[#This Row],[NQF Number]]="NA"," ",IF(Table1[[#This Row],[NQF Number]]="No"," ",INDEX(Table48[[#All],[Condition]],MATCH(Table1[[#This Row],[NQF Number]],Table48[[#All],[NQF '#]],0))))</f>
        <v>Substance Abuse</v>
      </c>
      <c r="K51" s="34" t="str">
        <f>IF(Table1[[#This Row],[NQF Number]]="NA"," ",IF(Table1[[#This Row],[NQF Number]]="No"," ",INDEX(Table48[[#All],[Measure Type]],MATCH(Table1[[#This Row],[NQF Number]],Table48[[#All],[NQF '#]],0))))</f>
        <v>Process</v>
      </c>
      <c r="L51" s="193" t="str">
        <f>IF(Table1[[#This Row],[NQF Number]]="NA"," ",IF(Table1[[#This Row],[NQF Number]]="No"," ",INDEX(Table48[[#All],[Populations]],MATCH(Table1[[#This Row],[NQF Number]],Table48[[#All],[NQF '#]],0))))</f>
        <v>Adult</v>
      </c>
      <c r="M51" s="34" t="str">
        <f>IF(Table1[[#This Row],[NQF Number]]="NA"," ",IF(Table1[[#This Row],[NQF Number]]="No"," ",INDEX(Table48[[#All],[Data Source]],MATCH(Table1[[#This Row],[NQF Number]],Table48[[#All],[NQF '#]],0))))</f>
        <v>Claims</v>
      </c>
      <c r="N51" s="34" t="str">
        <f>IF(Table1[[#This Row],[NQF Number]]="NA"," ",IF(Table1[[#This Row],[NQF Number]]="No"," ",INDEX(Table48[[#All],[Disparities-sensitive Status]],MATCH(Table1[[#This Row],[NQF Number]],Table48[[#All],[NQF '#]],0))))</f>
        <v>Yes</v>
      </c>
      <c r="O51" s="34" t="s">
        <v>3969</v>
      </c>
      <c r="P51" s="35" t="s">
        <v>3970</v>
      </c>
      <c r="Q51" s="319" t="s">
        <v>4112</v>
      </c>
      <c r="R51" s="313"/>
      <c r="S51" s="161">
        <f>SUM(Table1[[#This Row],[Set A]:[Set J]])</f>
        <v>0</v>
      </c>
      <c r="T51" s="162"/>
      <c r="U51" s="162"/>
      <c r="V51" s="162"/>
      <c r="W51" s="162"/>
      <c r="X51" s="162"/>
      <c r="Y51" s="162"/>
      <c r="Z51" s="162"/>
      <c r="AA51" s="162"/>
      <c r="AB51" s="162"/>
      <c r="AC51" s="162"/>
      <c r="AD51" s="162"/>
      <c r="AE51" s="162"/>
      <c r="AF51" s="162"/>
      <c r="AG51" s="162"/>
      <c r="AH51" s="162"/>
      <c r="AI51" s="162"/>
      <c r="AJ51" s="162"/>
      <c r="AK51" s="162"/>
      <c r="AL51" s="162"/>
      <c r="AM51" s="162"/>
      <c r="AN51" s="36">
        <f>IF(Table1[[#This Row],[Criterion A]]="yes",2,IF(Table1[[#This Row],[Criterion A]]="somewhat",1,0))</f>
        <v>0</v>
      </c>
      <c r="AO51" s="34">
        <f>IF(Table1[[#This Row],[Criterion B]]="yes",2,IF(Table1[[#This Row],[Criterion B]]="somewhat",1,0))</f>
        <v>0</v>
      </c>
      <c r="AP51" s="34">
        <f>IF(Table1[[#This Row],[Criterion C]]="yes",2,IF(Table1[[#This Row],[Criterion C]]="somewhat",1,0))</f>
        <v>0</v>
      </c>
      <c r="AQ51" s="34">
        <f>IF(Table1[[#This Row],[Criterion D]]="yes",2,IF(Table1[[#This Row],[Criterion D]]="somewhat",1,0))</f>
        <v>0</v>
      </c>
      <c r="AR51" s="34">
        <f>IF(Table1[[#This Row],[Criterion E]]="yes",2,IF(Table1[[#This Row],[Criterion E]]="somewhat",1,0))</f>
        <v>0</v>
      </c>
      <c r="AS51" s="34">
        <f>IF(Table1[[#This Row],[Criterion F]]="yes",2,IF(Table1[[#This Row],[Criterion F]]="somewhat",1,0))</f>
        <v>0</v>
      </c>
      <c r="AT51" s="34">
        <f>IF(Table1[[#This Row],[Criterion G]]="yes",2,IF(Table1[[#This Row],[Criterion G]]="somewhat",1,0))</f>
        <v>0</v>
      </c>
      <c r="AU51" s="34">
        <f>IF(Table1[[#This Row],[Criterion H]]="yes",2,IF(Table1[[#This Row],[Criterion H]]="somewhat",1,0))</f>
        <v>0</v>
      </c>
      <c r="AV51" s="34">
        <f>IF(Table1[[#This Row],[Criterion I]]="yes",2,IF(Table1[[#This Row],[Criterion I]]="somewhat",1,0))</f>
        <v>0</v>
      </c>
      <c r="AW51" s="34">
        <f>IF(Table1[[#This Row],[Criterion J]]="yes",2,IF(Table1[[#This Row],[Criterion J]]="somewhat",1,0))</f>
        <v>0</v>
      </c>
      <c r="AX51"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1"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51" s="164">
        <f>COUNTIF(Table1[[#This Row],[CT DSS PCMH + Measure Set]:[CT Commercial Payers]],"*Yes*")</f>
        <v>0</v>
      </c>
      <c r="BA51" s="164">
        <f>COUNTIF(Table1[[#This Row],[
CMMI Comprehensive Primary Care Plus (CPC+)]:[
Core Quality Measures Collaborative Core Sets]],"*yes*")</f>
        <v>1</v>
      </c>
      <c r="BB51" s="164">
        <f>COUNTIF(Table1[[#This Row],[
CMS Hospital Value-Based Purchasing]:[
Joint Commission Performance  Measure List]],"*yes*")</f>
        <v>0</v>
      </c>
      <c r="BC51" s="164">
        <f>COUNTIF(Table1[[#This Row],[
Catalyst for Payment Reform Employer-Purchaser Measure Set]],"*yes*")</f>
        <v>0</v>
      </c>
      <c r="BD51" s="164">
        <f>COUNTIF(Table1[[#This Row],[
California AMP Commercial ACO Measure Set
]:[
Washington State Common Measure Set for Health Care Quality and Cost 
]],"*yes*")</f>
        <v>0</v>
      </c>
      <c r="BE51" s="34"/>
      <c r="BF51" s="34"/>
      <c r="BG51" s="34"/>
      <c r="BH51" s="293" t="s">
        <v>3962</v>
      </c>
      <c r="BI51" s="34" t="s">
        <v>3913</v>
      </c>
      <c r="BJ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51"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52" spans="1:80" ht="50.15" customHeight="1">
      <c r="A52" s="156">
        <v>43</v>
      </c>
      <c r="B52" s="49" t="str">
        <f>IF(Table1[[#This Row],[NQF Number]]="NA"," ",IF(Table1[[#This Row],[NQF Number]]="No"," ",INDEX(Table48[[#All],[Measure Name]],MATCH(Table1[[#This Row],[NQF Number]],Table48[[#All],[NQF '#]],0))))</f>
        <v>Tobacco Use and Help with Quitting Among Adolescents</v>
      </c>
      <c r="C52" s="217" t="s">
        <v>3374</v>
      </c>
      <c r="D52" s="49" t="str">
        <f>IF(Table1[[#This Row],[NQF Number]]="NA"," ",IF(Table1[[#This Row],[NQF Number]]="No"," ",INDEX(Table48[[#All],[NQF Endorsement Status as of February 2021]],MATCH(Table1[[#This Row],[NQF Number]],Table48[[#All],[NQF '#]],0))))</f>
        <v>No Longer Endorsed</v>
      </c>
      <c r="E52" s="33" t="str">
        <f>IF(Table1[[#This Row],[NQF Number]]="NA"," ",IF(Table1[[#This Row],[NQF Number]]="No"," ",IF(INDEX(Table48[[#All],[Steward]],MATCH(Table1[[#This Row],[NQF Number]],Table48[[#All],[NQF '#]],0))=0,"",INDEX(Table48[[#All],[Steward]],MATCH(Table1[[#This Row],[NQF Number]],Table48[[#All],[NQF '#]],0)))))</f>
        <v>National Committee for Quality Assurance</v>
      </c>
      <c r="F52" s="33" t="str">
        <f>IF(Table1[[#This Row],[NQF Number]]="NA"," ",IF(Table1[[#This Row],[NQF Number]]="No"," ",IF(INDEX(Table48[[#All],[CMS Quality ID]],MATCH(Table1[[#This Row],[NQF Number]],Table48[[#All],[NQF '#]],0))=0,"",INDEX(Table48[[#All],[CMS Quality ID]],MATCH(Table1[[#This Row],[NQF Number]],Table48[[#All],[NQF '#]],0)))))</f>
        <v>402</v>
      </c>
      <c r="G52" s="33" t="str">
        <f>IF(Table1[[#This Row],[NQF Number]]="NA"," ",IF(Table1[[#This Row],[NQF Number]]="No"," ",IF(INDEX(Table48[[#All],[CMS eCQM ID as of June 2020]],MATCH(Table1[[#This Row],[NQF Number]],Table48[[#All],[NQF '#]],0))=0,"",INDEX(Table48[[#All],[CMS eCQM ID as of June 2020]],MATCH(Table1[[#This Row],[NQF Number]],Table48[[#All],[NQF '#]],0)))))</f>
        <v/>
      </c>
      <c r="H52" s="33" t="str">
        <f>IF(Table1[[#This Row],[NQF Number]]="NA"," ",IF(Table1[[#This Row],[NQF Number]]="No"," ",INDEX(Table48[[#All],[Description]],MATCH(Table1[[#This Row],[NQF Number]],Table48[[#All],[NQF '#]],0))))</f>
        <v>Percentage of adolescents 12 to 20 years of age with a primary care visit during the measurement year for whom tobacco use status was documented and received help with quitting if identified as a tobacco user</v>
      </c>
      <c r="I52" s="34" t="s">
        <v>3986</v>
      </c>
      <c r="J52" s="193" t="str">
        <f>IF(Table1[[#This Row],[NQF Number]]="NA"," ",IF(Table1[[#This Row],[NQF Number]]="No"," ",INDEX(Table48[[#All],[Condition]],MATCH(Table1[[#This Row],[NQF Number]],Table48[[#All],[NQF '#]],0))))</f>
        <v>Respiratory</v>
      </c>
      <c r="K52" s="34" t="str">
        <f>IF(Table1[[#This Row],[NQF Number]]="NA"," ",IF(Table1[[#This Row],[NQF Number]]="No"," ",INDEX(Table48[[#All],[Measure Type]],MATCH(Table1[[#This Row],[NQF Number]],Table48[[#All],[NQF '#]],0))))</f>
        <v>Process</v>
      </c>
      <c r="L52" s="193" t="str">
        <f>IF(Table1[[#This Row],[NQF Number]]="NA"," ",IF(Table1[[#This Row],[NQF Number]]="No"," ",INDEX(Table48[[#All],[Populations]],MATCH(Table1[[#This Row],[NQF Number]],Table48[[#All],[NQF '#]],0))))</f>
        <v>Pediatric</v>
      </c>
      <c r="M52" s="34" t="str">
        <f>IF(Table1[[#This Row],[NQF Number]]="NA"," ",IF(Table1[[#This Row],[NQF Number]]="No"," ",INDEX(Table48[[#All],[Data Source]],MATCH(Table1[[#This Row],[NQF Number]],Table48[[#All],[NQF '#]],0))))</f>
        <v>Clinical Data</v>
      </c>
      <c r="N52" s="34">
        <f>IF(Table1[[#This Row],[NQF Number]]="NA"," ",IF(Table1[[#This Row],[NQF Number]]="No"," ",INDEX(Table48[[#All],[Disparities-sensitive Status]],MATCH(Table1[[#This Row],[NQF Number]],Table48[[#All],[NQF '#]],0))))</f>
        <v>0</v>
      </c>
      <c r="O52" s="34" t="s">
        <v>3969</v>
      </c>
      <c r="P52" s="35" t="s">
        <v>3970</v>
      </c>
      <c r="Q52" s="319" t="s">
        <v>4113</v>
      </c>
      <c r="R52" s="313"/>
      <c r="S52" s="161">
        <f>SUM(Table1[[#This Row],[Set A]:[Set J]])</f>
        <v>0</v>
      </c>
      <c r="T52" s="162"/>
      <c r="U52" s="162"/>
      <c r="V52" s="162"/>
      <c r="W52" s="162"/>
      <c r="X52" s="162"/>
      <c r="Y52" s="162"/>
      <c r="Z52" s="162"/>
      <c r="AA52" s="162"/>
      <c r="AB52" s="162"/>
      <c r="AC52" s="162"/>
      <c r="AD52" s="162"/>
      <c r="AE52" s="162"/>
      <c r="AF52" s="162"/>
      <c r="AG52" s="162"/>
      <c r="AH52" s="162"/>
      <c r="AI52" s="162"/>
      <c r="AJ52" s="162"/>
      <c r="AK52" s="162"/>
      <c r="AL52" s="162"/>
      <c r="AM52" s="162"/>
      <c r="AN52" s="36">
        <f>IF(Table1[[#This Row],[Criterion A]]="yes",2,IF(Table1[[#This Row],[Criterion A]]="somewhat",1,0))</f>
        <v>0</v>
      </c>
      <c r="AO52" s="34">
        <f>IF(Table1[[#This Row],[Criterion B]]="yes",2,IF(Table1[[#This Row],[Criterion B]]="somewhat",1,0))</f>
        <v>0</v>
      </c>
      <c r="AP52" s="34">
        <f>IF(Table1[[#This Row],[Criterion C]]="yes",2,IF(Table1[[#This Row],[Criterion C]]="somewhat",1,0))</f>
        <v>0</v>
      </c>
      <c r="AQ52" s="34">
        <f>IF(Table1[[#This Row],[Criterion D]]="yes",2,IF(Table1[[#This Row],[Criterion D]]="somewhat",1,0))</f>
        <v>0</v>
      </c>
      <c r="AR52" s="34">
        <f>IF(Table1[[#This Row],[Criterion E]]="yes",2,IF(Table1[[#This Row],[Criterion E]]="somewhat",1,0))</f>
        <v>0</v>
      </c>
      <c r="AS52" s="34">
        <f>IF(Table1[[#This Row],[Criterion F]]="yes",2,IF(Table1[[#This Row],[Criterion F]]="somewhat",1,0))</f>
        <v>0</v>
      </c>
      <c r="AT52" s="34">
        <f>IF(Table1[[#This Row],[Criterion G]]="yes",2,IF(Table1[[#This Row],[Criterion G]]="somewhat",1,0))</f>
        <v>0</v>
      </c>
      <c r="AU52" s="34">
        <f>IF(Table1[[#This Row],[Criterion H]]="yes",2,IF(Table1[[#This Row],[Criterion H]]="somewhat",1,0))</f>
        <v>0</v>
      </c>
      <c r="AV52" s="34">
        <f>IF(Table1[[#This Row],[Criterion I]]="yes",2,IF(Table1[[#This Row],[Criterion I]]="somewhat",1,0))</f>
        <v>0</v>
      </c>
      <c r="AW52" s="34">
        <f>IF(Table1[[#This Row],[Criterion J]]="yes",2,IF(Table1[[#This Row],[Criterion J]]="somewhat",1,0))</f>
        <v>0</v>
      </c>
      <c r="AX52"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2"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52" s="164">
        <f>COUNTIF(Table1[[#This Row],[CT DSS PCMH + Measure Set]:[CT Commercial Payers]],"*Yes*")</f>
        <v>0</v>
      </c>
      <c r="BA52" s="164">
        <f>COUNTIF(Table1[[#This Row],[
CMMI Comprehensive Primary Care Plus (CPC+)]:[
Core Quality Measures Collaborative Core Sets]],"*yes*")</f>
        <v>1</v>
      </c>
      <c r="BB52" s="164">
        <f>COUNTIF(Table1[[#This Row],[
CMS Hospital Value-Based Purchasing]:[
Joint Commission Performance  Measure List]],"*yes*")</f>
        <v>0</v>
      </c>
      <c r="BC52" s="164">
        <f>COUNTIF(Table1[[#This Row],[
Catalyst for Payment Reform Employer-Purchaser Measure Set]],"*yes*")</f>
        <v>0</v>
      </c>
      <c r="BD52" s="164">
        <f>COUNTIF(Table1[[#This Row],[
California AMP Commercial ACO Measure Set
]:[
Washington State Common Measure Set for Health Care Quality and Cost 
]],"*yes*")</f>
        <v>0</v>
      </c>
      <c r="BE52" s="34"/>
      <c r="BF52" s="34"/>
      <c r="BG52" s="34"/>
      <c r="BH52" s="293" t="s">
        <v>3962</v>
      </c>
      <c r="BI52" s="34" t="s">
        <v>3914</v>
      </c>
      <c r="BJ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K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L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M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N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O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P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Q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R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S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T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U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V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W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X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Y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BZ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A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B52"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53" spans="1:80" ht="50.15" customHeight="1">
      <c r="A53" s="197">
        <v>44</v>
      </c>
      <c r="B53" s="49" t="s">
        <v>323</v>
      </c>
      <c r="C53" s="218" t="s">
        <v>97</v>
      </c>
      <c r="D53" s="49" t="s">
        <v>97</v>
      </c>
      <c r="E53" s="33" t="s">
        <v>1976</v>
      </c>
      <c r="F53" s="33"/>
      <c r="G53" s="33"/>
      <c r="H53" s="33" t="s">
        <v>1493</v>
      </c>
      <c r="I53" s="33" t="s">
        <v>3987</v>
      </c>
      <c r="J53" s="33" t="s">
        <v>3987</v>
      </c>
      <c r="K53" s="34" t="s">
        <v>1890</v>
      </c>
      <c r="L53" s="33" t="s">
        <v>1891</v>
      </c>
      <c r="M53" s="34" t="s">
        <v>1755</v>
      </c>
      <c r="N53" s="34" t="str">
        <f>IF(Table1[[#This Row],[NQF Number]]="NA"," ",IF(Table1[[#This Row],[NQF Number]]="No"," ",INDEX(Table48[[#All],[Disparities-sensitive Status]],MATCH(Table1[[#This Row],[NQF Number]],Table48[[#All],[NQF '#]],0))))</f>
        <v xml:space="preserve"> </v>
      </c>
      <c r="O53" s="34" t="s">
        <v>3969</v>
      </c>
      <c r="P53" s="35" t="s">
        <v>3970</v>
      </c>
      <c r="Q53" s="319" t="s">
        <v>4114</v>
      </c>
      <c r="R53" s="313"/>
      <c r="S53" s="161">
        <f>SUM(Table1[[#This Row],[Set A]:[Set J]])</f>
        <v>0</v>
      </c>
      <c r="T53" s="162"/>
      <c r="U53" s="162"/>
      <c r="V53" s="162"/>
      <c r="W53" s="162"/>
      <c r="X53" s="162"/>
      <c r="Y53" s="162"/>
      <c r="Z53" s="162"/>
      <c r="AA53" s="162"/>
      <c r="AB53" s="162"/>
      <c r="AC53" s="162"/>
      <c r="AD53" s="162"/>
      <c r="AE53" s="162"/>
      <c r="AF53" s="162"/>
      <c r="AG53" s="162"/>
      <c r="AH53" s="162"/>
      <c r="AI53" s="162"/>
      <c r="AJ53" s="162"/>
      <c r="AK53" s="162"/>
      <c r="AL53" s="162"/>
      <c r="AM53" s="162"/>
      <c r="AN53" s="36">
        <f>IF(Table1[[#This Row],[Criterion A]]="yes",2,IF(Table1[[#This Row],[Criterion A]]="somewhat",1,0))</f>
        <v>0</v>
      </c>
      <c r="AO53" s="34">
        <f>IF(Table1[[#This Row],[Criterion B]]="yes",2,IF(Table1[[#This Row],[Criterion B]]="somewhat",1,0))</f>
        <v>0</v>
      </c>
      <c r="AP53" s="34">
        <f>IF(Table1[[#This Row],[Criterion C]]="yes",2,IF(Table1[[#This Row],[Criterion C]]="somewhat",1,0))</f>
        <v>0</v>
      </c>
      <c r="AQ53" s="34">
        <f>IF(Table1[[#This Row],[Criterion D]]="yes",2,IF(Table1[[#This Row],[Criterion D]]="somewhat",1,0))</f>
        <v>0</v>
      </c>
      <c r="AR53" s="34">
        <f>IF(Table1[[#This Row],[Criterion E]]="yes",2,IF(Table1[[#This Row],[Criterion E]]="somewhat",1,0))</f>
        <v>0</v>
      </c>
      <c r="AS53" s="34">
        <f>IF(Table1[[#This Row],[Criterion F]]="yes",2,IF(Table1[[#This Row],[Criterion F]]="somewhat",1,0))</f>
        <v>0</v>
      </c>
      <c r="AT53" s="34">
        <f>IF(Table1[[#This Row],[Criterion G]]="yes",2,IF(Table1[[#This Row],[Criterion G]]="somewhat",1,0))</f>
        <v>0</v>
      </c>
      <c r="AU53" s="34">
        <f>IF(Table1[[#This Row],[Criterion H]]="yes",2,IF(Table1[[#This Row],[Criterion H]]="somewhat",1,0))</f>
        <v>0</v>
      </c>
      <c r="AV53" s="34">
        <f>IF(Table1[[#This Row],[Criterion I]]="yes",2,IF(Table1[[#This Row],[Criterion I]]="somewhat",1,0))</f>
        <v>0</v>
      </c>
      <c r="AW53" s="34">
        <f>IF(Table1[[#This Row],[Criterion J]]="yes",2,IF(Table1[[#This Row],[Criterion J]]="somewhat",1,0))</f>
        <v>0</v>
      </c>
      <c r="AX53"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3"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53" s="164">
        <f>COUNTIF(Table1[[#This Row],[CT DSS PCMH + Measure Set]:[CT Commercial Payers]],"*Yes*")</f>
        <v>0</v>
      </c>
      <c r="BA53" s="164">
        <f>COUNTIF(Table1[[#This Row],[
CMMI Comprehensive Primary Care Plus (CPC+)]:[
Core Quality Measures Collaborative Core Sets]],"*yes*")</f>
        <v>0</v>
      </c>
      <c r="BB53" s="164">
        <f>COUNTIF(Table1[[#This Row],[
CMS Hospital Value-Based Purchasing]:[
Joint Commission Performance  Measure List]],"*yes*")</f>
        <v>0</v>
      </c>
      <c r="BC53" s="164">
        <f>COUNTIF(Table1[[#This Row],[
Catalyst for Payment Reform Employer-Purchaser Measure Set]],"*yes*")</f>
        <v>0</v>
      </c>
      <c r="BD53" s="164">
        <f>COUNTIF(Table1[[#This Row],[
California AMP Commercial ACO Measure Set
]:[
Washington State Common Measure Set for Health Care Quality and Cost 
]],"*yes*")</f>
        <v>1</v>
      </c>
      <c r="BE53" s="34" t="s">
        <v>1</v>
      </c>
      <c r="BF53" s="34"/>
      <c r="BG53" s="34"/>
      <c r="BH53" s="293" t="s">
        <v>3962</v>
      </c>
      <c r="BI53" s="34"/>
      <c r="BJ53"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3" s="164"/>
      <c r="BL53" s="164"/>
      <c r="BM53" s="164"/>
      <c r="BN53" s="164"/>
      <c r="BO53" s="164"/>
      <c r="BP53" s="164"/>
      <c r="BQ53" s="164"/>
      <c r="BR53" s="164"/>
      <c r="BS53" s="164"/>
      <c r="BT53" s="164"/>
      <c r="BU53" s="164"/>
      <c r="BV53" s="164"/>
      <c r="BW53" s="164"/>
      <c r="BX53" s="164"/>
      <c r="BY53" s="164"/>
      <c r="BZ53" s="164"/>
      <c r="CA53" s="164"/>
      <c r="CB53" s="164" t="s">
        <v>3913</v>
      </c>
    </row>
    <row r="54" spans="1:80" ht="50.15" customHeight="1">
      <c r="A54" s="156">
        <v>45</v>
      </c>
      <c r="B54" s="49" t="s">
        <v>3762</v>
      </c>
      <c r="C54" s="218" t="s">
        <v>97</v>
      </c>
      <c r="D54" s="49" t="s">
        <v>97</v>
      </c>
      <c r="E54" s="33" t="s">
        <v>1928</v>
      </c>
      <c r="F54" s="33"/>
      <c r="G54" s="33"/>
      <c r="H54" s="33" t="s">
        <v>3865</v>
      </c>
      <c r="I54" s="33" t="s">
        <v>3987</v>
      </c>
      <c r="J54" s="33" t="s">
        <v>3987</v>
      </c>
      <c r="K54" s="34" t="s">
        <v>1908</v>
      </c>
      <c r="L54" s="33" t="s">
        <v>1931</v>
      </c>
      <c r="M54" s="34" t="s">
        <v>1755</v>
      </c>
      <c r="N54" s="34" t="str">
        <f>IF(Table1[[#This Row],[NQF Number]]="NA"," ",IF(Table1[[#This Row],[NQF Number]]="No"," ",INDEX(Table48[[#All],[Disparities-sensitive Status]],MATCH(Table1[[#This Row],[NQF Number]],Table48[[#All],[NQF '#]],0))))</f>
        <v xml:space="preserve"> </v>
      </c>
      <c r="O54" s="34" t="s">
        <v>3969</v>
      </c>
      <c r="P54" s="35" t="s">
        <v>3970</v>
      </c>
      <c r="Q54" s="319" t="s">
        <v>4115</v>
      </c>
      <c r="R54" s="313"/>
      <c r="S54" s="161">
        <f>SUM(Table1[[#This Row],[Set A]:[Set J]])</f>
        <v>0</v>
      </c>
      <c r="T54" s="162"/>
      <c r="U54" s="162"/>
      <c r="V54" s="162"/>
      <c r="W54" s="162"/>
      <c r="X54" s="162"/>
      <c r="Y54" s="162"/>
      <c r="Z54" s="162"/>
      <c r="AA54" s="162"/>
      <c r="AB54" s="162"/>
      <c r="AC54" s="162"/>
      <c r="AD54" s="162"/>
      <c r="AE54" s="162"/>
      <c r="AF54" s="162"/>
      <c r="AG54" s="162"/>
      <c r="AH54" s="162"/>
      <c r="AI54" s="162"/>
      <c r="AJ54" s="162"/>
      <c r="AK54" s="162"/>
      <c r="AL54" s="162"/>
      <c r="AM54" s="162"/>
      <c r="AN54" s="36">
        <f>IF(Table1[[#This Row],[Criterion A]]="yes",2,IF(Table1[[#This Row],[Criterion A]]="somewhat",1,0))</f>
        <v>0</v>
      </c>
      <c r="AO54" s="34">
        <f>IF(Table1[[#This Row],[Criterion B]]="yes",2,IF(Table1[[#This Row],[Criterion B]]="somewhat",1,0))</f>
        <v>0</v>
      </c>
      <c r="AP54" s="34">
        <f>IF(Table1[[#This Row],[Criterion C]]="yes",2,IF(Table1[[#This Row],[Criterion C]]="somewhat",1,0))</f>
        <v>0</v>
      </c>
      <c r="AQ54" s="34">
        <f>IF(Table1[[#This Row],[Criterion D]]="yes",2,IF(Table1[[#This Row],[Criterion D]]="somewhat",1,0))</f>
        <v>0</v>
      </c>
      <c r="AR54" s="34">
        <f>IF(Table1[[#This Row],[Criterion E]]="yes",2,IF(Table1[[#This Row],[Criterion E]]="somewhat",1,0))</f>
        <v>0</v>
      </c>
      <c r="AS54" s="34">
        <f>IF(Table1[[#This Row],[Criterion F]]="yes",2,IF(Table1[[#This Row],[Criterion F]]="somewhat",1,0))</f>
        <v>0</v>
      </c>
      <c r="AT54" s="34">
        <f>IF(Table1[[#This Row],[Criterion G]]="yes",2,IF(Table1[[#This Row],[Criterion G]]="somewhat",1,0))</f>
        <v>0</v>
      </c>
      <c r="AU54" s="34">
        <f>IF(Table1[[#This Row],[Criterion H]]="yes",2,IF(Table1[[#This Row],[Criterion H]]="somewhat",1,0))</f>
        <v>0</v>
      </c>
      <c r="AV54" s="34">
        <f>IF(Table1[[#This Row],[Criterion I]]="yes",2,IF(Table1[[#This Row],[Criterion I]]="somewhat",1,0))</f>
        <v>0</v>
      </c>
      <c r="AW54" s="34">
        <f>IF(Table1[[#This Row],[Criterion J]]="yes",2,IF(Table1[[#This Row],[Criterion J]]="somewhat",1,0))</f>
        <v>0</v>
      </c>
      <c r="AX54"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4"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4" s="164">
        <f>COUNTIF(Table1[[#This Row],[CT DSS PCMH + Measure Set]:[CT Commercial Payers]],"*Yes*")</f>
        <v>0</v>
      </c>
      <c r="BA54" s="164">
        <f>COUNTIF(Table1[[#This Row],[
CMMI Comprehensive Primary Care Plus (CPC+)]:[
Core Quality Measures Collaborative Core Sets]],"*yes*")</f>
        <v>0</v>
      </c>
      <c r="BB54" s="164">
        <f>COUNTIF(Table1[[#This Row],[
CMS Hospital Value-Based Purchasing]:[
Joint Commission Performance  Measure List]],"*yes*")</f>
        <v>0</v>
      </c>
      <c r="BC54" s="164">
        <f>COUNTIF(Table1[[#This Row],[
Catalyst for Payment Reform Employer-Purchaser Measure Set]],"*yes*")</f>
        <v>0</v>
      </c>
      <c r="BD54" s="164">
        <f>COUNTIF(Table1[[#This Row],[
California AMP Commercial ACO Measure Set
]:[
Washington State Common Measure Set for Health Care Quality and Cost 
]],"*yes*")</f>
        <v>1</v>
      </c>
      <c r="BE54" s="34"/>
      <c r="BF54" s="34"/>
      <c r="BG54" s="34"/>
      <c r="BH54" s="293" t="s">
        <v>3962</v>
      </c>
      <c r="BI54" s="34"/>
      <c r="BJ54"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4" s="164"/>
      <c r="BL54" s="164"/>
      <c r="BM54" s="164"/>
      <c r="BN54" s="164"/>
      <c r="BO54" s="164"/>
      <c r="BP54" s="164"/>
      <c r="BQ54" s="164"/>
      <c r="BR54" s="164"/>
      <c r="BS54" s="164"/>
      <c r="BT54" s="164"/>
      <c r="BU54" s="164"/>
      <c r="BV54" s="164"/>
      <c r="BW54" s="164"/>
      <c r="BX54" s="164"/>
      <c r="BY54" s="164"/>
      <c r="BZ54" s="164"/>
      <c r="CA54" s="164" t="s">
        <v>1</v>
      </c>
      <c r="CB54" s="164"/>
    </row>
    <row r="55" spans="1:80" ht="50.15" customHeight="1">
      <c r="A55" s="156">
        <v>46</v>
      </c>
      <c r="B55" s="49" t="s">
        <v>3975</v>
      </c>
      <c r="C55" s="218" t="s">
        <v>97</v>
      </c>
      <c r="D55" s="49" t="s">
        <v>97</v>
      </c>
      <c r="E55" s="33" t="s">
        <v>3976</v>
      </c>
      <c r="F55" s="193"/>
      <c r="G55" s="33"/>
      <c r="H55" s="33" t="s">
        <v>3977</v>
      </c>
      <c r="I55" s="33" t="s">
        <v>3987</v>
      </c>
      <c r="J55" s="33" t="s">
        <v>3987</v>
      </c>
      <c r="K55" s="34" t="s">
        <v>1890</v>
      </c>
      <c r="L55" s="193" t="s">
        <v>1931</v>
      </c>
      <c r="M55" s="34" t="s">
        <v>327</v>
      </c>
      <c r="N55" s="34" t="str">
        <f>IF(Table1[[#This Row],[NQF Number]]="NA"," ",IF(Table1[[#This Row],[NQF Number]]="No"," ",INDEX(Table48[[#All],[Disparities-sensitive Status]],MATCH(Table1[[#This Row],[NQF Number]],Table48[[#All],[NQF '#]],0))))</f>
        <v xml:space="preserve"> </v>
      </c>
      <c r="O55" s="34" t="s">
        <v>3969</v>
      </c>
      <c r="P55" s="35" t="s">
        <v>3970</v>
      </c>
      <c r="Q55" s="319" t="s">
        <v>4116</v>
      </c>
      <c r="R55" s="313"/>
      <c r="S55" s="161">
        <f>SUM(Table1[[#This Row],[Set A]:[Set J]])</f>
        <v>0</v>
      </c>
      <c r="T55" s="162"/>
      <c r="U55" s="162"/>
      <c r="V55" s="162"/>
      <c r="W55" s="162"/>
      <c r="X55" s="162"/>
      <c r="Y55" s="162"/>
      <c r="Z55" s="162"/>
      <c r="AA55" s="162"/>
      <c r="AB55" s="162"/>
      <c r="AC55" s="162"/>
      <c r="AD55" s="162"/>
      <c r="AE55" s="162"/>
      <c r="AF55" s="162"/>
      <c r="AG55" s="162"/>
      <c r="AH55" s="162"/>
      <c r="AI55" s="162"/>
      <c r="AJ55" s="162"/>
      <c r="AK55" s="162"/>
      <c r="AL55" s="162"/>
      <c r="AM55" s="162"/>
      <c r="AN55" s="36">
        <f>IF(Table1[[#This Row],[Criterion A]]="yes",2,IF(Table1[[#This Row],[Criterion A]]="somewhat",1,0))</f>
        <v>0</v>
      </c>
      <c r="AO55" s="34">
        <f>IF(Table1[[#This Row],[Criterion B]]="yes",2,IF(Table1[[#This Row],[Criterion B]]="somewhat",1,0))</f>
        <v>0</v>
      </c>
      <c r="AP55" s="34">
        <f>IF(Table1[[#This Row],[Criterion C]]="yes",2,IF(Table1[[#This Row],[Criterion C]]="somewhat",1,0))</f>
        <v>0</v>
      </c>
      <c r="AQ55" s="34">
        <f>IF(Table1[[#This Row],[Criterion D]]="yes",2,IF(Table1[[#This Row],[Criterion D]]="somewhat",1,0))</f>
        <v>0</v>
      </c>
      <c r="AR55" s="34">
        <f>IF(Table1[[#This Row],[Criterion E]]="yes",2,IF(Table1[[#This Row],[Criterion E]]="somewhat",1,0))</f>
        <v>0</v>
      </c>
      <c r="AS55" s="34">
        <f>IF(Table1[[#This Row],[Criterion F]]="yes",2,IF(Table1[[#This Row],[Criterion F]]="somewhat",1,0))</f>
        <v>0</v>
      </c>
      <c r="AT55" s="34">
        <f>IF(Table1[[#This Row],[Criterion G]]="yes",2,IF(Table1[[#This Row],[Criterion G]]="somewhat",1,0))</f>
        <v>0</v>
      </c>
      <c r="AU55" s="34">
        <f>IF(Table1[[#This Row],[Criterion H]]="yes",2,IF(Table1[[#This Row],[Criterion H]]="somewhat",1,0))</f>
        <v>0</v>
      </c>
      <c r="AV55" s="34">
        <f>IF(Table1[[#This Row],[Criterion I]]="yes",2,IF(Table1[[#This Row],[Criterion I]]="somewhat",1,0))</f>
        <v>0</v>
      </c>
      <c r="AW55" s="34">
        <f>IF(Table1[[#This Row],[Criterion J]]="yes",2,IF(Table1[[#This Row],[Criterion J]]="somewhat",1,0))</f>
        <v>0</v>
      </c>
      <c r="AX55"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55"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5" s="164">
        <f>COUNTIF(Table1[[#This Row],[CT DSS PCMH + Measure Set]:[CT Commercial Payers]],"*Yes*")</f>
        <v>0</v>
      </c>
      <c r="BA55" s="164">
        <f>COUNTIF(Table1[[#This Row],[
CMMI Comprehensive Primary Care Plus (CPC+)]:[
Core Quality Measures Collaborative Core Sets]],"*yes*")</f>
        <v>0</v>
      </c>
      <c r="BB55" s="164">
        <f>COUNTIF(Table1[[#This Row],[
CMS Hospital Value-Based Purchasing]:[
Joint Commission Performance  Measure List]],"*yes*")</f>
        <v>0</v>
      </c>
      <c r="BC55" s="164">
        <f>COUNTIF(Table1[[#This Row],[
Catalyst for Payment Reform Employer-Purchaser Measure Set]],"*yes*")</f>
        <v>0</v>
      </c>
      <c r="BD55" s="164">
        <f>COUNTIF(Table1[[#This Row],[
California AMP Commercial ACO Measure Set
]:[
Washington State Common Measure Set for Health Care Quality and Cost 
]],"*yes*")</f>
        <v>0</v>
      </c>
      <c r="BE55" s="34"/>
      <c r="BF55" s="34"/>
      <c r="BG55" s="34"/>
      <c r="BH55" s="293" t="s">
        <v>3962</v>
      </c>
      <c r="BI55" s="34"/>
      <c r="BJ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5" s="164"/>
      <c r="BL55" s="164"/>
      <c r="BM55" s="164"/>
      <c r="BN55" s="164"/>
      <c r="BO55" s="164"/>
      <c r="BP55" s="164"/>
      <c r="BQ55" s="164"/>
      <c r="BR55" s="164"/>
      <c r="BS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55"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56" spans="1:80" ht="50.15" customHeight="1">
      <c r="A56" s="197">
        <v>47</v>
      </c>
      <c r="B56" s="289" t="s">
        <v>3648</v>
      </c>
      <c r="C56" s="218" t="s">
        <v>97</v>
      </c>
      <c r="D56" s="290" t="s">
        <v>97</v>
      </c>
      <c r="E56" s="291" t="s">
        <v>3096</v>
      </c>
      <c r="F56" s="193"/>
      <c r="G56" s="292"/>
      <c r="H56" s="292" t="s">
        <v>3097</v>
      </c>
      <c r="I56" s="33" t="s">
        <v>3987</v>
      </c>
      <c r="J56" s="33" t="s">
        <v>3987</v>
      </c>
      <c r="K56" s="291" t="s">
        <v>1890</v>
      </c>
      <c r="L56" s="291" t="s">
        <v>1931</v>
      </c>
      <c r="M56" s="291" t="s">
        <v>6</v>
      </c>
      <c r="N56" s="194" t="str">
        <f>IF(Table1[[#This Row],[NQF Number]]="NA"," ",IF(Table1[[#This Row],[NQF Number]]="No"," ",INDEX(Table48[[#All],[Disparities-sensitive Status]],MATCH(Table1[[#This Row],[NQF Number]],Table48[[#All],[NQF '#]],0))))</f>
        <v xml:space="preserve"> </v>
      </c>
      <c r="O56" s="34" t="s">
        <v>3969</v>
      </c>
      <c r="P56" s="35" t="s">
        <v>3970</v>
      </c>
      <c r="Q56" s="319" t="s">
        <v>4114</v>
      </c>
      <c r="R56" s="314"/>
      <c r="S56" s="294" t="s">
        <v>97</v>
      </c>
      <c r="T56" s="295"/>
      <c r="U56" s="295"/>
      <c r="V56" s="162"/>
      <c r="W56" s="162"/>
      <c r="X56" s="310"/>
      <c r="Y56" s="310"/>
      <c r="Z56" s="310"/>
      <c r="AA56" s="310"/>
      <c r="AB56" s="295"/>
      <c r="AC56" s="295"/>
      <c r="AD56" s="309"/>
      <c r="AE56" s="309"/>
      <c r="AF56" s="295"/>
      <c r="AG56" s="295"/>
      <c r="AH56" s="295"/>
      <c r="AI56" s="295"/>
      <c r="AJ56" s="295"/>
      <c r="AK56" s="295"/>
      <c r="AL56" s="295"/>
      <c r="AM56" s="295"/>
      <c r="AN56" s="293">
        <f>IF(Table1[[#This Row],[Criterion A]]="yes",2,IF(Table1[[#This Row],[Criterion A]]="somewhat",1,0))</f>
        <v>0</v>
      </c>
      <c r="AO56" s="293">
        <f>IF(Table1[[#This Row],[Criterion B]]="yes",2,IF(Table1[[#This Row],[Criterion B]]="somewhat",1,0))</f>
        <v>0</v>
      </c>
      <c r="AP56" s="293">
        <f>IF(Table1[[#This Row],[Criterion C]]="yes",2,IF(Table1[[#This Row],[Criterion C]]="somewhat",1,0))</f>
        <v>0</v>
      </c>
      <c r="AQ56" s="293">
        <f>IF(Table1[[#This Row],[Criterion D]]="yes",2,IF(Table1[[#This Row],[Criterion D]]="somewhat",1,0))</f>
        <v>0</v>
      </c>
      <c r="AR56" s="293">
        <f>IF(Table1[[#This Row],[Criterion E]]="yes",2,IF(Table1[[#This Row],[Criterion E]]="somewhat",1,0))</f>
        <v>0</v>
      </c>
      <c r="AS56" s="293">
        <f>IF(Table1[[#This Row],[Criterion F]]="yes",2,IF(Table1[[#This Row],[Criterion F]]="somewhat",1,0))</f>
        <v>0</v>
      </c>
      <c r="AT56" s="293">
        <f>IF(Table1[[#This Row],[Criterion G]]="yes",2,IF(Table1[[#This Row],[Criterion G]]="somewhat",1,0))</f>
        <v>0</v>
      </c>
      <c r="AU56" s="293">
        <f>IF(Table1[[#This Row],[Criterion H]]="yes",2,IF(Table1[[#This Row],[Criterion H]]="somewhat",1,0))</f>
        <v>0</v>
      </c>
      <c r="AV56" s="293">
        <f>IF(Table1[[#This Row],[Criterion I]]="yes",2,IF(Table1[[#This Row],[Criterion I]]="somewhat",1,0))</f>
        <v>0</v>
      </c>
      <c r="AW56" s="293">
        <f>IF(Table1[[#This Row],[Criterion J]]="yes",2,IF(Table1[[#This Row],[Criterion J]]="somewhat",1,0))</f>
        <v>0</v>
      </c>
      <c r="AX56"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6"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6" s="164">
        <f>COUNTIF(Table1[[#This Row],[CT DSS PCMH + Measure Set]:[CT Commercial Payers]],"*Yes*")</f>
        <v>0</v>
      </c>
      <c r="BA56" s="164">
        <f>COUNTIF(Table1[[#This Row],[
CMMI Comprehensive Primary Care Plus (CPC+)]:[
Core Quality Measures Collaborative Core Sets]],"*yes*")</f>
        <v>0</v>
      </c>
      <c r="BB56" s="164">
        <f>COUNTIF(Table1[[#This Row],[
CMS Hospital Value-Based Purchasing]:[
Joint Commission Performance  Measure List]],"*yes*")</f>
        <v>0</v>
      </c>
      <c r="BC56" s="164">
        <f>COUNTIF(Table1[[#This Row],[
Catalyst for Payment Reform Employer-Purchaser Measure Set]],"*yes*")</f>
        <v>0</v>
      </c>
      <c r="BD56" s="164">
        <f>COUNTIF(Table1[[#This Row],[
California AMP Commercial ACO Measure Set
]:[
Washington State Common Measure Set for Health Care Quality and Cost 
]],"*yes*")</f>
        <v>1</v>
      </c>
      <c r="BE56" s="293"/>
      <c r="BF56" s="293"/>
      <c r="BG56" s="293"/>
      <c r="BH56" s="293" t="s">
        <v>3962</v>
      </c>
      <c r="BI56" s="293"/>
      <c r="BJ56"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6" s="296"/>
      <c r="BL56" s="296"/>
      <c r="BM56" s="296"/>
      <c r="BN56" s="296"/>
      <c r="BO56" s="296"/>
      <c r="BP56" s="296"/>
      <c r="BQ56" s="164"/>
      <c r="BR56" s="296"/>
      <c r="BS56" s="296"/>
      <c r="BT56" s="296"/>
      <c r="BU56" s="296"/>
      <c r="BV56" s="296"/>
      <c r="BW56" s="296"/>
      <c r="BX56" s="164"/>
      <c r="BY56" s="296"/>
      <c r="BZ56" s="296"/>
      <c r="CA56" s="296"/>
      <c r="CB56" s="164" t="s">
        <v>3914</v>
      </c>
    </row>
    <row r="57" spans="1:80" ht="50.15" customHeight="1">
      <c r="A57" s="156">
        <v>48</v>
      </c>
      <c r="B57" s="289" t="s">
        <v>4103</v>
      </c>
      <c r="C57" s="218" t="s">
        <v>97</v>
      </c>
      <c r="D57" s="290" t="s">
        <v>97</v>
      </c>
      <c r="E57" s="291" t="s">
        <v>3516</v>
      </c>
      <c r="F57" s="193" t="str">
        <f>IF(Table1[[#This Row],[NQF Number]]="NA"," ",IF(Table1[[#This Row],[NQF Number]]="No"," ",IF(INDEX(Table48[[#All],[CMS Quality ID]],MATCH(Table1[[#This Row],[NQF Number]],Table48[[#All],[NQF '#]],0))=0,"",INDEX(Table48[[#All],[CMS Quality ID]],MATCH(Table1[[#This Row],[NQF Number]],Table48[[#All],[NQF '#]],0)))))</f>
        <v xml:space="preserve"> </v>
      </c>
      <c r="G57" s="292" t="str">
        <f>IF(Table1[[#This Row],[NQF Number]]="NA"," ",IF(Table1[[#This Row],[NQF Number]]="No"," ",IF(INDEX(Table48[[#All],[CMS eCQM ID as of June 2020]],MATCH(Table1[[#This Row],[NQF Number]],Table48[[#All],[NQF '#]],0))=0,"",INDEX(Table48[[#All],[CMS eCQM ID as of June 2020]],MATCH(Table1[[#This Row],[NQF Number]],Table48[[#All],[NQF '#]],0)))))</f>
        <v xml:space="preserve"> </v>
      </c>
      <c r="H57" s="292" t="s">
        <v>3516</v>
      </c>
      <c r="I57" s="33" t="s">
        <v>3987</v>
      </c>
      <c r="J57" s="33" t="s">
        <v>3987</v>
      </c>
      <c r="K57" s="291" t="s">
        <v>3516</v>
      </c>
      <c r="L57" s="291" t="s">
        <v>3516</v>
      </c>
      <c r="M57" s="291" t="s">
        <v>3516</v>
      </c>
      <c r="N57" s="194" t="str">
        <f>IF(Table1[[#This Row],[NQF Number]]="NA"," ",IF(Table1[[#This Row],[NQF Number]]="No"," ",INDEX(Table48[[#All],[Disparities-sensitive Status]],MATCH(Table1[[#This Row],[NQF Number]],Table48[[#All],[NQF '#]],0))))</f>
        <v xml:space="preserve"> </v>
      </c>
      <c r="O57" s="293"/>
      <c r="P57" s="35" t="s">
        <v>3994</v>
      </c>
      <c r="Q57" s="319" t="s">
        <v>4114</v>
      </c>
      <c r="R57" s="314"/>
      <c r="S57" s="311" t="s">
        <v>97</v>
      </c>
      <c r="T57" s="295"/>
      <c r="U57" s="295"/>
      <c r="V57" s="295"/>
      <c r="W57" s="295"/>
      <c r="X57" s="295"/>
      <c r="Y57" s="295"/>
      <c r="Z57" s="295"/>
      <c r="AA57" s="295"/>
      <c r="AB57" s="295"/>
      <c r="AC57" s="295"/>
      <c r="AD57" s="295"/>
      <c r="AE57" s="295"/>
      <c r="AF57" s="295"/>
      <c r="AG57" s="295"/>
      <c r="AH57" s="295"/>
      <c r="AI57" s="295"/>
      <c r="AJ57" s="295"/>
      <c r="AK57" s="295"/>
      <c r="AL57" s="295"/>
      <c r="AM57" s="295"/>
      <c r="AN57" s="293">
        <f>IF(Table1[[#This Row],[Criterion A]]="yes",2,IF(Table1[[#This Row],[Criterion A]]="somewhat",1,0))</f>
        <v>0</v>
      </c>
      <c r="AO57" s="293">
        <f>IF(Table1[[#This Row],[Criterion B]]="yes",2,IF(Table1[[#This Row],[Criterion B]]="somewhat",1,0))</f>
        <v>0</v>
      </c>
      <c r="AP57" s="293">
        <f>IF(Table1[[#This Row],[Criterion C]]="yes",2,IF(Table1[[#This Row],[Criterion C]]="somewhat",1,0))</f>
        <v>0</v>
      </c>
      <c r="AQ57" s="293">
        <f>IF(Table1[[#This Row],[Criterion D]]="yes",2,IF(Table1[[#This Row],[Criterion D]]="somewhat",1,0))</f>
        <v>0</v>
      </c>
      <c r="AR57" s="293">
        <f>IF(Table1[[#This Row],[Criterion E]]="yes",2,IF(Table1[[#This Row],[Criterion E]]="somewhat",1,0))</f>
        <v>0</v>
      </c>
      <c r="AS57" s="293">
        <f>IF(Table1[[#This Row],[Criterion F]]="yes",2,IF(Table1[[#This Row],[Criterion F]]="somewhat",1,0))</f>
        <v>0</v>
      </c>
      <c r="AT57" s="293">
        <f>IF(Table1[[#This Row],[Criterion G]]="yes",2,IF(Table1[[#This Row],[Criterion G]]="somewhat",1,0))</f>
        <v>0</v>
      </c>
      <c r="AU57" s="293">
        <f>IF(Table1[[#This Row],[Criterion H]]="yes",2,IF(Table1[[#This Row],[Criterion H]]="somewhat",1,0))</f>
        <v>0</v>
      </c>
      <c r="AV57" s="293">
        <f>IF(Table1[[#This Row],[Criterion I]]="yes",2,IF(Table1[[#This Row],[Criterion I]]="somewhat",1,0))</f>
        <v>0</v>
      </c>
      <c r="AW57" s="293">
        <f>IF(Table1[[#This Row],[Criterion J]]="yes",2,IF(Table1[[#This Row],[Criterion J]]="somewhat",1,0))</f>
        <v>0</v>
      </c>
      <c r="AX57"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57"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7" s="164">
        <f>COUNTIF(Table1[[#This Row],[CT DSS PCMH + Measure Set]:[CT Commercial Payers]],"*Yes*")</f>
        <v>0</v>
      </c>
      <c r="BA57" s="164">
        <f>COUNTIF(Table1[[#This Row],[
CMMI Comprehensive Primary Care Plus (CPC+)]:[
Core Quality Measures Collaborative Core Sets]],"*yes*")</f>
        <v>0</v>
      </c>
      <c r="BB57" s="164">
        <f>COUNTIF(Table1[[#This Row],[
CMS Hospital Value-Based Purchasing]:[
Joint Commission Performance  Measure List]],"*yes*")</f>
        <v>0</v>
      </c>
      <c r="BC57" s="164">
        <f>COUNTIF(Table1[[#This Row],[
Catalyst for Payment Reform Employer-Purchaser Measure Set]],"*yes*")</f>
        <v>0</v>
      </c>
      <c r="BD57" s="164">
        <f>COUNTIF(Table1[[#This Row],[
California AMP Commercial ACO Measure Set
]:[
Washington State Common Measure Set for Health Care Quality and Cost 
]],"*yes*")</f>
        <v>0</v>
      </c>
      <c r="BE57" s="293"/>
      <c r="BF57" s="293"/>
      <c r="BG57" s="293"/>
      <c r="BH57" s="293" t="s">
        <v>3962</v>
      </c>
      <c r="BI57" s="293"/>
      <c r="BJ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L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M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N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O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P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Q5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R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S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5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57"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57"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58" spans="1:80" ht="50.15" customHeight="1">
      <c r="A58" s="297">
        <v>49</v>
      </c>
      <c r="B58" s="289" t="s">
        <v>4128</v>
      </c>
      <c r="C58" s="218" t="s">
        <v>97</v>
      </c>
      <c r="D58" s="290" t="s">
        <v>97</v>
      </c>
      <c r="E58" s="291" t="s">
        <v>3516</v>
      </c>
      <c r="F58" s="193" t="str">
        <f>IF(Table1[[#This Row],[NQF Number]]="NA"," ",IF(Table1[[#This Row],[NQF Number]]="No"," ",IF(INDEX(Table48[[#All],[CMS Quality ID]],MATCH(Table1[[#This Row],[NQF Number]],Table48[[#All],[NQF '#]],0))=0,"",INDEX(Table48[[#All],[CMS Quality ID]],MATCH(Table1[[#This Row],[NQF Number]],Table48[[#All],[NQF '#]],0)))))</f>
        <v xml:space="preserve"> </v>
      </c>
      <c r="G58" s="292" t="str">
        <f>IF(Table1[[#This Row],[NQF Number]]="NA"," ",IF(Table1[[#This Row],[NQF Number]]="No"," ",IF(INDEX(Table48[[#All],[CMS eCQM ID as of June 2020]],MATCH(Table1[[#This Row],[NQF Number]],Table48[[#All],[NQF '#]],0))=0,"",INDEX(Table48[[#All],[CMS eCQM ID as of June 2020]],MATCH(Table1[[#This Row],[NQF Number]],Table48[[#All],[NQF '#]],0)))))</f>
        <v xml:space="preserve"> </v>
      </c>
      <c r="H58" s="292" t="s">
        <v>3516</v>
      </c>
      <c r="I58" s="33" t="s">
        <v>3987</v>
      </c>
      <c r="J58" s="33" t="s">
        <v>3987</v>
      </c>
      <c r="K58" s="291" t="s">
        <v>3516</v>
      </c>
      <c r="L58" s="291" t="s">
        <v>3516</v>
      </c>
      <c r="M58" s="291" t="s">
        <v>3516</v>
      </c>
      <c r="N58" s="194" t="str">
        <f>IF(Table1[[#This Row],[NQF Number]]="NA"," ",IF(Table1[[#This Row],[NQF Number]]="No"," ",INDEX(Table48[[#All],[Disparities-sensitive Status]],MATCH(Table1[[#This Row],[NQF Number]],Table48[[#All],[NQF '#]],0))))</f>
        <v xml:space="preserve"> </v>
      </c>
      <c r="O58" s="293"/>
      <c r="P58" s="35" t="s">
        <v>3994</v>
      </c>
      <c r="Q58" s="319" t="s">
        <v>4117</v>
      </c>
      <c r="R58" s="314"/>
      <c r="S58" s="311" t="s">
        <v>97</v>
      </c>
      <c r="T58" s="295"/>
      <c r="U58" s="295"/>
      <c r="V58" s="295"/>
      <c r="W58" s="295"/>
      <c r="X58" s="295"/>
      <c r="Y58" s="310"/>
      <c r="Z58" s="295"/>
      <c r="AA58" s="295"/>
      <c r="AB58" s="295"/>
      <c r="AC58" s="295"/>
      <c r="AD58" s="295"/>
      <c r="AE58" s="295"/>
      <c r="AF58" s="295"/>
      <c r="AG58" s="295"/>
      <c r="AH58" s="295"/>
      <c r="AI58" s="295"/>
      <c r="AJ58" s="295"/>
      <c r="AK58" s="295"/>
      <c r="AL58" s="295"/>
      <c r="AM58" s="295"/>
      <c r="AN58" s="293">
        <f>IF(Table1[[#This Row],[Criterion A]]="yes",2,IF(Table1[[#This Row],[Criterion A]]="somewhat",1,0))</f>
        <v>0</v>
      </c>
      <c r="AO58" s="293">
        <f>IF(Table1[[#This Row],[Criterion B]]="yes",2,IF(Table1[[#This Row],[Criterion B]]="somewhat",1,0))</f>
        <v>0</v>
      </c>
      <c r="AP58" s="293">
        <f>IF(Table1[[#This Row],[Criterion C]]="yes",2,IF(Table1[[#This Row],[Criterion C]]="somewhat",1,0))</f>
        <v>0</v>
      </c>
      <c r="AQ58" s="293">
        <f>IF(Table1[[#This Row],[Criterion D]]="yes",2,IF(Table1[[#This Row],[Criterion D]]="somewhat",1,0))</f>
        <v>0</v>
      </c>
      <c r="AR58" s="293">
        <f>IF(Table1[[#This Row],[Criterion E]]="yes",2,IF(Table1[[#This Row],[Criterion E]]="somewhat",1,0))</f>
        <v>0</v>
      </c>
      <c r="AS58" s="293">
        <f>IF(Table1[[#This Row],[Criterion F]]="yes",2,IF(Table1[[#This Row],[Criterion F]]="somewhat",1,0))</f>
        <v>0</v>
      </c>
      <c r="AT58" s="293">
        <f>IF(Table1[[#This Row],[Criterion G]]="yes",2,IF(Table1[[#This Row],[Criterion G]]="somewhat",1,0))</f>
        <v>0</v>
      </c>
      <c r="AU58" s="293">
        <f>IF(Table1[[#This Row],[Criterion H]]="yes",2,IF(Table1[[#This Row],[Criterion H]]="somewhat",1,0))</f>
        <v>0</v>
      </c>
      <c r="AV58" s="293">
        <f>IF(Table1[[#This Row],[Criterion I]]="yes",2,IF(Table1[[#This Row],[Criterion I]]="somewhat",1,0))</f>
        <v>0</v>
      </c>
      <c r="AW58" s="293">
        <f>IF(Table1[[#This Row],[Criterion J]]="yes",2,IF(Table1[[#This Row],[Criterion J]]="somewhat",1,0))</f>
        <v>0</v>
      </c>
      <c r="AX58"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58"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8" s="164">
        <f>COUNTIF(Table1[[#This Row],[CT DSS PCMH + Measure Set]:[CT Commercial Payers]],"*Yes*")</f>
        <v>0</v>
      </c>
      <c r="BA58" s="164">
        <f>COUNTIF(Table1[[#This Row],[
CMMI Comprehensive Primary Care Plus (CPC+)]:[
Core Quality Measures Collaborative Core Sets]],"*yes*")</f>
        <v>0</v>
      </c>
      <c r="BB58" s="164">
        <f>COUNTIF(Table1[[#This Row],[
CMS Hospital Value-Based Purchasing]:[
Joint Commission Performance  Measure List]],"*yes*")</f>
        <v>0</v>
      </c>
      <c r="BC58" s="164">
        <f>COUNTIF(Table1[[#This Row],[
Catalyst for Payment Reform Employer-Purchaser Measure Set]],"*yes*")</f>
        <v>0</v>
      </c>
      <c r="BD58" s="164">
        <f>COUNTIF(Table1[[#This Row],[
California AMP Commercial ACO Measure Set
]:[
Washington State Common Measure Set for Health Care Quality and Cost 
]],"*yes*")</f>
        <v>0</v>
      </c>
      <c r="BE58" s="293"/>
      <c r="BF58" s="293"/>
      <c r="BG58" s="293"/>
      <c r="BH58" s="293" t="s">
        <v>3962</v>
      </c>
      <c r="BI58" s="293"/>
      <c r="BJ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L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M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N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O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P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Q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R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S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58" s="296"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58"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59" spans="1:80" ht="50.15" customHeight="1">
      <c r="A59" s="156">
        <v>50</v>
      </c>
      <c r="B59" s="69" t="s">
        <v>2827</v>
      </c>
      <c r="C59" s="218" t="s">
        <v>97</v>
      </c>
      <c r="D59" s="69" t="s">
        <v>97</v>
      </c>
      <c r="E59" s="33" t="s">
        <v>1928</v>
      </c>
      <c r="F59" s="33"/>
      <c r="G59" s="33"/>
      <c r="H59" s="33" t="s">
        <v>2996</v>
      </c>
      <c r="I59" s="33" t="s">
        <v>3987</v>
      </c>
      <c r="J59" s="33" t="s">
        <v>3987</v>
      </c>
      <c r="K59" s="34" t="s">
        <v>1915</v>
      </c>
      <c r="L59" s="33" t="s">
        <v>1897</v>
      </c>
      <c r="M59" s="34" t="s">
        <v>5</v>
      </c>
      <c r="N59" s="34"/>
      <c r="O59" s="34" t="s">
        <v>3969</v>
      </c>
      <c r="P59" s="35" t="s">
        <v>3970</v>
      </c>
      <c r="Q59" s="319" t="s">
        <v>4114</v>
      </c>
      <c r="R59" s="313"/>
      <c r="S59" s="161">
        <f>SUM(Table1[[#This Row],[Set A]:[Set J]])</f>
        <v>0</v>
      </c>
      <c r="T59" s="162"/>
      <c r="U59" s="162"/>
      <c r="V59" s="162"/>
      <c r="W59" s="162"/>
      <c r="X59" s="162"/>
      <c r="Y59" s="162"/>
      <c r="Z59" s="162"/>
      <c r="AA59" s="162"/>
      <c r="AB59" s="162"/>
      <c r="AC59" s="162"/>
      <c r="AD59" s="162"/>
      <c r="AE59" s="162"/>
      <c r="AF59" s="162"/>
      <c r="AG59" s="162"/>
      <c r="AH59" s="162"/>
      <c r="AI59" s="162"/>
      <c r="AJ59" s="162"/>
      <c r="AK59" s="162"/>
      <c r="AL59" s="162"/>
      <c r="AM59" s="162"/>
      <c r="AN59" s="36">
        <f>IF(Table1[[#This Row],[Criterion A]]="yes",2,IF(Table1[[#This Row],[Criterion A]]="somewhat",1,0))</f>
        <v>0</v>
      </c>
      <c r="AO59" s="34">
        <f>IF(Table1[[#This Row],[Criterion B]]="yes",2,IF(Table1[[#This Row],[Criterion B]]="somewhat",1,0))</f>
        <v>0</v>
      </c>
      <c r="AP59" s="34">
        <f>IF(Table1[[#This Row],[Criterion C]]="yes",2,IF(Table1[[#This Row],[Criterion C]]="somewhat",1,0))</f>
        <v>0</v>
      </c>
      <c r="AQ59" s="34">
        <f>IF(Table1[[#This Row],[Criterion D]]="yes",2,IF(Table1[[#This Row],[Criterion D]]="somewhat",1,0))</f>
        <v>0</v>
      </c>
      <c r="AR59" s="34">
        <f>IF(Table1[[#This Row],[Criterion E]]="yes",2,IF(Table1[[#This Row],[Criterion E]]="somewhat",1,0))</f>
        <v>0</v>
      </c>
      <c r="AS59" s="34">
        <f>IF(Table1[[#This Row],[Criterion F]]="yes",2,IF(Table1[[#This Row],[Criterion F]]="somewhat",1,0))</f>
        <v>0</v>
      </c>
      <c r="AT59" s="34">
        <f>IF(Table1[[#This Row],[Criterion G]]="yes",2,IF(Table1[[#This Row],[Criterion G]]="somewhat",1,0))</f>
        <v>0</v>
      </c>
      <c r="AU59" s="34">
        <f>IF(Table1[[#This Row],[Criterion H]]="yes",2,IF(Table1[[#This Row],[Criterion H]]="somewhat",1,0))</f>
        <v>0</v>
      </c>
      <c r="AV59" s="34">
        <f>IF(Table1[[#This Row],[Criterion I]]="yes",2,IF(Table1[[#This Row],[Criterion I]]="somewhat",1,0))</f>
        <v>0</v>
      </c>
      <c r="AW59" s="34">
        <f>IF(Table1[[#This Row],[Criterion J]]="yes",2,IF(Table1[[#This Row],[Criterion J]]="somewhat",1,0))</f>
        <v>0</v>
      </c>
      <c r="AX59"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59"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59" s="164">
        <f>COUNTIF(Table1[[#This Row],[CT DSS PCMH + Measure Set]:[CT Commercial Payers]],"*Yes*")</f>
        <v>0</v>
      </c>
      <c r="BA59" s="164">
        <f>COUNTIF(Table1[[#This Row],[
CMMI Comprehensive Primary Care Plus (CPC+)]:[
Core Quality Measures Collaborative Core Sets]],"*yes*")</f>
        <v>0</v>
      </c>
      <c r="BB59" s="164">
        <f>COUNTIF(Table1[[#This Row],[
CMS Hospital Value-Based Purchasing]:[
Joint Commission Performance  Measure List]],"*yes*")</f>
        <v>0</v>
      </c>
      <c r="BC59" s="164">
        <f>COUNTIF(Table1[[#This Row],[
Catalyst for Payment Reform Employer-Purchaser Measure Set]],"*yes*")</f>
        <v>0</v>
      </c>
      <c r="BD59" s="164">
        <f>COUNTIF(Table1[[#This Row],[
California AMP Commercial ACO Measure Set
]:[
Washington State Common Measure Set for Health Care Quality and Cost 
]],"*yes*")</f>
        <v>1</v>
      </c>
      <c r="BE59" s="34"/>
      <c r="BF59" s="34"/>
      <c r="BG59" s="34"/>
      <c r="BH59" s="293" t="s">
        <v>3962</v>
      </c>
      <c r="BI59" s="34"/>
      <c r="BJ59"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59" s="164"/>
      <c r="BL59" s="164"/>
      <c r="BM59" s="164"/>
      <c r="BN59" s="164"/>
      <c r="BO59" s="164"/>
      <c r="BP59" s="164"/>
      <c r="BQ59" s="164"/>
      <c r="BR59" s="164"/>
      <c r="BS59" s="164"/>
      <c r="BT59" s="164"/>
      <c r="BU59" s="164"/>
      <c r="BV59" s="164"/>
      <c r="BW59" s="164"/>
      <c r="BX59" s="164"/>
      <c r="BY59" s="164"/>
      <c r="BZ59" s="164"/>
      <c r="CA59" s="164" t="s">
        <v>1</v>
      </c>
      <c r="CB59" s="164"/>
    </row>
    <row r="60" spans="1:80" ht="50.15" customHeight="1">
      <c r="A60" s="156"/>
      <c r="B60" s="192" t="e">
        <f>IF(Table1[[#This Row],[NQF Number]]="NA"," ",IF(Table1[[#This Row],[NQF Number]]="No"," ",INDEX(Table48[[#All],[Measure Name]],MATCH(Table1[[#This Row],[NQF Number]],Table48[[#All],[NQF '#]],0))))</f>
        <v>#N/A</v>
      </c>
      <c r="C60" s="219"/>
      <c r="D60" s="192" t="e">
        <f>IF(Table1[[#This Row],[NQF Number]]="NA"," ",IF(Table1[[#This Row],[NQF Number]]="No"," ",INDEX(Table48[[#All],[NQF Endorsement Status as of February 2021]],MATCH(Table1[[#This Row],[NQF Number]],Table48[[#All],[NQF '#]],0))))</f>
        <v>#N/A</v>
      </c>
      <c r="E60" s="34" t="e">
        <f>IF(Table1[[#This Row],[NQF Number]]="NA"," ",IF(Table1[[#This Row],[NQF Number]]="No"," ",IF(INDEX(Table48[[#All],[Steward]],MATCH(Table1[[#This Row],[NQF Number]],Table48[[#All],[NQF '#]],0))=0,"",INDEX(Table48[[#All],[Steward]],MATCH(Table1[[#This Row],[NQF Number]],Table48[[#All],[NQF '#]],0)))))</f>
        <v>#N/A</v>
      </c>
      <c r="F60" s="34" t="e">
        <f>IF(Table1[[#This Row],[NQF Number]]="NA"," ",IF(Table1[[#This Row],[NQF Number]]="No"," ",IF(INDEX(Table48[[#All],[CMS Quality ID]],MATCH(Table1[[#This Row],[NQF Number]],Table48[[#All],[NQF '#]],0))=0,"",INDEX(Table48[[#All],[CMS Quality ID]],MATCH(Table1[[#This Row],[NQF Number]],Table48[[#All],[NQF '#]],0)))))</f>
        <v>#N/A</v>
      </c>
      <c r="G60" s="193" t="e">
        <f>IF(Table1[[#This Row],[NQF Number]]="NA"," ",IF(Table1[[#This Row],[NQF Number]]="No"," ",IF(INDEX(Table48[[#All],[CMS eCQM ID as of June 2020]],MATCH(Table1[[#This Row],[NQF Number]],Table48[[#All],[NQF '#]],0))=0,"",INDEX(Table48[[#All],[CMS eCQM ID as of June 2020]],MATCH(Table1[[#This Row],[NQF Number]],Table48[[#All],[NQF '#]],0)))))</f>
        <v>#N/A</v>
      </c>
      <c r="H60" s="193" t="e">
        <f>IF(Table1[[#This Row],[NQF Number]]="NA"," ",IF(Table1[[#This Row],[NQF Number]]="No"," ",INDEX(Table48[[#All],[Description]],MATCH(Table1[[#This Row],[NQF Number]],Table48[[#All],[NQF '#]],0))))</f>
        <v>#N/A</v>
      </c>
      <c r="I60" s="34" t="e">
        <f>IF(Table1[[#This Row],[NQF Number]]="NA"," ",IF(Table1[[#This Row],[NQF Number]]="No"," ",INDEX(Table48[[#All],[Domain]],MATCH(Table1[[#This Row],[NQF Number]],Table48[[#All],[NQF '#]],0))))</f>
        <v>#N/A</v>
      </c>
      <c r="J60" s="34" t="e">
        <f>IF(Table1[[#This Row],[NQF Number]]="NA"," ",IF(Table1[[#This Row],[NQF Number]]="No"," ",INDEX(Table48[[#All],[Condition]],MATCH(Table1[[#This Row],[NQF Number]],Table48[[#All],[NQF '#]],0))))</f>
        <v>#N/A</v>
      </c>
      <c r="K60" s="34" t="e">
        <f>IF(Table1[[#This Row],[NQF Number]]="NA"," ",IF(Table1[[#This Row],[NQF Number]]="No"," ",INDEX(Table48[[#All],[Measure Type]],MATCH(Table1[[#This Row],[NQF Number]],Table48[[#All],[NQF '#]],0))))</f>
        <v>#N/A</v>
      </c>
      <c r="L60" s="34" t="e">
        <f>IF(Table1[[#This Row],[NQF Number]]="NA"," ",IF(Table1[[#This Row],[NQF Number]]="No"," ",INDEX(Table48[[#All],[Populations]],MATCH(Table1[[#This Row],[NQF Number]],Table48[[#All],[NQF '#]],0))))</f>
        <v>#N/A</v>
      </c>
      <c r="M60" s="194" t="e">
        <f>IF(Table1[[#This Row],[NQF Number]]="NA"," ",IF(Table1[[#This Row],[NQF Number]]="No"," ",INDEX(Table48[[#All],[Data Source]],MATCH(Table1[[#This Row],[NQF Number]],Table48[[#All],[NQF '#]],0))))</f>
        <v>#N/A</v>
      </c>
      <c r="N60" s="194" t="e">
        <f>IF(Table1[[#This Row],[NQF Number]]="NA"," ",IF(Table1[[#This Row],[NQF Number]]="No"," ",INDEX(Table48[[#All],[Disparities-sensitive Status]],MATCH(Table1[[#This Row],[NQF Number]],Table48[[#All],[NQF '#]],0))))</f>
        <v>#N/A</v>
      </c>
      <c r="O60" s="34"/>
      <c r="P60" s="35"/>
      <c r="Q60" s="321"/>
      <c r="R60" s="36"/>
      <c r="S60" s="161">
        <f>SUM(Table1[[#This Row],[Set A]:[Set J]])</f>
        <v>0</v>
      </c>
      <c r="T60" s="162"/>
      <c r="U60" s="162"/>
      <c r="V60" s="162"/>
      <c r="W60" s="162"/>
      <c r="X60" s="162"/>
      <c r="Y60" s="162"/>
      <c r="Z60" s="162"/>
      <c r="AA60" s="162"/>
      <c r="AB60" s="162"/>
      <c r="AC60" s="162"/>
      <c r="AD60" s="162"/>
      <c r="AE60" s="162"/>
      <c r="AF60" s="162"/>
      <c r="AG60" s="162"/>
      <c r="AH60" s="162"/>
      <c r="AI60" s="162"/>
      <c r="AJ60" s="162"/>
      <c r="AK60" s="162"/>
      <c r="AL60" s="162"/>
      <c r="AM60" s="162"/>
      <c r="AN60" s="34">
        <f>IF(Table1[[#This Row],[Criterion A]]="yes",2,IF(Table1[[#This Row],[Criterion A]]="somewhat",1,0))</f>
        <v>0</v>
      </c>
      <c r="AO60" s="34">
        <f>IF(Table1[[#This Row],[Criterion B]]="yes",2,IF(Table1[[#This Row],[Criterion B]]="somewhat",1,0))</f>
        <v>0</v>
      </c>
      <c r="AP60" s="34">
        <f>IF(Table1[[#This Row],[Criterion C]]="yes",2,IF(Table1[[#This Row],[Criterion C]]="somewhat",1,0))</f>
        <v>0</v>
      </c>
      <c r="AQ60" s="34">
        <f>IF(Table1[[#This Row],[Criterion D]]="yes",2,IF(Table1[[#This Row],[Criterion D]]="somewhat",1,0))</f>
        <v>0</v>
      </c>
      <c r="AR60" s="34">
        <f>IF(Table1[[#This Row],[Criterion E]]="yes",2,IF(Table1[[#This Row],[Criterion E]]="somewhat",1,0))</f>
        <v>0</v>
      </c>
      <c r="AS60" s="34">
        <f>IF(Table1[[#This Row],[Criterion F]]="yes",2,IF(Table1[[#This Row],[Criterion F]]="somewhat",1,0))</f>
        <v>0</v>
      </c>
      <c r="AT60" s="34">
        <f>IF(Table1[[#This Row],[Criterion G]]="yes",2,IF(Table1[[#This Row],[Criterion G]]="somewhat",1,0))</f>
        <v>0</v>
      </c>
      <c r="AU60" s="34">
        <f>IF(Table1[[#This Row],[Criterion H]]="yes",2,IF(Table1[[#This Row],[Criterion H]]="somewhat",1,0))</f>
        <v>0</v>
      </c>
      <c r="AV60" s="34">
        <f>IF(Table1[[#This Row],[Criterion I]]="yes",2,IF(Table1[[#This Row],[Criterion I]]="somewhat",1,0))</f>
        <v>0</v>
      </c>
      <c r="AW60" s="34">
        <f>IF(Table1[[#This Row],[Criterion J]]="yes",2,IF(Table1[[#This Row],[Criterion J]]="somewhat",1,0))</f>
        <v>0</v>
      </c>
      <c r="AX60" s="164">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60" s="164">
        <f>COUNTIF(Table1[[#This Row],[NCQA HEDIS]],"*Yes*")+COUNTIF(Table1[[#This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60" s="164">
        <f>COUNTIF(Table1[[#This Row],[CT DSS PCMH + Measure Set]:[CT Commercial Payers]],"*Yes*")</f>
        <v>0</v>
      </c>
      <c r="BA60" s="164">
        <f>COUNTIF(Table1[[#This Row],[
CMMI Comprehensive Primary Care Plus (CPC+)]:[
Core Quality Measures Collaborative Core Sets]],"*yes*")</f>
        <v>0</v>
      </c>
      <c r="BB60" s="164">
        <f>COUNTIF(Table1[[#This Row],[
CMS Hospital Value-Based Purchasing]:[
Joint Commission Performance  Measure List]],"*yes*")</f>
        <v>0</v>
      </c>
      <c r="BC60" s="164">
        <f>COUNTIF(Table1[[#This Row],[
Catalyst for Payment Reform Employer-Purchaser Measure Set]],"*yes*")</f>
        <v>0</v>
      </c>
      <c r="BD60" s="164">
        <f>COUNTIF(Table1[[#This Row],[
California AMP Commercial ACO Measure Set
]:[
Washington State Common Measure Set for Health Care Quality and Cost 
]],"*yes*")</f>
        <v>0</v>
      </c>
      <c r="BE60" s="34"/>
      <c r="BF60" s="34"/>
      <c r="BG60" s="34"/>
      <c r="BH60" s="34"/>
      <c r="BI60" s="34"/>
      <c r="BJ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K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L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M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N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O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P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Q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R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S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T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U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V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W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X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Y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BZ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A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B60" s="164"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61" spans="1:80">
      <c r="A61" s="27"/>
      <c r="B61" s="28"/>
      <c r="C61" s="29"/>
      <c r="D61" s="29"/>
      <c r="E61" s="30"/>
      <c r="F61" s="30"/>
      <c r="G61" s="30"/>
      <c r="H61" s="30"/>
      <c r="I61" s="30"/>
      <c r="J61" s="30"/>
      <c r="K61" s="30"/>
      <c r="L61" s="29"/>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1"/>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N61" s="32"/>
      <c r="BO61" s="32"/>
      <c r="BV61" s="32"/>
      <c r="BW61" s="32"/>
      <c r="BX61" s="32"/>
      <c r="BY61" s="32"/>
      <c r="CA61" s="32"/>
      <c r="CB61" s="32"/>
    </row>
    <row r="62" spans="1:80">
      <c r="A62" s="27"/>
      <c r="B62" s="28"/>
      <c r="C62" s="27"/>
      <c r="D62" s="27"/>
      <c r="E62" s="28"/>
      <c r="F62" s="28"/>
      <c r="G62" s="27"/>
      <c r="H62" s="28"/>
      <c r="I62" s="27"/>
      <c r="J62" s="27"/>
      <c r="K62" s="28"/>
      <c r="L62" s="27"/>
      <c r="M62" s="28"/>
      <c r="N62" s="28"/>
      <c r="O62" s="27"/>
      <c r="P62" s="28"/>
      <c r="Q62" s="28"/>
      <c r="R62" s="27"/>
      <c r="S62" s="28"/>
      <c r="T62" s="27"/>
      <c r="U62" s="28"/>
      <c r="V62" s="27"/>
      <c r="W62" s="28"/>
      <c r="X62" s="27"/>
      <c r="Y62" s="28"/>
      <c r="Z62" s="27"/>
      <c r="AA62" s="28"/>
      <c r="AB62" s="27"/>
      <c r="AC62" s="28"/>
      <c r="AD62" s="27"/>
      <c r="AE62" s="28"/>
      <c r="AF62" s="27"/>
      <c r="AG62" s="28"/>
      <c r="AH62" s="27"/>
      <c r="AI62" s="28"/>
      <c r="AJ62" s="27"/>
      <c r="AK62" s="28"/>
      <c r="AL62" s="27"/>
      <c r="AM62" s="28"/>
      <c r="AN62" s="27"/>
      <c r="AO62" s="28"/>
      <c r="AP62" s="27"/>
      <c r="AQ62" s="28"/>
      <c r="AR62" s="27"/>
      <c r="AS62" s="28"/>
      <c r="AT62" s="27"/>
      <c r="AU62" s="28"/>
      <c r="AV62" s="27"/>
      <c r="AW62" s="28"/>
      <c r="AX62" s="27"/>
      <c r="AY62" s="27"/>
      <c r="AZ62" s="27"/>
      <c r="BA62" s="32"/>
      <c r="BB62" s="32"/>
      <c r="BC62" s="32"/>
      <c r="BD62" s="32"/>
      <c r="BE62" s="32"/>
      <c r="BF62" s="32"/>
      <c r="BG62" s="32"/>
      <c r="BH62" s="32"/>
      <c r="BI62" s="32"/>
      <c r="BJ62" s="32"/>
      <c r="BK62" s="32"/>
      <c r="BL62" s="32"/>
      <c r="BN62" s="32"/>
      <c r="BO62" s="32"/>
      <c r="BV62" s="32"/>
      <c r="BW62" s="32"/>
      <c r="BX62" s="32"/>
      <c r="BY62" s="32"/>
      <c r="CA62" s="32"/>
      <c r="CB62" s="32"/>
    </row>
    <row r="63" spans="1:80">
      <c r="A63" s="27"/>
      <c r="B63" s="28"/>
      <c r="C63" s="29"/>
      <c r="D63" s="29"/>
      <c r="E63" s="30"/>
      <c r="F63" s="30"/>
      <c r="G63" s="30"/>
      <c r="H63" s="30"/>
      <c r="I63" s="30"/>
      <c r="J63" s="30"/>
      <c r="K63" s="30"/>
      <c r="L63" s="29"/>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1"/>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N63" s="32"/>
      <c r="BO63" s="32"/>
      <c r="BV63" s="32"/>
      <c r="BW63" s="32"/>
      <c r="BX63" s="32"/>
      <c r="BY63" s="32"/>
      <c r="CA63" s="32"/>
      <c r="CB63" s="32"/>
    </row>
    <row r="64" spans="1:80">
      <c r="A64" s="27"/>
      <c r="B64" s="28"/>
      <c r="C64" s="29"/>
      <c r="D64" s="29"/>
      <c r="E64" s="30"/>
      <c r="F64" s="30"/>
      <c r="G64" s="30"/>
      <c r="H64" s="30"/>
      <c r="I64" s="30"/>
      <c r="J64" s="30"/>
      <c r="K64" s="30"/>
      <c r="L64" s="29"/>
      <c r="M64" s="30"/>
      <c r="N64" s="30"/>
      <c r="O64" s="30"/>
      <c r="P64" s="30"/>
      <c r="Q64" s="30"/>
      <c r="R64" s="30"/>
      <c r="S64" s="30"/>
      <c r="T64" s="30"/>
      <c r="U64" s="30"/>
      <c r="V64" s="30"/>
      <c r="W64" s="30"/>
      <c r="X64" s="30"/>
      <c r="Y64" s="30"/>
      <c r="Z64" s="30">
        <f>COUNTIF(Z9:Z58,"Yes")</f>
        <v>21</v>
      </c>
      <c r="AA64" s="30"/>
      <c r="AB64" s="30"/>
      <c r="AC64" s="30"/>
      <c r="AD64" s="30"/>
      <c r="AE64" s="30"/>
      <c r="AF64" s="30">
        <f>COUNTIF(AF9:AF58,"Yes")</f>
        <v>19</v>
      </c>
      <c r="AG64" s="30"/>
      <c r="AH64" s="30"/>
      <c r="AI64" s="30"/>
      <c r="AJ64" s="30"/>
      <c r="AK64" s="30"/>
      <c r="AL64" s="30"/>
      <c r="AM64" s="30"/>
      <c r="AN64" s="31"/>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N64" s="32"/>
      <c r="BO64" s="32"/>
      <c r="BV64" s="32"/>
      <c r="BW64" s="32"/>
      <c r="BX64" s="32"/>
      <c r="BY64" s="32"/>
      <c r="CA64" s="32"/>
      <c r="CB64" s="32"/>
    </row>
    <row r="65" spans="1:80">
      <c r="A65" s="27"/>
      <c r="B65" s="28"/>
      <c r="C65" s="29"/>
      <c r="D65" s="29"/>
      <c r="E65" s="30"/>
      <c r="F65" s="30"/>
      <c r="G65" s="30"/>
      <c r="H65" s="30"/>
      <c r="I65" s="30"/>
      <c r="J65" s="30"/>
      <c r="K65" s="30"/>
      <c r="L65" s="29"/>
      <c r="M65" s="30"/>
      <c r="N65" s="30"/>
      <c r="O65" s="30"/>
      <c r="P65" s="30"/>
      <c r="Q65" s="30"/>
      <c r="R65" s="30"/>
      <c r="S65" s="30" t="s">
        <v>4120</v>
      </c>
      <c r="T65" s="30" t="s">
        <v>4104</v>
      </c>
      <c r="U65" s="30"/>
      <c r="V65" s="30"/>
      <c r="W65" s="30"/>
      <c r="X65" s="30"/>
      <c r="Y65" s="30"/>
      <c r="Z65" s="30">
        <f>Z64/25</f>
        <v>0.84</v>
      </c>
      <c r="AA65" s="30"/>
      <c r="AB65" s="30"/>
      <c r="AC65" s="30"/>
      <c r="AD65" s="30"/>
      <c r="AE65" s="30"/>
      <c r="AF65" s="30">
        <f>AF64/25</f>
        <v>0.76</v>
      </c>
      <c r="AG65" s="30"/>
      <c r="AH65" s="30"/>
      <c r="AI65" s="30"/>
      <c r="AJ65" s="30"/>
      <c r="AK65" s="30"/>
      <c r="AL65" s="30"/>
      <c r="AM65" s="30"/>
      <c r="AN65" s="31"/>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N65" s="32"/>
      <c r="BO65" s="32"/>
      <c r="BV65" s="32"/>
      <c r="BW65" s="32"/>
      <c r="BX65" s="32"/>
      <c r="BY65" s="32"/>
      <c r="CA65" s="32"/>
      <c r="CB65" s="32"/>
    </row>
    <row r="66" spans="1:80">
      <c r="A66" s="27"/>
      <c r="B66" s="28"/>
      <c r="C66" s="29"/>
      <c r="D66" s="29"/>
      <c r="E66" s="30"/>
      <c r="F66" s="30"/>
      <c r="G66" s="30"/>
      <c r="H66" s="30"/>
      <c r="I66" s="30"/>
      <c r="J66" s="30"/>
      <c r="K66" s="30"/>
      <c r="L66" s="29"/>
      <c r="M66" s="30"/>
      <c r="N66" s="30"/>
      <c r="O66" s="30"/>
      <c r="P66" s="30"/>
      <c r="Q66" s="30"/>
      <c r="R66" s="30"/>
      <c r="S66" s="30">
        <v>9</v>
      </c>
      <c r="T66" s="30">
        <f t="shared" ref="T66:T68" si="0">COUNTIF($S$9:$S$58,S66)</f>
        <v>6</v>
      </c>
      <c r="U66" s="30"/>
      <c r="V66" s="30"/>
      <c r="W66" s="30"/>
      <c r="X66" s="30"/>
      <c r="Y66" s="30"/>
      <c r="Z66" s="30"/>
      <c r="AA66" s="30"/>
      <c r="AB66" s="30"/>
      <c r="AC66" s="30"/>
      <c r="AD66" s="30"/>
      <c r="AE66" s="30"/>
      <c r="AF66" s="30"/>
      <c r="AG66" s="30"/>
      <c r="AH66" s="30"/>
      <c r="AI66" s="30"/>
      <c r="AJ66" s="30"/>
      <c r="AK66" s="30"/>
      <c r="AL66" s="30"/>
      <c r="AM66" s="30"/>
      <c r="AN66" s="31"/>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N66" s="32"/>
      <c r="BO66" s="32"/>
      <c r="BV66" s="32"/>
      <c r="BW66" s="32"/>
      <c r="BX66" s="32"/>
      <c r="BY66" s="32"/>
      <c r="CA66" s="32"/>
      <c r="CB66" s="32"/>
    </row>
    <row r="67" spans="1:80">
      <c r="A67" s="27"/>
      <c r="B67" s="28"/>
      <c r="C67" s="29"/>
      <c r="D67" s="29"/>
      <c r="E67" s="30"/>
      <c r="F67" s="30"/>
      <c r="G67" s="30"/>
      <c r="H67" s="30"/>
      <c r="I67" s="30"/>
      <c r="J67" s="30"/>
      <c r="K67" s="30"/>
      <c r="L67" s="29"/>
      <c r="M67" s="30"/>
      <c r="N67" s="30"/>
      <c r="O67" s="30"/>
      <c r="P67" s="30"/>
      <c r="Q67" s="30"/>
      <c r="R67" s="30"/>
      <c r="S67" s="30">
        <v>10</v>
      </c>
      <c r="T67" s="30">
        <f t="shared" si="0"/>
        <v>5</v>
      </c>
      <c r="U67" s="30"/>
      <c r="V67" s="30"/>
      <c r="W67" s="30"/>
      <c r="X67" s="30"/>
      <c r="Y67" s="30"/>
      <c r="Z67" s="30"/>
      <c r="AA67" s="30"/>
      <c r="AB67" s="30"/>
      <c r="AC67" s="30"/>
      <c r="AD67" s="30"/>
      <c r="AE67" s="30"/>
      <c r="AF67" s="30"/>
      <c r="AG67" s="30"/>
      <c r="AH67" s="30"/>
      <c r="AI67" s="30"/>
      <c r="AJ67" s="30"/>
      <c r="AK67" s="30"/>
      <c r="AL67" s="30"/>
      <c r="AM67" s="30"/>
      <c r="AN67" s="31"/>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N67" s="32"/>
      <c r="BO67" s="32"/>
      <c r="BV67" s="32"/>
      <c r="BW67" s="32"/>
      <c r="BX67" s="32"/>
      <c r="BY67" s="32"/>
      <c r="CA67" s="32"/>
      <c r="CB67" s="32"/>
    </row>
    <row r="68" spans="1:80">
      <c r="A68" s="27"/>
      <c r="B68" s="28"/>
      <c r="C68" s="29"/>
      <c r="D68" s="29"/>
      <c r="E68" s="30"/>
      <c r="F68" s="30"/>
      <c r="G68" s="30"/>
      <c r="H68" s="30"/>
      <c r="I68" s="30"/>
      <c r="J68" s="30"/>
      <c r="K68" s="30"/>
      <c r="L68" s="29"/>
      <c r="M68" s="30"/>
      <c r="N68" s="30"/>
      <c r="O68" s="30"/>
      <c r="P68" s="30"/>
      <c r="Q68" s="30"/>
      <c r="R68" s="30"/>
      <c r="S68" s="30">
        <v>11</v>
      </c>
      <c r="T68" s="30">
        <f t="shared" si="0"/>
        <v>8</v>
      </c>
      <c r="U68" s="30"/>
      <c r="V68" s="30"/>
      <c r="W68" s="30"/>
      <c r="X68" s="30"/>
      <c r="Y68" s="30"/>
      <c r="Z68" s="30"/>
      <c r="AA68" s="30"/>
      <c r="AB68" s="30"/>
      <c r="AC68" s="30"/>
      <c r="AD68" s="30"/>
      <c r="AE68" s="30"/>
      <c r="AF68" s="30"/>
      <c r="AG68" s="30"/>
      <c r="AH68" s="30"/>
      <c r="AI68" s="30"/>
      <c r="AJ68" s="30"/>
      <c r="AK68" s="30"/>
      <c r="AL68" s="30"/>
      <c r="AM68" s="30"/>
      <c r="AN68" s="31"/>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N68" s="32"/>
      <c r="BO68" s="32"/>
      <c r="BV68" s="32"/>
      <c r="BW68" s="32"/>
      <c r="BX68" s="32"/>
      <c r="BY68" s="32"/>
      <c r="CA68" s="32"/>
      <c r="CB68" s="32"/>
    </row>
    <row r="69" spans="1:80">
      <c r="A69" s="27"/>
      <c r="B69" s="28"/>
      <c r="C69" s="29"/>
      <c r="D69" s="29"/>
      <c r="E69" s="30"/>
      <c r="F69" s="30"/>
      <c r="G69" s="30"/>
      <c r="H69" s="30"/>
      <c r="I69" s="30"/>
      <c r="J69" s="30"/>
      <c r="K69" s="30"/>
      <c r="L69" s="29"/>
      <c r="M69" s="30"/>
      <c r="N69" s="30"/>
      <c r="O69" s="30"/>
      <c r="P69" s="30"/>
      <c r="Q69" s="30"/>
      <c r="R69" s="30"/>
      <c r="S69" s="30">
        <v>12</v>
      </c>
      <c r="T69" s="30">
        <f>COUNTIF($S$9:$S$58,S69)</f>
        <v>2</v>
      </c>
      <c r="U69" s="30"/>
      <c r="V69" s="30"/>
      <c r="W69" s="30"/>
      <c r="X69" s="30"/>
      <c r="Y69" s="30"/>
      <c r="Z69" s="30"/>
      <c r="AA69" s="30"/>
      <c r="AB69" s="30"/>
      <c r="AC69" s="30"/>
      <c r="AD69" s="30"/>
      <c r="AE69" s="30"/>
      <c r="AF69" s="30"/>
      <c r="AG69" s="30"/>
      <c r="AH69" s="30"/>
      <c r="AI69" s="30"/>
      <c r="AJ69" s="30"/>
      <c r="AK69" s="30"/>
      <c r="AL69" s="30"/>
      <c r="AM69" s="30"/>
      <c r="AN69" s="31"/>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N69" s="32"/>
      <c r="BO69" s="32"/>
      <c r="BV69" s="32"/>
      <c r="BW69" s="32"/>
      <c r="BX69" s="32"/>
      <c r="BY69" s="32"/>
      <c r="CA69" s="32"/>
      <c r="CB69" s="32"/>
    </row>
    <row r="70" spans="1:80">
      <c r="A70" s="27"/>
      <c r="B70" s="28"/>
      <c r="C70" s="29"/>
      <c r="D70" s="29"/>
      <c r="E70" s="30"/>
      <c r="F70" s="30"/>
      <c r="G70" s="30"/>
      <c r="H70" s="30"/>
      <c r="I70" s="30"/>
      <c r="J70" s="30"/>
      <c r="K70" s="30"/>
      <c r="L70" s="29"/>
      <c r="M70" s="30"/>
      <c r="N70" s="30"/>
      <c r="O70" s="30"/>
      <c r="P70" s="30"/>
      <c r="Q70" s="30"/>
      <c r="R70" s="30"/>
      <c r="U70" s="30"/>
      <c r="V70" s="30"/>
      <c r="W70" s="30"/>
      <c r="X70" s="30"/>
      <c r="Y70" s="30"/>
      <c r="Z70" s="30"/>
      <c r="AA70" s="30"/>
      <c r="AB70" s="30"/>
      <c r="AC70" s="30"/>
      <c r="AD70" s="30"/>
      <c r="AE70" s="30"/>
      <c r="AF70" s="30"/>
      <c r="AG70" s="30"/>
      <c r="AH70" s="30"/>
      <c r="AI70" s="30"/>
      <c r="AJ70" s="30"/>
      <c r="AK70" s="30"/>
      <c r="AL70" s="30"/>
      <c r="AM70" s="30"/>
      <c r="AN70" s="31"/>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N70" s="32"/>
      <c r="BO70" s="32"/>
      <c r="BV70" s="32"/>
      <c r="BW70" s="32"/>
      <c r="BX70" s="32"/>
      <c r="BY70" s="32"/>
      <c r="CA70" s="32"/>
      <c r="CB70" s="32"/>
    </row>
    <row r="71" spans="1:80">
      <c r="A71" s="27"/>
      <c r="B71" s="28"/>
      <c r="C71" s="29"/>
      <c r="D71" s="29"/>
      <c r="E71" s="30"/>
      <c r="F71" s="30"/>
      <c r="G71" s="30"/>
      <c r="H71" s="30"/>
      <c r="I71" s="30"/>
      <c r="J71" s="30"/>
      <c r="K71" s="30"/>
      <c r="L71" s="29"/>
      <c r="M71" s="30"/>
      <c r="N71" s="30"/>
      <c r="O71" s="30"/>
      <c r="P71" s="30"/>
      <c r="Q71" s="30"/>
      <c r="R71" s="30"/>
      <c r="U71" s="30"/>
      <c r="V71" s="30"/>
      <c r="W71" s="30"/>
      <c r="X71" s="30"/>
      <c r="Y71" s="30"/>
      <c r="Z71" s="30"/>
      <c r="AA71" s="30"/>
      <c r="AB71" s="30"/>
      <c r="AC71" s="30"/>
      <c r="AD71" s="30"/>
      <c r="AE71" s="30"/>
      <c r="AF71" s="30"/>
      <c r="AG71" s="30"/>
      <c r="AH71" s="30"/>
      <c r="AI71" s="30"/>
      <c r="AJ71" s="30"/>
      <c r="AK71" s="30"/>
      <c r="AL71" s="30"/>
      <c r="AM71" s="30"/>
      <c r="AN71" s="31"/>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N71" s="32"/>
      <c r="BO71" s="32"/>
      <c r="BV71" s="32"/>
      <c r="BW71" s="32"/>
      <c r="BX71" s="32"/>
      <c r="BY71" s="32"/>
      <c r="CA71" s="32"/>
      <c r="CB71" s="32"/>
    </row>
    <row r="72" spans="1:80">
      <c r="A72" s="27"/>
      <c r="B72" s="28"/>
      <c r="C72" s="29"/>
      <c r="D72" s="29"/>
      <c r="E72" s="30"/>
      <c r="F72" s="30"/>
      <c r="G72" s="30"/>
      <c r="H72" s="30"/>
      <c r="I72" s="30"/>
      <c r="J72" s="30"/>
      <c r="K72" s="30"/>
      <c r="L72" s="29"/>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1"/>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N72" s="32"/>
      <c r="BO72" s="32"/>
      <c r="BV72" s="32"/>
      <c r="BW72" s="32"/>
      <c r="BX72" s="32"/>
      <c r="BY72" s="32"/>
      <c r="CA72" s="32"/>
      <c r="CB72" s="32"/>
    </row>
    <row r="73" spans="1:80">
      <c r="A73" s="27"/>
      <c r="B73" s="28"/>
      <c r="C73" s="29"/>
      <c r="D73" s="29"/>
      <c r="E73" s="30"/>
      <c r="F73" s="30"/>
      <c r="G73" s="30"/>
      <c r="H73" s="30"/>
      <c r="I73" s="30"/>
      <c r="J73" s="30"/>
      <c r="K73" s="30"/>
      <c r="L73" s="29"/>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1"/>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N73" s="32"/>
      <c r="BO73" s="32"/>
      <c r="BV73" s="32"/>
      <c r="BW73" s="32"/>
      <c r="BX73" s="32"/>
      <c r="BY73" s="32"/>
      <c r="CA73" s="32"/>
      <c r="CB73" s="32"/>
    </row>
    <row r="74" spans="1:80">
      <c r="A74" s="27"/>
      <c r="B74" s="28"/>
      <c r="C74" s="29"/>
      <c r="D74" s="29"/>
      <c r="E74" s="30"/>
      <c r="F74" s="30"/>
      <c r="G74" s="30"/>
      <c r="H74" s="30"/>
      <c r="I74" s="30"/>
      <c r="J74" s="30"/>
      <c r="K74" s="30"/>
      <c r="L74" s="29"/>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1"/>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N74" s="32"/>
      <c r="BO74" s="32"/>
      <c r="BV74" s="32"/>
      <c r="BW74" s="32"/>
      <c r="BX74" s="32"/>
      <c r="BY74" s="32"/>
      <c r="CA74" s="32"/>
      <c r="CB74" s="32"/>
    </row>
    <row r="75" spans="1:80">
      <c r="A75" s="27"/>
      <c r="B75" s="28"/>
      <c r="C75" s="29"/>
      <c r="D75" s="29"/>
      <c r="E75" s="30"/>
      <c r="F75" s="30"/>
      <c r="G75" s="30"/>
      <c r="H75" s="30"/>
      <c r="I75" s="30"/>
      <c r="J75" s="30"/>
      <c r="K75" s="30"/>
      <c r="L75" s="29"/>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1"/>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N75" s="32"/>
      <c r="BO75" s="32"/>
      <c r="BV75" s="32"/>
      <c r="BW75" s="32"/>
      <c r="BX75" s="32"/>
      <c r="BY75" s="32"/>
      <c r="CA75" s="32"/>
      <c r="CB75" s="32"/>
    </row>
    <row r="76" spans="1:80">
      <c r="A76" s="27"/>
      <c r="B76" s="28"/>
      <c r="C76" s="29"/>
      <c r="D76" s="29"/>
      <c r="E76" s="30"/>
      <c r="F76" s="30"/>
      <c r="G76" s="30"/>
      <c r="H76" s="30"/>
      <c r="I76" s="30"/>
      <c r="J76" s="30"/>
      <c r="K76" s="30"/>
      <c r="L76" s="29"/>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1"/>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N76" s="32"/>
      <c r="BO76" s="32"/>
      <c r="BV76" s="32"/>
      <c r="BW76" s="32"/>
      <c r="BX76" s="32"/>
      <c r="BY76" s="32"/>
      <c r="CA76" s="32"/>
      <c r="CB76" s="32"/>
    </row>
    <row r="77" spans="1:80">
      <c r="A77" s="27"/>
      <c r="B77" s="28"/>
      <c r="C77" s="29"/>
      <c r="D77" s="29"/>
      <c r="E77" s="30"/>
      <c r="F77" s="30"/>
      <c r="G77" s="30"/>
      <c r="H77" s="30"/>
      <c r="I77" s="30"/>
      <c r="J77" s="30"/>
      <c r="K77" s="30"/>
      <c r="L77" s="29"/>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1"/>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N77" s="32"/>
      <c r="BO77" s="32"/>
      <c r="BV77" s="32"/>
      <c r="BW77" s="32"/>
      <c r="BX77" s="32"/>
      <c r="BY77" s="32"/>
      <c r="CA77" s="32"/>
      <c r="CB77" s="32"/>
    </row>
    <row r="78" spans="1:80">
      <c r="A78" s="27"/>
      <c r="B78" s="28"/>
      <c r="C78" s="29"/>
      <c r="D78" s="29"/>
      <c r="E78" s="30"/>
      <c r="F78" s="30"/>
      <c r="G78" s="30"/>
      <c r="H78" s="30"/>
      <c r="I78" s="30"/>
      <c r="J78" s="30"/>
      <c r="K78" s="30"/>
      <c r="L78" s="29"/>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1"/>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N78" s="32"/>
      <c r="BO78" s="32"/>
      <c r="BV78" s="32"/>
      <c r="BW78" s="32"/>
      <c r="BX78" s="32"/>
      <c r="BY78" s="32"/>
      <c r="CA78" s="32"/>
      <c r="CB78" s="32"/>
    </row>
    <row r="79" spans="1:80">
      <c r="A79" s="27"/>
      <c r="B79" s="28"/>
      <c r="C79" s="29"/>
      <c r="D79" s="29"/>
      <c r="E79" s="30"/>
      <c r="F79" s="30"/>
      <c r="G79" s="30"/>
      <c r="H79" s="30"/>
      <c r="I79" s="30"/>
      <c r="J79" s="30"/>
      <c r="K79" s="30"/>
      <c r="L79" s="29"/>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1"/>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N79" s="32"/>
      <c r="BO79" s="32"/>
      <c r="BV79" s="32"/>
      <c r="BW79" s="32"/>
      <c r="BX79" s="32"/>
      <c r="BY79" s="32"/>
      <c r="CA79" s="32"/>
      <c r="CB79" s="32"/>
    </row>
    <row r="80" spans="1:80">
      <c r="A80" s="27"/>
      <c r="B80" s="28"/>
      <c r="C80" s="29"/>
      <c r="D80" s="29"/>
      <c r="E80" s="30"/>
      <c r="F80" s="30"/>
      <c r="G80" s="30"/>
      <c r="H80" s="30"/>
      <c r="I80" s="30"/>
      <c r="J80" s="30"/>
      <c r="K80" s="30"/>
      <c r="L80" s="29"/>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1"/>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N80" s="32"/>
      <c r="BO80" s="32"/>
      <c r="BV80" s="32"/>
      <c r="BW80" s="32"/>
      <c r="BX80" s="32"/>
      <c r="BY80" s="32"/>
      <c r="CA80" s="32"/>
      <c r="CB80" s="32"/>
    </row>
    <row r="81" spans="1:80">
      <c r="A81" s="27"/>
      <c r="B81" s="28"/>
      <c r="C81" s="29"/>
      <c r="D81" s="29"/>
      <c r="E81" s="30"/>
      <c r="F81" s="30"/>
      <c r="G81" s="30"/>
      <c r="H81" s="30"/>
      <c r="I81" s="30"/>
      <c r="J81" s="30"/>
      <c r="K81" s="30"/>
      <c r="L81" s="29"/>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1"/>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N81" s="32"/>
      <c r="BO81" s="32"/>
      <c r="BV81" s="32"/>
      <c r="BW81" s="32"/>
      <c r="BX81" s="32"/>
      <c r="BY81" s="32"/>
      <c r="CA81" s="32"/>
      <c r="CB81" s="32"/>
    </row>
    <row r="82" spans="1:80">
      <c r="A82" s="27"/>
      <c r="B82" s="28"/>
      <c r="C82" s="29"/>
      <c r="D82" s="29"/>
      <c r="E82" s="30"/>
      <c r="F82" s="30"/>
      <c r="G82" s="30"/>
      <c r="H82" s="30"/>
      <c r="I82" s="30"/>
      <c r="J82" s="30"/>
      <c r="K82" s="30"/>
      <c r="L82" s="29"/>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1"/>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N82" s="32"/>
      <c r="BO82" s="32"/>
      <c r="BV82" s="32"/>
      <c r="BW82" s="32"/>
      <c r="BX82" s="32"/>
      <c r="BY82" s="32"/>
      <c r="CA82" s="32"/>
      <c r="CB82" s="32"/>
    </row>
    <row r="83" spans="1:80">
      <c r="A83" s="27"/>
      <c r="B83" s="28"/>
      <c r="C83" s="29"/>
      <c r="D83" s="29"/>
      <c r="E83" s="30"/>
      <c r="F83" s="30"/>
      <c r="G83" s="30"/>
      <c r="H83" s="30"/>
      <c r="I83" s="30"/>
      <c r="J83" s="30"/>
      <c r="K83" s="30"/>
      <c r="L83" s="29"/>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1"/>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N83" s="32"/>
      <c r="BO83" s="32"/>
      <c r="BV83" s="32"/>
      <c r="BW83" s="32"/>
      <c r="BX83" s="32"/>
      <c r="BY83" s="32"/>
      <c r="CA83" s="32"/>
      <c r="CB83" s="32"/>
    </row>
    <row r="84" spans="1:80">
      <c r="A84" s="27"/>
      <c r="B84" s="28"/>
      <c r="C84" s="29"/>
      <c r="D84" s="29"/>
      <c r="E84" s="30"/>
      <c r="F84" s="30"/>
      <c r="G84" s="30"/>
      <c r="H84" s="30"/>
      <c r="I84" s="30"/>
      <c r="J84" s="30"/>
      <c r="K84" s="30"/>
      <c r="L84" s="29"/>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1"/>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N84" s="32"/>
      <c r="BO84" s="32"/>
      <c r="BV84" s="32"/>
      <c r="BW84" s="32"/>
      <c r="BX84" s="32"/>
      <c r="BY84" s="32"/>
      <c r="CA84" s="32"/>
      <c r="CB84" s="32"/>
    </row>
    <row r="85" spans="1:80">
      <c r="A85" s="27"/>
      <c r="B85" s="28"/>
      <c r="C85" s="29"/>
      <c r="D85" s="29"/>
      <c r="E85" s="30"/>
      <c r="F85" s="30"/>
      <c r="G85" s="30"/>
      <c r="H85" s="30"/>
      <c r="I85" s="30"/>
      <c r="J85" s="30"/>
      <c r="K85" s="30"/>
      <c r="L85" s="29"/>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1"/>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N85" s="32"/>
      <c r="BO85" s="32"/>
      <c r="BV85" s="32"/>
      <c r="BW85" s="32"/>
      <c r="BX85" s="32"/>
      <c r="BY85" s="32"/>
      <c r="CA85" s="32"/>
      <c r="CB85" s="32"/>
    </row>
    <row r="86" spans="1:80">
      <c r="A86" s="27"/>
      <c r="B86" s="28"/>
      <c r="C86" s="29"/>
      <c r="D86" s="29"/>
      <c r="E86" s="30"/>
      <c r="F86" s="30"/>
      <c r="G86" s="30"/>
      <c r="H86" s="30"/>
      <c r="I86" s="30"/>
      <c r="J86" s="30"/>
      <c r="K86" s="30"/>
      <c r="L86" s="29"/>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1"/>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N86" s="32"/>
      <c r="BO86" s="32"/>
      <c r="BV86" s="32"/>
      <c r="BW86" s="32"/>
      <c r="BX86" s="32"/>
      <c r="BY86" s="32"/>
      <c r="CA86" s="32"/>
      <c r="CB86" s="32"/>
    </row>
    <row r="87" spans="1:80">
      <c r="A87" s="27"/>
      <c r="B87" s="28"/>
      <c r="C87" s="29"/>
      <c r="D87" s="29"/>
      <c r="E87" s="30"/>
      <c r="F87" s="30"/>
      <c r="G87" s="30"/>
      <c r="H87" s="30"/>
      <c r="I87" s="30"/>
      <c r="J87" s="30"/>
      <c r="K87" s="30"/>
      <c r="L87" s="29"/>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1"/>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N87" s="32"/>
      <c r="BO87" s="32"/>
      <c r="BV87" s="32"/>
      <c r="BW87" s="32"/>
      <c r="BX87" s="32"/>
      <c r="BY87" s="32"/>
      <c r="CA87" s="32"/>
      <c r="CB87" s="32"/>
    </row>
    <row r="88" spans="1:80">
      <c r="A88" s="27"/>
      <c r="B88" s="28"/>
      <c r="C88" s="29"/>
      <c r="D88" s="29"/>
      <c r="E88" s="30"/>
      <c r="F88" s="30"/>
      <c r="G88" s="30"/>
      <c r="H88" s="30"/>
      <c r="I88" s="30"/>
      <c r="J88" s="30"/>
      <c r="K88" s="30"/>
      <c r="L88" s="29"/>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1"/>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N88" s="32"/>
      <c r="BO88" s="32"/>
      <c r="BV88" s="32"/>
      <c r="BW88" s="32"/>
      <c r="BX88" s="32"/>
      <c r="BY88" s="32"/>
      <c r="CA88" s="32"/>
      <c r="CB88" s="32"/>
    </row>
    <row r="89" spans="1:80">
      <c r="A89" s="27"/>
      <c r="B89" s="28"/>
      <c r="C89" s="29"/>
      <c r="D89" s="29"/>
      <c r="E89" s="30"/>
      <c r="F89" s="30"/>
      <c r="G89" s="30"/>
      <c r="H89" s="30"/>
      <c r="I89" s="30"/>
      <c r="J89" s="30"/>
      <c r="K89" s="30"/>
      <c r="L89" s="29"/>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1"/>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N89" s="32"/>
      <c r="BO89" s="32"/>
      <c r="BV89" s="32"/>
      <c r="BW89" s="32"/>
      <c r="BX89" s="32"/>
      <c r="BY89" s="32"/>
      <c r="CA89" s="32"/>
      <c r="CB89" s="32"/>
    </row>
    <row r="90" spans="1:80">
      <c r="A90" s="27"/>
      <c r="B90" s="28"/>
      <c r="C90" s="29"/>
      <c r="D90" s="29"/>
      <c r="E90" s="30"/>
      <c r="F90" s="30"/>
      <c r="G90" s="30"/>
      <c r="H90" s="30"/>
      <c r="I90" s="30"/>
      <c r="J90" s="30"/>
      <c r="K90" s="30"/>
      <c r="L90" s="29"/>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1"/>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N90" s="32"/>
      <c r="BO90" s="32"/>
      <c r="BV90" s="32"/>
      <c r="BW90" s="32"/>
      <c r="BX90" s="32"/>
      <c r="BY90" s="32"/>
      <c r="CA90" s="32"/>
      <c r="CB90" s="32"/>
    </row>
    <row r="91" spans="1:80">
      <c r="A91" s="27"/>
      <c r="B91" s="28"/>
      <c r="C91" s="29"/>
      <c r="D91" s="29"/>
      <c r="E91" s="30"/>
      <c r="F91" s="30"/>
      <c r="G91" s="30"/>
      <c r="H91" s="30"/>
      <c r="I91" s="30"/>
      <c r="J91" s="30"/>
      <c r="K91" s="30"/>
      <c r="L91" s="29"/>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1"/>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N91" s="32"/>
      <c r="BO91" s="32"/>
      <c r="BV91" s="32"/>
      <c r="BW91" s="32"/>
      <c r="BX91" s="32"/>
      <c r="BY91" s="32"/>
      <c r="CA91" s="32"/>
      <c r="CB91" s="32"/>
    </row>
    <row r="92" spans="1:80">
      <c r="A92" s="27"/>
      <c r="B92" s="28"/>
      <c r="C92" s="29"/>
      <c r="D92" s="29"/>
      <c r="E92" s="30"/>
      <c r="F92" s="30"/>
      <c r="G92" s="30"/>
      <c r="H92" s="30"/>
      <c r="I92" s="30"/>
      <c r="J92" s="30"/>
      <c r="K92" s="30"/>
      <c r="L92" s="29"/>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1"/>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N92" s="32"/>
      <c r="BO92" s="32"/>
      <c r="BV92" s="32"/>
      <c r="BW92" s="32"/>
      <c r="BX92" s="32"/>
      <c r="BY92" s="32"/>
      <c r="CA92" s="32"/>
      <c r="CB92" s="32"/>
    </row>
    <row r="93" spans="1:80">
      <c r="A93" s="27"/>
      <c r="B93" s="28"/>
      <c r="C93" s="29"/>
      <c r="D93" s="29"/>
      <c r="E93" s="30"/>
      <c r="F93" s="30"/>
      <c r="G93" s="30"/>
      <c r="H93" s="30"/>
      <c r="I93" s="30"/>
      <c r="J93" s="30"/>
      <c r="K93" s="30"/>
      <c r="L93" s="29"/>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1"/>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N93" s="32"/>
      <c r="BO93" s="32"/>
      <c r="BV93" s="32"/>
      <c r="BW93" s="32"/>
      <c r="BX93" s="32"/>
      <c r="BY93" s="32"/>
      <c r="CA93" s="32"/>
      <c r="CB93" s="32"/>
    </row>
    <row r="94" spans="1:80">
      <c r="A94" s="27"/>
      <c r="B94" s="28"/>
      <c r="C94" s="29"/>
      <c r="D94" s="29"/>
      <c r="E94" s="30"/>
      <c r="F94" s="30"/>
      <c r="G94" s="30"/>
      <c r="H94" s="30"/>
      <c r="I94" s="30"/>
      <c r="J94" s="30"/>
      <c r="K94" s="30"/>
      <c r="L94" s="29"/>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1"/>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N94" s="32"/>
      <c r="BO94" s="32"/>
      <c r="BV94" s="32"/>
      <c r="BW94" s="32"/>
      <c r="BX94" s="32"/>
      <c r="BY94" s="32"/>
      <c r="CA94" s="32"/>
      <c r="CB94" s="32"/>
    </row>
    <row r="95" spans="1:80">
      <c r="A95" s="27"/>
      <c r="B95" s="28"/>
      <c r="C95" s="29"/>
      <c r="D95" s="29"/>
      <c r="E95" s="30"/>
      <c r="F95" s="30"/>
      <c r="G95" s="30"/>
      <c r="H95" s="30"/>
      <c r="I95" s="30"/>
      <c r="J95" s="30"/>
      <c r="K95" s="30"/>
      <c r="L95" s="29"/>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1"/>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N95" s="32"/>
      <c r="BO95" s="32"/>
      <c r="BV95" s="32"/>
      <c r="BW95" s="32"/>
      <c r="BX95" s="32"/>
      <c r="BY95" s="32"/>
      <c r="CA95" s="32"/>
      <c r="CB95" s="32"/>
    </row>
    <row r="96" spans="1:80">
      <c r="A96" s="27"/>
      <c r="B96" s="28"/>
      <c r="C96" s="29"/>
      <c r="D96" s="29"/>
      <c r="E96" s="30"/>
      <c r="F96" s="30"/>
      <c r="G96" s="30"/>
      <c r="H96" s="30"/>
      <c r="I96" s="30"/>
      <c r="J96" s="30"/>
      <c r="K96" s="30"/>
      <c r="L96" s="29"/>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1"/>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N96" s="32"/>
      <c r="BO96" s="32"/>
      <c r="BV96" s="32"/>
      <c r="BW96" s="32"/>
      <c r="BX96" s="32"/>
      <c r="BY96" s="32"/>
      <c r="CA96" s="32"/>
      <c r="CB96" s="32"/>
    </row>
    <row r="97" spans="1:80">
      <c r="A97" s="27"/>
      <c r="B97" s="28"/>
      <c r="C97" s="29"/>
      <c r="D97" s="29"/>
      <c r="E97" s="30"/>
      <c r="F97" s="30"/>
      <c r="G97" s="30"/>
      <c r="H97" s="30"/>
      <c r="I97" s="30"/>
      <c r="J97" s="30"/>
      <c r="K97" s="30"/>
      <c r="L97" s="29"/>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1"/>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N97" s="32"/>
      <c r="BO97" s="32"/>
      <c r="BV97" s="32"/>
      <c r="BW97" s="32"/>
      <c r="BX97" s="32"/>
      <c r="BY97" s="32"/>
      <c r="CA97" s="32"/>
      <c r="CB97" s="32"/>
    </row>
    <row r="98" spans="1:80">
      <c r="A98" s="27"/>
      <c r="B98" s="28"/>
      <c r="C98" s="29"/>
      <c r="D98" s="29"/>
      <c r="E98" s="30"/>
      <c r="F98" s="30"/>
      <c r="G98" s="30"/>
      <c r="H98" s="30"/>
      <c r="I98" s="30"/>
      <c r="J98" s="30"/>
      <c r="K98" s="30"/>
      <c r="L98" s="29"/>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1"/>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N98" s="32"/>
      <c r="BO98" s="32"/>
      <c r="BV98" s="32"/>
      <c r="BW98" s="32"/>
      <c r="BX98" s="32"/>
      <c r="BY98" s="32"/>
      <c r="CA98" s="32"/>
      <c r="CB98" s="32"/>
    </row>
    <row r="99" spans="1:80">
      <c r="A99" s="27"/>
      <c r="B99" s="28"/>
      <c r="C99" s="29"/>
      <c r="D99" s="29"/>
      <c r="E99" s="30"/>
      <c r="F99" s="30"/>
      <c r="G99" s="30"/>
      <c r="H99" s="30"/>
      <c r="I99" s="30"/>
      <c r="J99" s="30"/>
      <c r="K99" s="30"/>
      <c r="L99" s="29"/>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1"/>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N99" s="32"/>
      <c r="BO99" s="32"/>
      <c r="BV99" s="32"/>
      <c r="BW99" s="32"/>
      <c r="BX99" s="32"/>
      <c r="BY99" s="32"/>
      <c r="CA99" s="32"/>
      <c r="CB99" s="32"/>
    </row>
    <row r="100" spans="1:80">
      <c r="A100" s="27"/>
      <c r="B100" s="28"/>
      <c r="C100" s="29"/>
      <c r="D100" s="29"/>
      <c r="E100" s="30"/>
      <c r="F100" s="30"/>
      <c r="G100" s="30"/>
      <c r="H100" s="30"/>
      <c r="I100" s="30"/>
      <c r="J100" s="30"/>
      <c r="K100" s="30"/>
      <c r="L100" s="29"/>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1"/>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N100" s="32"/>
      <c r="BO100" s="32"/>
      <c r="BV100" s="32"/>
      <c r="BW100" s="32"/>
      <c r="BX100" s="32"/>
      <c r="BY100" s="32"/>
      <c r="CA100" s="32"/>
      <c r="CB100" s="32"/>
    </row>
    <row r="101" spans="1:80">
      <c r="A101" s="27"/>
      <c r="B101" s="28"/>
      <c r="C101" s="29"/>
      <c r="D101" s="29"/>
      <c r="E101" s="30"/>
      <c r="F101" s="30"/>
      <c r="G101" s="30"/>
      <c r="H101" s="30"/>
      <c r="I101" s="30"/>
      <c r="J101" s="30"/>
      <c r="K101" s="30"/>
      <c r="L101" s="29"/>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1"/>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N101" s="32"/>
      <c r="BO101" s="32"/>
      <c r="BV101" s="32"/>
      <c r="BW101" s="32"/>
      <c r="BX101" s="32"/>
      <c r="BY101" s="32"/>
      <c r="CA101" s="32"/>
      <c r="CB101" s="32"/>
    </row>
    <row r="102" spans="1:80">
      <c r="A102" s="27"/>
      <c r="B102" s="28"/>
      <c r="C102" s="29"/>
      <c r="D102" s="29"/>
      <c r="E102" s="30"/>
      <c r="F102" s="30"/>
      <c r="G102" s="30"/>
      <c r="H102" s="30"/>
      <c r="I102" s="30"/>
      <c r="J102" s="30"/>
      <c r="K102" s="30"/>
      <c r="L102" s="29"/>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1"/>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N102" s="32"/>
      <c r="BO102" s="32"/>
      <c r="BV102" s="32"/>
      <c r="BW102" s="32"/>
      <c r="BX102" s="32"/>
      <c r="BY102" s="32"/>
      <c r="CA102" s="32"/>
      <c r="CB102" s="32"/>
    </row>
    <row r="103" spans="1:80">
      <c r="A103" s="27"/>
      <c r="B103" s="28"/>
      <c r="C103" s="29"/>
      <c r="D103" s="29"/>
      <c r="E103" s="30"/>
      <c r="F103" s="30"/>
      <c r="G103" s="30"/>
      <c r="H103" s="30"/>
      <c r="I103" s="30"/>
      <c r="J103" s="30"/>
      <c r="K103" s="30"/>
      <c r="L103" s="29"/>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1"/>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N103" s="32"/>
      <c r="BO103" s="32"/>
      <c r="BV103" s="32"/>
      <c r="BW103" s="32"/>
      <c r="BX103" s="32"/>
      <c r="BY103" s="32"/>
      <c r="CA103" s="32"/>
      <c r="CB103" s="32"/>
    </row>
    <row r="104" spans="1:80" hidden="1">
      <c r="A104" s="27"/>
      <c r="B104" s="28"/>
      <c r="C104" s="29"/>
      <c r="D104" s="29"/>
      <c r="E104" s="30"/>
      <c r="F104" s="30"/>
      <c r="G104" s="30"/>
      <c r="H104" s="30"/>
      <c r="I104" s="30"/>
      <c r="J104" s="30"/>
      <c r="K104" s="30"/>
      <c r="L104" s="29"/>
      <c r="M104" s="30"/>
      <c r="N104" s="30"/>
      <c r="O104" s="30"/>
      <c r="P104" s="30"/>
      <c r="Q104" s="30"/>
      <c r="R104" s="30"/>
      <c r="S104" s="30"/>
      <c r="T104" s="172" t="s">
        <v>682</v>
      </c>
      <c r="U104" s="30"/>
      <c r="V104" s="172" t="s">
        <v>682</v>
      </c>
      <c r="W104" s="30"/>
      <c r="X104" s="172" t="s">
        <v>682</v>
      </c>
      <c r="Y104" s="30"/>
      <c r="Z104" s="172" t="s">
        <v>682</v>
      </c>
      <c r="AA104" s="30"/>
      <c r="AB104" s="172" t="s">
        <v>682</v>
      </c>
      <c r="AC104" s="30"/>
      <c r="AD104" s="172" t="s">
        <v>682</v>
      </c>
      <c r="AE104" s="30"/>
      <c r="AF104" s="172" t="s">
        <v>682</v>
      </c>
      <c r="AG104" s="30"/>
      <c r="AH104" s="172" t="s">
        <v>682</v>
      </c>
      <c r="AI104" s="30"/>
      <c r="AJ104" s="172" t="s">
        <v>682</v>
      </c>
      <c r="AK104" s="30"/>
      <c r="AL104" s="172" t="s">
        <v>682</v>
      </c>
      <c r="AM104" s="30"/>
      <c r="AN104" s="31"/>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N104" s="32"/>
      <c r="BO104" s="32"/>
      <c r="BV104" s="32"/>
      <c r="BW104" s="32"/>
      <c r="BX104" s="32"/>
      <c r="BY104" s="32"/>
      <c r="CA104" s="32"/>
      <c r="CB104" s="32"/>
    </row>
    <row r="105" spans="1:80" hidden="1">
      <c r="A105" s="27"/>
      <c r="B105" s="28"/>
      <c r="C105" s="29"/>
      <c r="D105" s="29"/>
      <c r="E105" s="30"/>
      <c r="F105" s="30"/>
      <c r="G105" s="30"/>
      <c r="H105" s="30"/>
      <c r="I105" s="30"/>
      <c r="J105" s="30"/>
      <c r="K105" s="30"/>
      <c r="L105" s="29"/>
      <c r="M105" s="30"/>
      <c r="N105" s="30"/>
      <c r="O105" s="30"/>
      <c r="P105" s="30"/>
      <c r="Q105" s="30"/>
      <c r="R105" s="30"/>
      <c r="S105" s="30"/>
      <c r="T105" s="172" t="s">
        <v>683</v>
      </c>
      <c r="U105" s="30"/>
      <c r="V105" s="172" t="s">
        <v>683</v>
      </c>
      <c r="W105" s="30"/>
      <c r="X105" s="172" t="s">
        <v>683</v>
      </c>
      <c r="Y105" s="30"/>
      <c r="Z105" s="172" t="s">
        <v>683</v>
      </c>
      <c r="AA105" s="30"/>
      <c r="AB105" s="172" t="s">
        <v>683</v>
      </c>
      <c r="AC105" s="30"/>
      <c r="AD105" s="172" t="s">
        <v>683</v>
      </c>
      <c r="AE105" s="30"/>
      <c r="AF105" s="172" t="s">
        <v>683</v>
      </c>
      <c r="AG105" s="30"/>
      <c r="AH105" s="172" t="s">
        <v>683</v>
      </c>
      <c r="AI105" s="30"/>
      <c r="AJ105" s="172" t="s">
        <v>683</v>
      </c>
      <c r="AK105" s="30"/>
      <c r="AL105" s="172" t="s">
        <v>683</v>
      </c>
      <c r="AM105" s="30"/>
      <c r="AN105" s="31"/>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N105" s="32"/>
      <c r="BO105" s="32"/>
      <c r="BV105" s="32"/>
      <c r="BW105" s="32"/>
      <c r="BX105" s="32"/>
      <c r="BY105" s="32"/>
      <c r="CA105" s="32"/>
      <c r="CB105" s="32"/>
    </row>
    <row r="106" spans="1:80" hidden="1">
      <c r="A106" s="27"/>
      <c r="B106" s="28"/>
      <c r="C106" s="29"/>
      <c r="D106" s="29"/>
      <c r="E106" s="30"/>
      <c r="F106" s="30"/>
      <c r="G106" s="30"/>
      <c r="H106" s="30"/>
      <c r="I106" s="30"/>
      <c r="J106" s="30"/>
      <c r="K106" s="30"/>
      <c r="L106" s="29"/>
      <c r="M106" s="30"/>
      <c r="N106" s="30"/>
      <c r="O106" s="30"/>
      <c r="P106" s="30"/>
      <c r="Q106" s="30"/>
      <c r="R106" s="30"/>
      <c r="S106" s="30"/>
      <c r="T106" s="173" t="s">
        <v>684</v>
      </c>
      <c r="U106" s="30"/>
      <c r="V106" s="173" t="s">
        <v>685</v>
      </c>
      <c r="W106" s="30"/>
      <c r="X106" s="173" t="s">
        <v>686</v>
      </c>
      <c r="Y106" s="30"/>
      <c r="Z106" s="173" t="s">
        <v>687</v>
      </c>
      <c r="AA106" s="30"/>
      <c r="AB106" s="173" t="s">
        <v>688</v>
      </c>
      <c r="AC106" s="30"/>
      <c r="AD106" s="173" t="s">
        <v>689</v>
      </c>
      <c r="AE106" s="30"/>
      <c r="AF106" s="173" t="s">
        <v>690</v>
      </c>
      <c r="AG106" s="30"/>
      <c r="AH106" s="173" t="s">
        <v>691</v>
      </c>
      <c r="AI106" s="30"/>
      <c r="AJ106" s="173" t="s">
        <v>692</v>
      </c>
      <c r="AK106" s="30"/>
      <c r="AL106" s="173" t="s">
        <v>693</v>
      </c>
      <c r="AM106" s="30"/>
      <c r="AN106" s="31"/>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N106" s="32"/>
      <c r="BO106" s="32"/>
      <c r="BV106" s="32"/>
      <c r="BW106" s="32"/>
      <c r="BX106" s="32"/>
      <c r="BY106" s="32"/>
      <c r="CA106" s="32"/>
      <c r="CB106" s="32"/>
    </row>
    <row r="107" spans="1:80" hidden="1">
      <c r="A107" s="27"/>
      <c r="B107" s="28"/>
      <c r="C107" s="29"/>
      <c r="D107" s="29"/>
      <c r="E107" s="30"/>
      <c r="F107" s="30"/>
      <c r="G107" s="30"/>
      <c r="H107" s="30"/>
      <c r="I107" s="30"/>
      <c r="J107" s="30"/>
      <c r="K107" s="30"/>
      <c r="L107" s="29"/>
      <c r="M107" s="30"/>
      <c r="N107" s="30"/>
      <c r="O107" s="30"/>
      <c r="P107" s="30"/>
      <c r="Q107" s="30"/>
      <c r="R107" s="30"/>
      <c r="S107" s="30"/>
      <c r="T107" s="173" t="s">
        <v>187</v>
      </c>
      <c r="U107" s="30"/>
      <c r="V107" s="173" t="s">
        <v>187</v>
      </c>
      <c r="W107" s="30"/>
      <c r="X107" s="173" t="s">
        <v>187</v>
      </c>
      <c r="Y107" s="30"/>
      <c r="Z107" s="173" t="s">
        <v>187</v>
      </c>
      <c r="AA107" s="30"/>
      <c r="AB107" s="173" t="s">
        <v>187</v>
      </c>
      <c r="AC107" s="30"/>
      <c r="AD107" s="173" t="s">
        <v>187</v>
      </c>
      <c r="AE107" s="30"/>
      <c r="AF107" s="173" t="s">
        <v>187</v>
      </c>
      <c r="AG107" s="30"/>
      <c r="AH107" s="173" t="s">
        <v>187</v>
      </c>
      <c r="AI107" s="30"/>
      <c r="AJ107" s="173" t="s">
        <v>187</v>
      </c>
      <c r="AK107" s="30"/>
      <c r="AL107" s="173" t="s">
        <v>187</v>
      </c>
      <c r="AM107" s="30"/>
      <c r="AN107" s="31"/>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N107" s="32"/>
      <c r="BO107" s="32"/>
      <c r="BV107" s="32"/>
      <c r="BW107" s="32"/>
      <c r="BX107" s="32"/>
      <c r="BY107" s="32"/>
      <c r="CA107" s="32"/>
      <c r="CB107" s="32"/>
    </row>
    <row r="108" spans="1:80" hidden="1">
      <c r="A108" s="27"/>
      <c r="B108" s="28"/>
      <c r="C108" s="29"/>
      <c r="D108" s="29"/>
      <c r="E108" s="30"/>
      <c r="F108" s="30"/>
      <c r="G108" s="30"/>
      <c r="H108" s="30"/>
      <c r="I108" s="30"/>
      <c r="J108" s="30"/>
      <c r="K108" s="30"/>
      <c r="L108" s="29"/>
      <c r="M108" s="30"/>
      <c r="N108" s="30"/>
      <c r="O108" s="30"/>
      <c r="P108" s="30"/>
      <c r="Q108" s="30"/>
      <c r="R108" s="30"/>
      <c r="S108" s="30"/>
      <c r="T108" s="173" t="s">
        <v>188</v>
      </c>
      <c r="U108" s="30"/>
      <c r="V108" s="173" t="s">
        <v>188</v>
      </c>
      <c r="W108" s="30"/>
      <c r="X108" s="173" t="s">
        <v>188</v>
      </c>
      <c r="Y108" s="30"/>
      <c r="Z108" s="173" t="s">
        <v>188</v>
      </c>
      <c r="AA108" s="30"/>
      <c r="AB108" s="173" t="s">
        <v>188</v>
      </c>
      <c r="AC108" s="30"/>
      <c r="AD108" s="173" t="s">
        <v>188</v>
      </c>
      <c r="AE108" s="30"/>
      <c r="AF108" s="173" t="s">
        <v>188</v>
      </c>
      <c r="AG108" s="30"/>
      <c r="AH108" s="173" t="s">
        <v>188</v>
      </c>
      <c r="AI108" s="30"/>
      <c r="AJ108" s="173" t="s">
        <v>188</v>
      </c>
      <c r="AK108" s="30"/>
      <c r="AL108" s="173" t="s">
        <v>188</v>
      </c>
      <c r="AM108" s="30"/>
      <c r="AN108" s="31"/>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N108" s="32"/>
      <c r="BO108" s="32"/>
      <c r="BV108" s="32"/>
      <c r="BW108" s="32"/>
      <c r="BX108" s="32"/>
      <c r="BY108" s="32"/>
      <c r="CA108" s="32"/>
      <c r="CB108" s="32"/>
    </row>
    <row r="109" spans="1:80" hidden="1">
      <c r="A109" s="27"/>
      <c r="B109" s="28"/>
      <c r="C109" s="29"/>
      <c r="D109" s="29"/>
      <c r="E109" s="30"/>
      <c r="F109" s="30"/>
      <c r="G109" s="30"/>
      <c r="H109" s="30"/>
      <c r="I109" s="30"/>
      <c r="J109" s="30"/>
      <c r="K109" s="30"/>
      <c r="L109" s="29"/>
      <c r="M109" s="30"/>
      <c r="N109" s="30"/>
      <c r="O109" s="30"/>
      <c r="P109" s="30"/>
      <c r="Q109" s="30"/>
      <c r="R109" s="30"/>
      <c r="S109" s="30"/>
      <c r="T109" s="173" t="s">
        <v>189</v>
      </c>
      <c r="U109" s="30"/>
      <c r="V109" s="173" t="s">
        <v>189</v>
      </c>
      <c r="W109" s="30"/>
      <c r="X109" s="173" t="s">
        <v>189</v>
      </c>
      <c r="Y109" s="30"/>
      <c r="Z109" s="173" t="s">
        <v>189</v>
      </c>
      <c r="AA109" s="30"/>
      <c r="AB109" s="173" t="s">
        <v>189</v>
      </c>
      <c r="AC109" s="30"/>
      <c r="AD109" s="173" t="s">
        <v>189</v>
      </c>
      <c r="AE109" s="30"/>
      <c r="AF109" s="173" t="s">
        <v>189</v>
      </c>
      <c r="AG109" s="30"/>
      <c r="AH109" s="173" t="s">
        <v>189</v>
      </c>
      <c r="AI109" s="30"/>
      <c r="AJ109" s="173" t="s">
        <v>189</v>
      </c>
      <c r="AK109" s="30"/>
      <c r="AL109" s="173" t="s">
        <v>189</v>
      </c>
      <c r="AM109" s="30"/>
      <c r="AN109" s="31"/>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N109" s="32"/>
      <c r="BO109" s="32"/>
      <c r="BV109" s="32"/>
      <c r="BW109" s="32"/>
      <c r="BX109" s="32"/>
      <c r="BY109" s="32"/>
      <c r="CA109" s="32"/>
      <c r="CB109" s="32"/>
    </row>
    <row r="110" spans="1:80" hidden="1">
      <c r="A110" s="27"/>
      <c r="B110" s="28"/>
      <c r="C110" s="29"/>
      <c r="D110" s="29"/>
      <c r="E110" s="30"/>
      <c r="F110" s="30"/>
      <c r="G110" s="30"/>
      <c r="H110" s="30"/>
      <c r="I110" s="30"/>
      <c r="J110" s="30"/>
      <c r="K110" s="30"/>
      <c r="L110" s="29"/>
      <c r="M110" s="30"/>
      <c r="N110" s="30"/>
      <c r="O110" s="30"/>
      <c r="P110" s="30"/>
      <c r="Q110" s="30"/>
      <c r="R110" s="30"/>
      <c r="S110" s="30"/>
      <c r="T110" s="173" t="s">
        <v>190</v>
      </c>
      <c r="U110" s="30"/>
      <c r="V110" s="173" t="s">
        <v>190</v>
      </c>
      <c r="W110" s="30"/>
      <c r="X110" s="173" t="s">
        <v>190</v>
      </c>
      <c r="Y110" s="30"/>
      <c r="Z110" s="173" t="s">
        <v>190</v>
      </c>
      <c r="AA110" s="30"/>
      <c r="AB110" s="173" t="s">
        <v>190</v>
      </c>
      <c r="AC110" s="30"/>
      <c r="AD110" s="173" t="s">
        <v>190</v>
      </c>
      <c r="AE110" s="30"/>
      <c r="AF110" s="173" t="s">
        <v>190</v>
      </c>
      <c r="AG110" s="30"/>
      <c r="AH110" s="173" t="s">
        <v>190</v>
      </c>
      <c r="AI110" s="30"/>
      <c r="AJ110" s="173" t="s">
        <v>190</v>
      </c>
      <c r="AK110" s="30"/>
      <c r="AL110" s="173" t="s">
        <v>190</v>
      </c>
      <c r="AM110" s="30"/>
      <c r="AN110" s="31"/>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N110" s="32"/>
      <c r="BO110" s="32"/>
      <c r="BV110" s="32"/>
      <c r="BW110" s="32"/>
      <c r="BX110" s="32"/>
      <c r="BY110" s="32"/>
      <c r="CA110" s="32"/>
      <c r="CB110" s="32"/>
    </row>
    <row r="111" spans="1:80" hidden="1">
      <c r="A111" s="27"/>
      <c r="B111" s="28"/>
      <c r="C111" s="29"/>
      <c r="D111" s="29"/>
      <c r="E111" s="30"/>
      <c r="F111" s="30"/>
      <c r="G111" s="30"/>
      <c r="H111" s="30"/>
      <c r="I111" s="30"/>
      <c r="J111" s="30"/>
      <c r="K111" s="30"/>
      <c r="L111" s="29"/>
      <c r="M111" s="30"/>
      <c r="N111" s="30"/>
      <c r="O111" s="30"/>
      <c r="P111" s="30"/>
      <c r="Q111" s="30"/>
      <c r="R111" s="30"/>
      <c r="S111" s="30"/>
      <c r="T111" s="173" t="s">
        <v>191</v>
      </c>
      <c r="U111" s="30"/>
      <c r="V111" s="173" t="s">
        <v>191</v>
      </c>
      <c r="W111" s="30"/>
      <c r="X111" s="173" t="s">
        <v>191</v>
      </c>
      <c r="Y111" s="30"/>
      <c r="Z111" s="173" t="s">
        <v>191</v>
      </c>
      <c r="AA111" s="30"/>
      <c r="AB111" s="173" t="s">
        <v>191</v>
      </c>
      <c r="AC111" s="30"/>
      <c r="AD111" s="173" t="s">
        <v>191</v>
      </c>
      <c r="AE111" s="30"/>
      <c r="AF111" s="173" t="s">
        <v>191</v>
      </c>
      <c r="AG111" s="30"/>
      <c r="AH111" s="173" t="s">
        <v>191</v>
      </c>
      <c r="AI111" s="30"/>
      <c r="AJ111" s="173" t="s">
        <v>191</v>
      </c>
      <c r="AK111" s="30"/>
      <c r="AL111" s="173" t="s">
        <v>191</v>
      </c>
      <c r="AM111" s="30"/>
      <c r="AN111" s="31"/>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N111" s="32"/>
      <c r="BO111" s="32"/>
      <c r="BV111" s="32"/>
      <c r="BW111" s="32"/>
      <c r="BX111" s="32"/>
      <c r="BY111" s="32"/>
      <c r="CA111" s="32"/>
      <c r="CB111" s="32"/>
    </row>
    <row r="112" spans="1:80" hidden="1">
      <c r="A112" s="27"/>
      <c r="B112" s="28"/>
      <c r="C112" s="29"/>
      <c r="D112" s="29"/>
      <c r="E112" s="30"/>
      <c r="F112" s="30"/>
      <c r="G112" s="30"/>
      <c r="H112" s="30"/>
      <c r="I112" s="30"/>
      <c r="J112" s="30"/>
      <c r="K112" s="30"/>
      <c r="L112" s="29"/>
      <c r="M112" s="30"/>
      <c r="N112" s="30"/>
      <c r="O112" s="30"/>
      <c r="P112" s="30"/>
      <c r="Q112" s="30"/>
      <c r="R112" s="30"/>
      <c r="S112" s="30"/>
      <c r="T112" s="173" t="s">
        <v>192</v>
      </c>
      <c r="U112" s="30"/>
      <c r="V112" s="173" t="s">
        <v>192</v>
      </c>
      <c r="W112" s="30"/>
      <c r="X112" s="173" t="s">
        <v>192</v>
      </c>
      <c r="Y112" s="30"/>
      <c r="Z112" s="173" t="s">
        <v>192</v>
      </c>
      <c r="AA112" s="30"/>
      <c r="AB112" s="173" t="s">
        <v>192</v>
      </c>
      <c r="AC112" s="30"/>
      <c r="AD112" s="173" t="s">
        <v>192</v>
      </c>
      <c r="AE112" s="30"/>
      <c r="AF112" s="173" t="s">
        <v>192</v>
      </c>
      <c r="AG112" s="30"/>
      <c r="AH112" s="173" t="s">
        <v>192</v>
      </c>
      <c r="AI112" s="30"/>
      <c r="AJ112" s="173" t="s">
        <v>192</v>
      </c>
      <c r="AK112" s="30"/>
      <c r="AL112" s="173" t="s">
        <v>192</v>
      </c>
      <c r="AM112" s="30"/>
      <c r="AN112" s="31"/>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N112" s="32"/>
      <c r="BO112" s="32"/>
      <c r="BV112" s="32"/>
      <c r="BW112" s="32"/>
      <c r="BX112" s="32"/>
      <c r="BY112" s="32"/>
      <c r="CA112" s="32"/>
      <c r="CB112" s="32"/>
    </row>
    <row r="113" spans="1:80" hidden="1">
      <c r="A113" s="27"/>
      <c r="B113" s="28"/>
      <c r="C113" s="29"/>
      <c r="D113" s="29"/>
      <c r="E113" s="30"/>
      <c r="F113" s="30"/>
      <c r="G113" s="30"/>
      <c r="H113" s="30"/>
      <c r="I113" s="30"/>
      <c r="J113" s="30"/>
      <c r="K113" s="30"/>
      <c r="L113" s="29"/>
      <c r="M113" s="30"/>
      <c r="N113" s="30"/>
      <c r="O113" s="30"/>
      <c r="P113" s="30"/>
      <c r="Q113" s="30"/>
      <c r="R113" s="30"/>
      <c r="S113" s="30"/>
      <c r="T113" s="173" t="s">
        <v>193</v>
      </c>
      <c r="U113" s="30"/>
      <c r="V113" s="173" t="s">
        <v>193</v>
      </c>
      <c r="W113" s="30"/>
      <c r="X113" s="173" t="s">
        <v>193</v>
      </c>
      <c r="Y113" s="30"/>
      <c r="Z113" s="173" t="s">
        <v>193</v>
      </c>
      <c r="AA113" s="30"/>
      <c r="AB113" s="173" t="s">
        <v>193</v>
      </c>
      <c r="AC113" s="30"/>
      <c r="AD113" s="173" t="s">
        <v>193</v>
      </c>
      <c r="AE113" s="30"/>
      <c r="AF113" s="173" t="s">
        <v>193</v>
      </c>
      <c r="AG113" s="30"/>
      <c r="AH113" s="173" t="s">
        <v>193</v>
      </c>
      <c r="AI113" s="30"/>
      <c r="AJ113" s="173" t="s">
        <v>193</v>
      </c>
      <c r="AK113" s="30"/>
      <c r="AL113" s="173" t="s">
        <v>193</v>
      </c>
      <c r="AM113" s="30"/>
      <c r="AN113" s="31"/>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N113" s="32"/>
      <c r="BO113" s="32"/>
      <c r="BV113" s="32"/>
      <c r="BW113" s="32"/>
      <c r="BX113" s="32"/>
      <c r="BY113" s="32"/>
      <c r="CA113" s="32"/>
      <c r="CB113" s="32"/>
    </row>
    <row r="114" spans="1:80" hidden="1">
      <c r="A114" s="27"/>
      <c r="B114" s="28"/>
      <c r="C114" s="29"/>
      <c r="D114" s="29"/>
      <c r="E114" s="30"/>
      <c r="F114" s="30"/>
      <c r="G114" s="30"/>
      <c r="H114" s="30"/>
      <c r="I114" s="30"/>
      <c r="J114" s="30"/>
      <c r="K114" s="30"/>
      <c r="L114" s="29"/>
      <c r="M114" s="30"/>
      <c r="N114" s="30"/>
      <c r="O114" s="30"/>
      <c r="P114" s="30"/>
      <c r="Q114" s="30"/>
      <c r="R114" s="30"/>
      <c r="S114" s="30"/>
      <c r="T114" s="173" t="s">
        <v>194</v>
      </c>
      <c r="U114" s="30"/>
      <c r="V114" s="173" t="s">
        <v>194</v>
      </c>
      <c r="W114" s="30"/>
      <c r="X114" s="173" t="s">
        <v>194</v>
      </c>
      <c r="Y114" s="30"/>
      <c r="Z114" s="173" t="s">
        <v>194</v>
      </c>
      <c r="AA114" s="30"/>
      <c r="AB114" s="173" t="s">
        <v>194</v>
      </c>
      <c r="AC114" s="30"/>
      <c r="AD114" s="173" t="s">
        <v>194</v>
      </c>
      <c r="AE114" s="30"/>
      <c r="AF114" s="173" t="s">
        <v>194</v>
      </c>
      <c r="AG114" s="30"/>
      <c r="AH114" s="173" t="s">
        <v>194</v>
      </c>
      <c r="AI114" s="30"/>
      <c r="AJ114" s="173" t="s">
        <v>194</v>
      </c>
      <c r="AK114" s="30"/>
      <c r="AL114" s="173" t="s">
        <v>194</v>
      </c>
      <c r="AM114" s="30"/>
      <c r="AN114" s="31"/>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N114" s="32"/>
      <c r="BO114" s="32"/>
      <c r="BV114" s="32"/>
      <c r="BW114" s="32"/>
      <c r="BX114" s="32"/>
      <c r="BY114" s="32"/>
      <c r="CA114" s="32"/>
      <c r="CB114" s="32"/>
    </row>
    <row r="115" spans="1:80" hidden="1">
      <c r="A115" s="27"/>
      <c r="B115" s="28"/>
      <c r="C115" s="29"/>
      <c r="D115" s="29"/>
      <c r="E115" s="30"/>
      <c r="F115" s="30"/>
      <c r="G115" s="30"/>
      <c r="H115" s="30"/>
      <c r="I115" s="30"/>
      <c r="J115" s="30"/>
      <c r="K115" s="30"/>
      <c r="L115" s="29"/>
      <c r="M115" s="30"/>
      <c r="N115" s="30"/>
      <c r="O115" s="30"/>
      <c r="P115" s="30"/>
      <c r="Q115" s="30"/>
      <c r="R115" s="30"/>
      <c r="S115" s="30"/>
      <c r="T115" s="173" t="s">
        <v>694</v>
      </c>
      <c r="U115" s="30"/>
      <c r="V115" s="173" t="s">
        <v>694</v>
      </c>
      <c r="W115" s="30"/>
      <c r="X115" s="173" t="s">
        <v>694</v>
      </c>
      <c r="Y115" s="30"/>
      <c r="Z115" s="173" t="s">
        <v>694</v>
      </c>
      <c r="AA115" s="30"/>
      <c r="AB115" s="173" t="s">
        <v>694</v>
      </c>
      <c r="AC115" s="30"/>
      <c r="AD115" s="173" t="s">
        <v>694</v>
      </c>
      <c r="AE115" s="30"/>
      <c r="AF115" s="173" t="s">
        <v>694</v>
      </c>
      <c r="AG115" s="30"/>
      <c r="AH115" s="173" t="s">
        <v>694</v>
      </c>
      <c r="AI115" s="30"/>
      <c r="AJ115" s="173" t="s">
        <v>694</v>
      </c>
      <c r="AK115" s="30"/>
      <c r="AL115" s="173" t="s">
        <v>694</v>
      </c>
      <c r="AM115" s="30"/>
      <c r="AN115" s="31"/>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N115" s="32"/>
      <c r="BO115" s="32"/>
      <c r="BV115" s="32"/>
      <c r="BW115" s="32"/>
      <c r="BX115" s="32"/>
      <c r="BY115" s="32"/>
      <c r="CA115" s="32"/>
      <c r="CB115" s="32"/>
    </row>
    <row r="116" spans="1:80" hidden="1">
      <c r="A116" s="27"/>
      <c r="B116" s="28"/>
      <c r="C116" s="29"/>
      <c r="D116" s="29"/>
      <c r="E116" s="30"/>
      <c r="F116" s="30"/>
      <c r="G116" s="30"/>
      <c r="H116" s="30"/>
      <c r="I116" s="30"/>
      <c r="J116" s="30"/>
      <c r="K116" s="30"/>
      <c r="L116" s="29"/>
      <c r="M116" s="30"/>
      <c r="N116" s="30"/>
      <c r="O116" s="30"/>
      <c r="P116" s="30"/>
      <c r="Q116" s="30"/>
      <c r="R116" s="30"/>
      <c r="S116" s="30"/>
      <c r="T116" s="173" t="s">
        <v>196</v>
      </c>
      <c r="U116" s="30"/>
      <c r="V116" s="173" t="s">
        <v>196</v>
      </c>
      <c r="W116" s="30"/>
      <c r="X116" s="173" t="s">
        <v>196</v>
      </c>
      <c r="Y116" s="30"/>
      <c r="Z116" s="173" t="s">
        <v>196</v>
      </c>
      <c r="AA116" s="30"/>
      <c r="AB116" s="173" t="s">
        <v>196</v>
      </c>
      <c r="AC116" s="30"/>
      <c r="AD116" s="173" t="s">
        <v>196</v>
      </c>
      <c r="AE116" s="30"/>
      <c r="AF116" s="173" t="s">
        <v>196</v>
      </c>
      <c r="AG116" s="30"/>
      <c r="AH116" s="173" t="s">
        <v>196</v>
      </c>
      <c r="AI116" s="30"/>
      <c r="AJ116" s="173" t="s">
        <v>196</v>
      </c>
      <c r="AK116" s="30"/>
      <c r="AL116" s="173" t="s">
        <v>196</v>
      </c>
      <c r="AM116" s="30"/>
      <c r="AN116" s="31"/>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N116" s="32"/>
      <c r="BO116" s="32"/>
      <c r="BV116" s="32"/>
      <c r="BW116" s="32"/>
      <c r="BX116" s="32"/>
      <c r="BY116" s="32"/>
      <c r="CA116" s="32"/>
      <c r="CB116" s="32"/>
    </row>
    <row r="117" spans="1:80" hidden="1">
      <c r="A117" s="27"/>
      <c r="B117" s="28"/>
      <c r="C117" s="29"/>
      <c r="D117" s="29"/>
      <c r="E117" s="30"/>
      <c r="F117" s="30"/>
      <c r="G117" s="30"/>
      <c r="H117" s="30"/>
      <c r="I117" s="30"/>
      <c r="J117" s="30"/>
      <c r="K117" s="30"/>
      <c r="L117" s="29"/>
      <c r="M117" s="30"/>
      <c r="N117" s="30"/>
      <c r="O117" s="30"/>
      <c r="P117" s="30"/>
      <c r="Q117" s="30"/>
      <c r="R117" s="30"/>
      <c r="S117" s="30"/>
      <c r="T117" s="173" t="s">
        <v>197</v>
      </c>
      <c r="U117" s="30"/>
      <c r="V117" s="173" t="s">
        <v>197</v>
      </c>
      <c r="W117" s="30"/>
      <c r="X117" s="173" t="s">
        <v>197</v>
      </c>
      <c r="Y117" s="30"/>
      <c r="Z117" s="173" t="s">
        <v>197</v>
      </c>
      <c r="AA117" s="30"/>
      <c r="AB117" s="173" t="s">
        <v>197</v>
      </c>
      <c r="AC117" s="30"/>
      <c r="AD117" s="173" t="s">
        <v>197</v>
      </c>
      <c r="AE117" s="30"/>
      <c r="AF117" s="173" t="s">
        <v>197</v>
      </c>
      <c r="AG117" s="30"/>
      <c r="AH117" s="173" t="s">
        <v>197</v>
      </c>
      <c r="AI117" s="30"/>
      <c r="AJ117" s="173" t="s">
        <v>197</v>
      </c>
      <c r="AK117" s="30"/>
      <c r="AL117" s="173" t="s">
        <v>197</v>
      </c>
      <c r="AM117" s="30"/>
      <c r="AN117" s="31"/>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N117" s="32"/>
      <c r="BO117" s="32"/>
      <c r="BV117" s="32"/>
      <c r="BW117" s="32"/>
      <c r="BX117" s="32"/>
      <c r="BY117" s="32"/>
      <c r="CA117" s="32"/>
      <c r="CB117" s="32"/>
    </row>
    <row r="118" spans="1:80" hidden="1">
      <c r="A118" s="27"/>
      <c r="B118" s="28"/>
      <c r="C118" s="29"/>
      <c r="D118" s="29"/>
      <c r="E118" s="30"/>
      <c r="F118" s="30"/>
      <c r="G118" s="30"/>
      <c r="H118" s="30"/>
      <c r="I118" s="30"/>
      <c r="J118" s="30"/>
      <c r="K118" s="30"/>
      <c r="L118" s="29"/>
      <c r="M118" s="30"/>
      <c r="N118" s="30"/>
      <c r="O118" s="30"/>
      <c r="P118" s="30"/>
      <c r="Q118" s="30"/>
      <c r="R118" s="30"/>
      <c r="S118" s="30"/>
      <c r="T118" s="173" t="s">
        <v>198</v>
      </c>
      <c r="U118" s="30"/>
      <c r="V118" s="173" t="s">
        <v>198</v>
      </c>
      <c r="W118" s="30"/>
      <c r="X118" s="173" t="s">
        <v>198</v>
      </c>
      <c r="Y118" s="30"/>
      <c r="Z118" s="173" t="s">
        <v>198</v>
      </c>
      <c r="AA118" s="30"/>
      <c r="AB118" s="173" t="s">
        <v>198</v>
      </c>
      <c r="AC118" s="30"/>
      <c r="AD118" s="173" t="s">
        <v>198</v>
      </c>
      <c r="AE118" s="30"/>
      <c r="AF118" s="173" t="s">
        <v>198</v>
      </c>
      <c r="AG118" s="30"/>
      <c r="AH118" s="173" t="s">
        <v>198</v>
      </c>
      <c r="AI118" s="30"/>
      <c r="AJ118" s="173" t="s">
        <v>198</v>
      </c>
      <c r="AK118" s="30"/>
      <c r="AL118" s="173" t="s">
        <v>198</v>
      </c>
      <c r="AM118" s="30"/>
      <c r="AN118" s="31"/>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N118" s="32"/>
      <c r="BO118" s="32"/>
      <c r="BV118" s="32"/>
      <c r="BW118" s="32"/>
      <c r="BX118" s="32"/>
      <c r="BY118" s="32"/>
      <c r="CA118" s="32"/>
      <c r="CB118" s="32"/>
    </row>
    <row r="119" spans="1:80" hidden="1">
      <c r="A119" s="27"/>
      <c r="B119" s="28"/>
      <c r="C119" s="29"/>
      <c r="D119" s="29"/>
      <c r="E119" s="30"/>
      <c r="F119" s="30"/>
      <c r="G119" s="30"/>
      <c r="H119" s="30"/>
      <c r="I119" s="30"/>
      <c r="J119" s="30"/>
      <c r="K119" s="30"/>
      <c r="L119" s="29"/>
      <c r="M119" s="30"/>
      <c r="N119" s="30"/>
      <c r="O119" s="30"/>
      <c r="P119" s="30"/>
      <c r="Q119" s="30"/>
      <c r="R119" s="30"/>
      <c r="S119" s="30"/>
      <c r="T119" s="173" t="s">
        <v>199</v>
      </c>
      <c r="U119" s="30"/>
      <c r="V119" s="173" t="s">
        <v>199</v>
      </c>
      <c r="W119" s="30"/>
      <c r="X119" s="173" t="s">
        <v>199</v>
      </c>
      <c r="Y119" s="30"/>
      <c r="Z119" s="173" t="s">
        <v>199</v>
      </c>
      <c r="AA119" s="30"/>
      <c r="AB119" s="173" t="s">
        <v>199</v>
      </c>
      <c r="AC119" s="30"/>
      <c r="AD119" s="173" t="s">
        <v>199</v>
      </c>
      <c r="AE119" s="30"/>
      <c r="AF119" s="173" t="s">
        <v>199</v>
      </c>
      <c r="AG119" s="30"/>
      <c r="AH119" s="173" t="s">
        <v>199</v>
      </c>
      <c r="AI119" s="30"/>
      <c r="AJ119" s="173" t="s">
        <v>199</v>
      </c>
      <c r="AK119" s="30"/>
      <c r="AL119" s="173" t="s">
        <v>199</v>
      </c>
      <c r="AM119" s="30"/>
      <c r="AN119" s="31"/>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N119" s="32"/>
      <c r="BO119" s="32"/>
      <c r="BV119" s="32"/>
      <c r="BW119" s="32"/>
      <c r="BX119" s="32"/>
      <c r="BY119" s="32"/>
      <c r="CA119" s="32"/>
      <c r="CB119" s="32"/>
    </row>
    <row r="120" spans="1:80" hidden="1">
      <c r="A120" s="27"/>
      <c r="B120" s="28"/>
      <c r="C120" s="29"/>
      <c r="D120" s="29"/>
      <c r="E120" s="30"/>
      <c r="F120" s="30"/>
      <c r="G120" s="30"/>
      <c r="H120" s="30"/>
      <c r="I120" s="30"/>
      <c r="J120" s="30"/>
      <c r="K120" s="30"/>
      <c r="L120" s="29"/>
      <c r="M120" s="30"/>
      <c r="N120" s="30"/>
      <c r="O120" s="30"/>
      <c r="P120" s="30"/>
      <c r="Q120" s="30"/>
      <c r="R120" s="30"/>
      <c r="S120" s="30"/>
      <c r="T120" t="s">
        <v>200</v>
      </c>
      <c r="U120" s="30"/>
      <c r="V120" t="s">
        <v>200</v>
      </c>
      <c r="W120" s="30"/>
      <c r="X120" t="s">
        <v>200</v>
      </c>
      <c r="Y120" s="30"/>
      <c r="Z120" t="s">
        <v>200</v>
      </c>
      <c r="AA120" s="30"/>
      <c r="AB120" t="s">
        <v>200</v>
      </c>
      <c r="AC120" s="30"/>
      <c r="AD120" t="s">
        <v>200</v>
      </c>
      <c r="AE120" s="30"/>
      <c r="AF120" t="s">
        <v>200</v>
      </c>
      <c r="AG120" s="30"/>
      <c r="AH120" t="s">
        <v>200</v>
      </c>
      <c r="AI120" s="30"/>
      <c r="AJ120" t="s">
        <v>200</v>
      </c>
      <c r="AK120" s="30"/>
      <c r="AL120" t="s">
        <v>200</v>
      </c>
      <c r="AM120" s="30"/>
      <c r="AN120" s="31"/>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N120" s="32"/>
      <c r="BO120" s="32"/>
      <c r="BV120" s="32"/>
      <c r="BW120" s="32"/>
      <c r="BX120" s="32"/>
      <c r="BY120" s="32"/>
      <c r="CA120" s="32"/>
      <c r="CB120" s="32"/>
    </row>
    <row r="121" spans="1:80">
      <c r="A121" s="27"/>
      <c r="B121" s="28"/>
      <c r="C121" s="29"/>
      <c r="D121" s="29"/>
      <c r="E121" s="30"/>
      <c r="F121" s="30"/>
      <c r="G121" s="30"/>
      <c r="H121" s="30"/>
      <c r="I121" s="30"/>
      <c r="J121" s="30"/>
      <c r="K121" s="30"/>
      <c r="L121" s="29"/>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1"/>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N121" s="32"/>
      <c r="BO121" s="32"/>
      <c r="BV121" s="32"/>
      <c r="BW121" s="32"/>
      <c r="BX121" s="32"/>
      <c r="BY121" s="32"/>
      <c r="CA121" s="32"/>
      <c r="CB121" s="32"/>
    </row>
    <row r="122" spans="1:80">
      <c r="A122" s="27"/>
      <c r="B122" s="28"/>
      <c r="C122" s="29"/>
      <c r="D122" s="29"/>
      <c r="E122" s="30"/>
      <c r="F122" s="30"/>
      <c r="G122" s="30"/>
      <c r="H122" s="30"/>
      <c r="I122" s="30"/>
      <c r="J122" s="30"/>
      <c r="K122" s="30"/>
      <c r="L122" s="29"/>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1"/>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N122" s="32"/>
      <c r="BO122" s="32"/>
      <c r="BV122" s="32"/>
      <c r="BW122" s="32"/>
      <c r="BX122" s="32"/>
      <c r="BY122" s="32"/>
      <c r="CA122" s="32"/>
      <c r="CB122" s="32"/>
    </row>
    <row r="123" spans="1:80">
      <c r="A123" s="27"/>
      <c r="B123" s="28"/>
      <c r="C123" s="29"/>
      <c r="D123" s="29"/>
      <c r="E123" s="30"/>
      <c r="F123" s="30"/>
      <c r="G123" s="30"/>
      <c r="H123" s="30"/>
      <c r="I123" s="30"/>
      <c r="J123" s="30"/>
      <c r="K123" s="30"/>
      <c r="L123" s="29"/>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1"/>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N123" s="32"/>
      <c r="BO123" s="32"/>
      <c r="BV123" s="32"/>
      <c r="BW123" s="32"/>
      <c r="BX123" s="32"/>
      <c r="BY123" s="32"/>
      <c r="CA123" s="32"/>
      <c r="CB123" s="32"/>
    </row>
  </sheetData>
  <sheetProtection algorithmName="SHA-512" hashValue="Mz786d0sU4Av7yLxx7qUWvewtgns8Icx5hS/Mbk787OiLpU3tYx1/nlB4qpg0ek/tnKi15bqjmz87jI28bVaxw==" saltValue="pSXyc6g8YPsJfCNnEn5BCA==" spinCount="100000" sheet="1" objects="1" scenarios="1" sort="0"/>
  <sortState xmlns:xlrd2="http://schemas.microsoft.com/office/spreadsheetml/2017/richdata2" ref="B2:AH69">
    <sortCondition ref="B2:B69"/>
  </sortState>
  <mergeCells count="35">
    <mergeCell ref="A1:C1"/>
    <mergeCell ref="E1:M1"/>
    <mergeCell ref="AN4:AW4"/>
    <mergeCell ref="AX3:BD4"/>
    <mergeCell ref="AD3:AE3"/>
    <mergeCell ref="AF3:AG3"/>
    <mergeCell ref="AH3:AI3"/>
    <mergeCell ref="AJ3:AK3"/>
    <mergeCell ref="AL3:AM3"/>
    <mergeCell ref="T3:U3"/>
    <mergeCell ref="AB3:AC3"/>
    <mergeCell ref="A2:C2"/>
    <mergeCell ref="T2:AM2"/>
    <mergeCell ref="AL4:AM4"/>
    <mergeCell ref="AD4:AE4"/>
    <mergeCell ref="AF4:AG4"/>
    <mergeCell ref="AH4:AI4"/>
    <mergeCell ref="AJ4:AK4"/>
    <mergeCell ref="D2:N2"/>
    <mergeCell ref="V3:W3"/>
    <mergeCell ref="X3:Y3"/>
    <mergeCell ref="Z3:AA3"/>
    <mergeCell ref="T4:U4"/>
    <mergeCell ref="V4:W4"/>
    <mergeCell ref="X4:Y4"/>
    <mergeCell ref="Z4:AA4"/>
    <mergeCell ref="AB4:AC4"/>
    <mergeCell ref="BF4:BH4"/>
    <mergeCell ref="BE2:BI2"/>
    <mergeCell ref="BS3:BU3"/>
    <mergeCell ref="BW3:CB3"/>
    <mergeCell ref="AN3:AW3"/>
    <mergeCell ref="BE3:BI3"/>
    <mergeCell ref="BJ3:BR3"/>
    <mergeCell ref="BJ2:CB2"/>
  </mergeCells>
  <conditionalFormatting sqref="I9:J9 M8:N15 BF31:BG31 L9 K10:L19 B19:B23 K24:L24 A61:AM61 A121:AM123 A104:S120 B25:B27 B30:B60 K26:L29 BN61:BO123 CA61:CB123 B6:B15 E26:H27 E8:G15 BJ61:BL123 BS5:BV5 BJ5:BO5 BV61:BY123 BJ6:CB60 E6:O7 O8 O10:O15 E25:O25 M27:O27 R10:R15 R7:R8 L32:O40 R25:R27 R19:R23 E19:H23 M26:N26 L31:N31 L41:P44 R30:R44 AN31:AZ31 AX6:BD60 A5:BD5 E55 BI6:CB6 BI21 BI27 AN60:BH60 BI32:BI60 BI29:BI30 BI23:BI25 BI19 BI7:BI17 H8:L8 H10:J13 H14:H15 J14:J18 J20:N20 J21:O23 J19:O19 E30:O30 E31:J52 G55:I55 E60:J60 E56:I56 E53:I54 AB26:BG26 S26:Y26 R6:BG6 E58:I59 E57:H57 S27:AM60 L45:R56 N57:S57 L58:R60 A63:AM65 A72:AM103 A66:R71 U66:AM71 S66:T69 S7:BG25 AN27:BG30 AN32:BG59 AO61:BI61 AO63:BI123 A62:BI62">
    <cfRule type="cellIs" dxfId="380" priority="381" operator="equal">
      <formula>"?"</formula>
    </cfRule>
  </conditionalFormatting>
  <conditionalFormatting sqref="K9 R9">
    <cfRule type="cellIs" dxfId="379" priority="332" operator="equal">
      <formula>"?"</formula>
    </cfRule>
  </conditionalFormatting>
  <conditionalFormatting sqref="K31">
    <cfRule type="cellIs" dxfId="378" priority="319" operator="equal">
      <formula>"?"</formula>
    </cfRule>
  </conditionalFormatting>
  <conditionalFormatting sqref="K32">
    <cfRule type="cellIs" dxfId="377" priority="318" operator="equal">
      <formula>"?"</formula>
    </cfRule>
  </conditionalFormatting>
  <conditionalFormatting sqref="K38">
    <cfRule type="cellIs" dxfId="376" priority="317" operator="equal">
      <formula>"?"</formula>
    </cfRule>
  </conditionalFormatting>
  <conditionalFormatting sqref="H9">
    <cfRule type="cellIs" dxfId="375" priority="284" operator="equal">
      <formula>"?"</formula>
    </cfRule>
  </conditionalFormatting>
  <conditionalFormatting sqref="U104:U120 W104:W120 Y104:Y120 AA104:AA120 AC104:AC120 AE104:AE120 AG104:AG120 AI104:AI120 AK104:AK120 AM104:AM120">
    <cfRule type="cellIs" dxfId="374" priority="277" operator="equal">
      <formula>"?"</formula>
    </cfRule>
  </conditionalFormatting>
  <conditionalFormatting sqref="BV8:BV15 BV19:BV21 BV23 BV26:BV27">
    <cfRule type="cellIs" dxfId="373" priority="272" operator="equal">
      <formula>"?"</formula>
    </cfRule>
  </conditionalFormatting>
  <conditionalFormatting sqref="BE31">
    <cfRule type="cellIs" dxfId="372" priority="252" operator="equal">
      <formula>"?"</formula>
    </cfRule>
  </conditionalFormatting>
  <conditionalFormatting sqref="BS7">
    <cfRule type="cellIs" dxfId="371" priority="249" operator="equal">
      <formula>"?"</formula>
    </cfRule>
  </conditionalFormatting>
  <conditionalFormatting sqref="BT7">
    <cfRule type="cellIs" dxfId="370" priority="248" operator="equal">
      <formula>"?"</formula>
    </cfRule>
  </conditionalFormatting>
  <conditionalFormatting sqref="BU7">
    <cfRule type="cellIs" dxfId="369" priority="247" operator="equal">
      <formula>"?"</formula>
    </cfRule>
  </conditionalFormatting>
  <conditionalFormatting sqref="BV7">
    <cfRule type="cellIs" dxfId="368" priority="246" operator="equal">
      <formula>"?"</formula>
    </cfRule>
  </conditionalFormatting>
  <conditionalFormatting sqref="BY7">
    <cfRule type="cellIs" dxfId="367" priority="245" operator="equal">
      <formula>"?"</formula>
    </cfRule>
  </conditionalFormatting>
  <conditionalFormatting sqref="BZ7">
    <cfRule type="cellIs" dxfId="366" priority="244" operator="equal">
      <formula>"?"</formula>
    </cfRule>
  </conditionalFormatting>
  <conditionalFormatting sqref="B16 M16:N16 E16:H16 R16">
    <cfRule type="cellIs" dxfId="365" priority="240" operator="equal">
      <formula>"?"</formula>
    </cfRule>
  </conditionalFormatting>
  <conditionalFormatting sqref="BS16">
    <cfRule type="cellIs" dxfId="364" priority="238" operator="equal">
      <formula>"?"</formula>
    </cfRule>
  </conditionalFormatting>
  <conditionalFormatting sqref="BT16">
    <cfRule type="cellIs" dxfId="363" priority="237" operator="equal">
      <formula>"?"</formula>
    </cfRule>
  </conditionalFormatting>
  <conditionalFormatting sqref="BU16">
    <cfRule type="cellIs" dxfId="362" priority="236" operator="equal">
      <formula>"?"</formula>
    </cfRule>
  </conditionalFormatting>
  <conditionalFormatting sqref="BV16">
    <cfRule type="cellIs" dxfId="361" priority="235" operator="equal">
      <formula>"?"</formula>
    </cfRule>
  </conditionalFormatting>
  <conditionalFormatting sqref="BY16">
    <cfRule type="cellIs" dxfId="360" priority="234" operator="equal">
      <formula>"?"</formula>
    </cfRule>
  </conditionalFormatting>
  <conditionalFormatting sqref="BZ16">
    <cfRule type="cellIs" dxfId="359" priority="233" operator="equal">
      <formula>"?"</formula>
    </cfRule>
  </conditionalFormatting>
  <conditionalFormatting sqref="B17:B18 M17:N18 E17:H18 R17:R18">
    <cfRule type="cellIs" dxfId="358" priority="229" operator="equal">
      <formula>"?"</formula>
    </cfRule>
  </conditionalFormatting>
  <conditionalFormatting sqref="BS17:BS18">
    <cfRule type="cellIs" dxfId="357" priority="227" operator="equal">
      <formula>"?"</formula>
    </cfRule>
  </conditionalFormatting>
  <conditionalFormatting sqref="BT17:BT18">
    <cfRule type="cellIs" dxfId="356" priority="226" operator="equal">
      <formula>"?"</formula>
    </cfRule>
  </conditionalFormatting>
  <conditionalFormatting sqref="BU17:BU18">
    <cfRule type="cellIs" dxfId="355" priority="225" operator="equal">
      <formula>"?"</formula>
    </cfRule>
  </conditionalFormatting>
  <conditionalFormatting sqref="BV17:BV18">
    <cfRule type="cellIs" dxfId="354" priority="224" operator="equal">
      <formula>"?"</formula>
    </cfRule>
  </conditionalFormatting>
  <conditionalFormatting sqref="BY17:BY18">
    <cfRule type="cellIs" dxfId="353" priority="223" operator="equal">
      <formula>"?"</formula>
    </cfRule>
  </conditionalFormatting>
  <conditionalFormatting sqref="BZ17:BZ18">
    <cfRule type="cellIs" dxfId="352" priority="222" operator="equal">
      <formula>"?"</formula>
    </cfRule>
  </conditionalFormatting>
  <conditionalFormatting sqref="BS22">
    <cfRule type="cellIs" dxfId="351" priority="216" operator="equal">
      <formula>"?"</formula>
    </cfRule>
  </conditionalFormatting>
  <conditionalFormatting sqref="BT22">
    <cfRule type="cellIs" dxfId="350" priority="215" operator="equal">
      <formula>"?"</formula>
    </cfRule>
  </conditionalFormatting>
  <conditionalFormatting sqref="BU22">
    <cfRule type="cellIs" dxfId="349" priority="214" operator="equal">
      <formula>"?"</formula>
    </cfRule>
  </conditionalFormatting>
  <conditionalFormatting sqref="BV22">
    <cfRule type="cellIs" dxfId="348" priority="213" operator="equal">
      <formula>"?"</formula>
    </cfRule>
  </conditionalFormatting>
  <conditionalFormatting sqref="BY22">
    <cfRule type="cellIs" dxfId="347" priority="212" operator="equal">
      <formula>"?"</formula>
    </cfRule>
  </conditionalFormatting>
  <conditionalFormatting sqref="BZ22">
    <cfRule type="cellIs" dxfId="346" priority="211" operator="equal">
      <formula>"?"</formula>
    </cfRule>
  </conditionalFormatting>
  <conditionalFormatting sqref="BS25">
    <cfRule type="cellIs" dxfId="345" priority="205" operator="equal">
      <formula>"?"</formula>
    </cfRule>
  </conditionalFormatting>
  <conditionalFormatting sqref="BT25">
    <cfRule type="cellIs" dxfId="344" priority="204" operator="equal">
      <formula>"?"</formula>
    </cfRule>
  </conditionalFormatting>
  <conditionalFormatting sqref="BU25">
    <cfRule type="cellIs" dxfId="343" priority="203" operator="equal">
      <formula>"?"</formula>
    </cfRule>
  </conditionalFormatting>
  <conditionalFormatting sqref="BV25">
    <cfRule type="cellIs" dxfId="342" priority="202" operator="equal">
      <formula>"?"</formula>
    </cfRule>
  </conditionalFormatting>
  <conditionalFormatting sqref="BY25">
    <cfRule type="cellIs" dxfId="341" priority="201" operator="equal">
      <formula>"?"</formula>
    </cfRule>
  </conditionalFormatting>
  <conditionalFormatting sqref="BZ25">
    <cfRule type="cellIs" dxfId="340" priority="200" operator="equal">
      <formula>"?"</formula>
    </cfRule>
  </conditionalFormatting>
  <conditionalFormatting sqref="B24 M24:N24 E24:H24 R24">
    <cfRule type="cellIs" dxfId="339" priority="196" operator="equal">
      <formula>"?"</formula>
    </cfRule>
  </conditionalFormatting>
  <conditionalFormatting sqref="BS24">
    <cfRule type="cellIs" dxfId="338" priority="194" operator="equal">
      <formula>"?"</formula>
    </cfRule>
  </conditionalFormatting>
  <conditionalFormatting sqref="BT24">
    <cfRule type="cellIs" dxfId="337" priority="193" operator="equal">
      <formula>"?"</formula>
    </cfRule>
  </conditionalFormatting>
  <conditionalFormatting sqref="BU24">
    <cfRule type="cellIs" dxfId="336" priority="192" operator="equal">
      <formula>"?"</formula>
    </cfRule>
  </conditionalFormatting>
  <conditionalFormatting sqref="BV24">
    <cfRule type="cellIs" dxfId="335" priority="191" operator="equal">
      <formula>"?"</formula>
    </cfRule>
  </conditionalFormatting>
  <conditionalFormatting sqref="BY24">
    <cfRule type="cellIs" dxfId="334" priority="190" operator="equal">
      <formula>"?"</formula>
    </cfRule>
  </conditionalFormatting>
  <conditionalFormatting sqref="BZ24">
    <cfRule type="cellIs" dxfId="333" priority="189" operator="equal">
      <formula>"?"</formula>
    </cfRule>
  </conditionalFormatting>
  <conditionalFormatting sqref="B28 M28:N28 E28:H28 R28">
    <cfRule type="cellIs" dxfId="332" priority="185" operator="equal">
      <formula>"?"</formula>
    </cfRule>
  </conditionalFormatting>
  <conditionalFormatting sqref="BS28">
    <cfRule type="cellIs" dxfId="331" priority="183" operator="equal">
      <formula>"?"</formula>
    </cfRule>
  </conditionalFormatting>
  <conditionalFormatting sqref="BT28">
    <cfRule type="cellIs" dxfId="330" priority="182" operator="equal">
      <formula>"?"</formula>
    </cfRule>
  </conditionalFormatting>
  <conditionalFormatting sqref="BU28">
    <cfRule type="cellIs" dxfId="329" priority="181" operator="equal">
      <formula>"?"</formula>
    </cfRule>
  </conditionalFormatting>
  <conditionalFormatting sqref="BV28">
    <cfRule type="cellIs" dxfId="328" priority="180" operator="equal">
      <formula>"?"</formula>
    </cfRule>
  </conditionalFormatting>
  <conditionalFormatting sqref="BY28">
    <cfRule type="cellIs" dxfId="327" priority="179" operator="equal">
      <formula>"?"</formula>
    </cfRule>
  </conditionalFormatting>
  <conditionalFormatting sqref="BZ28">
    <cfRule type="cellIs" dxfId="326" priority="178" operator="equal">
      <formula>"?"</formula>
    </cfRule>
  </conditionalFormatting>
  <conditionalFormatting sqref="B29 M29:N29 E29:H29 R29">
    <cfRule type="cellIs" dxfId="325" priority="174" operator="equal">
      <formula>"?"</formula>
    </cfRule>
  </conditionalFormatting>
  <conditionalFormatting sqref="BS29">
    <cfRule type="cellIs" dxfId="324" priority="172" operator="equal">
      <formula>"?"</formula>
    </cfRule>
  </conditionalFormatting>
  <conditionalFormatting sqref="BT29">
    <cfRule type="cellIs" dxfId="323" priority="171" operator="equal">
      <formula>"?"</formula>
    </cfRule>
  </conditionalFormatting>
  <conditionalFormatting sqref="BU29">
    <cfRule type="cellIs" dxfId="322" priority="170" operator="equal">
      <formula>"?"</formula>
    </cfRule>
  </conditionalFormatting>
  <conditionalFormatting sqref="BV29">
    <cfRule type="cellIs" dxfId="321" priority="169" operator="equal">
      <formula>"?"</formula>
    </cfRule>
  </conditionalFormatting>
  <conditionalFormatting sqref="BY29">
    <cfRule type="cellIs" dxfId="320" priority="168" operator="equal">
      <formula>"?"</formula>
    </cfRule>
  </conditionalFormatting>
  <conditionalFormatting sqref="BZ29">
    <cfRule type="cellIs" dxfId="319" priority="167" operator="equal">
      <formula>"?"</formula>
    </cfRule>
  </conditionalFormatting>
  <conditionalFormatting sqref="BS30">
    <cfRule type="cellIs" dxfId="318" priority="161" operator="equal">
      <formula>"?"</formula>
    </cfRule>
  </conditionalFormatting>
  <conditionalFormatting sqref="BT30">
    <cfRule type="cellIs" dxfId="317" priority="160" operator="equal">
      <formula>"?"</formula>
    </cfRule>
  </conditionalFormatting>
  <conditionalFormatting sqref="BU30">
    <cfRule type="cellIs" dxfId="316" priority="159" operator="equal">
      <formula>"?"</formula>
    </cfRule>
  </conditionalFormatting>
  <conditionalFormatting sqref="BV30">
    <cfRule type="cellIs" dxfId="315" priority="158" operator="equal">
      <formula>"?"</formula>
    </cfRule>
  </conditionalFormatting>
  <conditionalFormatting sqref="BY30">
    <cfRule type="cellIs" dxfId="314" priority="157" operator="equal">
      <formula>"?"</formula>
    </cfRule>
  </conditionalFormatting>
  <conditionalFormatting sqref="BZ30">
    <cfRule type="cellIs" dxfId="313" priority="156" operator="equal">
      <formula>"?"</formula>
    </cfRule>
  </conditionalFormatting>
  <conditionalFormatting sqref="CA8:CB15 CA19:CB21 CA23:CB23 CA26:CB27">
    <cfRule type="cellIs" dxfId="312" priority="152" operator="equal">
      <formula>"?"</formula>
    </cfRule>
  </conditionalFormatting>
  <conditionalFormatting sqref="CA7:CB7">
    <cfRule type="cellIs" dxfId="311" priority="150" operator="equal">
      <formula>"?"</formula>
    </cfRule>
  </conditionalFormatting>
  <conditionalFormatting sqref="CA16:CB16">
    <cfRule type="cellIs" dxfId="310" priority="149" operator="equal">
      <formula>"?"</formula>
    </cfRule>
  </conditionalFormatting>
  <conditionalFormatting sqref="CA17:CB18">
    <cfRule type="cellIs" dxfId="309" priority="148" operator="equal">
      <formula>"?"</formula>
    </cfRule>
  </conditionalFormatting>
  <conditionalFormatting sqref="CA22:CB22">
    <cfRule type="cellIs" dxfId="308" priority="147" operator="equal">
      <formula>"?"</formula>
    </cfRule>
  </conditionalFormatting>
  <conditionalFormatting sqref="CA25:CB25">
    <cfRule type="cellIs" dxfId="307" priority="146" operator="equal">
      <formula>"?"</formula>
    </cfRule>
  </conditionalFormatting>
  <conditionalFormatting sqref="CA24:CB24">
    <cfRule type="cellIs" dxfId="306" priority="145" operator="equal">
      <formula>"?"</formula>
    </cfRule>
  </conditionalFormatting>
  <conditionalFormatting sqref="CA28:CB28">
    <cfRule type="cellIs" dxfId="305" priority="144" operator="equal">
      <formula>"?"</formula>
    </cfRule>
  </conditionalFormatting>
  <conditionalFormatting sqref="CA29:CB29">
    <cfRule type="cellIs" dxfId="304" priority="143" operator="equal">
      <formula>"?"</formula>
    </cfRule>
  </conditionalFormatting>
  <conditionalFormatting sqref="CA30:CB30">
    <cfRule type="cellIs" dxfId="303" priority="142" operator="equal">
      <formula>"?"</formula>
    </cfRule>
  </conditionalFormatting>
  <conditionalFormatting sqref="BE5:BI5">
    <cfRule type="cellIs" dxfId="302" priority="130" operator="equal">
      <formula>"?"</formula>
    </cfRule>
  </conditionalFormatting>
  <conditionalFormatting sqref="BI5">
    <cfRule type="cellIs" dxfId="301" priority="129" operator="equal">
      <formula>"?"</formula>
    </cfRule>
  </conditionalFormatting>
  <conditionalFormatting sqref="J27">
    <cfRule type="cellIs" dxfId="300" priority="115" operator="equal">
      <formula>"?"</formula>
    </cfRule>
  </conditionalFormatting>
  <conditionalFormatting sqref="J26">
    <cfRule type="cellIs" dxfId="299" priority="116" operator="equal">
      <formula>"?"</formula>
    </cfRule>
  </conditionalFormatting>
  <conditionalFormatting sqref="J28">
    <cfRule type="cellIs" dxfId="298" priority="114" operator="equal">
      <formula>"?"</formula>
    </cfRule>
  </conditionalFormatting>
  <conditionalFormatting sqref="J29">
    <cfRule type="cellIs" dxfId="297" priority="113" operator="equal">
      <formula>"?"</formula>
    </cfRule>
  </conditionalFormatting>
  <conditionalFormatting sqref="D29">
    <cfRule type="cellIs" dxfId="296" priority="101" operator="equal">
      <formula>"?"</formula>
    </cfRule>
  </conditionalFormatting>
  <conditionalFormatting sqref="D19:D23 D25:D27 D30:D56 D6:D15 D59:D60">
    <cfRule type="cellIs" dxfId="295" priority="106" operator="equal">
      <formula>"?"</formula>
    </cfRule>
  </conditionalFormatting>
  <conditionalFormatting sqref="D16">
    <cfRule type="cellIs" dxfId="294" priority="105" operator="equal">
      <formula>"?"</formula>
    </cfRule>
  </conditionalFormatting>
  <conditionalFormatting sqref="D17:D18">
    <cfRule type="cellIs" dxfId="293" priority="104" operator="equal">
      <formula>"?"</formula>
    </cfRule>
  </conditionalFormatting>
  <conditionalFormatting sqref="D24">
    <cfRule type="cellIs" dxfId="292" priority="103" operator="equal">
      <formula>"?"</formula>
    </cfRule>
  </conditionalFormatting>
  <conditionalFormatting sqref="D28">
    <cfRule type="cellIs" dxfId="291" priority="102" operator="equal">
      <formula>"?"</formula>
    </cfRule>
  </conditionalFormatting>
  <conditionalFormatting sqref="C29">
    <cfRule type="cellIs" dxfId="290" priority="95" operator="equal">
      <formula>"?"</formula>
    </cfRule>
  </conditionalFormatting>
  <conditionalFormatting sqref="C19:C23 C25:C27 C30:C56 C6:C15 C59:C60">
    <cfRule type="cellIs" dxfId="289" priority="100" operator="equal">
      <formula>"?"</formula>
    </cfRule>
  </conditionalFormatting>
  <conditionalFormatting sqref="C16">
    <cfRule type="cellIs" dxfId="288" priority="99" operator="equal">
      <formula>"?"</formula>
    </cfRule>
  </conditionalFormatting>
  <conditionalFormatting sqref="C17:C18">
    <cfRule type="cellIs" dxfId="287" priority="98" operator="equal">
      <formula>"?"</formula>
    </cfRule>
  </conditionalFormatting>
  <conditionalFormatting sqref="C24">
    <cfRule type="cellIs" dxfId="286" priority="97" operator="equal">
      <formula>"?"</formula>
    </cfRule>
  </conditionalFormatting>
  <conditionalFormatting sqref="C28">
    <cfRule type="cellIs" dxfId="285" priority="96" operator="equal">
      <formula>"?"</formula>
    </cfRule>
  </conditionalFormatting>
  <conditionalFormatting sqref="AX6:AZ60">
    <cfRule type="cellIs" dxfId="284" priority="94" operator="equal">
      <formula>"?"</formula>
    </cfRule>
  </conditionalFormatting>
  <conditionalFormatting sqref="BP5">
    <cfRule type="cellIs" dxfId="283" priority="93" operator="equal">
      <formula>"?"</formula>
    </cfRule>
  </conditionalFormatting>
  <conditionalFormatting sqref="BQ5">
    <cfRule type="cellIs" dxfId="282" priority="91" operator="equal">
      <formula>"?"</formula>
    </cfRule>
  </conditionalFormatting>
  <conditionalFormatting sqref="BR5">
    <cfRule type="cellIs" dxfId="281" priority="90" operator="equal">
      <formula>"?"</formula>
    </cfRule>
  </conditionalFormatting>
  <conditionalFormatting sqref="O9">
    <cfRule type="cellIs" dxfId="280" priority="89" operator="equal">
      <formula>"?"</formula>
    </cfRule>
  </conditionalFormatting>
  <conditionalFormatting sqref="O16">
    <cfRule type="cellIs" dxfId="279" priority="88" operator="equal">
      <formula>"?"</formula>
    </cfRule>
  </conditionalFormatting>
  <conditionalFormatting sqref="O17:O18">
    <cfRule type="cellIs" dxfId="278" priority="87" operator="equal">
      <formula>"?"</formula>
    </cfRule>
  </conditionalFormatting>
  <conditionalFormatting sqref="O28">
    <cfRule type="cellIs" dxfId="277" priority="86" operator="equal">
      <formula>"?"</formula>
    </cfRule>
  </conditionalFormatting>
  <conditionalFormatting sqref="O29">
    <cfRule type="cellIs" dxfId="276" priority="85" operator="equal">
      <formula>"?"</formula>
    </cfRule>
  </conditionalFormatting>
  <conditionalFormatting sqref="P6:P40">
    <cfRule type="cellIs" dxfId="275" priority="84" operator="equal">
      <formula>"?"</formula>
    </cfRule>
  </conditionalFormatting>
  <conditionalFormatting sqref="O20">
    <cfRule type="cellIs" dxfId="274" priority="83" operator="equal">
      <formula>"?"</formula>
    </cfRule>
  </conditionalFormatting>
  <conditionalFormatting sqref="O24">
    <cfRule type="cellIs" dxfId="273" priority="79" operator="equal">
      <formula>"?"</formula>
    </cfRule>
  </conditionalFormatting>
  <conditionalFormatting sqref="O26">
    <cfRule type="cellIs" dxfId="272" priority="82" operator="equal">
      <formula>"?"</formula>
    </cfRule>
  </conditionalFormatting>
  <conditionalFormatting sqref="O31">
    <cfRule type="cellIs" dxfId="271" priority="81" operator="equal">
      <formula>"?"</formula>
    </cfRule>
  </conditionalFormatting>
  <conditionalFormatting sqref="J24">
    <cfRule type="cellIs" dxfId="270" priority="80" operator="equal">
      <formula>"?"</formula>
    </cfRule>
  </conditionalFormatting>
  <conditionalFormatting sqref="BI31">
    <cfRule type="cellIs" dxfId="269" priority="74" operator="equal">
      <formula>"?"</formula>
    </cfRule>
  </conditionalFormatting>
  <conditionalFormatting sqref="BE4">
    <cfRule type="cellIs" dxfId="268" priority="78" operator="equal">
      <formula>"?"</formula>
    </cfRule>
  </conditionalFormatting>
  <conditionalFormatting sqref="BI20">
    <cfRule type="cellIs" dxfId="267" priority="76" operator="equal">
      <formula>"?"</formula>
    </cfRule>
  </conditionalFormatting>
  <conditionalFormatting sqref="BI26">
    <cfRule type="cellIs" dxfId="266" priority="75" operator="equal">
      <formula>"?"</formula>
    </cfRule>
  </conditionalFormatting>
  <conditionalFormatting sqref="BH46">
    <cfRule type="cellIs" dxfId="265" priority="57" operator="equal">
      <formula>"?"</formula>
    </cfRule>
  </conditionalFormatting>
  <conditionalFormatting sqref="BH47">
    <cfRule type="cellIs" dxfId="264" priority="55" operator="equal">
      <formula>"?"</formula>
    </cfRule>
  </conditionalFormatting>
  <conditionalFormatting sqref="BH48">
    <cfRule type="cellIs" dxfId="263" priority="53" operator="equal">
      <formula>"?"</formula>
    </cfRule>
  </conditionalFormatting>
  <conditionalFormatting sqref="BH49">
    <cfRule type="cellIs" dxfId="262" priority="51" operator="equal">
      <formula>"?"</formula>
    </cfRule>
  </conditionalFormatting>
  <conditionalFormatting sqref="BH50">
    <cfRule type="cellIs" dxfId="261" priority="49" operator="equal">
      <formula>"?"</formula>
    </cfRule>
  </conditionalFormatting>
  <conditionalFormatting sqref="BH51">
    <cfRule type="cellIs" dxfId="260" priority="47" operator="equal">
      <formula>"?"</formula>
    </cfRule>
  </conditionalFormatting>
  <conditionalFormatting sqref="BH52">
    <cfRule type="cellIs" dxfId="259" priority="45" operator="equal">
      <formula>"?"</formula>
    </cfRule>
  </conditionalFormatting>
  <conditionalFormatting sqref="BH53">
    <cfRule type="cellIs" dxfId="258" priority="43" operator="equal">
      <formula>"?"</formula>
    </cfRule>
  </conditionalFormatting>
  <conditionalFormatting sqref="BH54">
    <cfRule type="cellIs" dxfId="257" priority="41" operator="equal">
      <formula>"?"</formula>
    </cfRule>
  </conditionalFormatting>
  <conditionalFormatting sqref="BH55">
    <cfRule type="cellIs" dxfId="256" priority="39" operator="equal">
      <formula>"?"</formula>
    </cfRule>
  </conditionalFormatting>
  <conditionalFormatting sqref="BH56:BH58">
    <cfRule type="cellIs" dxfId="255" priority="37" operator="equal">
      <formula>"?"</formula>
    </cfRule>
  </conditionalFormatting>
  <conditionalFormatting sqref="BH59">
    <cfRule type="cellIs" dxfId="254" priority="35" operator="equal">
      <formula>"?"</formula>
    </cfRule>
  </conditionalFormatting>
  <conditionalFormatting sqref="BI28">
    <cfRule type="cellIs" dxfId="253" priority="33" operator="equal">
      <formula>"?"</formula>
    </cfRule>
  </conditionalFormatting>
  <conditionalFormatting sqref="BI22">
    <cfRule type="cellIs" dxfId="252" priority="32" operator="equal">
      <formula>"?"</formula>
    </cfRule>
  </conditionalFormatting>
  <conditionalFormatting sqref="BI18">
    <cfRule type="cellIs" dxfId="251" priority="31" operator="equal">
      <formula>"?"</formula>
    </cfRule>
  </conditionalFormatting>
  <conditionalFormatting sqref="I14:I24">
    <cfRule type="cellIs" dxfId="250" priority="30" operator="equal">
      <formula>"?"</formula>
    </cfRule>
  </conditionalFormatting>
  <conditionalFormatting sqref="I26">
    <cfRule type="cellIs" dxfId="249" priority="29" operator="equal">
      <formula>"?"</formula>
    </cfRule>
  </conditionalFormatting>
  <conditionalFormatting sqref="I27">
    <cfRule type="cellIs" dxfId="248" priority="28" operator="equal">
      <formula>"?"</formula>
    </cfRule>
  </conditionalFormatting>
  <conditionalFormatting sqref="I28">
    <cfRule type="cellIs" dxfId="247" priority="27" operator="equal">
      <formula>"?"</formula>
    </cfRule>
  </conditionalFormatting>
  <conditionalFormatting sqref="I29">
    <cfRule type="cellIs" dxfId="246" priority="26" operator="equal">
      <formula>"?"</formula>
    </cfRule>
  </conditionalFormatting>
  <conditionalFormatting sqref="J53:J56 J58:J59">
    <cfRule type="cellIs" dxfId="245" priority="25" operator="equal">
      <formula>"?"</formula>
    </cfRule>
  </conditionalFormatting>
  <conditionalFormatting sqref="D57">
    <cfRule type="cellIs" dxfId="244" priority="24" operator="equal">
      <formula>"?"</formula>
    </cfRule>
  </conditionalFormatting>
  <conditionalFormatting sqref="C57">
    <cfRule type="cellIs" dxfId="243" priority="23" operator="equal">
      <formula>"?"</formula>
    </cfRule>
  </conditionalFormatting>
  <conditionalFormatting sqref="D58">
    <cfRule type="cellIs" dxfId="242" priority="22" operator="equal">
      <formula>"?"</formula>
    </cfRule>
  </conditionalFormatting>
  <conditionalFormatting sqref="C58">
    <cfRule type="cellIs" dxfId="241" priority="21" operator="equal">
      <formula>"?"</formula>
    </cfRule>
  </conditionalFormatting>
  <conditionalFormatting sqref="I57">
    <cfRule type="cellIs" dxfId="240" priority="20" operator="equal">
      <formula>"?"</formula>
    </cfRule>
  </conditionalFormatting>
  <conditionalFormatting sqref="J57">
    <cfRule type="cellIs" dxfId="239" priority="19" operator="equal">
      <formula>"?"</formula>
    </cfRule>
  </conditionalFormatting>
  <conditionalFormatting sqref="K58">
    <cfRule type="cellIs" dxfId="238" priority="18" operator="equal">
      <formula>"?"</formula>
    </cfRule>
  </conditionalFormatting>
  <conditionalFormatting sqref="L57:M57">
    <cfRule type="cellIs" dxfId="237" priority="17" operator="equal">
      <formula>"?"</formula>
    </cfRule>
  </conditionalFormatting>
  <conditionalFormatting sqref="K57">
    <cfRule type="cellIs" dxfId="236" priority="16" operator="equal">
      <formula>"?"</formula>
    </cfRule>
  </conditionalFormatting>
  <conditionalFormatting sqref="BH45">
    <cfRule type="cellIs" dxfId="235" priority="3" operator="equal">
      <formula>"?"</formula>
    </cfRule>
  </conditionalFormatting>
  <conditionalFormatting sqref="BH6:BH15">
    <cfRule type="cellIs" dxfId="234" priority="15" operator="equal">
      <formula>"?"</formula>
    </cfRule>
  </conditionalFormatting>
  <conditionalFormatting sqref="BH21:BH23 BH16:BH19">
    <cfRule type="cellIs" dxfId="233" priority="14" operator="equal">
      <formula>"?"</formula>
    </cfRule>
  </conditionalFormatting>
  <conditionalFormatting sqref="BH20">
    <cfRule type="cellIs" dxfId="232" priority="13" operator="equal">
      <formula>"?"</formula>
    </cfRule>
  </conditionalFormatting>
  <conditionalFormatting sqref="BH27:BH29 BH24:BH25">
    <cfRule type="cellIs" dxfId="231" priority="12" operator="equal">
      <formula>"?"</formula>
    </cfRule>
  </conditionalFormatting>
  <conditionalFormatting sqref="BH26">
    <cfRule type="cellIs" dxfId="230" priority="11" operator="equal">
      <formula>"?"</formula>
    </cfRule>
  </conditionalFormatting>
  <conditionalFormatting sqref="BH30 BH32:BH36">
    <cfRule type="cellIs" dxfId="229" priority="10" operator="equal">
      <formula>"?"</formula>
    </cfRule>
  </conditionalFormatting>
  <conditionalFormatting sqref="BH31">
    <cfRule type="cellIs" dxfId="228" priority="9" operator="equal">
      <formula>"?"</formula>
    </cfRule>
  </conditionalFormatting>
  <conditionalFormatting sqref="BH37:BH40">
    <cfRule type="cellIs" dxfId="227" priority="8" operator="equal">
      <formula>"?"</formula>
    </cfRule>
  </conditionalFormatting>
  <conditionalFormatting sqref="BH41">
    <cfRule type="cellIs" dxfId="226" priority="7" operator="equal">
      <formula>"?"</formula>
    </cfRule>
  </conditionalFormatting>
  <conditionalFormatting sqref="BH42">
    <cfRule type="cellIs" dxfId="225" priority="6" operator="equal">
      <formula>"?"</formula>
    </cfRule>
  </conditionalFormatting>
  <conditionalFormatting sqref="BH43">
    <cfRule type="cellIs" dxfId="224" priority="5" operator="equal">
      <formula>"?"</formula>
    </cfRule>
  </conditionalFormatting>
  <conditionalFormatting sqref="BH44">
    <cfRule type="cellIs" dxfId="223" priority="4" operator="equal">
      <formula>"?"</formula>
    </cfRule>
  </conditionalFormatting>
  <conditionalFormatting sqref="BF4">
    <cfRule type="cellIs" dxfId="222" priority="2" operator="equal">
      <formula>"?"</formula>
    </cfRule>
  </conditionalFormatting>
  <conditionalFormatting sqref="BI4">
    <cfRule type="cellIs" dxfId="221" priority="1" operator="equal">
      <formula>"?"</formula>
    </cfRule>
  </conditionalFormatting>
  <dataValidations xWindow="814" yWindow="347" count="11">
    <dataValidation type="list" allowBlank="1" showInputMessage="1" promptTitle="Criterion A" prompt="Select a criterion from the dropdown list or enter your own." sqref="T4:U4" xr:uid="{00000000-0002-0000-0200-000000000000}">
      <formula1>$T$106:$T$120</formula1>
    </dataValidation>
    <dataValidation type="list" allowBlank="1" showInputMessage="1" promptTitle="Criterion B" prompt="Select a criterion from the drop down list or enter your own." sqref="V4:W4" xr:uid="{00000000-0002-0000-0200-000001000000}">
      <formula1>$V$106:$V$120</formula1>
    </dataValidation>
    <dataValidation type="list" allowBlank="1" showInputMessage="1" promptTitle="Criterion C" prompt="Select a criterion from the drop down list or enter your own." sqref="X4:Y4" xr:uid="{00000000-0002-0000-0200-000002000000}">
      <formula1>$X$106:$X$120</formula1>
    </dataValidation>
    <dataValidation type="list" allowBlank="1" showInputMessage="1" promptTitle="Criterion D" prompt="Select a criterion from the drop down list or enter your own." sqref="Z4:AA4" xr:uid="{00000000-0002-0000-0200-000003000000}">
      <formula1>$Z$106:$Z$120</formula1>
    </dataValidation>
    <dataValidation type="list" allowBlank="1" showInputMessage="1" promptTitle="Criterion E" prompt="Select a criterion from the drop down list or enter your own." sqref="AB4:AC4" xr:uid="{00000000-0002-0000-0200-000004000000}">
      <formula1>$AB$106:$AB$120</formula1>
    </dataValidation>
    <dataValidation type="list" allowBlank="1" showInputMessage="1" promptTitle="Criterion F" prompt="Select a criterion from the drop down list or enter your own." sqref="AD4:AE4" xr:uid="{00000000-0002-0000-0200-000005000000}">
      <formula1>$AD$106:$AD$120</formula1>
    </dataValidation>
    <dataValidation type="list" allowBlank="1" showInputMessage="1" promptTitle="Criterion G" prompt="Select a criterion from the drop down list or enter your own." sqref="AF4:AG4" xr:uid="{00000000-0002-0000-0200-000006000000}">
      <formula1>$AF$106:$AF$120</formula1>
    </dataValidation>
    <dataValidation type="list" allowBlank="1" showInputMessage="1" promptTitle="Criterion H" prompt="Select a criterion from the drop down list or enter your own." sqref="AH4:AI4" xr:uid="{00000000-0002-0000-0200-000007000000}">
      <formula1>$AH$106:$AH$120</formula1>
    </dataValidation>
    <dataValidation type="list" allowBlank="1" showInputMessage="1" promptTitle="Criterion I" prompt="Select a criterion from the drop down list or enter your own." sqref="AJ4:AK4" xr:uid="{00000000-0002-0000-0200-000008000000}">
      <formula1>$AJ$106:$AJ$120</formula1>
    </dataValidation>
    <dataValidation type="list" allowBlank="1" showInputMessage="1" promptTitle="Criterion J" prompt="Select a criterion from the drop down list or enter your own." sqref="AL4:AM4" xr:uid="{00000000-0002-0000-0200-000009000000}">
      <formula1>$AL$106:$AL$120</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18" max="1048575" man="1"/>
    <brk id="49" max="115" man="1"/>
    <brk id="61" max="1048575" man="1"/>
    <brk id="70"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AH6:AH60 T6:T60 Z27:Z60 AD6:AD60 AJ6:AJ60 X6:X60 AL6:AL60 AB6:AB60 V6:V60 Z6:Z25 AF6:AF60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59"/>
  <sheetViews>
    <sheetView zoomScale="60" zoomScaleNormal="60" workbookViewId="0">
      <selection sqref="A1:N1"/>
    </sheetView>
  </sheetViews>
  <sheetFormatPr defaultColWidth="8.81640625" defaultRowHeight="14"/>
  <cols>
    <col min="1" max="1" width="17.453125" style="38" customWidth="1"/>
    <col min="2" max="2" width="50.1796875" style="44" customWidth="1"/>
    <col min="3" max="3" width="16.81640625" style="44" customWidth="1"/>
    <col min="4" max="4" width="17.7265625" style="43" customWidth="1"/>
    <col min="5" max="5" width="20.1796875" style="43" bestFit="1" customWidth="1"/>
    <col min="6" max="6" width="20.1796875" style="43" customWidth="1"/>
    <col min="7" max="7" width="22.7265625" style="43" customWidth="1"/>
    <col min="8" max="8" width="22.7265625" style="44" customWidth="1"/>
    <col min="9" max="10" width="22.7265625" style="43" customWidth="1"/>
    <col min="11" max="11" width="28.1796875" style="43" customWidth="1"/>
    <col min="12" max="13" width="22.7265625" style="43" customWidth="1"/>
    <col min="14" max="14" width="85.453125" style="40" customWidth="1"/>
    <col min="15" max="16384" width="8.81640625" style="40"/>
  </cols>
  <sheetData>
    <row r="1" spans="1:14" ht="87" customHeight="1">
      <c r="A1" s="384" t="s">
        <v>594</v>
      </c>
      <c r="B1" s="385"/>
      <c r="C1" s="385"/>
      <c r="D1" s="385"/>
      <c r="E1" s="385"/>
      <c r="F1" s="385"/>
      <c r="G1" s="385"/>
      <c r="H1" s="385"/>
      <c r="I1" s="385"/>
      <c r="J1" s="385"/>
      <c r="K1" s="385"/>
      <c r="L1" s="385"/>
      <c r="M1" s="385"/>
      <c r="N1" s="386"/>
    </row>
    <row r="2" spans="1:14" s="39" customFormat="1" ht="81" customHeight="1">
      <c r="A2" s="135" t="s">
        <v>14</v>
      </c>
      <c r="B2" s="136" t="s">
        <v>0</v>
      </c>
      <c r="C2" s="136" t="s">
        <v>25</v>
      </c>
      <c r="D2" s="133" t="s">
        <v>3</v>
      </c>
      <c r="E2" s="133" t="s">
        <v>2</v>
      </c>
      <c r="F2" s="200" t="s">
        <v>1886</v>
      </c>
      <c r="G2" s="200" t="s">
        <v>1946</v>
      </c>
      <c r="H2" s="200" t="s">
        <v>1887</v>
      </c>
      <c r="I2" s="133" t="s">
        <v>4</v>
      </c>
      <c r="J2" s="133" t="s">
        <v>3179</v>
      </c>
      <c r="K2" s="133" t="s">
        <v>21</v>
      </c>
      <c r="L2" s="137" t="s">
        <v>15</v>
      </c>
      <c r="M2" s="138" t="s">
        <v>17</v>
      </c>
      <c r="N2" s="134" t="s">
        <v>18</v>
      </c>
    </row>
    <row r="3" spans="1:14" ht="49.5" customHeight="1">
      <c r="A3" s="165">
        <f>'Measure Selection Tool'!A6</f>
        <v>1</v>
      </c>
      <c r="B3" s="166" t="str">
        <f>IF(VLOOKUP(Table2[[#This Row],['#]],Table1[[#Headers],[#Data]],2,FALSE)=0,"",VLOOKUP(Table2[[#This Row],['#]],Table1[[#Headers],[#Data]],2,FALSE))</f>
        <v>CAHPS PCMH Survey</v>
      </c>
      <c r="C3" s="166" t="str">
        <f>IF(VLOOKUP(Table2[[#This Row],['#]],Table1[[#Headers],[#Data]],3,FALSE)=0,"",VLOOKUP(Table2[[#This Row],['#]],Table1[[#Headers],[#Data]],3,FALSE))</f>
        <v>NA</v>
      </c>
      <c r="D3" s="167" t="str">
        <f>IF(VLOOKUP(Table2[[#This Row],['#]],Table1[[#Headers],[#Data]],5,FALSE)=0,"",VLOOKUP(Table2[[#This Row],['#]],Table1[[#Headers],[#Data]],5,FALSE))</f>
        <v>National Committee for Quality Assurance</v>
      </c>
      <c r="E3" s="168" t="str">
        <f>IF(VLOOKUP(Table2[[#This Row],['#]],Table1[[#Headers],[#Data]],9,FALSE)=0,"",VLOOKUP(Table2[[#This Row],['#]],Table1[[#Headers],[#Data]],9,FALSE))</f>
        <v>Consumer Engagement</v>
      </c>
      <c r="F3" s="168" t="str">
        <f>IF(VLOOKUP(Table2[[#This Row],['#]],Table1[[#Headers],[#Data]],10,FALSE)=0,"",VLOOKUP(Table2[[#This Row],['#]],Table1[[#Headers],[#Data]],10,FALSE))</f>
        <v>NA</v>
      </c>
      <c r="G3" s="168" t="str">
        <f>IF(VLOOKUP(Table2[[#This Row],['#]],Table1[[#Headers],[#Data]],11,FALSE)=0,"",VLOOKUP(Table2[[#This Row],['#]],Table1[[#Headers],[#Data]],11,FALSE))</f>
        <v>Patient Experience</v>
      </c>
      <c r="H3" s="168" t="str">
        <f>IF(VLOOKUP(Table2[[#This Row],['#]],Table1[[#Headers],[#Data]],12,FALSE)=0,"",VLOOKUP(Table2[[#This Row],['#]],Table1[[#Headers],[#Data]],12,FALSE))</f>
        <v>All Ages</v>
      </c>
      <c r="I3" s="168" t="str">
        <f>IF(VLOOKUP(Table2[[#This Row],['#]],Table1[[#Headers],[#Data]],13,FALSE)=0,"",VLOOKUP(Table2[[#This Row],['#]],Table1[[#Headers],[#Data]],13,FALSE))</f>
        <v>Survey</v>
      </c>
      <c r="J3" s="168" t="str">
        <f>IF(VLOOKUP(Table2[[#This Row],['#]],Table1[[#Headers],[#Data]],14,FALSE)=0,"",VLOOKUP(Table2[[#This Row],['#]],Table1[[#Headers],[#Data]],14,FALSE))</f>
        <v/>
      </c>
      <c r="K3" s="169"/>
      <c r="L3" s="170">
        <f>+IF(VLOOKUP(Table2[[#This Row],['#]],Table1[[#Headers],[#Data]],19,FALSE)=0,"",VLOOKUP(Table2[[#This Row],['#]],Table1[[#Headers],[#Data]],19,FALSE))</f>
        <v>9</v>
      </c>
      <c r="M3" s="167">
        <f>+IF(VLOOKUP(Table2[[#This Row],['#]],Table1[[#Headers],[#Data]],50,FALSE)=0,"",VLOOKUP(Table2[[#This Row],['#]],Table1[[#Headers],[#Data]],50,FALSE))</f>
        <v>1</v>
      </c>
      <c r="N3" s="171"/>
    </row>
    <row r="4" spans="1:14" ht="49.5" customHeight="1">
      <c r="A4" s="165">
        <f>'Measure Selection Tool'!A7</f>
        <v>2</v>
      </c>
      <c r="B4" s="166" t="str">
        <f>IF(VLOOKUP(Table2[[#This Row],['#]],Table1[[#Headers],[#Data]],2,FALSE)=0,"",VLOOKUP(Table2[[#This Row],['#]],Table1[[#Headers],[#Data]],2,FALSE))</f>
        <v>Plan All-Cause Readmission</v>
      </c>
      <c r="C4" s="166" t="str">
        <f>IF(VLOOKUP(Table2[[#This Row],['#]],Table1[[#Headers],[#Data]],3,FALSE)=0,"",VLOOKUP(Table2[[#This Row],['#]],Table1[[#Headers],[#Data]],3,FALSE))</f>
        <v>1768</v>
      </c>
      <c r="D4" s="167" t="str">
        <f>IF(VLOOKUP(Table2[[#This Row],['#]],Table1[[#Headers],[#Data]],5,FALSE)=0,"",VLOOKUP(Table2[[#This Row],['#]],Table1[[#Headers],[#Data]],5,FALSE))</f>
        <v>National Committee for Quality Assurance</v>
      </c>
      <c r="E4" s="168" t="str">
        <f>IF(VLOOKUP(Table2[[#This Row],['#]],Table1[[#Headers],[#Data]],9,FALSE)=0,"",VLOOKUP(Table2[[#This Row],['#]],Table1[[#Headers],[#Data]],9,FALSE))</f>
        <v>Care Coordination</v>
      </c>
      <c r="F4" s="168" t="str">
        <f>IF(VLOOKUP(Table2[[#This Row],['#]],Table1[[#Headers],[#Data]],10,FALSE)=0,"",VLOOKUP(Table2[[#This Row],['#]],Table1[[#Headers],[#Data]],10,FALSE))</f>
        <v>Patient Safety</v>
      </c>
      <c r="G4" s="168" t="str">
        <f>IF(VLOOKUP(Table2[[#This Row],['#]],Table1[[#Headers],[#Data]],11,FALSE)=0,"",VLOOKUP(Table2[[#This Row],['#]],Table1[[#Headers],[#Data]],11,FALSE))</f>
        <v>Outcome</v>
      </c>
      <c r="H4" s="168" t="str">
        <f>IF(VLOOKUP(Table2[[#This Row],['#]],Table1[[#Headers],[#Data]],12,FALSE)=0,"",VLOOKUP(Table2[[#This Row],['#]],Table1[[#Headers],[#Data]],12,FALSE))</f>
        <v>Adult</v>
      </c>
      <c r="I4" s="168" t="str">
        <f>IF(VLOOKUP(Table2[[#This Row],['#]],Table1[[#Headers],[#Data]],13,FALSE)=0,"",VLOOKUP(Table2[[#This Row],['#]],Table1[[#Headers],[#Data]],13,FALSE))</f>
        <v>Claims</v>
      </c>
      <c r="J4" s="169" t="str">
        <f>IF(VLOOKUP(Table2[[#This Row],['#]],Table1[[#Headers],[#Data]],14,FALSE)=0,"",VLOOKUP(Table2[[#This Row],['#]],Table1[[#Headers],[#Data]],14,FALSE))</f>
        <v>Yes</v>
      </c>
      <c r="K4" s="169"/>
      <c r="L4" s="170">
        <f>+IF(VLOOKUP(Table2[[#This Row],['#]],Table1[[#Headers],[#Data]],19,FALSE)=0,"",VLOOKUP(Table2[[#This Row],['#]],Table1[[#Headers],[#Data]],19,FALSE))</f>
        <v>12</v>
      </c>
      <c r="M4" s="167">
        <f>+IF(VLOOKUP(Table2[[#This Row],['#]],Table1[[#Headers],[#Data]],50,FALSE)=0,"",VLOOKUP(Table2[[#This Row],['#]],Table1[[#Headers],[#Data]],50,FALSE))</f>
        <v>8</v>
      </c>
      <c r="N4" s="48"/>
    </row>
    <row r="5" spans="1:14" ht="49.5" customHeight="1">
      <c r="A5" s="165">
        <f>'Measure Selection Tool'!A8</f>
        <v>3</v>
      </c>
      <c r="B5" s="166" t="str">
        <f>IF(VLOOKUP(Table2[[#This Row],['#]],Table1[[#Headers],[#Data]],2,FALSE)=0,"",VLOOKUP(Table2[[#This Row],['#]],Table1[[#Headers],[#Data]],2,FALSE))</f>
        <v>Annual Monitoring for Patients on Persistent Medications</v>
      </c>
      <c r="C5" s="166" t="str">
        <f>IF(VLOOKUP(Table2[[#This Row],['#]],Table1[[#Headers],[#Data]],3,FALSE)=0,"",VLOOKUP(Table2[[#This Row],['#]],Table1[[#Headers],[#Data]],3,FALSE))</f>
        <v>2371</v>
      </c>
      <c r="D5" s="167" t="str">
        <f>IF(VLOOKUP(Table2[[#This Row],['#]],Table1[[#Headers],[#Data]],5,FALSE)=0,"",VLOOKUP(Table2[[#This Row],['#]],Table1[[#Headers],[#Data]],5,FALSE))</f>
        <v>National Committee for Quality Assurance</v>
      </c>
      <c r="E5" s="168" t="str">
        <f>IF(VLOOKUP(Table2[[#This Row],['#]],Table1[[#Headers],[#Data]],9,FALSE)=0,"",VLOOKUP(Table2[[#This Row],['#]],Table1[[#Headers],[#Data]],9,FALSE))</f>
        <v>Care Coordination</v>
      </c>
      <c r="F5" s="168" t="str">
        <f>IF(VLOOKUP(Table2[[#This Row],['#]],Table1[[#Headers],[#Data]],10,FALSE)=0,"",VLOOKUP(Table2[[#This Row],['#]],Table1[[#Headers],[#Data]],10,FALSE))</f>
        <v>Patient Safety</v>
      </c>
      <c r="G5" s="168" t="str">
        <f>IF(VLOOKUP(Table2[[#This Row],['#]],Table1[[#Headers],[#Data]],11,FALSE)=0,"",VLOOKUP(Table2[[#This Row],['#]],Table1[[#Headers],[#Data]],11,FALSE))</f>
        <v>Process</v>
      </c>
      <c r="H5" s="168" t="str">
        <f>IF(VLOOKUP(Table2[[#This Row],['#]],Table1[[#Headers],[#Data]],12,FALSE)=0,"",VLOOKUP(Table2[[#This Row],['#]],Table1[[#Headers],[#Data]],12,FALSE))</f>
        <v>Adult</v>
      </c>
      <c r="I5" s="168" t="str">
        <f>IF(VLOOKUP(Table2[[#This Row],['#]],Table1[[#Headers],[#Data]],13,FALSE)=0,"",VLOOKUP(Table2[[#This Row],['#]],Table1[[#Headers],[#Data]],13,FALSE))</f>
        <v>Claims</v>
      </c>
      <c r="J5" s="169" t="str">
        <f>IF(VLOOKUP(Table2[[#This Row],['#]],Table1[[#Headers],[#Data]],14,FALSE)=0,"",VLOOKUP(Table2[[#This Row],['#]],Table1[[#Headers],[#Data]],14,FALSE))</f>
        <v>Yes</v>
      </c>
      <c r="K5" s="169"/>
      <c r="L5" s="170" t="str">
        <f>+IF(VLOOKUP(Table2[[#This Row],['#]],Table1[[#Headers],[#Data]],19,FALSE)=0,"",VLOOKUP(Table2[[#This Row],['#]],Table1[[#Headers],[#Data]],19,FALSE))</f>
        <v/>
      </c>
      <c r="M5" s="167">
        <f>+IF(VLOOKUP(Table2[[#This Row],['#]],Table1[[#Headers],[#Data]],50,FALSE)=0,"",VLOOKUP(Table2[[#This Row],['#]],Table1[[#Headers],[#Data]],50,FALSE))</f>
        <v>1</v>
      </c>
      <c r="N5" s="48"/>
    </row>
    <row r="6" spans="1:14" ht="49.5" customHeight="1">
      <c r="A6" s="165">
        <f>'Measure Selection Tool'!A9</f>
        <v>4</v>
      </c>
      <c r="B6" s="166" t="str">
        <f>IF(VLOOKUP(Table2[[#This Row],['#]],Table1[[#Headers],[#Data]],2,FALSE)=0,"",VLOOKUP(Table2[[#This Row],['#]],Table1[[#Headers],[#Data]],2,FALSE))</f>
        <v>Breast Cancer Screening</v>
      </c>
      <c r="C6" s="166" t="str">
        <f>IF(VLOOKUP(Table2[[#This Row],['#]],Table1[[#Headers],[#Data]],3,FALSE)=0,"",VLOOKUP(Table2[[#This Row],['#]],Table1[[#Headers],[#Data]],3,FALSE))</f>
        <v>2372</v>
      </c>
      <c r="D6" s="167" t="str">
        <f>IF(VLOOKUP(Table2[[#This Row],['#]],Table1[[#Headers],[#Data]],5,FALSE)=0,"",VLOOKUP(Table2[[#This Row],['#]],Table1[[#Headers],[#Data]],5,FALSE))</f>
        <v>National Committee for Quality Assurance</v>
      </c>
      <c r="E6" s="168" t="str">
        <f>IF(VLOOKUP(Table2[[#This Row],['#]],Table1[[#Headers],[#Data]],9,FALSE)=0,"",VLOOKUP(Table2[[#This Row],['#]],Table1[[#Headers],[#Data]],9,FALSE))</f>
        <v>Prevention</v>
      </c>
      <c r="F6" s="168" t="str">
        <f>IF(VLOOKUP(Table2[[#This Row],['#]],Table1[[#Headers],[#Data]],10,FALSE)=0,"",VLOOKUP(Table2[[#This Row],['#]],Table1[[#Headers],[#Data]],10,FALSE))</f>
        <v>Cancer</v>
      </c>
      <c r="G6" s="168" t="str">
        <f>IF(VLOOKUP(Table2[[#This Row],['#]],Table1[[#Headers],[#Data]],11,FALSE)=0,"",VLOOKUP(Table2[[#This Row],['#]],Table1[[#Headers],[#Data]],11,FALSE))</f>
        <v>Process</v>
      </c>
      <c r="H6" s="168" t="str">
        <f>IF(VLOOKUP(Table2[[#This Row],['#]],Table1[[#Headers],[#Data]],12,FALSE)=0,"",VLOOKUP(Table2[[#This Row],['#]],Table1[[#Headers],[#Data]],12,FALSE))</f>
        <v>Adult</v>
      </c>
      <c r="I6" s="168" t="str">
        <f>IF(VLOOKUP(Table2[[#This Row],['#]],Table1[[#Headers],[#Data]],13,FALSE)=0,"",VLOOKUP(Table2[[#This Row],['#]],Table1[[#Headers],[#Data]],13,FALSE))</f>
        <v>Claims</v>
      </c>
      <c r="J6" s="169" t="str">
        <f>IF(VLOOKUP(Table2[[#This Row],['#]],Table1[[#Headers],[#Data]],14,FALSE)=0,"",VLOOKUP(Table2[[#This Row],['#]],Table1[[#Headers],[#Data]],14,FALSE))</f>
        <v>Yes</v>
      </c>
      <c r="K6" s="169"/>
      <c r="L6" s="170">
        <f>+IF(VLOOKUP(Table2[[#This Row],['#]],Table1[[#Headers],[#Data]],19,FALSE)=0,"",VLOOKUP(Table2[[#This Row],['#]],Table1[[#Headers],[#Data]],19,FALSE))</f>
        <v>10</v>
      </c>
      <c r="M6" s="167">
        <f>+IF(VLOOKUP(Table2[[#This Row],['#]],Table1[[#Headers],[#Data]],50,FALSE)=0,"",VLOOKUP(Table2[[#This Row],['#]],Table1[[#Headers],[#Data]],50,FALSE))</f>
        <v>12</v>
      </c>
      <c r="N6" s="48"/>
    </row>
    <row r="7" spans="1:14" ht="50.15" customHeight="1">
      <c r="A7" s="165">
        <f>'Measure Selection Tool'!A10</f>
        <v>5</v>
      </c>
      <c r="B7" s="166" t="str">
        <f>IF(VLOOKUP(Table2[[#This Row],['#]],Table1[[#Headers],[#Data]],2,FALSE)=0,"",VLOOKUP(Table2[[#This Row],['#]],Table1[[#Headers],[#Data]],2,FALSE))</f>
        <v>Cervical Cancer Screening</v>
      </c>
      <c r="C7" s="166" t="str">
        <f>IF(VLOOKUP(Table2[[#This Row],['#]],Table1[[#Headers],[#Data]],3,FALSE)=0,"",VLOOKUP(Table2[[#This Row],['#]],Table1[[#Headers],[#Data]],3,FALSE))</f>
        <v>0032</v>
      </c>
      <c r="D7" s="167" t="str">
        <f>IF(VLOOKUP(Table2[[#This Row],['#]],Table1[[#Headers],[#Data]],5,FALSE)=0,"",VLOOKUP(Table2[[#This Row],['#]],Table1[[#Headers],[#Data]],5,FALSE))</f>
        <v>National Committee for Quality Assurance</v>
      </c>
      <c r="E7" s="168" t="str">
        <f>IF(VLOOKUP(Table2[[#This Row],['#]],Table1[[#Headers],[#Data]],9,FALSE)=0,"",VLOOKUP(Table2[[#This Row],['#]],Table1[[#Headers],[#Data]],9,FALSE))</f>
        <v>Prevention</v>
      </c>
      <c r="F7" s="168" t="str">
        <f>IF(VLOOKUP(Table2[[#This Row],['#]],Table1[[#Headers],[#Data]],10,FALSE)=0,"",VLOOKUP(Table2[[#This Row],['#]],Table1[[#Headers],[#Data]],10,FALSE))</f>
        <v>Cancer</v>
      </c>
      <c r="G7" s="168" t="str">
        <f>IF(VLOOKUP(Table2[[#This Row],['#]],Table1[[#Headers],[#Data]],11,FALSE)=0,"",VLOOKUP(Table2[[#This Row],['#]],Table1[[#Headers],[#Data]],11,FALSE))</f>
        <v>Process</v>
      </c>
      <c r="H7" s="168" t="str">
        <f>IF(VLOOKUP(Table2[[#This Row],['#]],Table1[[#Headers],[#Data]],12,FALSE)=0,"",VLOOKUP(Table2[[#This Row],['#]],Table1[[#Headers],[#Data]],12,FALSE))</f>
        <v>Adult</v>
      </c>
      <c r="I7" s="168" t="str">
        <f>IF(VLOOKUP(Table2[[#This Row],['#]],Table1[[#Headers],[#Data]],13,FALSE)=0,"",VLOOKUP(Table2[[#This Row],['#]],Table1[[#Headers],[#Data]],13,FALSE))</f>
        <v>Claims/Clinical Data</v>
      </c>
      <c r="J7" s="169" t="str">
        <f>IF(VLOOKUP(Table2[[#This Row],['#]],Table1[[#Headers],[#Data]],14,FALSE)=0,"",VLOOKUP(Table2[[#This Row],['#]],Table1[[#Headers],[#Data]],14,FALSE))</f>
        <v>Yes</v>
      </c>
      <c r="K7" s="169"/>
      <c r="L7" s="170">
        <f>+IF(VLOOKUP(Table2[[#This Row],['#]],Table1[[#Headers],[#Data]],19,FALSE)=0,"",VLOOKUP(Table2[[#This Row],['#]],Table1[[#Headers],[#Data]],19,FALSE))</f>
        <v>9</v>
      </c>
      <c r="M7" s="167">
        <f>+IF(VLOOKUP(Table2[[#This Row],['#]],Table1[[#Headers],[#Data]],50,FALSE)=0,"",VLOOKUP(Table2[[#This Row],['#]],Table1[[#Headers],[#Data]],50,FALSE))</f>
        <v>9</v>
      </c>
      <c r="N7" s="48"/>
    </row>
    <row r="8" spans="1:14" ht="50.15" customHeight="1">
      <c r="A8" s="165">
        <f>'Measure Selection Tool'!A11</f>
        <v>6</v>
      </c>
      <c r="B8" s="166" t="str">
        <f>IF(VLOOKUP(Table2[[#This Row],['#]],Table1[[#Headers],[#Data]],2,FALSE)=0,"",VLOOKUP(Table2[[#This Row],['#]],Table1[[#Headers],[#Data]],2,FALSE))</f>
        <v>Chlamydia Screening</v>
      </c>
      <c r="C8" s="166" t="str">
        <f>IF(VLOOKUP(Table2[[#This Row],['#]],Table1[[#Headers],[#Data]],3,FALSE)=0,"",VLOOKUP(Table2[[#This Row],['#]],Table1[[#Headers],[#Data]],3,FALSE))</f>
        <v>0033</v>
      </c>
      <c r="D8" s="167" t="str">
        <f>IF(VLOOKUP(Table2[[#This Row],['#]],Table1[[#Headers],[#Data]],5,FALSE)=0,"",VLOOKUP(Table2[[#This Row],['#]],Table1[[#Headers],[#Data]],5,FALSE))</f>
        <v>National Committee for Quality Assurance</v>
      </c>
      <c r="E8" s="168" t="str">
        <f>IF(VLOOKUP(Table2[[#This Row],['#]],Table1[[#Headers],[#Data]],9,FALSE)=0,"",VLOOKUP(Table2[[#This Row],['#]],Table1[[#Headers],[#Data]],9,FALSE))</f>
        <v>Prevention</v>
      </c>
      <c r="F8" s="168" t="str">
        <f>IF(VLOOKUP(Table2[[#This Row],['#]],Table1[[#Headers],[#Data]],10,FALSE)=0,"",VLOOKUP(Table2[[#This Row],['#]],Table1[[#Headers],[#Data]],10,FALSE))</f>
        <v>Infectious Disease</v>
      </c>
      <c r="G8" s="168" t="str">
        <f>IF(VLOOKUP(Table2[[#This Row],['#]],Table1[[#Headers],[#Data]],11,FALSE)=0,"",VLOOKUP(Table2[[#This Row],['#]],Table1[[#Headers],[#Data]],11,FALSE))</f>
        <v>Process</v>
      </c>
      <c r="H8" s="168" t="str">
        <f>IF(VLOOKUP(Table2[[#This Row],['#]],Table1[[#Headers],[#Data]],12,FALSE)=0,"",VLOOKUP(Table2[[#This Row],['#]],Table1[[#Headers],[#Data]],12,FALSE))</f>
        <v>Adolescent and Adult</v>
      </c>
      <c r="I8" s="168" t="str">
        <f>IF(VLOOKUP(Table2[[#This Row],['#]],Table1[[#Headers],[#Data]],13,FALSE)=0,"",VLOOKUP(Table2[[#This Row],['#]],Table1[[#Headers],[#Data]],13,FALSE))</f>
        <v>Claims</v>
      </c>
      <c r="J8" s="169" t="str">
        <f>IF(VLOOKUP(Table2[[#This Row],['#]],Table1[[#Headers],[#Data]],14,FALSE)=0,"",VLOOKUP(Table2[[#This Row],['#]],Table1[[#Headers],[#Data]],14,FALSE))</f>
        <v>Yes</v>
      </c>
      <c r="K8" s="169"/>
      <c r="L8" s="170">
        <f>+IF(VLOOKUP(Table2[[#This Row],['#]],Table1[[#Headers],[#Data]],19,FALSE)=0,"",VLOOKUP(Table2[[#This Row],['#]],Table1[[#Headers],[#Data]],19,FALSE))</f>
        <v>11</v>
      </c>
      <c r="M8" s="167">
        <f>+IF(VLOOKUP(Table2[[#This Row],['#]],Table1[[#Headers],[#Data]],50,FALSE)=0,"",VLOOKUP(Table2[[#This Row],['#]],Table1[[#Headers],[#Data]],50,FALSE))</f>
        <v>9</v>
      </c>
      <c r="N8" s="48"/>
    </row>
    <row r="9" spans="1:14" ht="50.15" customHeight="1">
      <c r="A9" s="165">
        <f>'Measure Selection Tool'!A12</f>
        <v>7</v>
      </c>
      <c r="B9" s="166" t="str">
        <f>IF(VLOOKUP(Table2[[#This Row],['#]],Table1[[#Headers],[#Data]],2,FALSE)=0,"",VLOOKUP(Table2[[#This Row],['#]],Table1[[#Headers],[#Data]],2,FALSE))</f>
        <v>Colorectal Cancer Screening</v>
      </c>
      <c r="C9" s="166" t="str">
        <f>IF(VLOOKUP(Table2[[#This Row],['#]],Table1[[#Headers],[#Data]],3,FALSE)=0,"",VLOOKUP(Table2[[#This Row],['#]],Table1[[#Headers],[#Data]],3,FALSE))</f>
        <v>0034</v>
      </c>
      <c r="D9" s="167" t="str">
        <f>IF(VLOOKUP(Table2[[#This Row],['#]],Table1[[#Headers],[#Data]],5,FALSE)=0,"",VLOOKUP(Table2[[#This Row],['#]],Table1[[#Headers],[#Data]],5,FALSE))</f>
        <v>National Committee for Quality Assurance</v>
      </c>
      <c r="E9" s="168" t="str">
        <f>IF(VLOOKUP(Table2[[#This Row],['#]],Table1[[#Headers],[#Data]],9,FALSE)=0,"",VLOOKUP(Table2[[#This Row],['#]],Table1[[#Headers],[#Data]],9,FALSE))</f>
        <v>Prevention</v>
      </c>
      <c r="F9" s="168" t="str">
        <f>IF(VLOOKUP(Table2[[#This Row],['#]],Table1[[#Headers],[#Data]],10,FALSE)=0,"",VLOOKUP(Table2[[#This Row],['#]],Table1[[#Headers],[#Data]],10,FALSE))</f>
        <v>Cancer</v>
      </c>
      <c r="G9" s="168" t="str">
        <f>IF(VLOOKUP(Table2[[#This Row],['#]],Table1[[#Headers],[#Data]],11,FALSE)=0,"",VLOOKUP(Table2[[#This Row],['#]],Table1[[#Headers],[#Data]],11,FALSE))</f>
        <v>Process</v>
      </c>
      <c r="H9" s="168" t="str">
        <f>IF(VLOOKUP(Table2[[#This Row],['#]],Table1[[#Headers],[#Data]],12,FALSE)=0,"",VLOOKUP(Table2[[#This Row],['#]],Table1[[#Headers],[#Data]],12,FALSE))</f>
        <v>Adult</v>
      </c>
      <c r="I9" s="168" t="str">
        <f>IF(VLOOKUP(Table2[[#This Row],['#]],Table1[[#Headers],[#Data]],13,FALSE)=0,"",VLOOKUP(Table2[[#This Row],['#]],Table1[[#Headers],[#Data]],13,FALSE))</f>
        <v>Claims/Clinical Data</v>
      </c>
      <c r="J9" s="169" t="str">
        <f>IF(VLOOKUP(Table2[[#This Row],['#]],Table1[[#Headers],[#Data]],14,FALSE)=0,"",VLOOKUP(Table2[[#This Row],['#]],Table1[[#Headers],[#Data]],14,FALSE))</f>
        <v>Yes</v>
      </c>
      <c r="K9" s="169"/>
      <c r="L9" s="170">
        <f>+IF(VLOOKUP(Table2[[#This Row],['#]],Table1[[#Headers],[#Data]],19,FALSE)=0,"",VLOOKUP(Table2[[#This Row],['#]],Table1[[#Headers],[#Data]],19,FALSE))</f>
        <v>11</v>
      </c>
      <c r="M9" s="167">
        <f>+IF(VLOOKUP(Table2[[#This Row],['#]],Table1[[#Headers],[#Data]],50,FALSE)=0,"",VLOOKUP(Table2[[#This Row],['#]],Table1[[#Headers],[#Data]],50,FALSE))</f>
        <v>10</v>
      </c>
      <c r="N9" s="48"/>
    </row>
    <row r="10" spans="1:14" ht="50.15" customHeight="1">
      <c r="A10" s="165">
        <f>'Measure Selection Tool'!A13</f>
        <v>8</v>
      </c>
      <c r="B10" s="166" t="str">
        <f>IF(VLOOKUP(Table2[[#This Row],['#]],Table1[[#Headers],[#Data]],2,FALSE)=0,"",VLOOKUP(Table2[[#This Row],['#]],Table1[[#Headers],[#Data]],2,FALSE))</f>
        <v>Immunizations for Adolescents</v>
      </c>
      <c r="C10" s="166" t="str">
        <f>IF(VLOOKUP(Table2[[#This Row],['#]],Table1[[#Headers],[#Data]],3,FALSE)=0,"",VLOOKUP(Table2[[#This Row],['#]],Table1[[#Headers],[#Data]],3,FALSE))</f>
        <v>1407</v>
      </c>
      <c r="D10" s="167" t="str">
        <f>IF(VLOOKUP(Table2[[#This Row],['#]],Table1[[#Headers],[#Data]],5,FALSE)=0,"",VLOOKUP(Table2[[#This Row],['#]],Table1[[#Headers],[#Data]],5,FALSE))</f>
        <v>National Committee for Quality Assurance</v>
      </c>
      <c r="E10" s="168" t="str">
        <f>IF(VLOOKUP(Table2[[#This Row],['#]],Table1[[#Headers],[#Data]],9,FALSE)=0,"",VLOOKUP(Table2[[#This Row],['#]],Table1[[#Headers],[#Data]],9,FALSE))</f>
        <v>Prevention</v>
      </c>
      <c r="F10" s="168" t="str">
        <f>IF(VLOOKUP(Table2[[#This Row],['#]],Table1[[#Headers],[#Data]],10,FALSE)=0,"",VLOOKUP(Table2[[#This Row],['#]],Table1[[#Headers],[#Data]],10,FALSE))</f>
        <v>Infectious Disease</v>
      </c>
      <c r="G10" s="168" t="str">
        <f>IF(VLOOKUP(Table2[[#This Row],['#]],Table1[[#Headers],[#Data]],11,FALSE)=0,"",VLOOKUP(Table2[[#This Row],['#]],Table1[[#Headers],[#Data]],11,FALSE))</f>
        <v>Process</v>
      </c>
      <c r="H10" s="168" t="str">
        <f>IF(VLOOKUP(Table2[[#This Row],['#]],Table1[[#Headers],[#Data]],12,FALSE)=0,"",VLOOKUP(Table2[[#This Row],['#]],Table1[[#Headers],[#Data]],12,FALSE))</f>
        <v>Adolescent</v>
      </c>
      <c r="I10" s="168" t="str">
        <f>IF(VLOOKUP(Table2[[#This Row],['#]],Table1[[#Headers],[#Data]],13,FALSE)=0,"",VLOOKUP(Table2[[#This Row],['#]],Table1[[#Headers],[#Data]],13,FALSE))</f>
        <v>Claims/Clinical Data</v>
      </c>
      <c r="J10" s="169" t="str">
        <f>IF(VLOOKUP(Table2[[#This Row],['#]],Table1[[#Headers],[#Data]],14,FALSE)=0,"",VLOOKUP(Table2[[#This Row],['#]],Table1[[#Headers],[#Data]],14,FALSE))</f>
        <v/>
      </c>
      <c r="K10" s="169"/>
      <c r="L10" s="170">
        <f>+IF(VLOOKUP(Table2[[#This Row],['#]],Table1[[#Headers],[#Data]],19,FALSE)=0,"",VLOOKUP(Table2[[#This Row],['#]],Table1[[#Headers],[#Data]],19,FALSE))</f>
        <v>10</v>
      </c>
      <c r="M10" s="167">
        <f>+IF(VLOOKUP(Table2[[#This Row],['#]],Table1[[#Headers],[#Data]],50,FALSE)=0,"",VLOOKUP(Table2[[#This Row],['#]],Table1[[#Headers],[#Data]],50,FALSE))</f>
        <v>8</v>
      </c>
      <c r="N10" s="48"/>
    </row>
    <row r="11" spans="1:14" ht="50.15" customHeight="1">
      <c r="A11" s="165">
        <f>'Measure Selection Tool'!A14</f>
        <v>9</v>
      </c>
      <c r="B11" s="166" t="str">
        <f>IF(VLOOKUP(Table2[[#This Row],['#]],Table1[[#Headers],[#Data]],2,FALSE)=0,"",VLOOKUP(Table2[[#This Row],['#]],Table1[[#Headers],[#Data]],2,FALSE))</f>
        <v>Weight Assessment and Counseling for Nutrition and Physical Activity for Children/ Adolescents</v>
      </c>
      <c r="C11" s="166" t="str">
        <f>IF(VLOOKUP(Table2[[#This Row],['#]],Table1[[#Headers],[#Data]],3,FALSE)=0,"",VLOOKUP(Table2[[#This Row],['#]],Table1[[#Headers],[#Data]],3,FALSE))</f>
        <v>0024</v>
      </c>
      <c r="D11" s="167" t="str">
        <f>IF(VLOOKUP(Table2[[#This Row],['#]],Table1[[#Headers],[#Data]],5,FALSE)=0,"",VLOOKUP(Table2[[#This Row],['#]],Table1[[#Headers],[#Data]],5,FALSE))</f>
        <v>National Committee for Quality Assurance</v>
      </c>
      <c r="E11" s="168" t="str">
        <f>IF(VLOOKUP(Table2[[#This Row],['#]],Table1[[#Headers],[#Data]],9,FALSE)=0,"",VLOOKUP(Table2[[#This Row],['#]],Table1[[#Headers],[#Data]],9,FALSE))</f>
        <v>Prevention</v>
      </c>
      <c r="F11" s="168" t="str">
        <f>IF(VLOOKUP(Table2[[#This Row],['#]],Table1[[#Headers],[#Data]],10,FALSE)=0,"",VLOOKUP(Table2[[#This Row],['#]],Table1[[#Headers],[#Data]],10,FALSE))</f>
        <v>Obesity</v>
      </c>
      <c r="G11" s="168" t="str">
        <f>IF(VLOOKUP(Table2[[#This Row],['#]],Table1[[#Headers],[#Data]],11,FALSE)=0,"",VLOOKUP(Table2[[#This Row],['#]],Table1[[#Headers],[#Data]],11,FALSE))</f>
        <v>Process</v>
      </c>
      <c r="H11" s="168" t="str">
        <f>IF(VLOOKUP(Table2[[#This Row],['#]],Table1[[#Headers],[#Data]],12,FALSE)=0,"",VLOOKUP(Table2[[#This Row],['#]],Table1[[#Headers],[#Data]],12,FALSE))</f>
        <v>Pediatric</v>
      </c>
      <c r="I11" s="168" t="str">
        <f>IF(VLOOKUP(Table2[[#This Row],['#]],Table1[[#Headers],[#Data]],13,FALSE)=0,"",VLOOKUP(Table2[[#This Row],['#]],Table1[[#Headers],[#Data]],13,FALSE))</f>
        <v>Claims/Clinical Data</v>
      </c>
      <c r="J11" s="169" t="str">
        <f>IF(VLOOKUP(Table2[[#This Row],['#]],Table1[[#Headers],[#Data]],14,FALSE)=0,"",VLOOKUP(Table2[[#This Row],['#]],Table1[[#Headers],[#Data]],14,FALSE))</f>
        <v/>
      </c>
      <c r="K11" s="169"/>
      <c r="L11" s="170" t="str">
        <f>+IF(VLOOKUP(Table2[[#This Row],['#]],Table1[[#Headers],[#Data]],19,FALSE)=0,"",VLOOKUP(Table2[[#This Row],['#]],Table1[[#Headers],[#Data]],19,FALSE))</f>
        <v/>
      </c>
      <c r="M11" s="167">
        <f>+IF(VLOOKUP(Table2[[#This Row],['#]],Table1[[#Headers],[#Data]],50,FALSE)=0,"",VLOOKUP(Table2[[#This Row],['#]],Table1[[#Headers],[#Data]],50,FALSE))</f>
        <v>8</v>
      </c>
      <c r="N11" s="48"/>
    </row>
    <row r="12" spans="1:14" ht="50.15" customHeight="1">
      <c r="A12" s="165">
        <f>'Measure Selection Tool'!A15</f>
        <v>10</v>
      </c>
      <c r="B12" s="166" t="str">
        <f>IF(VLOOKUP(Table2[[#This Row],['#]],Table1[[#Headers],[#Data]],2,FALSE)=0,"",VLOOKUP(Table2[[#This Row],['#]],Table1[[#Headers],[#Data]],2,FALSE))</f>
        <v>BMI Screening and Follow-Up</v>
      </c>
      <c r="C12" s="166" t="str">
        <f>IF(VLOOKUP(Table2[[#This Row],['#]],Table1[[#Headers],[#Data]],3,FALSE)=0,"",VLOOKUP(Table2[[#This Row],['#]],Table1[[#Headers],[#Data]],3,FALSE))</f>
        <v>0421</v>
      </c>
      <c r="D12" s="167" t="str">
        <f>IF(VLOOKUP(Table2[[#This Row],['#]],Table1[[#Headers],[#Data]],5,FALSE)=0,"",VLOOKUP(Table2[[#This Row],['#]],Table1[[#Headers],[#Data]],5,FALSE))</f>
        <v>Centers for Medicare &amp; Medicaid Services</v>
      </c>
      <c r="E12" s="168" t="str">
        <f>IF(VLOOKUP(Table2[[#This Row],['#]],Table1[[#Headers],[#Data]],9,FALSE)=0,"",VLOOKUP(Table2[[#This Row],['#]],Table1[[#Headers],[#Data]],9,FALSE))</f>
        <v>Prevention</v>
      </c>
      <c r="F12" s="168" t="str">
        <f>IF(VLOOKUP(Table2[[#This Row],['#]],Table1[[#Headers],[#Data]],10,FALSE)=0,"",VLOOKUP(Table2[[#This Row],['#]],Table1[[#Headers],[#Data]],10,FALSE))</f>
        <v>Obesity</v>
      </c>
      <c r="G12" s="168" t="str">
        <f>IF(VLOOKUP(Table2[[#This Row],['#]],Table1[[#Headers],[#Data]],11,FALSE)=0,"",VLOOKUP(Table2[[#This Row],['#]],Table1[[#Headers],[#Data]],11,FALSE))</f>
        <v>Process</v>
      </c>
      <c r="H12" s="168" t="str">
        <f>IF(VLOOKUP(Table2[[#This Row],['#]],Table1[[#Headers],[#Data]],12,FALSE)=0,"",VLOOKUP(Table2[[#This Row],['#]],Table1[[#Headers],[#Data]],12,FALSE))</f>
        <v>Adult</v>
      </c>
      <c r="I12" s="168" t="str">
        <f>IF(VLOOKUP(Table2[[#This Row],['#]],Table1[[#Headers],[#Data]],13,FALSE)=0,"",VLOOKUP(Table2[[#This Row],['#]],Table1[[#Headers],[#Data]],13,FALSE))</f>
        <v>Clinical Data</v>
      </c>
      <c r="J12" s="169" t="str">
        <f>IF(VLOOKUP(Table2[[#This Row],['#]],Table1[[#Headers],[#Data]],14,FALSE)=0,"",VLOOKUP(Table2[[#This Row],['#]],Table1[[#Headers],[#Data]],14,FALSE))</f>
        <v/>
      </c>
      <c r="K12" s="169"/>
      <c r="L12" s="170" t="str">
        <f>+IF(VLOOKUP(Table2[[#This Row],['#]],Table1[[#Headers],[#Data]],19,FALSE)=0,"",VLOOKUP(Table2[[#This Row],['#]],Table1[[#Headers],[#Data]],19,FALSE))</f>
        <v/>
      </c>
      <c r="M12" s="167">
        <f>+IF(VLOOKUP(Table2[[#This Row],['#]],Table1[[#Headers],[#Data]],50,FALSE)=0,"",VLOOKUP(Table2[[#This Row],['#]],Table1[[#Headers],[#Data]],50,FALSE))</f>
        <v>4</v>
      </c>
      <c r="N12" s="48"/>
    </row>
    <row r="13" spans="1:14" ht="50.15" customHeight="1">
      <c r="A13" s="165">
        <f>'Measure Selection Tool'!A16</f>
        <v>11</v>
      </c>
      <c r="B13" s="166" t="str">
        <f>IF(VLOOKUP(Table2[[#This Row],['#]],Table1[[#Headers],[#Data]],2,FALSE)=0,"",VLOOKUP(Table2[[#This Row],['#]],Table1[[#Headers],[#Data]],2,FALSE))</f>
        <v>Developmental Screening in the First Three Years of Life</v>
      </c>
      <c r="C13" s="166" t="str">
        <f>IF(VLOOKUP(Table2[[#This Row],['#]],Table1[[#Headers],[#Data]],3,FALSE)=0,"",VLOOKUP(Table2[[#This Row],['#]],Table1[[#Headers],[#Data]],3,FALSE))</f>
        <v>1448</v>
      </c>
      <c r="D13" s="167" t="str">
        <f>IF(VLOOKUP(Table2[[#This Row],['#]],Table1[[#Headers],[#Data]],5,FALSE)=0,"",VLOOKUP(Table2[[#This Row],['#]],Table1[[#Headers],[#Data]],5,FALSE))</f>
        <v>Oregon Health &amp; Science University</v>
      </c>
      <c r="E13" s="168" t="str">
        <f>IF(VLOOKUP(Table2[[#This Row],['#]],Table1[[#Headers],[#Data]],9,FALSE)=0,"",VLOOKUP(Table2[[#This Row],['#]],Table1[[#Headers],[#Data]],9,FALSE))</f>
        <v>Prevention</v>
      </c>
      <c r="F13" s="168" t="str">
        <f>IF(VLOOKUP(Table2[[#This Row],['#]],Table1[[#Headers],[#Data]],10,FALSE)=0,"",VLOOKUP(Table2[[#This Row],['#]],Table1[[#Headers],[#Data]],10,FALSE))</f>
        <v>NA</v>
      </c>
      <c r="G13" s="168" t="str">
        <f>IF(VLOOKUP(Table2[[#This Row],['#]],Table1[[#Headers],[#Data]],11,FALSE)=0,"",VLOOKUP(Table2[[#This Row],['#]],Table1[[#Headers],[#Data]],11,FALSE))</f>
        <v>Process</v>
      </c>
      <c r="H13" s="168" t="str">
        <f>IF(VLOOKUP(Table2[[#This Row],['#]],Table1[[#Headers],[#Data]],12,FALSE)=0,"",VLOOKUP(Table2[[#This Row],['#]],Table1[[#Headers],[#Data]],12,FALSE))</f>
        <v>Pediatric</v>
      </c>
      <c r="I13" s="168" t="str">
        <f>IF(VLOOKUP(Table2[[#This Row],['#]],Table1[[#Headers],[#Data]],13,FALSE)=0,"",VLOOKUP(Table2[[#This Row],['#]],Table1[[#Headers],[#Data]],13,FALSE))</f>
        <v>Claims/Clinical Data</v>
      </c>
      <c r="J13" s="169" t="str">
        <f>IF(VLOOKUP(Table2[[#This Row],['#]],Table1[[#Headers],[#Data]],14,FALSE)=0,"",VLOOKUP(Table2[[#This Row],['#]],Table1[[#Headers],[#Data]],14,FALSE))</f>
        <v/>
      </c>
      <c r="K13" s="169"/>
      <c r="L13" s="170">
        <f>+IF(VLOOKUP(Table2[[#This Row],['#]],Table1[[#Headers],[#Data]],19,FALSE)=0,"",VLOOKUP(Table2[[#This Row],['#]],Table1[[#Headers],[#Data]],19,FALSE))</f>
        <v>9</v>
      </c>
      <c r="M13" s="167">
        <f>+IF(VLOOKUP(Table2[[#This Row],['#]],Table1[[#Headers],[#Data]],50,FALSE)=0,"",VLOOKUP(Table2[[#This Row],['#]],Table1[[#Headers],[#Data]],50,FALSE))</f>
        <v>3</v>
      </c>
      <c r="N13" s="48"/>
    </row>
    <row r="14" spans="1:14" ht="50.15" customHeight="1">
      <c r="A14" s="165">
        <f>'Measure Selection Tool'!A17</f>
        <v>12</v>
      </c>
      <c r="B14" s="166" t="str">
        <f>IF(VLOOKUP(Table2[[#This Row],['#]],Table1[[#Headers],[#Data]],2,FALSE)=0,"",VLOOKUP(Table2[[#This Row],['#]],Table1[[#Headers],[#Data]],2,FALSE))</f>
        <v>Well-Child Visits in the First 15 Months of Life</v>
      </c>
      <c r="C14" s="166" t="str">
        <f>IF(VLOOKUP(Table2[[#This Row],['#]],Table1[[#Headers],[#Data]],3,FALSE)=0,"",VLOOKUP(Table2[[#This Row],['#]],Table1[[#Headers],[#Data]],3,FALSE))</f>
        <v>1392</v>
      </c>
      <c r="D14" s="167" t="str">
        <f>IF(VLOOKUP(Table2[[#This Row],['#]],Table1[[#Headers],[#Data]],5,FALSE)=0,"",VLOOKUP(Table2[[#This Row],['#]],Table1[[#Headers],[#Data]],5,FALSE))</f>
        <v>National Committee for Quality Assurance</v>
      </c>
      <c r="E14" s="168" t="str">
        <f>IF(VLOOKUP(Table2[[#This Row],['#]],Table1[[#Headers],[#Data]],9,FALSE)=0,"",VLOOKUP(Table2[[#This Row],['#]],Table1[[#Headers],[#Data]],9,FALSE))</f>
        <v>Prevention</v>
      </c>
      <c r="F14" s="168" t="str">
        <f>IF(VLOOKUP(Table2[[#This Row],['#]],Table1[[#Headers],[#Data]],10,FALSE)=0,"",VLOOKUP(Table2[[#This Row],['#]],Table1[[#Headers],[#Data]],10,FALSE))</f>
        <v>NA</v>
      </c>
      <c r="G14" s="168" t="str">
        <f>IF(VLOOKUP(Table2[[#This Row],['#]],Table1[[#Headers],[#Data]],11,FALSE)=0,"",VLOOKUP(Table2[[#This Row],['#]],Table1[[#Headers],[#Data]],11,FALSE))</f>
        <v>Process</v>
      </c>
      <c r="H14" s="168" t="str">
        <f>IF(VLOOKUP(Table2[[#This Row],['#]],Table1[[#Headers],[#Data]],12,FALSE)=0,"",VLOOKUP(Table2[[#This Row],['#]],Table1[[#Headers],[#Data]],12,FALSE))</f>
        <v>Pediatric</v>
      </c>
      <c r="I14" s="168" t="str">
        <f>IF(VLOOKUP(Table2[[#This Row],['#]],Table1[[#Headers],[#Data]],13,FALSE)=0,"",VLOOKUP(Table2[[#This Row],['#]],Table1[[#Headers],[#Data]],13,FALSE))</f>
        <v>Claims/Clinical Data</v>
      </c>
      <c r="J14" s="169" t="str">
        <f>IF(VLOOKUP(Table2[[#This Row],['#]],Table1[[#Headers],[#Data]],14,FALSE)=0,"",VLOOKUP(Table2[[#This Row],['#]],Table1[[#Headers],[#Data]],14,FALSE))</f>
        <v/>
      </c>
      <c r="K14" s="169"/>
      <c r="L14" s="170" t="str">
        <f>+IF(VLOOKUP(Table2[[#This Row],['#]],Table1[[#Headers],[#Data]],19,FALSE)=0,"",VLOOKUP(Table2[[#This Row],['#]],Table1[[#Headers],[#Data]],19,FALSE))</f>
        <v/>
      </c>
      <c r="M14" s="167">
        <f>+IF(VLOOKUP(Table2[[#This Row],['#]],Table1[[#Headers],[#Data]],50,FALSE)=0,"",VLOOKUP(Table2[[#This Row],['#]],Table1[[#Headers],[#Data]],50,FALSE))</f>
        <v>2</v>
      </c>
      <c r="N14" s="48"/>
    </row>
    <row r="15" spans="1:14" ht="50.15" customHeight="1">
      <c r="A15" s="165">
        <f>'Measure Selection Tool'!A19</f>
        <v>13</v>
      </c>
      <c r="B15" s="166" t="str">
        <f>IF(VLOOKUP(Table2[[#This Row],['#]],Table1[[#Headers],[#Data]],2,FALSE)=0,"",VLOOKUP(Table2[[#This Row],['#]],Table1[[#Headers],[#Data]],2,FALSE))</f>
        <v>Adolescent Well-Care Visits</v>
      </c>
      <c r="C15" s="166" t="str">
        <f>IF(VLOOKUP(Table2[[#This Row],['#]],Table1[[#Headers],[#Data]],3,FALSE)=0,"",VLOOKUP(Table2[[#This Row],['#]],Table1[[#Headers],[#Data]],3,FALSE))</f>
        <v>NA</v>
      </c>
      <c r="D15" s="167" t="str">
        <f>IF(VLOOKUP(Table2[[#This Row],['#]],Table1[[#Headers],[#Data]],5,FALSE)=0,"",VLOOKUP(Table2[[#This Row],['#]],Table1[[#Headers],[#Data]],5,FALSE))</f>
        <v>National Committee for Quality Assurance</v>
      </c>
      <c r="E15" s="168" t="str">
        <f>IF(VLOOKUP(Table2[[#This Row],['#]],Table1[[#Headers],[#Data]],9,FALSE)=0,"",VLOOKUP(Table2[[#This Row],['#]],Table1[[#Headers],[#Data]],9,FALSE))</f>
        <v>Prevention</v>
      </c>
      <c r="F15" s="168" t="str">
        <f>IF(VLOOKUP(Table2[[#This Row],['#]],Table1[[#Headers],[#Data]],10,FALSE)=0,"",VLOOKUP(Table2[[#This Row],['#]],Table1[[#Headers],[#Data]],10,FALSE))</f>
        <v>NA</v>
      </c>
      <c r="G15" s="168" t="str">
        <f>IF(VLOOKUP(Table2[[#This Row],['#]],Table1[[#Headers],[#Data]],11,FALSE)=0,"",VLOOKUP(Table2[[#This Row],['#]],Table1[[#Headers],[#Data]],11,FALSE))</f>
        <v>Process</v>
      </c>
      <c r="H15" s="168" t="str">
        <f>IF(VLOOKUP(Table2[[#This Row],['#]],Table1[[#Headers],[#Data]],12,FALSE)=0,"",VLOOKUP(Table2[[#This Row],['#]],Table1[[#Headers],[#Data]],12,FALSE))</f>
        <v>Adolescent</v>
      </c>
      <c r="I15" s="168" t="str">
        <f>IF(VLOOKUP(Table2[[#This Row],['#]],Table1[[#Headers],[#Data]],13,FALSE)=0,"",VLOOKUP(Table2[[#This Row],['#]],Table1[[#Headers],[#Data]],13,FALSE))</f>
        <v>Claims/Clinical Data</v>
      </c>
      <c r="J15" s="169" t="str">
        <f>IF(VLOOKUP(Table2[[#This Row],['#]],Table1[[#Headers],[#Data]],14,FALSE)=0,"",VLOOKUP(Table2[[#This Row],['#]],Table1[[#Headers],[#Data]],14,FALSE))</f>
        <v/>
      </c>
      <c r="K15" s="169"/>
      <c r="L15" s="170" t="str">
        <f>+IF(VLOOKUP(Table2[[#This Row],['#]],Table1[[#Headers],[#Data]],19,FALSE)=0,"",VLOOKUP(Table2[[#This Row],['#]],Table1[[#Headers],[#Data]],19,FALSE))</f>
        <v/>
      </c>
      <c r="M15" s="167">
        <f>+IF(VLOOKUP(Table2[[#This Row],['#]],Table1[[#Headers],[#Data]],50,FALSE)=0,"",VLOOKUP(Table2[[#This Row],['#]],Table1[[#Headers],[#Data]],50,FALSE))</f>
        <v>1</v>
      </c>
      <c r="N15" s="48"/>
    </row>
    <row r="16" spans="1:14" ht="50.15" customHeight="1">
      <c r="A16" s="165">
        <f>'Measure Selection Tool'!A20</f>
        <v>13.1</v>
      </c>
      <c r="B16" s="166" t="str">
        <f>IF(VLOOKUP(Table2[[#This Row],['#]],Table1[[#Headers],[#Data]],2,FALSE)=0,"",VLOOKUP(Table2[[#This Row],['#]],Table1[[#Headers],[#Data]],2,FALSE))</f>
        <v>Child and Adolescent Well-Care Visits</v>
      </c>
      <c r="C16" s="166" t="str">
        <f>IF(VLOOKUP(Table2[[#This Row],['#]],Table1[[#Headers],[#Data]],3,FALSE)=0,"",VLOOKUP(Table2[[#This Row],['#]],Table1[[#Headers],[#Data]],3,FALSE))</f>
        <v>NA</v>
      </c>
      <c r="D16" s="167" t="str">
        <f>IF(VLOOKUP(Table2[[#This Row],['#]],Table1[[#Headers],[#Data]],5,FALSE)=0,"",VLOOKUP(Table2[[#This Row],['#]],Table1[[#Headers],[#Data]],5,FALSE))</f>
        <v>National Committee for Quality Assurance</v>
      </c>
      <c r="E16" s="168" t="str">
        <f>IF(VLOOKUP(Table2[[#This Row],['#]],Table1[[#Headers],[#Data]],9,FALSE)=0,"",VLOOKUP(Table2[[#This Row],['#]],Table1[[#Headers],[#Data]],9,FALSE))</f>
        <v>Prevention</v>
      </c>
      <c r="F16" s="168" t="str">
        <f>IF(VLOOKUP(Table2[[#This Row],['#]],Table1[[#Headers],[#Data]],10,FALSE)=0,"",VLOOKUP(Table2[[#This Row],['#]],Table1[[#Headers],[#Data]],10,FALSE))</f>
        <v>NA</v>
      </c>
      <c r="G16" s="168" t="str">
        <f>IF(VLOOKUP(Table2[[#This Row],['#]],Table1[[#Headers],[#Data]],11,FALSE)=0,"",VLOOKUP(Table2[[#This Row],['#]],Table1[[#Headers],[#Data]],11,FALSE))</f>
        <v>Process</v>
      </c>
      <c r="H16" s="168" t="str">
        <f>IF(VLOOKUP(Table2[[#This Row],['#]],Table1[[#Headers],[#Data]],12,FALSE)=0,"",VLOOKUP(Table2[[#This Row],['#]],Table1[[#Headers],[#Data]],12,FALSE))</f>
        <v>Adolescent and Pediatric</v>
      </c>
      <c r="I16" s="168" t="str">
        <f>IF(VLOOKUP(Table2[[#This Row],['#]],Table1[[#Headers],[#Data]],13,FALSE)=0,"",VLOOKUP(Table2[[#This Row],['#]],Table1[[#Headers],[#Data]],13,FALSE))</f>
        <v>Claims</v>
      </c>
      <c r="J16" s="169" t="str">
        <f>IF(VLOOKUP(Table2[[#This Row],['#]],Table1[[#Headers],[#Data]],14,FALSE)=0,"",VLOOKUP(Table2[[#This Row],['#]],Table1[[#Headers],[#Data]],14,FALSE))</f>
        <v/>
      </c>
      <c r="K16" s="169"/>
      <c r="L16" s="170">
        <f>+IF(VLOOKUP(Table2[[#This Row],['#]],Table1[[#Headers],[#Data]],19,FALSE)=0,"",VLOOKUP(Table2[[#This Row],['#]],Table1[[#Headers],[#Data]],19,FALSE))</f>
        <v>11</v>
      </c>
      <c r="M16" s="167">
        <f>+IF(VLOOKUP(Table2[[#This Row],['#]],Table1[[#Headers],[#Data]],50,FALSE)=0,"",VLOOKUP(Table2[[#This Row],['#]],Table1[[#Headers],[#Data]],50,FALSE))</f>
        <v>4</v>
      </c>
      <c r="N16" s="48"/>
    </row>
    <row r="17" spans="1:14" ht="50.15" customHeight="1">
      <c r="A17" s="165">
        <f>'Measure Selection Tool'!A21</f>
        <v>14</v>
      </c>
      <c r="B17" s="166" t="str">
        <f>IF(VLOOKUP(Table2[[#This Row],['#]],Table1[[#Headers],[#Data]],2,FALSE)=0,"",VLOOKUP(Table2[[#This Row],['#]],Table1[[#Headers],[#Data]],2,FALSE))</f>
        <v>Tobacco Use: Screening and Cessation Intervention</v>
      </c>
      <c r="C17" s="166" t="str">
        <f>IF(VLOOKUP(Table2[[#This Row],['#]],Table1[[#Headers],[#Data]],3,FALSE)=0,"",VLOOKUP(Table2[[#This Row],['#]],Table1[[#Headers],[#Data]],3,FALSE))</f>
        <v>0028</v>
      </c>
      <c r="D17" s="167" t="str">
        <f>IF(VLOOKUP(Table2[[#This Row],['#]],Table1[[#Headers],[#Data]],5,FALSE)=0,"",VLOOKUP(Table2[[#This Row],['#]],Table1[[#Headers],[#Data]],5,FALSE))</f>
        <v>AMA-PCPI (American Medical Association-convened Physician Consortium for Performance Improvement)</v>
      </c>
      <c r="E17" s="168" t="str">
        <f>IF(VLOOKUP(Table2[[#This Row],['#]],Table1[[#Headers],[#Data]],9,FALSE)=0,"",VLOOKUP(Table2[[#This Row],['#]],Table1[[#Headers],[#Data]],9,FALSE))</f>
        <v>Prevention</v>
      </c>
      <c r="F17" s="168" t="str">
        <f>IF(VLOOKUP(Table2[[#This Row],['#]],Table1[[#Headers],[#Data]],10,FALSE)=0,"",VLOOKUP(Table2[[#This Row],['#]],Table1[[#Headers],[#Data]],10,FALSE))</f>
        <v>Respiratory</v>
      </c>
      <c r="G17" s="168" t="str">
        <f>IF(VLOOKUP(Table2[[#This Row],['#]],Table1[[#Headers],[#Data]],11,FALSE)=0,"",VLOOKUP(Table2[[#This Row],['#]],Table1[[#Headers],[#Data]],11,FALSE))</f>
        <v>Process</v>
      </c>
      <c r="H17" s="168" t="str">
        <f>IF(VLOOKUP(Table2[[#This Row],['#]],Table1[[#Headers],[#Data]],12,FALSE)=0,"",VLOOKUP(Table2[[#This Row],['#]],Table1[[#Headers],[#Data]],12,FALSE))</f>
        <v>Adult</v>
      </c>
      <c r="I17" s="168" t="str">
        <f>IF(VLOOKUP(Table2[[#This Row],['#]],Table1[[#Headers],[#Data]],13,FALSE)=0,"",VLOOKUP(Table2[[#This Row],['#]],Table1[[#Headers],[#Data]],13,FALSE))</f>
        <v>Claims/Clinical Data</v>
      </c>
      <c r="J17" s="169" t="str">
        <f>IF(VLOOKUP(Table2[[#This Row],['#]],Table1[[#Headers],[#Data]],14,FALSE)=0,"",VLOOKUP(Table2[[#This Row],['#]],Table1[[#Headers],[#Data]],14,FALSE))</f>
        <v/>
      </c>
      <c r="K17" s="169"/>
      <c r="L17" s="170" t="str">
        <f>+IF(VLOOKUP(Table2[[#This Row],['#]],Table1[[#Headers],[#Data]],19,FALSE)=0,"",VLOOKUP(Table2[[#This Row],['#]],Table1[[#Headers],[#Data]],19,FALSE))</f>
        <v/>
      </c>
      <c r="M17" s="167">
        <f>+IF(VLOOKUP(Table2[[#This Row],['#]],Table1[[#Headers],[#Data]],50,FALSE)=0,"",VLOOKUP(Table2[[#This Row],['#]],Table1[[#Headers],[#Data]],50,FALSE))</f>
        <v>5</v>
      </c>
      <c r="N17" s="48"/>
    </row>
    <row r="18" spans="1:14" ht="50.15" customHeight="1">
      <c r="A18" s="165">
        <f>'Measure Selection Tool'!A22</f>
        <v>15</v>
      </c>
      <c r="B18" s="166" t="str">
        <f>IF(VLOOKUP(Table2[[#This Row],['#]],Table1[[#Headers],[#Data]],2,FALSE)=0,"",VLOOKUP(Table2[[#This Row],['#]],Table1[[#Headers],[#Data]],2,FALSE))</f>
        <v>Prenatal &amp; Postpartum Care</v>
      </c>
      <c r="C18" s="166" t="str">
        <f>IF(VLOOKUP(Table2[[#This Row],['#]],Table1[[#Headers],[#Data]],3,FALSE)=0,"",VLOOKUP(Table2[[#This Row],['#]],Table1[[#Headers],[#Data]],3,FALSE))</f>
        <v>1517</v>
      </c>
      <c r="D18" s="167" t="str">
        <f>IF(VLOOKUP(Table2[[#This Row],['#]],Table1[[#Headers],[#Data]],5,FALSE)=0,"",VLOOKUP(Table2[[#This Row],['#]],Table1[[#Headers],[#Data]],5,FALSE))</f>
        <v>National Committee for Quality Assurance</v>
      </c>
      <c r="E18" s="168" t="str">
        <f>IF(VLOOKUP(Table2[[#This Row],['#]],Table1[[#Headers],[#Data]],9,FALSE)=0,"",VLOOKUP(Table2[[#This Row],['#]],Table1[[#Headers],[#Data]],9,FALSE))</f>
        <v>Prevention</v>
      </c>
      <c r="F18" s="168" t="str">
        <f>IF(VLOOKUP(Table2[[#This Row],['#]],Table1[[#Headers],[#Data]],10,FALSE)=0,"",VLOOKUP(Table2[[#This Row],['#]],Table1[[#Headers],[#Data]],10,FALSE))</f>
        <v>Pregnancy</v>
      </c>
      <c r="G18" s="168" t="str">
        <f>IF(VLOOKUP(Table2[[#This Row],['#]],Table1[[#Headers],[#Data]],11,FALSE)=0,"",VLOOKUP(Table2[[#This Row],['#]],Table1[[#Headers],[#Data]],11,FALSE))</f>
        <v>Process</v>
      </c>
      <c r="H18" s="168" t="str">
        <f>IF(VLOOKUP(Table2[[#This Row],['#]],Table1[[#Headers],[#Data]],12,FALSE)=0,"",VLOOKUP(Table2[[#This Row],['#]],Table1[[#Headers],[#Data]],12,FALSE))</f>
        <v>Adolescent and Adult</v>
      </c>
      <c r="I18" s="168" t="str">
        <f>IF(VLOOKUP(Table2[[#This Row],['#]],Table1[[#Headers],[#Data]],13,FALSE)=0,"",VLOOKUP(Table2[[#This Row],['#]],Table1[[#Headers],[#Data]],13,FALSE))</f>
        <v>Claims/Clinical Data</v>
      </c>
      <c r="J18" s="169" t="str">
        <f>IF(VLOOKUP(Table2[[#This Row],['#]],Table1[[#Headers],[#Data]],14,FALSE)=0,"",VLOOKUP(Table2[[#This Row],['#]],Table1[[#Headers],[#Data]],14,FALSE))</f>
        <v>Yes</v>
      </c>
      <c r="K18" s="169"/>
      <c r="L18" s="170">
        <f>+IF(VLOOKUP(Table2[[#This Row],['#]],Table1[[#Headers],[#Data]],19,FALSE)=0,"",VLOOKUP(Table2[[#This Row],['#]],Table1[[#Headers],[#Data]],19,FALSE))</f>
        <v>12</v>
      </c>
      <c r="M18" s="167">
        <f>+IF(VLOOKUP(Table2[[#This Row],['#]],Table1[[#Headers],[#Data]],50,FALSE)=0,"",VLOOKUP(Table2[[#This Row],['#]],Table1[[#Headers],[#Data]],50,FALSE))</f>
        <v>6</v>
      </c>
      <c r="N18" s="48"/>
    </row>
    <row r="19" spans="1:14" ht="50.15" customHeight="1">
      <c r="A19" s="165">
        <f>'Measure Selection Tool'!A23</f>
        <v>16</v>
      </c>
      <c r="B19" s="166" t="str">
        <f>IF(VLOOKUP(Table2[[#This Row],['#]],Table1[[#Headers],[#Data]],2,FALSE)=0,"",VLOOKUP(Table2[[#This Row],['#]],Table1[[#Headers],[#Data]],2,FALSE))</f>
        <v>Screening for Depression and Follow-Up Plan</v>
      </c>
      <c r="C19" s="166" t="str">
        <f>IF(VLOOKUP(Table2[[#This Row],['#]],Table1[[#Headers],[#Data]],3,FALSE)=0,"",VLOOKUP(Table2[[#This Row],['#]],Table1[[#Headers],[#Data]],3,FALSE))</f>
        <v>0418</v>
      </c>
      <c r="D19" s="167" t="str">
        <f>IF(VLOOKUP(Table2[[#This Row],['#]],Table1[[#Headers],[#Data]],5,FALSE)=0,"",VLOOKUP(Table2[[#This Row],['#]],Table1[[#Headers],[#Data]],5,FALSE))</f>
        <v>Centers for Medicare &amp; Medicaid Services</v>
      </c>
      <c r="E19" s="168" t="str">
        <f>IF(VLOOKUP(Table2[[#This Row],['#]],Table1[[#Headers],[#Data]],9,FALSE)=0,"",VLOOKUP(Table2[[#This Row],['#]],Table1[[#Headers],[#Data]],9,FALSE))</f>
        <v>Prevention</v>
      </c>
      <c r="F19" s="168" t="str">
        <f>IF(VLOOKUP(Table2[[#This Row],['#]],Table1[[#Headers],[#Data]],10,FALSE)=0,"",VLOOKUP(Table2[[#This Row],['#]],Table1[[#Headers],[#Data]],10,FALSE))</f>
        <v>Mental Health</v>
      </c>
      <c r="G19" s="168" t="str">
        <f>IF(VLOOKUP(Table2[[#This Row],['#]],Table1[[#Headers],[#Data]],11,FALSE)=0,"",VLOOKUP(Table2[[#This Row],['#]],Table1[[#Headers],[#Data]],11,FALSE))</f>
        <v>Process</v>
      </c>
      <c r="H19" s="168" t="str">
        <f>IF(VLOOKUP(Table2[[#This Row],['#]],Table1[[#Headers],[#Data]],12,FALSE)=0,"",VLOOKUP(Table2[[#This Row],['#]],Table1[[#Headers],[#Data]],12,FALSE))</f>
        <v>Adolescent and Adult</v>
      </c>
      <c r="I19" s="168" t="str">
        <f>IF(VLOOKUP(Table2[[#This Row],['#]],Table1[[#Headers],[#Data]],13,FALSE)=0,"",VLOOKUP(Table2[[#This Row],['#]],Table1[[#Headers],[#Data]],13,FALSE))</f>
        <v>Claims/Clinical Data</v>
      </c>
      <c r="J19" s="169" t="str">
        <f>IF(VLOOKUP(Table2[[#This Row],['#]],Table1[[#Headers],[#Data]],14,FALSE)=0,"",VLOOKUP(Table2[[#This Row],['#]],Table1[[#Headers],[#Data]],14,FALSE))</f>
        <v>Yes</v>
      </c>
      <c r="K19" s="169"/>
      <c r="L19" s="170">
        <f>+IF(VLOOKUP(Table2[[#This Row],['#]],Table1[[#Headers],[#Data]],19,FALSE)=0,"",VLOOKUP(Table2[[#This Row],['#]],Table1[[#Headers],[#Data]],19,FALSE))</f>
        <v>10</v>
      </c>
      <c r="M19" s="167">
        <f>+IF(VLOOKUP(Table2[[#This Row],['#]],Table1[[#Headers],[#Data]],50,FALSE)=0,"",VLOOKUP(Table2[[#This Row],['#]],Table1[[#Headers],[#Data]],50,FALSE))</f>
        <v>10</v>
      </c>
      <c r="N19" s="48"/>
    </row>
    <row r="20" spans="1:14" ht="50.15" customHeight="1">
      <c r="A20" s="165">
        <f>'Measure Selection Tool'!A24</f>
        <v>17</v>
      </c>
      <c r="B20" s="166" t="str">
        <f>IF(VLOOKUP(Table2[[#This Row],['#]],Table1[[#Headers],[#Data]],2,FALSE)=0,"",VLOOKUP(Table2[[#This Row],['#]],Table1[[#Headers],[#Data]],2,FALSE))</f>
        <v>Behavioral health screening (pediatric, Medicaid only, custom measure)</v>
      </c>
      <c r="C20" s="166" t="str">
        <f>IF(VLOOKUP(Table2[[#This Row],['#]],Table1[[#Headers],[#Data]],3,FALSE)=0,"",VLOOKUP(Table2[[#This Row],['#]],Table1[[#Headers],[#Data]],3,FALSE))</f>
        <v>NA</v>
      </c>
      <c r="D20" s="167" t="str">
        <f>IF(VLOOKUP(Table2[[#This Row],['#]],Table1[[#Headers],[#Data]],5,FALSE)=0,"",VLOOKUP(Table2[[#This Row],['#]],Table1[[#Headers],[#Data]],5,FALSE))</f>
        <v>CT DSS</v>
      </c>
      <c r="E20" s="168" t="str">
        <f>IF(VLOOKUP(Table2[[#This Row],['#]],Table1[[#Headers],[#Data]],9,FALSE)=0,"",VLOOKUP(Table2[[#This Row],['#]],Table1[[#Headers],[#Data]],9,FALSE))</f>
        <v>Prevention</v>
      </c>
      <c r="F20" s="168" t="str">
        <f>IF(VLOOKUP(Table2[[#This Row],['#]],Table1[[#Headers],[#Data]],10,FALSE)=0,"",VLOOKUP(Table2[[#This Row],['#]],Table1[[#Headers],[#Data]],10,FALSE))</f>
        <v>Mental Health</v>
      </c>
      <c r="G20" s="168" t="str">
        <f>IF(VLOOKUP(Table2[[#This Row],['#]],Table1[[#Headers],[#Data]],11,FALSE)=0,"",VLOOKUP(Table2[[#This Row],['#]],Table1[[#Headers],[#Data]],11,FALSE))</f>
        <v>Process</v>
      </c>
      <c r="H20" s="168" t="str">
        <f>IF(VLOOKUP(Table2[[#This Row],['#]],Table1[[#Headers],[#Data]],12,FALSE)=0,"",VLOOKUP(Table2[[#This Row],['#]],Table1[[#Headers],[#Data]],12,FALSE))</f>
        <v>Pediatric</v>
      </c>
      <c r="I20" s="168" t="str">
        <f>IF(VLOOKUP(Table2[[#This Row],['#]],Table1[[#Headers],[#Data]],13,FALSE)=0,"",VLOOKUP(Table2[[#This Row],['#]],Table1[[#Headers],[#Data]],13,FALSE))</f>
        <v>Claims/Clinical Data</v>
      </c>
      <c r="J20" s="169" t="str">
        <f>IF(VLOOKUP(Table2[[#This Row],['#]],Table1[[#Headers],[#Data]],14,FALSE)=0,"",VLOOKUP(Table2[[#This Row],['#]],Table1[[#Headers],[#Data]],14,FALSE))</f>
        <v xml:space="preserve"> </v>
      </c>
      <c r="K20" s="169"/>
      <c r="L20" s="170" t="str">
        <f>+IF(VLOOKUP(Table2[[#This Row],['#]],Table1[[#Headers],[#Data]],19,FALSE)=0,"",VLOOKUP(Table2[[#This Row],['#]],Table1[[#Headers],[#Data]],19,FALSE))</f>
        <v/>
      </c>
      <c r="M20" s="167" t="str">
        <f>+IF(VLOOKUP(Table2[[#This Row],['#]],Table1[[#Headers],[#Data]],50,FALSE)=0,"",VLOOKUP(Table2[[#This Row],['#]],Table1[[#Headers],[#Data]],50,FALSE))</f>
        <v/>
      </c>
      <c r="N20" s="48"/>
    </row>
    <row r="21" spans="1:14" ht="50.15" customHeight="1">
      <c r="A21" s="165">
        <f>'Measure Selection Tool'!A25</f>
        <v>18</v>
      </c>
      <c r="B21" s="166" t="str">
        <f>IF(VLOOKUP(Table2[[#This Row],['#]],Table1[[#Headers],[#Data]],2,FALSE)=0,"",VLOOKUP(Table2[[#This Row],['#]],Table1[[#Headers],[#Data]],2,FALSE))</f>
        <v>Medication Management for People with Asthma</v>
      </c>
      <c r="C21" s="166" t="str">
        <f>IF(VLOOKUP(Table2[[#This Row],['#]],Table1[[#Headers],[#Data]],3,FALSE)=0,"",VLOOKUP(Table2[[#This Row],['#]],Table1[[#Headers],[#Data]],3,FALSE))</f>
        <v>1799</v>
      </c>
      <c r="D21" s="167" t="str">
        <f>IF(VLOOKUP(Table2[[#This Row],['#]],Table1[[#Headers],[#Data]],5,FALSE)=0,"",VLOOKUP(Table2[[#This Row],['#]],Table1[[#Headers],[#Data]],5,FALSE))</f>
        <v>National Committee for Quality Assurance</v>
      </c>
      <c r="E21" s="168" t="str">
        <f>IF(VLOOKUP(Table2[[#This Row],['#]],Table1[[#Headers],[#Data]],9,FALSE)=0,"",VLOOKUP(Table2[[#This Row],['#]],Table1[[#Headers],[#Data]],9,FALSE))</f>
        <v>Acute and Chronic Care</v>
      </c>
      <c r="F21" s="168" t="str">
        <f>IF(VLOOKUP(Table2[[#This Row],['#]],Table1[[#Headers],[#Data]],10,FALSE)=0,"",VLOOKUP(Table2[[#This Row],['#]],Table1[[#Headers],[#Data]],10,FALSE))</f>
        <v>Respiratory</v>
      </c>
      <c r="G21" s="168" t="str">
        <f>IF(VLOOKUP(Table2[[#This Row],['#]],Table1[[#Headers],[#Data]],11,FALSE)=0,"",VLOOKUP(Table2[[#This Row],['#]],Table1[[#Headers],[#Data]],11,FALSE))</f>
        <v>Process</v>
      </c>
      <c r="H21" s="168" t="str">
        <f>IF(VLOOKUP(Table2[[#This Row],['#]],Table1[[#Headers],[#Data]],12,FALSE)=0,"",VLOOKUP(Table2[[#This Row],['#]],Table1[[#Headers],[#Data]],12,FALSE))</f>
        <v>Adult and Pediatric</v>
      </c>
      <c r="I21" s="168" t="str">
        <f>IF(VLOOKUP(Table2[[#This Row],['#]],Table1[[#Headers],[#Data]],13,FALSE)=0,"",VLOOKUP(Table2[[#This Row],['#]],Table1[[#Headers],[#Data]],13,FALSE))</f>
        <v>Claims</v>
      </c>
      <c r="J21" s="169" t="str">
        <f>IF(VLOOKUP(Table2[[#This Row],['#]],Table1[[#Headers],[#Data]],14,FALSE)=0,"",VLOOKUP(Table2[[#This Row],['#]],Table1[[#Headers],[#Data]],14,FALSE))</f>
        <v/>
      </c>
      <c r="K21" s="169"/>
      <c r="L21" s="170" t="str">
        <f>+IF(VLOOKUP(Table2[[#This Row],['#]],Table1[[#Headers],[#Data]],19,FALSE)=0,"",VLOOKUP(Table2[[#This Row],['#]],Table1[[#Headers],[#Data]],19,FALSE))</f>
        <v/>
      </c>
      <c r="M21" s="167">
        <f>+IF(VLOOKUP(Table2[[#This Row],['#]],Table1[[#Headers],[#Data]],50,FALSE)=0,"",VLOOKUP(Table2[[#This Row],['#]],Table1[[#Headers],[#Data]],50,FALSE))</f>
        <v>2</v>
      </c>
      <c r="N21" s="48"/>
    </row>
    <row r="22" spans="1:14" ht="50.15" customHeight="1">
      <c r="A22" s="165">
        <f>'Measure Selection Tool'!A26</f>
        <v>18.100000000000001</v>
      </c>
      <c r="B22" s="166" t="str">
        <f>IF(VLOOKUP(Table2[[#This Row],['#]],Table1[[#Headers],[#Data]],2,FALSE)=0,"",VLOOKUP(Table2[[#This Row],['#]],Table1[[#Headers],[#Data]],2,FALSE))</f>
        <v>Asthma Medication Ratio</v>
      </c>
      <c r="C22" s="166" t="str">
        <f>IF(VLOOKUP(Table2[[#This Row],['#]],Table1[[#Headers],[#Data]],3,FALSE)=0,"",VLOOKUP(Table2[[#This Row],['#]],Table1[[#Headers],[#Data]],3,FALSE))</f>
        <v>1800</v>
      </c>
      <c r="D22" s="167" t="str">
        <f>IF(VLOOKUP(Table2[[#This Row],['#]],Table1[[#Headers],[#Data]],5,FALSE)=0,"",VLOOKUP(Table2[[#This Row],['#]],Table1[[#Headers],[#Data]],5,FALSE))</f>
        <v>National Committee for Quality Assurance</v>
      </c>
      <c r="E22" s="168" t="str">
        <f>IF(VLOOKUP(Table2[[#This Row],['#]],Table1[[#Headers],[#Data]],9,FALSE)=0,"",VLOOKUP(Table2[[#This Row],['#]],Table1[[#Headers],[#Data]],9,FALSE))</f>
        <v>Acute and Chronic Care</v>
      </c>
      <c r="F22" s="168" t="str">
        <f>IF(VLOOKUP(Table2[[#This Row],['#]],Table1[[#Headers],[#Data]],10,FALSE)=0,"",VLOOKUP(Table2[[#This Row],['#]],Table1[[#Headers],[#Data]],10,FALSE))</f>
        <v>Respiratory</v>
      </c>
      <c r="G22" s="168" t="str">
        <f>IF(VLOOKUP(Table2[[#This Row],['#]],Table1[[#Headers],[#Data]],11,FALSE)=0,"",VLOOKUP(Table2[[#This Row],['#]],Table1[[#Headers],[#Data]],11,FALSE))</f>
        <v>Process</v>
      </c>
      <c r="H22" s="168" t="str">
        <f>IF(VLOOKUP(Table2[[#This Row],['#]],Table1[[#Headers],[#Data]],12,FALSE)=0,"",VLOOKUP(Table2[[#This Row],['#]],Table1[[#Headers],[#Data]],12,FALSE))</f>
        <v>Adult and Pediatric</v>
      </c>
      <c r="I22" s="168" t="str">
        <f>IF(VLOOKUP(Table2[[#This Row],['#]],Table1[[#Headers],[#Data]],13,FALSE)=0,"",VLOOKUP(Table2[[#This Row],['#]],Table1[[#Headers],[#Data]],13,FALSE))</f>
        <v>Claims</v>
      </c>
      <c r="J22" s="169" t="str">
        <f>IF(VLOOKUP(Table2[[#This Row],['#]],Table1[[#Headers],[#Data]],14,FALSE)=0,"",VLOOKUP(Table2[[#This Row],['#]],Table1[[#Headers],[#Data]],14,FALSE))</f>
        <v/>
      </c>
      <c r="K22" s="169"/>
      <c r="L22" s="170">
        <f>+IF(VLOOKUP(Table2[[#This Row],['#]],Table1[[#Headers],[#Data]],19,FALSE)=0,"",VLOOKUP(Table2[[#This Row],['#]],Table1[[#Headers],[#Data]],19,FALSE))</f>
        <v>12</v>
      </c>
      <c r="M22" s="167">
        <f>+IF(VLOOKUP(Table2[[#This Row],['#]],Table1[[#Headers],[#Data]],50,FALSE)=0,"",VLOOKUP(Table2[[#This Row],['#]],Table1[[#Headers],[#Data]],50,FALSE))</f>
        <v>6</v>
      </c>
      <c r="N22" s="48"/>
    </row>
    <row r="23" spans="1:14" ht="50.15" customHeight="1">
      <c r="A23" s="165">
        <f>'Measure Selection Tool'!A27</f>
        <v>19</v>
      </c>
      <c r="B23" s="166" t="str">
        <f>IF(VLOOKUP(Table2[[#This Row],['#]],Table1[[#Headers],[#Data]],2,FALSE)=0,"",VLOOKUP(Table2[[#This Row],['#]],Table1[[#Headers],[#Data]],2,FALSE))</f>
        <v>Comprehensive Diabetes Care: HbA1c Poor Control (&gt;9.0%)</v>
      </c>
      <c r="C23" s="166" t="str">
        <f>IF(VLOOKUP(Table2[[#This Row],['#]],Table1[[#Headers],[#Data]],3,FALSE)=0,"",VLOOKUP(Table2[[#This Row],['#]],Table1[[#Headers],[#Data]],3,FALSE))</f>
        <v>0059</v>
      </c>
      <c r="D23" s="167" t="str">
        <f>IF(VLOOKUP(Table2[[#This Row],['#]],Table1[[#Headers],[#Data]],5,FALSE)=0,"",VLOOKUP(Table2[[#This Row],['#]],Table1[[#Headers],[#Data]],5,FALSE))</f>
        <v>National Committee for Quality Assurance</v>
      </c>
      <c r="E23" s="168" t="str">
        <f>IF(VLOOKUP(Table2[[#This Row],['#]],Table1[[#Headers],[#Data]],9,FALSE)=0,"",VLOOKUP(Table2[[#This Row],['#]],Table1[[#Headers],[#Data]],9,FALSE))</f>
        <v>Acute and Chronic Care</v>
      </c>
      <c r="F23" s="168" t="str">
        <f>IF(VLOOKUP(Table2[[#This Row],['#]],Table1[[#Headers],[#Data]],10,FALSE)=0,"",VLOOKUP(Table2[[#This Row],['#]],Table1[[#Headers],[#Data]],10,FALSE))</f>
        <v>Diabetes</v>
      </c>
      <c r="G23" s="168" t="str">
        <f>IF(VLOOKUP(Table2[[#This Row],['#]],Table1[[#Headers],[#Data]],11,FALSE)=0,"",VLOOKUP(Table2[[#This Row],['#]],Table1[[#Headers],[#Data]],11,FALSE))</f>
        <v>Outcome</v>
      </c>
      <c r="H23" s="168" t="str">
        <f>IF(VLOOKUP(Table2[[#This Row],['#]],Table1[[#Headers],[#Data]],12,FALSE)=0,"",VLOOKUP(Table2[[#This Row],['#]],Table1[[#Headers],[#Data]],12,FALSE))</f>
        <v>Adult</v>
      </c>
      <c r="I23" s="168" t="str">
        <f>IF(VLOOKUP(Table2[[#This Row],['#]],Table1[[#Headers],[#Data]],13,FALSE)=0,"",VLOOKUP(Table2[[#This Row],['#]],Table1[[#Headers],[#Data]],13,FALSE))</f>
        <v>Claims/Clinical Data</v>
      </c>
      <c r="J23" s="169" t="str">
        <f>IF(VLOOKUP(Table2[[#This Row],['#]],Table1[[#Headers],[#Data]],14,FALSE)=0,"",VLOOKUP(Table2[[#This Row],['#]],Table1[[#Headers],[#Data]],14,FALSE))</f>
        <v>Yes</v>
      </c>
      <c r="K23" s="169"/>
      <c r="L23" s="170">
        <f>+IF(VLOOKUP(Table2[[#This Row],['#]],Table1[[#Headers],[#Data]],19,FALSE)=0,"",VLOOKUP(Table2[[#This Row],['#]],Table1[[#Headers],[#Data]],19,FALSE))</f>
        <v>10</v>
      </c>
      <c r="M23" s="167">
        <f>+IF(VLOOKUP(Table2[[#This Row],['#]],Table1[[#Headers],[#Data]],50,FALSE)=0,"",VLOOKUP(Table2[[#This Row],['#]],Table1[[#Headers],[#Data]],50,FALSE))</f>
        <v>11</v>
      </c>
      <c r="N23" s="48"/>
    </row>
    <row r="24" spans="1:14" ht="50.15" customHeight="1">
      <c r="A24" s="165">
        <f>'Measure Selection Tool'!A28</f>
        <v>20</v>
      </c>
      <c r="B24" s="166" t="str">
        <f>IF(VLOOKUP(Table2[[#This Row],['#]],Table1[[#Headers],[#Data]],2,FALSE)=0,"",VLOOKUP(Table2[[#This Row],['#]],Table1[[#Headers],[#Data]],2,FALSE))</f>
        <v>Comprehensive Diabetes Care: Hemoglobin A1c (HbA1c) Testing</v>
      </c>
      <c r="C24" s="166" t="str">
        <f>IF(VLOOKUP(Table2[[#This Row],['#]],Table1[[#Headers],[#Data]],3,FALSE)=0,"",VLOOKUP(Table2[[#This Row],['#]],Table1[[#Headers],[#Data]],3,FALSE))</f>
        <v>0057</v>
      </c>
      <c r="D24" s="167" t="str">
        <f>IF(VLOOKUP(Table2[[#This Row],['#]],Table1[[#Headers],[#Data]],5,FALSE)=0,"",VLOOKUP(Table2[[#This Row],['#]],Table1[[#Headers],[#Data]],5,FALSE))</f>
        <v>National Committee for Quality Assurance</v>
      </c>
      <c r="E24" s="168" t="str">
        <f>IF(VLOOKUP(Table2[[#This Row],['#]],Table1[[#Headers],[#Data]],9,FALSE)=0,"",VLOOKUP(Table2[[#This Row],['#]],Table1[[#Headers],[#Data]],9,FALSE))</f>
        <v>Acute and Chronic Care</v>
      </c>
      <c r="F24" s="168" t="str">
        <f>IF(VLOOKUP(Table2[[#This Row],['#]],Table1[[#Headers],[#Data]],10,FALSE)=0,"",VLOOKUP(Table2[[#This Row],['#]],Table1[[#Headers],[#Data]],10,FALSE))</f>
        <v>Diabetes</v>
      </c>
      <c r="G24" s="168" t="str">
        <f>IF(VLOOKUP(Table2[[#This Row],['#]],Table1[[#Headers],[#Data]],11,FALSE)=0,"",VLOOKUP(Table2[[#This Row],['#]],Table1[[#Headers],[#Data]],11,FALSE))</f>
        <v>Process</v>
      </c>
      <c r="H24" s="168" t="str">
        <f>IF(VLOOKUP(Table2[[#This Row],['#]],Table1[[#Headers],[#Data]],12,FALSE)=0,"",VLOOKUP(Table2[[#This Row],['#]],Table1[[#Headers],[#Data]],12,FALSE))</f>
        <v>Adult</v>
      </c>
      <c r="I24" s="168" t="str">
        <f>IF(VLOOKUP(Table2[[#This Row],['#]],Table1[[#Headers],[#Data]],13,FALSE)=0,"",VLOOKUP(Table2[[#This Row],['#]],Table1[[#Headers],[#Data]],13,FALSE))</f>
        <v>Claims/Clinical Data</v>
      </c>
      <c r="J24" s="169" t="str">
        <f>IF(VLOOKUP(Table2[[#This Row],['#]],Table1[[#Headers],[#Data]],14,FALSE)=0,"",VLOOKUP(Table2[[#This Row],['#]],Table1[[#Headers],[#Data]],14,FALSE))</f>
        <v>Yes</v>
      </c>
      <c r="K24" s="169"/>
      <c r="L24" s="170" t="str">
        <f>+IF(VLOOKUP(Table2[[#This Row],['#]],Table1[[#Headers],[#Data]],19,FALSE)=0,"",VLOOKUP(Table2[[#This Row],['#]],Table1[[#Headers],[#Data]],19,FALSE))</f>
        <v/>
      </c>
      <c r="M24" s="167">
        <f>+IF(VLOOKUP(Table2[[#This Row],['#]],Table1[[#Headers],[#Data]],50,FALSE)=0,"",VLOOKUP(Table2[[#This Row],['#]],Table1[[#Headers],[#Data]],50,FALSE))</f>
        <v>4</v>
      </c>
      <c r="N24" s="48"/>
    </row>
    <row r="25" spans="1:14" ht="50.15" customHeight="1">
      <c r="A25" s="165">
        <f>'Measure Selection Tool'!A29</f>
        <v>21</v>
      </c>
      <c r="B25" s="166" t="str">
        <f>IF(VLOOKUP(Table2[[#This Row],['#]],Table1[[#Headers],[#Data]],2,FALSE)=0,"",VLOOKUP(Table2[[#This Row],['#]],Table1[[#Headers],[#Data]],2,FALSE))</f>
        <v>Comprehensive Diabetes Care: Eye Exam</v>
      </c>
      <c r="C25" s="166" t="str">
        <f>IF(VLOOKUP(Table2[[#This Row],['#]],Table1[[#Headers],[#Data]],3,FALSE)=0,"",VLOOKUP(Table2[[#This Row],['#]],Table1[[#Headers],[#Data]],3,FALSE))</f>
        <v>0055</v>
      </c>
      <c r="D25" s="167" t="str">
        <f>IF(VLOOKUP(Table2[[#This Row],['#]],Table1[[#Headers],[#Data]],5,FALSE)=0,"",VLOOKUP(Table2[[#This Row],['#]],Table1[[#Headers],[#Data]],5,FALSE))</f>
        <v>National Committee for Quality Assurance</v>
      </c>
      <c r="E25" s="168" t="str">
        <f>IF(VLOOKUP(Table2[[#This Row],['#]],Table1[[#Headers],[#Data]],9,FALSE)=0,"",VLOOKUP(Table2[[#This Row],['#]],Table1[[#Headers],[#Data]],9,FALSE))</f>
        <v>Acute and Chronic Care</v>
      </c>
      <c r="F25" s="168" t="str">
        <f>IF(VLOOKUP(Table2[[#This Row],['#]],Table1[[#Headers],[#Data]],10,FALSE)=0,"",VLOOKUP(Table2[[#This Row],['#]],Table1[[#Headers],[#Data]],10,FALSE))</f>
        <v>Diabetes</v>
      </c>
      <c r="G25" s="168" t="str">
        <f>IF(VLOOKUP(Table2[[#This Row],['#]],Table1[[#Headers],[#Data]],11,FALSE)=0,"",VLOOKUP(Table2[[#This Row],['#]],Table1[[#Headers],[#Data]],11,FALSE))</f>
        <v>Process</v>
      </c>
      <c r="H25" s="168" t="str">
        <f>IF(VLOOKUP(Table2[[#This Row],['#]],Table1[[#Headers],[#Data]],12,FALSE)=0,"",VLOOKUP(Table2[[#This Row],['#]],Table1[[#Headers],[#Data]],12,FALSE))</f>
        <v>Adult</v>
      </c>
      <c r="I25" s="168" t="str">
        <f>IF(VLOOKUP(Table2[[#This Row],['#]],Table1[[#Headers],[#Data]],13,FALSE)=0,"",VLOOKUP(Table2[[#This Row],['#]],Table1[[#Headers],[#Data]],13,FALSE))</f>
        <v>Claims/Clinical Data</v>
      </c>
      <c r="J25" s="169" t="str">
        <f>IF(VLOOKUP(Table2[[#This Row],['#]],Table1[[#Headers],[#Data]],14,FALSE)=0,"",VLOOKUP(Table2[[#This Row],['#]],Table1[[#Headers],[#Data]],14,FALSE))</f>
        <v>Yes</v>
      </c>
      <c r="K25" s="169"/>
      <c r="L25" s="170">
        <f>+IF(VLOOKUP(Table2[[#This Row],['#]],Table1[[#Headers],[#Data]],19,FALSE)=0,"",VLOOKUP(Table2[[#This Row],['#]],Table1[[#Headers],[#Data]],19,FALSE))</f>
        <v>9</v>
      </c>
      <c r="M25" s="167">
        <f>+IF(VLOOKUP(Table2[[#This Row],['#]],Table1[[#Headers],[#Data]],50,FALSE)=0,"",VLOOKUP(Table2[[#This Row],['#]],Table1[[#Headers],[#Data]],50,FALSE))</f>
        <v>8</v>
      </c>
      <c r="N25" s="48"/>
    </row>
    <row r="26" spans="1:14" ht="50.15" customHeight="1">
      <c r="A26" s="165">
        <f>'Measure Selection Tool'!A30</f>
        <v>22</v>
      </c>
      <c r="B26" s="166" t="str">
        <f>IF(VLOOKUP(Table2[[#This Row],['#]],Table1[[#Headers],[#Data]],2,FALSE)=0,"",VLOOKUP(Table2[[#This Row],['#]],Table1[[#Headers],[#Data]],2,FALSE))</f>
        <v>Comprehensive Diabetes Care: Medical Attention for Nephropathy</v>
      </c>
      <c r="C26" s="166" t="str">
        <f>IF(VLOOKUP(Table2[[#This Row],['#]],Table1[[#Headers],[#Data]],3,FALSE)=0,"",VLOOKUP(Table2[[#This Row],['#]],Table1[[#Headers],[#Data]],3,FALSE))</f>
        <v>0062</v>
      </c>
      <c r="D26" s="167" t="str">
        <f>IF(VLOOKUP(Table2[[#This Row],['#]],Table1[[#Headers],[#Data]],5,FALSE)=0,"",VLOOKUP(Table2[[#This Row],['#]],Table1[[#Headers],[#Data]],5,FALSE))</f>
        <v>National Committee for Quality Assurance</v>
      </c>
      <c r="E26" s="168" t="str">
        <f>IF(VLOOKUP(Table2[[#This Row],['#]],Table1[[#Headers],[#Data]],9,FALSE)=0,"",VLOOKUP(Table2[[#This Row],['#]],Table1[[#Headers],[#Data]],9,FALSE))</f>
        <v>Acute and Chronic Care</v>
      </c>
      <c r="F26" s="168" t="str">
        <f>IF(VLOOKUP(Table2[[#This Row],['#]],Table1[[#Headers],[#Data]],10,FALSE)=0,"",VLOOKUP(Table2[[#This Row],['#]],Table1[[#Headers],[#Data]],10,FALSE))</f>
        <v>Diabetes</v>
      </c>
      <c r="G26" s="168" t="str">
        <f>IF(VLOOKUP(Table2[[#This Row],['#]],Table1[[#Headers],[#Data]],11,FALSE)=0,"",VLOOKUP(Table2[[#This Row],['#]],Table1[[#Headers],[#Data]],11,FALSE))</f>
        <v>Process</v>
      </c>
      <c r="H26" s="168" t="str">
        <f>IF(VLOOKUP(Table2[[#This Row],['#]],Table1[[#Headers],[#Data]],12,FALSE)=0,"",VLOOKUP(Table2[[#This Row],['#]],Table1[[#Headers],[#Data]],12,FALSE))</f>
        <v>Adult</v>
      </c>
      <c r="I26" s="168" t="str">
        <f>IF(VLOOKUP(Table2[[#This Row],['#]],Table1[[#Headers],[#Data]],13,FALSE)=0,"",VLOOKUP(Table2[[#This Row],['#]],Table1[[#Headers],[#Data]],13,FALSE))</f>
        <v>Claims/Clinical Data</v>
      </c>
      <c r="J26" s="169" t="str">
        <f>IF(VLOOKUP(Table2[[#This Row],['#]],Table1[[#Headers],[#Data]],14,FALSE)=0,"",VLOOKUP(Table2[[#This Row],['#]],Table1[[#Headers],[#Data]],14,FALSE))</f>
        <v>Yes</v>
      </c>
      <c r="K26" s="169"/>
      <c r="L26" s="170" t="str">
        <f>+IF(VLOOKUP(Table2[[#This Row],['#]],Table1[[#Headers],[#Data]],19,FALSE)=0,"",VLOOKUP(Table2[[#This Row],['#]],Table1[[#Headers],[#Data]],19,FALSE))</f>
        <v/>
      </c>
      <c r="M26" s="167">
        <f>+IF(VLOOKUP(Table2[[#This Row],['#]],Table1[[#Headers],[#Data]],50,FALSE)=0,"",VLOOKUP(Table2[[#This Row],['#]],Table1[[#Headers],[#Data]],50,FALSE))</f>
        <v>5</v>
      </c>
      <c r="N26" s="48"/>
    </row>
    <row r="27" spans="1:14" ht="50.15" customHeight="1">
      <c r="A27" s="165">
        <f>'Measure Selection Tool'!A31</f>
        <v>22.1</v>
      </c>
      <c r="B27" s="166" t="str">
        <f>IF(VLOOKUP(Table2[[#This Row],['#]],Table1[[#Headers],[#Data]],2,FALSE)=0,"",VLOOKUP(Table2[[#This Row],['#]],Table1[[#Headers],[#Data]],2,FALSE))</f>
        <v>Kidney Health Evaluation for Patients with Kidney Disease</v>
      </c>
      <c r="C27" s="166" t="str">
        <f>IF(VLOOKUP(Table2[[#This Row],['#]],Table1[[#Headers],[#Data]],3,FALSE)=0,"",VLOOKUP(Table2[[#This Row],['#]],Table1[[#Headers],[#Data]],3,FALSE))</f>
        <v>NA</v>
      </c>
      <c r="D27" s="167" t="str">
        <f>IF(VLOOKUP(Table2[[#This Row],['#]],Table1[[#Headers],[#Data]],5,FALSE)=0,"",VLOOKUP(Table2[[#This Row],['#]],Table1[[#Headers],[#Data]],5,FALSE))</f>
        <v>National Committee for Quality Assurance</v>
      </c>
      <c r="E27" s="168" t="str">
        <f>IF(VLOOKUP(Table2[[#This Row],['#]],Table1[[#Headers],[#Data]],9,FALSE)=0,"",VLOOKUP(Table2[[#This Row],['#]],Table1[[#Headers],[#Data]],9,FALSE))</f>
        <v>Acute and Chronic Care</v>
      </c>
      <c r="F27" s="168" t="str">
        <f>IF(VLOOKUP(Table2[[#This Row],['#]],Table1[[#Headers],[#Data]],10,FALSE)=0,"",VLOOKUP(Table2[[#This Row],['#]],Table1[[#Headers],[#Data]],10,FALSE))</f>
        <v>Diabetes</v>
      </c>
      <c r="G27" s="168" t="str">
        <f>IF(VLOOKUP(Table2[[#This Row],['#]],Table1[[#Headers],[#Data]],11,FALSE)=0,"",VLOOKUP(Table2[[#This Row],['#]],Table1[[#Headers],[#Data]],11,FALSE))</f>
        <v>Process</v>
      </c>
      <c r="H27" s="168" t="str">
        <f>IF(VLOOKUP(Table2[[#This Row],['#]],Table1[[#Headers],[#Data]],12,FALSE)=0,"",VLOOKUP(Table2[[#This Row],['#]],Table1[[#Headers],[#Data]],12,FALSE))</f>
        <v>Adolescent and Adult</v>
      </c>
      <c r="I27" s="168" t="str">
        <f>IF(VLOOKUP(Table2[[#This Row],['#]],Table1[[#Headers],[#Data]],13,FALSE)=0,"",VLOOKUP(Table2[[#This Row],['#]],Table1[[#Headers],[#Data]],13,FALSE))</f>
        <v>Claims/Clinical Data</v>
      </c>
      <c r="J27" s="169" t="str">
        <f>IF(VLOOKUP(Table2[[#This Row],['#]],Table1[[#Headers],[#Data]],14,FALSE)=0,"",VLOOKUP(Table2[[#This Row],['#]],Table1[[#Headers],[#Data]],14,FALSE))</f>
        <v/>
      </c>
      <c r="K27" s="169"/>
      <c r="L27" s="170">
        <f>+IF(VLOOKUP(Table2[[#This Row],['#]],Table1[[#Headers],[#Data]],19,FALSE)=0,"",VLOOKUP(Table2[[#This Row],['#]],Table1[[#Headers],[#Data]],19,FALSE))</f>
        <v>9</v>
      </c>
      <c r="M27" s="167">
        <f>+IF(VLOOKUP(Table2[[#This Row],['#]],Table1[[#Headers],[#Data]],50,FALSE)=0,"",VLOOKUP(Table2[[#This Row],['#]],Table1[[#Headers],[#Data]],50,FALSE))</f>
        <v>3</v>
      </c>
      <c r="N27" s="48"/>
    </row>
    <row r="28" spans="1:14" ht="50.15" customHeight="1">
      <c r="A28" s="165">
        <f>'Measure Selection Tool'!A32</f>
        <v>23</v>
      </c>
      <c r="B28" s="166" t="str">
        <f>IF(VLOOKUP(Table2[[#This Row],['#]],Table1[[#Headers],[#Data]],2,FALSE)=0,"",VLOOKUP(Table2[[#This Row],['#]],Table1[[#Headers],[#Data]],2,FALSE))</f>
        <v>Controlling High Blood Pressure</v>
      </c>
      <c r="C28" s="166" t="str">
        <f>IF(VLOOKUP(Table2[[#This Row],['#]],Table1[[#Headers],[#Data]],3,FALSE)=0,"",VLOOKUP(Table2[[#This Row],['#]],Table1[[#Headers],[#Data]],3,FALSE))</f>
        <v>0018</v>
      </c>
      <c r="D28" s="167" t="str">
        <f>IF(VLOOKUP(Table2[[#This Row],['#]],Table1[[#Headers],[#Data]],5,FALSE)=0,"",VLOOKUP(Table2[[#This Row],['#]],Table1[[#Headers],[#Data]],5,FALSE))</f>
        <v>National Committee for Quality Assurance</v>
      </c>
      <c r="E28" s="168" t="str">
        <f>IF(VLOOKUP(Table2[[#This Row],['#]],Table1[[#Headers],[#Data]],9,FALSE)=0,"",VLOOKUP(Table2[[#This Row],['#]],Table1[[#Headers],[#Data]],9,FALSE))</f>
        <v>Acute and Chronic Care</v>
      </c>
      <c r="F28" s="168" t="str">
        <f>IF(VLOOKUP(Table2[[#This Row],['#]],Table1[[#Headers],[#Data]],10,FALSE)=0,"",VLOOKUP(Table2[[#This Row],['#]],Table1[[#Headers],[#Data]],10,FALSE))</f>
        <v>Cardiovascular</v>
      </c>
      <c r="G28" s="168" t="str">
        <f>IF(VLOOKUP(Table2[[#This Row],['#]],Table1[[#Headers],[#Data]],11,FALSE)=0,"",VLOOKUP(Table2[[#This Row],['#]],Table1[[#Headers],[#Data]],11,FALSE))</f>
        <v>Outcome</v>
      </c>
      <c r="H28" s="168" t="str">
        <f>IF(VLOOKUP(Table2[[#This Row],['#]],Table1[[#Headers],[#Data]],12,FALSE)=0,"",VLOOKUP(Table2[[#This Row],['#]],Table1[[#Headers],[#Data]],12,FALSE))</f>
        <v>Adult</v>
      </c>
      <c r="I28" s="168" t="str">
        <f>IF(VLOOKUP(Table2[[#This Row],['#]],Table1[[#Headers],[#Data]],13,FALSE)=0,"",VLOOKUP(Table2[[#This Row],['#]],Table1[[#Headers],[#Data]],13,FALSE))</f>
        <v>Claims/Clinical Data</v>
      </c>
      <c r="J28" s="169" t="str">
        <f>IF(VLOOKUP(Table2[[#This Row],['#]],Table1[[#Headers],[#Data]],14,FALSE)=0,"",VLOOKUP(Table2[[#This Row],['#]],Table1[[#Headers],[#Data]],14,FALSE))</f>
        <v>Yes</v>
      </c>
      <c r="K28" s="169"/>
      <c r="L28" s="170">
        <f>+IF(VLOOKUP(Table2[[#This Row],['#]],Table1[[#Headers],[#Data]],19,FALSE)=0,"",VLOOKUP(Table2[[#This Row],['#]],Table1[[#Headers],[#Data]],19,FALSE))</f>
        <v>11</v>
      </c>
      <c r="M28" s="167">
        <f>+IF(VLOOKUP(Table2[[#This Row],['#]],Table1[[#Headers],[#Data]],50,FALSE)=0,"",VLOOKUP(Table2[[#This Row],['#]],Table1[[#Headers],[#Data]],50,FALSE))</f>
        <v>12</v>
      </c>
      <c r="N28" s="48"/>
    </row>
    <row r="29" spans="1:14" ht="50.15" customHeight="1">
      <c r="A29" s="165">
        <f>'Measure Selection Tool'!A33</f>
        <v>24</v>
      </c>
      <c r="B29" s="166" t="str">
        <f>IF(VLOOKUP(Table2[[#This Row],['#]],Table1[[#Headers],[#Data]],2,FALSE)=0,"",VLOOKUP(Table2[[#This Row],['#]],Table1[[#Headers],[#Data]],2,FALSE))</f>
        <v>Use of Imaging Studies for Low Back Pain</v>
      </c>
      <c r="C29" s="166" t="str">
        <f>IF(VLOOKUP(Table2[[#This Row],['#]],Table1[[#Headers],[#Data]],3,FALSE)=0,"",VLOOKUP(Table2[[#This Row],['#]],Table1[[#Headers],[#Data]],3,FALSE))</f>
        <v>0052</v>
      </c>
      <c r="D29" s="167" t="str">
        <f>IF(VLOOKUP(Table2[[#This Row],['#]],Table1[[#Headers],[#Data]],5,FALSE)=0,"",VLOOKUP(Table2[[#This Row],['#]],Table1[[#Headers],[#Data]],5,FALSE))</f>
        <v>National Committee for Quality Assurance</v>
      </c>
      <c r="E29" s="168" t="str">
        <f>IF(VLOOKUP(Table2[[#This Row],['#]],Table1[[#Headers],[#Data]],9,FALSE)=0,"",VLOOKUP(Table2[[#This Row],['#]],Table1[[#Headers],[#Data]],9,FALSE))</f>
        <v>Acute and Chronic Care</v>
      </c>
      <c r="F29" s="168" t="str">
        <f>IF(VLOOKUP(Table2[[#This Row],['#]],Table1[[#Headers],[#Data]],10,FALSE)=0,"",VLOOKUP(Table2[[#This Row],['#]],Table1[[#Headers],[#Data]],10,FALSE))</f>
        <v>Musculoskeletal</v>
      </c>
      <c r="G29" s="168" t="str">
        <f>IF(VLOOKUP(Table2[[#This Row],['#]],Table1[[#Headers],[#Data]],11,FALSE)=0,"",VLOOKUP(Table2[[#This Row],['#]],Table1[[#Headers],[#Data]],11,FALSE))</f>
        <v>Process</v>
      </c>
      <c r="H29" s="168" t="str">
        <f>IF(VLOOKUP(Table2[[#This Row],['#]],Table1[[#Headers],[#Data]],12,FALSE)=0,"",VLOOKUP(Table2[[#This Row],['#]],Table1[[#Headers],[#Data]],12,FALSE))</f>
        <v>Adult</v>
      </c>
      <c r="I29" s="168" t="str">
        <f>IF(VLOOKUP(Table2[[#This Row],['#]],Table1[[#Headers],[#Data]],13,FALSE)=0,"",VLOOKUP(Table2[[#This Row],['#]],Table1[[#Headers],[#Data]],13,FALSE))</f>
        <v>Claims</v>
      </c>
      <c r="J29" s="169" t="str">
        <f>IF(VLOOKUP(Table2[[#This Row],['#]],Table1[[#Headers],[#Data]],14,FALSE)=0,"",VLOOKUP(Table2[[#This Row],['#]],Table1[[#Headers],[#Data]],14,FALSE))</f>
        <v/>
      </c>
      <c r="K29" s="169"/>
      <c r="L29" s="170" t="str">
        <f>+IF(VLOOKUP(Table2[[#This Row],['#]],Table1[[#Headers],[#Data]],19,FALSE)=0,"",VLOOKUP(Table2[[#This Row],['#]],Table1[[#Headers],[#Data]],19,FALSE))</f>
        <v/>
      </c>
      <c r="M29" s="167">
        <f>+IF(VLOOKUP(Table2[[#This Row],['#]],Table1[[#Headers],[#Data]],50,FALSE)=0,"",VLOOKUP(Table2[[#This Row],['#]],Table1[[#Headers],[#Data]],50,FALSE))</f>
        <v>4</v>
      </c>
      <c r="N29" s="48"/>
    </row>
    <row r="30" spans="1:14" ht="50.15" customHeight="1">
      <c r="A30" s="165">
        <f>'Measure Selection Tool'!A34</f>
        <v>25</v>
      </c>
      <c r="B30" s="166" t="str">
        <f>IF(VLOOKUP(Table2[[#This Row],['#]],Table1[[#Headers],[#Data]],2,FALSE)=0,"",VLOOKUP(Table2[[#This Row],['#]],Table1[[#Headers],[#Data]],2,FALSE))</f>
        <v>Avoidance of Antibiotic Treatment in Adults with Acute Bronchitis</v>
      </c>
      <c r="C30" s="166" t="str">
        <f>IF(VLOOKUP(Table2[[#This Row],['#]],Table1[[#Headers],[#Data]],3,FALSE)=0,"",VLOOKUP(Table2[[#This Row],['#]],Table1[[#Headers],[#Data]],3,FALSE))</f>
        <v>0058</v>
      </c>
      <c r="D30" s="167" t="str">
        <f>IF(VLOOKUP(Table2[[#This Row],['#]],Table1[[#Headers],[#Data]],5,FALSE)=0,"",VLOOKUP(Table2[[#This Row],['#]],Table1[[#Headers],[#Data]],5,FALSE))</f>
        <v>National Committee for Quality Assurance</v>
      </c>
      <c r="E30" s="168" t="str">
        <f>IF(VLOOKUP(Table2[[#This Row],['#]],Table1[[#Headers],[#Data]],9,FALSE)=0,"",VLOOKUP(Table2[[#This Row],['#]],Table1[[#Headers],[#Data]],9,FALSE))</f>
        <v>Acute and Chronic Care</v>
      </c>
      <c r="F30" s="168" t="str">
        <f>IF(VLOOKUP(Table2[[#This Row],['#]],Table1[[#Headers],[#Data]],10,FALSE)=0,"",VLOOKUP(Table2[[#This Row],['#]],Table1[[#Headers],[#Data]],10,FALSE))</f>
        <v>Respiratory</v>
      </c>
      <c r="G30" s="168" t="str">
        <f>IF(VLOOKUP(Table2[[#This Row],['#]],Table1[[#Headers],[#Data]],11,FALSE)=0,"",VLOOKUP(Table2[[#This Row],['#]],Table1[[#Headers],[#Data]],11,FALSE))</f>
        <v>Process</v>
      </c>
      <c r="H30" s="168" t="str">
        <f>IF(VLOOKUP(Table2[[#This Row],['#]],Table1[[#Headers],[#Data]],12,FALSE)=0,"",VLOOKUP(Table2[[#This Row],['#]],Table1[[#Headers],[#Data]],12,FALSE))</f>
        <v>Adult</v>
      </c>
      <c r="I30" s="168" t="str">
        <f>IF(VLOOKUP(Table2[[#This Row],['#]],Table1[[#Headers],[#Data]],13,FALSE)=0,"",VLOOKUP(Table2[[#This Row],['#]],Table1[[#Headers],[#Data]],13,FALSE))</f>
        <v>Claims</v>
      </c>
      <c r="J30" s="169" t="str">
        <f>IF(VLOOKUP(Table2[[#This Row],['#]],Table1[[#Headers],[#Data]],14,FALSE)=0,"",VLOOKUP(Table2[[#This Row],['#]],Table1[[#Headers],[#Data]],14,FALSE))</f>
        <v/>
      </c>
      <c r="K30" s="169"/>
      <c r="L30" s="170" t="str">
        <f>+IF(VLOOKUP(Table2[[#This Row],['#]],Table1[[#Headers],[#Data]],19,FALSE)=0,"",VLOOKUP(Table2[[#This Row],['#]],Table1[[#Headers],[#Data]],19,FALSE))</f>
        <v/>
      </c>
      <c r="M30" s="167">
        <f>+IF(VLOOKUP(Table2[[#This Row],['#]],Table1[[#Headers],[#Data]],50,FALSE)=0,"",VLOOKUP(Table2[[#This Row],['#]],Table1[[#Headers],[#Data]],50,FALSE))</f>
        <v>5</v>
      </c>
      <c r="N30" s="48"/>
    </row>
    <row r="31" spans="1:14" ht="50.15" customHeight="1">
      <c r="A31" s="165">
        <f>'Measure Selection Tool'!A35</f>
        <v>26</v>
      </c>
      <c r="B31" s="166" t="str">
        <f>IF(VLOOKUP(Table2[[#This Row],['#]],Table1[[#Headers],[#Data]],2,FALSE)=0,"",VLOOKUP(Table2[[#This Row],['#]],Table1[[#Headers],[#Data]],2,FALSE))</f>
        <v>Appropriate Treatment for Children with Upper Respiratory Infection</v>
      </c>
      <c r="C31" s="166" t="str">
        <f>IF(VLOOKUP(Table2[[#This Row],['#]],Table1[[#Headers],[#Data]],3,FALSE)=0,"",VLOOKUP(Table2[[#This Row],['#]],Table1[[#Headers],[#Data]],3,FALSE))</f>
        <v>0069</v>
      </c>
      <c r="D31" s="167" t="str">
        <f>IF(VLOOKUP(Table2[[#This Row],['#]],Table1[[#Headers],[#Data]],5,FALSE)=0,"",VLOOKUP(Table2[[#This Row],['#]],Table1[[#Headers],[#Data]],5,FALSE))</f>
        <v>National Committee for Quality Assurance</v>
      </c>
      <c r="E31" s="168" t="str">
        <f>IF(VLOOKUP(Table2[[#This Row],['#]],Table1[[#Headers],[#Data]],9,FALSE)=0,"",VLOOKUP(Table2[[#This Row],['#]],Table1[[#Headers],[#Data]],9,FALSE))</f>
        <v>Acute and Chronic Care</v>
      </c>
      <c r="F31" s="168" t="str">
        <f>IF(VLOOKUP(Table2[[#This Row],['#]],Table1[[#Headers],[#Data]],10,FALSE)=0,"",VLOOKUP(Table2[[#This Row],['#]],Table1[[#Headers],[#Data]],10,FALSE))</f>
        <v>Respiratory</v>
      </c>
      <c r="G31" s="168" t="str">
        <f>IF(VLOOKUP(Table2[[#This Row],['#]],Table1[[#Headers],[#Data]],11,FALSE)=0,"",VLOOKUP(Table2[[#This Row],['#]],Table1[[#Headers],[#Data]],11,FALSE))</f>
        <v>Process</v>
      </c>
      <c r="H31" s="168" t="str">
        <f>IF(VLOOKUP(Table2[[#This Row],['#]],Table1[[#Headers],[#Data]],12,FALSE)=0,"",VLOOKUP(Table2[[#This Row],['#]],Table1[[#Headers],[#Data]],12,FALSE))</f>
        <v>Pediatric</v>
      </c>
      <c r="I31" s="168" t="str">
        <f>IF(VLOOKUP(Table2[[#This Row],['#]],Table1[[#Headers],[#Data]],13,FALSE)=0,"",VLOOKUP(Table2[[#This Row],['#]],Table1[[#Headers],[#Data]],13,FALSE))</f>
        <v>Claims</v>
      </c>
      <c r="J31" s="169" t="str">
        <f>IF(VLOOKUP(Table2[[#This Row],['#]],Table1[[#Headers],[#Data]],14,FALSE)=0,"",VLOOKUP(Table2[[#This Row],['#]],Table1[[#Headers],[#Data]],14,FALSE))</f>
        <v>Yes</v>
      </c>
      <c r="K31" s="169"/>
      <c r="L31" s="170" t="str">
        <f>+IF(VLOOKUP(Table2[[#This Row],['#]],Table1[[#Headers],[#Data]],19,FALSE)=0,"",VLOOKUP(Table2[[#This Row],['#]],Table1[[#Headers],[#Data]],19,FALSE))</f>
        <v/>
      </c>
      <c r="M31" s="167">
        <f>+IF(VLOOKUP(Table2[[#This Row],['#]],Table1[[#Headers],[#Data]],50,FALSE)=0,"",VLOOKUP(Table2[[#This Row],['#]],Table1[[#Headers],[#Data]],50,FALSE))</f>
        <v>4</v>
      </c>
      <c r="N31" s="48"/>
    </row>
    <row r="32" spans="1:14" ht="50.15" customHeight="1">
      <c r="A32" s="165">
        <f>'Measure Selection Tool'!A36</f>
        <v>27</v>
      </c>
      <c r="B32" s="166" t="str">
        <f>IF(VLOOKUP(Table2[[#This Row],['#]],Table1[[#Headers],[#Data]],2,FALSE)=0,"",VLOOKUP(Table2[[#This Row],['#]],Table1[[#Headers],[#Data]],2,FALSE))</f>
        <v>Follow-Up Care for Children Prescribed ADHD Medication</v>
      </c>
      <c r="C32" s="166" t="str">
        <f>IF(VLOOKUP(Table2[[#This Row],['#]],Table1[[#Headers],[#Data]],3,FALSE)=0,"",VLOOKUP(Table2[[#This Row],['#]],Table1[[#Headers],[#Data]],3,FALSE))</f>
        <v>0108</v>
      </c>
      <c r="D32" s="167" t="str">
        <f>IF(VLOOKUP(Table2[[#This Row],['#]],Table1[[#Headers],[#Data]],5,FALSE)=0,"",VLOOKUP(Table2[[#This Row],['#]],Table1[[#Headers],[#Data]],5,FALSE))</f>
        <v>National Committee for Quality Assurance</v>
      </c>
      <c r="E32" s="168" t="str">
        <f>IF(VLOOKUP(Table2[[#This Row],['#]],Table1[[#Headers],[#Data]],9,FALSE)=0,"",VLOOKUP(Table2[[#This Row],['#]],Table1[[#Headers],[#Data]],9,FALSE))</f>
        <v>Behavioral Health</v>
      </c>
      <c r="F32" s="168" t="str">
        <f>IF(VLOOKUP(Table2[[#This Row],['#]],Table1[[#Headers],[#Data]],10,FALSE)=0,"",VLOOKUP(Table2[[#This Row],['#]],Table1[[#Headers],[#Data]],10,FALSE))</f>
        <v>Mental Health</v>
      </c>
      <c r="G32" s="168" t="str">
        <f>IF(VLOOKUP(Table2[[#This Row],['#]],Table1[[#Headers],[#Data]],11,FALSE)=0,"",VLOOKUP(Table2[[#This Row],['#]],Table1[[#Headers],[#Data]],11,FALSE))</f>
        <v>Process</v>
      </c>
      <c r="H32" s="168" t="str">
        <f>IF(VLOOKUP(Table2[[#This Row],['#]],Table1[[#Headers],[#Data]],12,FALSE)=0,"",VLOOKUP(Table2[[#This Row],['#]],Table1[[#Headers],[#Data]],12,FALSE))</f>
        <v>Pediatric</v>
      </c>
      <c r="I32" s="168" t="str">
        <f>IF(VLOOKUP(Table2[[#This Row],['#]],Table1[[#Headers],[#Data]],13,FALSE)=0,"",VLOOKUP(Table2[[#This Row],['#]],Table1[[#Headers],[#Data]],13,FALSE))</f>
        <v>Claims</v>
      </c>
      <c r="J32" s="169" t="str">
        <f>IF(VLOOKUP(Table2[[#This Row],['#]],Table1[[#Headers],[#Data]],14,FALSE)=0,"",VLOOKUP(Table2[[#This Row],['#]],Table1[[#Headers],[#Data]],14,FALSE))</f>
        <v>Yes</v>
      </c>
      <c r="K32" s="169"/>
      <c r="L32" s="170" t="str">
        <f>+IF(VLOOKUP(Table2[[#This Row],['#]],Table1[[#Headers],[#Data]],19,FALSE)=0,"",VLOOKUP(Table2[[#This Row],['#]],Table1[[#Headers],[#Data]],19,FALSE))</f>
        <v/>
      </c>
      <c r="M32" s="167">
        <f>+IF(VLOOKUP(Table2[[#This Row],['#]],Table1[[#Headers],[#Data]],50,FALSE)=0,"",VLOOKUP(Table2[[#This Row],['#]],Table1[[#Headers],[#Data]],50,FALSE))</f>
        <v>5</v>
      </c>
      <c r="N32" s="48"/>
    </row>
    <row r="33" spans="1:14" ht="50.15" customHeight="1">
      <c r="A33" s="165">
        <f>'Measure Selection Tool'!A37</f>
        <v>28</v>
      </c>
      <c r="B33" s="166" t="str">
        <f>IF(VLOOKUP(Table2[[#This Row],['#]],Table1[[#Headers],[#Data]],2,FALSE)=0,"",VLOOKUP(Table2[[#This Row],['#]],Table1[[#Headers],[#Data]],2,FALSE))</f>
        <v>Metabolic Monitoring for Children and Adolescents on Antipsychotics</v>
      </c>
      <c r="C33" s="166" t="str">
        <f>IF(VLOOKUP(Table2[[#This Row],['#]],Table1[[#Headers],[#Data]],3,FALSE)=0,"",VLOOKUP(Table2[[#This Row],['#]],Table1[[#Headers],[#Data]],3,FALSE))</f>
        <v>2800</v>
      </c>
      <c r="D33" s="167" t="str">
        <f>IF(VLOOKUP(Table2[[#This Row],['#]],Table1[[#Headers],[#Data]],5,FALSE)=0,"",VLOOKUP(Table2[[#This Row],['#]],Table1[[#Headers],[#Data]],5,FALSE))</f>
        <v>National Committee for Quality Assurance</v>
      </c>
      <c r="E33" s="168" t="str">
        <f>IF(VLOOKUP(Table2[[#This Row],['#]],Table1[[#Headers],[#Data]],9,FALSE)=0,"",VLOOKUP(Table2[[#This Row],['#]],Table1[[#Headers],[#Data]],9,FALSE))</f>
        <v>Behavioral Health</v>
      </c>
      <c r="F33" s="168" t="str">
        <f>IF(VLOOKUP(Table2[[#This Row],['#]],Table1[[#Headers],[#Data]],10,FALSE)=0,"",VLOOKUP(Table2[[#This Row],['#]],Table1[[#Headers],[#Data]],10,FALSE))</f>
        <v>Mental Health</v>
      </c>
      <c r="G33" s="168" t="str">
        <f>IF(VLOOKUP(Table2[[#This Row],['#]],Table1[[#Headers],[#Data]],11,FALSE)=0,"",VLOOKUP(Table2[[#This Row],['#]],Table1[[#Headers],[#Data]],11,FALSE))</f>
        <v>Process</v>
      </c>
      <c r="H33" s="168" t="str">
        <f>IF(VLOOKUP(Table2[[#This Row],['#]],Table1[[#Headers],[#Data]],12,FALSE)=0,"",VLOOKUP(Table2[[#This Row],['#]],Table1[[#Headers],[#Data]],12,FALSE))</f>
        <v>Pediatric</v>
      </c>
      <c r="I33" s="168" t="str">
        <f>IF(VLOOKUP(Table2[[#This Row],['#]],Table1[[#Headers],[#Data]],13,FALSE)=0,"",VLOOKUP(Table2[[#This Row],['#]],Table1[[#Headers],[#Data]],13,FALSE))</f>
        <v>Claims</v>
      </c>
      <c r="J33" s="169" t="str">
        <f>IF(VLOOKUP(Table2[[#This Row],['#]],Table1[[#Headers],[#Data]],14,FALSE)=0,"",VLOOKUP(Table2[[#This Row],['#]],Table1[[#Headers],[#Data]],14,FALSE))</f>
        <v>Yes</v>
      </c>
      <c r="K33" s="169"/>
      <c r="L33" s="170">
        <f>+IF(VLOOKUP(Table2[[#This Row],['#]],Table1[[#Headers],[#Data]],19,FALSE)=0,"",VLOOKUP(Table2[[#This Row],['#]],Table1[[#Headers],[#Data]],19,FALSE))</f>
        <v>10</v>
      </c>
      <c r="M33" s="167">
        <f>+IF(VLOOKUP(Table2[[#This Row],['#]],Table1[[#Headers],[#Data]],50,FALSE)=0,"",VLOOKUP(Table2[[#This Row],['#]],Table1[[#Headers],[#Data]],50,FALSE))</f>
        <v>2</v>
      </c>
      <c r="N33" s="48"/>
    </row>
    <row r="34" spans="1:14" ht="50.15" customHeight="1">
      <c r="A34" s="165">
        <f>'Measure Selection Tool'!A38</f>
        <v>29</v>
      </c>
      <c r="B34" s="166" t="str">
        <f>IF(VLOOKUP(Table2[[#This Row],['#]],Table1[[#Headers],[#Data]],2,FALSE)=0,"",VLOOKUP(Table2[[#This Row],['#]],Table1[[#Headers],[#Data]],2,FALSE))</f>
        <v>Depression Remission at Twelve Months</v>
      </c>
      <c r="C34" s="166" t="str">
        <f>IF(VLOOKUP(Table2[[#This Row],['#]],Table1[[#Headers],[#Data]],3,FALSE)=0,"",VLOOKUP(Table2[[#This Row],['#]],Table1[[#Headers],[#Data]],3,FALSE))</f>
        <v>0710</v>
      </c>
      <c r="D34" s="167" t="str">
        <f>IF(VLOOKUP(Table2[[#This Row],['#]],Table1[[#Headers],[#Data]],5,FALSE)=0,"",VLOOKUP(Table2[[#This Row],['#]],Table1[[#Headers],[#Data]],5,FALSE))</f>
        <v>Minnesota Community Measurement</v>
      </c>
      <c r="E34" s="168" t="str">
        <f>IF(VLOOKUP(Table2[[#This Row],['#]],Table1[[#Headers],[#Data]],9,FALSE)=0,"",VLOOKUP(Table2[[#This Row],['#]],Table1[[#Headers],[#Data]],9,FALSE))</f>
        <v>Behavioral Health</v>
      </c>
      <c r="F34" s="168" t="str">
        <f>IF(VLOOKUP(Table2[[#This Row],['#]],Table1[[#Headers],[#Data]],10,FALSE)=0,"",VLOOKUP(Table2[[#This Row],['#]],Table1[[#Headers],[#Data]],10,FALSE))</f>
        <v>Mental Health</v>
      </c>
      <c r="G34" s="168" t="str">
        <f>IF(VLOOKUP(Table2[[#This Row],['#]],Table1[[#Headers],[#Data]],11,FALSE)=0,"",VLOOKUP(Table2[[#This Row],['#]],Table1[[#Headers],[#Data]],11,FALSE))</f>
        <v>Outcome</v>
      </c>
      <c r="H34" s="168" t="str">
        <f>IF(VLOOKUP(Table2[[#This Row],['#]],Table1[[#Headers],[#Data]],12,FALSE)=0,"",VLOOKUP(Table2[[#This Row],['#]],Table1[[#Headers],[#Data]],12,FALSE))</f>
        <v>Adult</v>
      </c>
      <c r="I34" s="168" t="str">
        <f>IF(VLOOKUP(Table2[[#This Row],['#]],Table1[[#Headers],[#Data]],13,FALSE)=0,"",VLOOKUP(Table2[[#This Row],['#]],Table1[[#Headers],[#Data]],13,FALSE))</f>
        <v>Clinical Data</v>
      </c>
      <c r="J34" s="169" t="str">
        <f>IF(VLOOKUP(Table2[[#This Row],['#]],Table1[[#Headers],[#Data]],14,FALSE)=0,"",VLOOKUP(Table2[[#This Row],['#]],Table1[[#Headers],[#Data]],14,FALSE))</f>
        <v>Yes</v>
      </c>
      <c r="K34" s="169"/>
      <c r="L34" s="170" t="str">
        <f>+IF(VLOOKUP(Table2[[#This Row],['#]],Table1[[#Headers],[#Data]],19,FALSE)=0,"",VLOOKUP(Table2[[#This Row],['#]],Table1[[#Headers],[#Data]],19,FALSE))</f>
        <v/>
      </c>
      <c r="M34" s="167">
        <f>+IF(VLOOKUP(Table2[[#This Row],['#]],Table1[[#Headers],[#Data]],50,FALSE)=0,"",VLOOKUP(Table2[[#This Row],['#]],Table1[[#Headers],[#Data]],50,FALSE))</f>
        <v>3</v>
      </c>
      <c r="N34" s="48"/>
    </row>
    <row r="35" spans="1:14" ht="50.15" customHeight="1">
      <c r="A35" s="165">
        <f>'Measure Selection Tool'!A39</f>
        <v>30</v>
      </c>
      <c r="B35" s="166" t="str">
        <f>IF(VLOOKUP(Table2[[#This Row],['#]],Table1[[#Headers],[#Data]],2,FALSE)=0,"",VLOOKUP(Table2[[#This Row],['#]],Table1[[#Headers],[#Data]],2,FALSE))</f>
        <v>Depression Response at Twelve Months - Progress Towards Remission</v>
      </c>
      <c r="C35" s="166" t="str">
        <f>IF(VLOOKUP(Table2[[#This Row],['#]],Table1[[#Headers],[#Data]],3,FALSE)=0,"",VLOOKUP(Table2[[#This Row],['#]],Table1[[#Headers],[#Data]],3,FALSE))</f>
        <v>1885</v>
      </c>
      <c r="D35" s="167" t="str">
        <f>IF(VLOOKUP(Table2[[#This Row],['#]],Table1[[#Headers],[#Data]],5,FALSE)=0,"",VLOOKUP(Table2[[#This Row],['#]],Table1[[#Headers],[#Data]],5,FALSE))</f>
        <v>Minnesota Community Measurement</v>
      </c>
      <c r="E35" s="168" t="str">
        <f>IF(VLOOKUP(Table2[[#This Row],['#]],Table1[[#Headers],[#Data]],9,FALSE)=0,"",VLOOKUP(Table2[[#This Row],['#]],Table1[[#Headers],[#Data]],9,FALSE))</f>
        <v>Behavioral Health</v>
      </c>
      <c r="F35" s="168" t="str">
        <f>IF(VLOOKUP(Table2[[#This Row],['#]],Table1[[#Headers],[#Data]],10,FALSE)=0,"",VLOOKUP(Table2[[#This Row],['#]],Table1[[#Headers],[#Data]],10,FALSE))</f>
        <v>Mental Health</v>
      </c>
      <c r="G35" s="168" t="str">
        <f>IF(VLOOKUP(Table2[[#This Row],['#]],Table1[[#Headers],[#Data]],11,FALSE)=0,"",VLOOKUP(Table2[[#This Row],['#]],Table1[[#Headers],[#Data]],11,FALSE))</f>
        <v>Outcome</v>
      </c>
      <c r="H35" s="168" t="str">
        <f>IF(VLOOKUP(Table2[[#This Row],['#]],Table1[[#Headers],[#Data]],12,FALSE)=0,"",VLOOKUP(Table2[[#This Row],['#]],Table1[[#Headers],[#Data]],12,FALSE))</f>
        <v>Adult</v>
      </c>
      <c r="I35" s="168" t="str">
        <f>IF(VLOOKUP(Table2[[#This Row],['#]],Table1[[#Headers],[#Data]],13,FALSE)=0,"",VLOOKUP(Table2[[#This Row],['#]],Table1[[#Headers],[#Data]],13,FALSE))</f>
        <v>Clinical Data</v>
      </c>
      <c r="J35" s="169" t="str">
        <f>IF(VLOOKUP(Table2[[#This Row],['#]],Table1[[#Headers],[#Data]],14,FALSE)=0,"",VLOOKUP(Table2[[#This Row],['#]],Table1[[#Headers],[#Data]],14,FALSE))</f>
        <v>Yes</v>
      </c>
      <c r="K35" s="169"/>
      <c r="L35" s="170" t="str">
        <f>+IF(VLOOKUP(Table2[[#This Row],['#]],Table1[[#Headers],[#Data]],19,FALSE)=0,"",VLOOKUP(Table2[[#This Row],['#]],Table1[[#Headers],[#Data]],19,FALSE))</f>
        <v/>
      </c>
      <c r="M35" s="167">
        <f>+IF(VLOOKUP(Table2[[#This Row],['#]],Table1[[#Headers],[#Data]],50,FALSE)=0,"",VLOOKUP(Table2[[#This Row],['#]],Table1[[#Headers],[#Data]],50,FALSE))</f>
        <v>1</v>
      </c>
      <c r="N35" s="48"/>
    </row>
    <row r="36" spans="1:14" ht="50.15" customHeight="1">
      <c r="A36" s="165">
        <f>'Measure Selection Tool'!A40</f>
        <v>31</v>
      </c>
      <c r="B36" s="166" t="str">
        <f>IF(VLOOKUP(Table2[[#This Row],['#]],Table1[[#Headers],[#Data]],2,FALSE)=0,"",VLOOKUP(Table2[[#This Row],['#]],Table1[[#Headers],[#Data]],2,FALSE))</f>
        <v>Child and Adolescent Major Depressive Disorder: Suicide Risk Assessment</v>
      </c>
      <c r="C36" s="166" t="str">
        <f>IF(VLOOKUP(Table2[[#This Row],['#]],Table1[[#Headers],[#Data]],3,FALSE)=0,"",VLOOKUP(Table2[[#This Row],['#]],Table1[[#Headers],[#Data]],3,FALSE))</f>
        <v>1365</v>
      </c>
      <c r="D36" s="167" t="str">
        <f>IF(VLOOKUP(Table2[[#This Row],['#]],Table1[[#Headers],[#Data]],5,FALSE)=0,"",VLOOKUP(Table2[[#This Row],['#]],Table1[[#Headers],[#Data]],5,FALSE))</f>
        <v>AMA-PCPI (American Medical Association-convened Physician Consortium for Performance Improvement)</v>
      </c>
      <c r="E36" s="168" t="str">
        <f>IF(VLOOKUP(Table2[[#This Row],['#]],Table1[[#Headers],[#Data]],9,FALSE)=0,"",VLOOKUP(Table2[[#This Row],['#]],Table1[[#Headers],[#Data]],9,FALSE))</f>
        <v>Behavioral Health</v>
      </c>
      <c r="F36" s="168" t="str">
        <f>IF(VLOOKUP(Table2[[#This Row],['#]],Table1[[#Headers],[#Data]],10,FALSE)=0,"",VLOOKUP(Table2[[#This Row],['#]],Table1[[#Headers],[#Data]],10,FALSE))</f>
        <v>Mental Health</v>
      </c>
      <c r="G36" s="168" t="str">
        <f>IF(VLOOKUP(Table2[[#This Row],['#]],Table1[[#Headers],[#Data]],11,FALSE)=0,"",VLOOKUP(Table2[[#This Row],['#]],Table1[[#Headers],[#Data]],11,FALSE))</f>
        <v>Process</v>
      </c>
      <c r="H36" s="168" t="str">
        <f>IF(VLOOKUP(Table2[[#This Row],['#]],Table1[[#Headers],[#Data]],12,FALSE)=0,"",VLOOKUP(Table2[[#This Row],['#]],Table1[[#Headers],[#Data]],12,FALSE))</f>
        <v>Pediatric</v>
      </c>
      <c r="I36" s="168" t="str">
        <f>IF(VLOOKUP(Table2[[#This Row],['#]],Table1[[#Headers],[#Data]],13,FALSE)=0,"",VLOOKUP(Table2[[#This Row],['#]],Table1[[#Headers],[#Data]],13,FALSE))</f>
        <v>Clinical Data</v>
      </c>
      <c r="J36" s="169" t="str">
        <f>IF(VLOOKUP(Table2[[#This Row],['#]],Table1[[#Headers],[#Data]],14,FALSE)=0,"",VLOOKUP(Table2[[#This Row],['#]],Table1[[#Headers],[#Data]],14,FALSE))</f>
        <v>Yes</v>
      </c>
      <c r="K36" s="169"/>
      <c r="L36" s="170" t="str">
        <f>+IF(VLOOKUP(Table2[[#This Row],['#]],Table1[[#Headers],[#Data]],19,FALSE)=0,"",VLOOKUP(Table2[[#This Row],['#]],Table1[[#Headers],[#Data]],19,FALSE))</f>
        <v/>
      </c>
      <c r="M36" s="167">
        <f>+IF(VLOOKUP(Table2[[#This Row],['#]],Table1[[#Headers],[#Data]],50,FALSE)=0,"",VLOOKUP(Table2[[#This Row],['#]],Table1[[#Headers],[#Data]],50,FALSE))</f>
        <v>3</v>
      </c>
      <c r="N36" s="48"/>
    </row>
    <row r="37" spans="1:14" ht="50.15" customHeight="1">
      <c r="A37" s="165">
        <f>'Measure Selection Tool'!A41</f>
        <v>32</v>
      </c>
      <c r="B37" s="166" t="str">
        <f>IF(VLOOKUP(Table2[[#This Row],['#]],Table1[[#Headers],[#Data]],2,FALSE)=0,"",VLOOKUP(Table2[[#This Row],['#]],Table1[[#Headers],[#Data]],2,FALSE))</f>
        <v>Depression Utilization of the PHQ-9 Tool</v>
      </c>
      <c r="C37" s="166" t="str">
        <f>IF(VLOOKUP(Table2[[#This Row],['#]],Table1[[#Headers],[#Data]],3,FALSE)=0,"",VLOOKUP(Table2[[#This Row],['#]],Table1[[#Headers],[#Data]],3,FALSE))</f>
        <v>0712</v>
      </c>
      <c r="D37" s="167" t="str">
        <f>IF(VLOOKUP(Table2[[#This Row],['#]],Table1[[#Headers],[#Data]],5,FALSE)=0,"",VLOOKUP(Table2[[#This Row],['#]],Table1[[#Headers],[#Data]],5,FALSE))</f>
        <v>Minnesota Community Measurement</v>
      </c>
      <c r="E37" s="168" t="str">
        <f>IF(VLOOKUP(Table2[[#This Row],['#]],Table1[[#Headers],[#Data]],9,FALSE)=0,"",VLOOKUP(Table2[[#This Row],['#]],Table1[[#Headers],[#Data]],9,FALSE))</f>
        <v>Behavioral Health</v>
      </c>
      <c r="F37" s="168" t="str">
        <f>IF(VLOOKUP(Table2[[#This Row],['#]],Table1[[#Headers],[#Data]],10,FALSE)=0,"",VLOOKUP(Table2[[#This Row],['#]],Table1[[#Headers],[#Data]],10,FALSE))</f>
        <v>Mental Health</v>
      </c>
      <c r="G37" s="168" t="str">
        <f>IF(VLOOKUP(Table2[[#This Row],['#]],Table1[[#Headers],[#Data]],11,FALSE)=0,"",VLOOKUP(Table2[[#This Row],['#]],Table1[[#Headers],[#Data]],11,FALSE))</f>
        <v>Process</v>
      </c>
      <c r="H37" s="168" t="str">
        <f>IF(VLOOKUP(Table2[[#This Row],['#]],Table1[[#Headers],[#Data]],12,FALSE)=0,"",VLOOKUP(Table2[[#This Row],['#]],Table1[[#Headers],[#Data]],12,FALSE))</f>
        <v>Adult</v>
      </c>
      <c r="I37" s="168" t="str">
        <f>IF(VLOOKUP(Table2[[#This Row],['#]],Table1[[#Headers],[#Data]],13,FALSE)=0,"",VLOOKUP(Table2[[#This Row],['#]],Table1[[#Headers],[#Data]],13,FALSE))</f>
        <v>Clinical Data</v>
      </c>
      <c r="J37" s="169" t="str">
        <f>IF(VLOOKUP(Table2[[#This Row],['#]],Table1[[#Headers],[#Data]],14,FALSE)=0,"",VLOOKUP(Table2[[#This Row],['#]],Table1[[#Headers],[#Data]],14,FALSE))</f>
        <v>Yes</v>
      </c>
      <c r="K37" s="169"/>
      <c r="L37" s="170" t="str">
        <f>+IF(VLOOKUP(Table2[[#This Row],['#]],Table1[[#Headers],[#Data]],19,FALSE)=0,"",VLOOKUP(Table2[[#This Row],['#]],Table1[[#Headers],[#Data]],19,FALSE))</f>
        <v/>
      </c>
      <c r="M37" s="167" t="str">
        <f>+IF(VLOOKUP(Table2[[#This Row],['#]],Table1[[#Headers],[#Data]],50,FALSE)=0,"",VLOOKUP(Table2[[#This Row],['#]],Table1[[#Headers],[#Data]],50,FALSE))</f>
        <v/>
      </c>
      <c r="N37" s="48"/>
    </row>
    <row r="38" spans="1:14" ht="50.15" customHeight="1">
      <c r="A38" s="165">
        <f>'Measure Selection Tool'!A42</f>
        <v>33</v>
      </c>
      <c r="B38" s="166" t="str">
        <f>IF(VLOOKUP(Table2[[#This Row],['#]],Table1[[#Headers],[#Data]],2,FALSE)=0,"",VLOOKUP(Table2[[#This Row],['#]],Table1[[#Headers],[#Data]],2,FALSE))</f>
        <v>Follow-Up After Hospitalization for Mental Illness</v>
      </c>
      <c r="C38" s="166" t="str">
        <f>IF(VLOOKUP(Table2[[#This Row],['#]],Table1[[#Headers],[#Data]],3,FALSE)=0,"",VLOOKUP(Table2[[#This Row],['#]],Table1[[#Headers],[#Data]],3,FALSE))</f>
        <v>0576</v>
      </c>
      <c r="D38" s="167" t="str">
        <f>IF(VLOOKUP(Table2[[#This Row],['#]],Table1[[#Headers],[#Data]],5,FALSE)=0,"",VLOOKUP(Table2[[#This Row],['#]],Table1[[#Headers],[#Data]],5,FALSE))</f>
        <v>National Committee for Quality Assurance</v>
      </c>
      <c r="E38" s="168" t="str">
        <f>IF(VLOOKUP(Table2[[#This Row],['#]],Table1[[#Headers],[#Data]],9,FALSE)=0,"",VLOOKUP(Table2[[#This Row],['#]],Table1[[#Headers],[#Data]],9,FALSE))</f>
        <v>Behavioral Health</v>
      </c>
      <c r="F38" s="168" t="str">
        <f>IF(VLOOKUP(Table2[[#This Row],['#]],Table1[[#Headers],[#Data]],10,FALSE)=0,"",VLOOKUP(Table2[[#This Row],['#]],Table1[[#Headers],[#Data]],10,FALSE))</f>
        <v>Mental Health</v>
      </c>
      <c r="G38" s="168" t="str">
        <f>IF(VLOOKUP(Table2[[#This Row],['#]],Table1[[#Headers],[#Data]],11,FALSE)=0,"",VLOOKUP(Table2[[#This Row],['#]],Table1[[#Headers],[#Data]],11,FALSE))</f>
        <v>Process</v>
      </c>
      <c r="H38" s="168" t="str">
        <f>IF(VLOOKUP(Table2[[#This Row],['#]],Table1[[#Headers],[#Data]],12,FALSE)=0,"",VLOOKUP(Table2[[#This Row],['#]],Table1[[#Headers],[#Data]],12,FALSE))</f>
        <v>Adult and Pediatric</v>
      </c>
      <c r="I38" s="168" t="str">
        <f>IF(VLOOKUP(Table2[[#This Row],['#]],Table1[[#Headers],[#Data]],13,FALSE)=0,"",VLOOKUP(Table2[[#This Row],['#]],Table1[[#Headers],[#Data]],13,FALSE))</f>
        <v>Claims</v>
      </c>
      <c r="J38" s="169" t="str">
        <f>IF(VLOOKUP(Table2[[#This Row],['#]],Table1[[#Headers],[#Data]],14,FALSE)=0,"",VLOOKUP(Table2[[#This Row],['#]],Table1[[#Headers],[#Data]],14,FALSE))</f>
        <v>Yes</v>
      </c>
      <c r="K38" s="169"/>
      <c r="L38" s="170">
        <f>+IF(VLOOKUP(Table2[[#This Row],['#]],Table1[[#Headers],[#Data]],19,FALSE)=0,"",VLOOKUP(Table2[[#This Row],['#]],Table1[[#Headers],[#Data]],19,FALSE))</f>
        <v>11</v>
      </c>
      <c r="M38" s="167">
        <f>+IF(VLOOKUP(Table2[[#This Row],['#]],Table1[[#Headers],[#Data]],50,FALSE)=0,"",VLOOKUP(Table2[[#This Row],['#]],Table1[[#Headers],[#Data]],50,FALSE))</f>
        <v>8</v>
      </c>
      <c r="N38" s="48"/>
    </row>
    <row r="39" spans="1:14" ht="50.15" customHeight="1">
      <c r="A39" s="165">
        <f>'Measure Selection Tool'!A43</f>
        <v>34</v>
      </c>
      <c r="B39" s="166" t="str">
        <f>IF(VLOOKUP(Table2[[#This Row],['#]],Table1[[#Headers],[#Data]],2,FALSE)=0,"",VLOOKUP(Table2[[#This Row],['#]],Table1[[#Headers],[#Data]],2,FALSE))</f>
        <v>Follow-Up After Emergency Department Visit for Mental Illness</v>
      </c>
      <c r="C39" s="166" t="str">
        <f>IF(VLOOKUP(Table2[[#This Row],['#]],Table1[[#Headers],[#Data]],3,FALSE)=0,"",VLOOKUP(Table2[[#This Row],['#]],Table1[[#Headers],[#Data]],3,FALSE))</f>
        <v>3489</v>
      </c>
      <c r="D39" s="167" t="str">
        <f>IF(VLOOKUP(Table2[[#This Row],['#]],Table1[[#Headers],[#Data]],5,FALSE)=0,"",VLOOKUP(Table2[[#This Row],['#]],Table1[[#Headers],[#Data]],5,FALSE))</f>
        <v>National Committee for Quality Assurance</v>
      </c>
      <c r="E39" s="168" t="str">
        <f>IF(VLOOKUP(Table2[[#This Row],['#]],Table1[[#Headers],[#Data]],9,FALSE)=0,"",VLOOKUP(Table2[[#This Row],['#]],Table1[[#Headers],[#Data]],9,FALSE))</f>
        <v>Behavioral Health</v>
      </c>
      <c r="F39" s="168" t="str">
        <f>IF(VLOOKUP(Table2[[#This Row],['#]],Table1[[#Headers],[#Data]],10,FALSE)=0,"",VLOOKUP(Table2[[#This Row],['#]],Table1[[#Headers],[#Data]],10,FALSE))</f>
        <v>Mental Health</v>
      </c>
      <c r="G39" s="168" t="str">
        <f>IF(VLOOKUP(Table2[[#This Row],['#]],Table1[[#Headers],[#Data]],11,FALSE)=0,"",VLOOKUP(Table2[[#This Row],['#]],Table1[[#Headers],[#Data]],11,FALSE))</f>
        <v>Process</v>
      </c>
      <c r="H39" s="168" t="str">
        <f>IF(VLOOKUP(Table2[[#This Row],['#]],Table1[[#Headers],[#Data]],12,FALSE)=0,"",VLOOKUP(Table2[[#This Row],['#]],Table1[[#Headers],[#Data]],12,FALSE))</f>
        <v>Adult and Pediatric</v>
      </c>
      <c r="I39" s="168" t="str">
        <f>IF(VLOOKUP(Table2[[#This Row],['#]],Table1[[#Headers],[#Data]],13,FALSE)=0,"",VLOOKUP(Table2[[#This Row],['#]],Table1[[#Headers],[#Data]],13,FALSE))</f>
        <v>Claims</v>
      </c>
      <c r="J39" s="169" t="str">
        <f>IF(VLOOKUP(Table2[[#This Row],['#]],Table1[[#Headers],[#Data]],14,FALSE)=0,"",VLOOKUP(Table2[[#This Row],['#]],Table1[[#Headers],[#Data]],14,FALSE))</f>
        <v>Yes</v>
      </c>
      <c r="K39" s="169"/>
      <c r="L39" s="170">
        <f>+IF(VLOOKUP(Table2[[#This Row],['#]],Table1[[#Headers],[#Data]],19,FALSE)=0,"",VLOOKUP(Table2[[#This Row],['#]],Table1[[#Headers],[#Data]],19,FALSE))</f>
        <v>11</v>
      </c>
      <c r="M39" s="167">
        <f>+IF(VLOOKUP(Table2[[#This Row],['#]],Table1[[#Headers],[#Data]],50,FALSE)=0,"",VLOOKUP(Table2[[#This Row],['#]],Table1[[#Headers],[#Data]],50,FALSE))</f>
        <v>4</v>
      </c>
      <c r="N39" s="48"/>
    </row>
    <row r="40" spans="1:14" ht="50.15" customHeight="1">
      <c r="A40" s="165">
        <f>'Measure Selection Tool'!A44</f>
        <v>35</v>
      </c>
      <c r="B40" s="166" t="str">
        <f>IF(VLOOKUP(Table2[[#This Row],['#]],Table1[[#Headers],[#Data]],2,FALSE)=0,"",VLOOKUP(Table2[[#This Row],['#]],Table1[[#Headers],[#Data]],2,FALSE))</f>
        <v>Anti-Depressant Medication Management</v>
      </c>
      <c r="C40" s="166" t="str">
        <f>IF(VLOOKUP(Table2[[#This Row],['#]],Table1[[#Headers],[#Data]],3,FALSE)=0,"",VLOOKUP(Table2[[#This Row],['#]],Table1[[#Headers],[#Data]],3,FALSE))</f>
        <v>0105</v>
      </c>
      <c r="D40" s="167" t="str">
        <f>IF(VLOOKUP(Table2[[#This Row],['#]],Table1[[#Headers],[#Data]],5,FALSE)=0,"",VLOOKUP(Table2[[#This Row],['#]],Table1[[#Headers],[#Data]],5,FALSE))</f>
        <v>National Committee for Quality Assurance</v>
      </c>
      <c r="E40" s="168" t="str">
        <f>IF(VLOOKUP(Table2[[#This Row],['#]],Table1[[#Headers],[#Data]],9,FALSE)=0,"",VLOOKUP(Table2[[#This Row],['#]],Table1[[#Headers],[#Data]],9,FALSE))</f>
        <v>Behavioral Health</v>
      </c>
      <c r="F40" s="168" t="str">
        <f>IF(VLOOKUP(Table2[[#This Row],['#]],Table1[[#Headers],[#Data]],10,FALSE)=0,"",VLOOKUP(Table2[[#This Row],['#]],Table1[[#Headers],[#Data]],10,FALSE))</f>
        <v>Mental Health</v>
      </c>
      <c r="G40" s="168" t="str">
        <f>IF(VLOOKUP(Table2[[#This Row],['#]],Table1[[#Headers],[#Data]],11,FALSE)=0,"",VLOOKUP(Table2[[#This Row],['#]],Table1[[#Headers],[#Data]],11,FALSE))</f>
        <v>Process</v>
      </c>
      <c r="H40" s="168" t="str">
        <f>IF(VLOOKUP(Table2[[#This Row],['#]],Table1[[#Headers],[#Data]],12,FALSE)=0,"",VLOOKUP(Table2[[#This Row],['#]],Table1[[#Headers],[#Data]],12,FALSE))</f>
        <v>Adult</v>
      </c>
      <c r="I40" s="168" t="str">
        <f>IF(VLOOKUP(Table2[[#This Row],['#]],Table1[[#Headers],[#Data]],13,FALSE)=0,"",VLOOKUP(Table2[[#This Row],['#]],Table1[[#Headers],[#Data]],13,FALSE))</f>
        <v>Claims</v>
      </c>
      <c r="J40" s="169" t="str">
        <f>IF(VLOOKUP(Table2[[#This Row],['#]],Table1[[#Headers],[#Data]],14,FALSE)=0,"",VLOOKUP(Table2[[#This Row],['#]],Table1[[#Headers],[#Data]],14,FALSE))</f>
        <v>Yes</v>
      </c>
      <c r="K40" s="169"/>
      <c r="L40" s="170" t="str">
        <f>+IF(VLOOKUP(Table2[[#This Row],['#]],Table1[[#Headers],[#Data]],19,FALSE)=0,"",VLOOKUP(Table2[[#This Row],['#]],Table1[[#Headers],[#Data]],19,FALSE))</f>
        <v/>
      </c>
      <c r="M40" s="167">
        <f>+IF(VLOOKUP(Table2[[#This Row],['#]],Table1[[#Headers],[#Data]],50,FALSE)=0,"",VLOOKUP(Table2[[#This Row],['#]],Table1[[#Headers],[#Data]],50,FALSE))</f>
        <v>5</v>
      </c>
      <c r="N40" s="48"/>
    </row>
    <row r="41" spans="1:14" ht="50.15" customHeight="1">
      <c r="A41" s="165">
        <f>'Measure Selection Tool'!A45</f>
        <v>36</v>
      </c>
      <c r="B41" s="166" t="str">
        <f>IF(VLOOKUP(Table2[[#This Row],['#]],Table1[[#Headers],[#Data]],2,FALSE)=0,"",VLOOKUP(Table2[[#This Row],['#]],Table1[[#Headers],[#Data]],2,FALSE))</f>
        <v>Initiation and Engagement of Alcohol and Other Drug Abuse or Dependence Treatment</v>
      </c>
      <c r="C41" s="166" t="str">
        <f>IF(VLOOKUP(Table2[[#This Row],['#]],Table1[[#Headers],[#Data]],3,FALSE)=0,"",VLOOKUP(Table2[[#This Row],['#]],Table1[[#Headers],[#Data]],3,FALSE))</f>
        <v>0004</v>
      </c>
      <c r="D41" s="167" t="str">
        <f>IF(VLOOKUP(Table2[[#This Row],['#]],Table1[[#Headers],[#Data]],5,FALSE)=0,"",VLOOKUP(Table2[[#This Row],['#]],Table1[[#Headers],[#Data]],5,FALSE))</f>
        <v>National Committee for Quality Assurance</v>
      </c>
      <c r="E41" s="168" t="str">
        <f>IF(VLOOKUP(Table2[[#This Row],['#]],Table1[[#Headers],[#Data]],9,FALSE)=0,"",VLOOKUP(Table2[[#This Row],['#]],Table1[[#Headers],[#Data]],9,FALSE))</f>
        <v>Behavioral Health</v>
      </c>
      <c r="F41" s="168" t="str">
        <f>IF(VLOOKUP(Table2[[#This Row],['#]],Table1[[#Headers],[#Data]],10,FALSE)=0,"",VLOOKUP(Table2[[#This Row],['#]],Table1[[#Headers],[#Data]],10,FALSE))</f>
        <v>Substance Abuse</v>
      </c>
      <c r="G41" s="168" t="str">
        <f>IF(VLOOKUP(Table2[[#This Row],['#]],Table1[[#Headers],[#Data]],11,FALSE)=0,"",VLOOKUP(Table2[[#This Row],['#]],Table1[[#Headers],[#Data]],11,FALSE))</f>
        <v>Process</v>
      </c>
      <c r="H41" s="168" t="str">
        <f>IF(VLOOKUP(Table2[[#This Row],['#]],Table1[[#Headers],[#Data]],12,FALSE)=0,"",VLOOKUP(Table2[[#This Row],['#]],Table1[[#Headers],[#Data]],12,FALSE))</f>
        <v>Adolescent and Adult</v>
      </c>
      <c r="I41" s="168" t="str">
        <f>IF(VLOOKUP(Table2[[#This Row],['#]],Table1[[#Headers],[#Data]],13,FALSE)=0,"",VLOOKUP(Table2[[#This Row],['#]],Table1[[#Headers],[#Data]],13,FALSE))</f>
        <v>Claims</v>
      </c>
      <c r="J41" s="169" t="str">
        <f>IF(VLOOKUP(Table2[[#This Row],['#]],Table1[[#Headers],[#Data]],14,FALSE)=0,"",VLOOKUP(Table2[[#This Row],['#]],Table1[[#Headers],[#Data]],14,FALSE))</f>
        <v>Yes</v>
      </c>
      <c r="K41" s="169"/>
      <c r="L41" s="170" t="str">
        <f>+IF(VLOOKUP(Table2[[#This Row],['#]],Table1[[#Headers],[#Data]],19,FALSE)=0,"",VLOOKUP(Table2[[#This Row],['#]],Table1[[#Headers],[#Data]],19,FALSE))</f>
        <v/>
      </c>
      <c r="M41" s="167">
        <f>+IF(VLOOKUP(Table2[[#This Row],['#]],Table1[[#Headers],[#Data]],50,FALSE)=0,"",VLOOKUP(Table2[[#This Row],['#]],Table1[[#Headers],[#Data]],50,FALSE))</f>
        <v>7</v>
      </c>
      <c r="N41" s="48"/>
    </row>
    <row r="42" spans="1:14" ht="50.15" customHeight="1">
      <c r="A42" s="165">
        <f>'Measure Selection Tool'!A46</f>
        <v>37</v>
      </c>
      <c r="B42" s="166" t="str">
        <f>IF(VLOOKUP(Table2[[#This Row],['#]],Table1[[#Headers],[#Data]],2,FALSE)=0,"",VLOOKUP(Table2[[#This Row],['#]],Table1[[#Headers],[#Data]],2,FALSE))</f>
        <v>Follow-Up After Emergency Department Visit for Alcohol and Other Drug Abuse or Dependence</v>
      </c>
      <c r="C42" s="166" t="str">
        <f>IF(VLOOKUP(Table2[[#This Row],['#]],Table1[[#Headers],[#Data]],3,FALSE)=0,"",VLOOKUP(Table2[[#This Row],['#]],Table1[[#Headers],[#Data]],3,FALSE))</f>
        <v>3488</v>
      </c>
      <c r="D42" s="167" t="str">
        <f>IF(VLOOKUP(Table2[[#This Row],['#]],Table1[[#Headers],[#Data]],5,FALSE)=0,"",VLOOKUP(Table2[[#This Row],['#]],Table1[[#Headers],[#Data]],5,FALSE))</f>
        <v>National Committee for Quality Assurance</v>
      </c>
      <c r="E42" s="168" t="str">
        <f>IF(VLOOKUP(Table2[[#This Row],['#]],Table1[[#Headers],[#Data]],9,FALSE)=0,"",VLOOKUP(Table2[[#This Row],['#]],Table1[[#Headers],[#Data]],9,FALSE))</f>
        <v>Behavioral Health</v>
      </c>
      <c r="F42" s="168" t="str">
        <f>IF(VLOOKUP(Table2[[#This Row],['#]],Table1[[#Headers],[#Data]],10,FALSE)=0,"",VLOOKUP(Table2[[#This Row],['#]],Table1[[#Headers],[#Data]],10,FALSE))</f>
        <v>Substance Abuse</v>
      </c>
      <c r="G42" s="168" t="str">
        <f>IF(VLOOKUP(Table2[[#This Row],['#]],Table1[[#Headers],[#Data]],11,FALSE)=0,"",VLOOKUP(Table2[[#This Row],['#]],Table1[[#Headers],[#Data]],11,FALSE))</f>
        <v>Process</v>
      </c>
      <c r="H42" s="168" t="str">
        <f>IF(VLOOKUP(Table2[[#This Row],['#]],Table1[[#Headers],[#Data]],12,FALSE)=0,"",VLOOKUP(Table2[[#This Row],['#]],Table1[[#Headers],[#Data]],12,FALSE))</f>
        <v>Adolescent and Adult</v>
      </c>
      <c r="I42" s="168" t="str">
        <f>IF(VLOOKUP(Table2[[#This Row],['#]],Table1[[#Headers],[#Data]],13,FALSE)=0,"",VLOOKUP(Table2[[#This Row],['#]],Table1[[#Headers],[#Data]],13,FALSE))</f>
        <v>Claims</v>
      </c>
      <c r="J42" s="169" t="str">
        <f>IF(VLOOKUP(Table2[[#This Row],['#]],Table1[[#Headers],[#Data]],14,FALSE)=0,"",VLOOKUP(Table2[[#This Row],['#]],Table1[[#Headers],[#Data]],14,FALSE))</f>
        <v>Yes</v>
      </c>
      <c r="K42" s="169"/>
      <c r="L42" s="170" t="str">
        <f>+IF(VLOOKUP(Table2[[#This Row],['#]],Table1[[#Headers],[#Data]],19,FALSE)=0,"",VLOOKUP(Table2[[#This Row],['#]],Table1[[#Headers],[#Data]],19,FALSE))</f>
        <v/>
      </c>
      <c r="M42" s="167">
        <f>+IF(VLOOKUP(Table2[[#This Row],['#]],Table1[[#Headers],[#Data]],50,FALSE)=0,"",VLOOKUP(Table2[[#This Row],['#]],Table1[[#Headers],[#Data]],50,FALSE))</f>
        <v>4</v>
      </c>
      <c r="N42" s="48"/>
    </row>
    <row r="43" spans="1:14" ht="50.15" customHeight="1">
      <c r="A43" s="165">
        <f>'Measure Selection Tool'!A47</f>
        <v>38</v>
      </c>
      <c r="B43" s="166" t="str">
        <f>IF(VLOOKUP(Table2[[#This Row],['#]],Table1[[#Headers],[#Data]],2,FALSE)=0,"",VLOOKUP(Table2[[#This Row],['#]],Table1[[#Headers],[#Data]],2,FALSE))</f>
        <v>Alcohol and Drug Misuse: Screening, Brief Intervention and Referral for Treatment (SBIRT)</v>
      </c>
      <c r="C43" s="166" t="str">
        <f>IF(VLOOKUP(Table2[[#This Row],['#]],Table1[[#Headers],[#Data]],3,FALSE)=0,"",VLOOKUP(Table2[[#This Row],['#]],Table1[[#Headers],[#Data]],3,FALSE))</f>
        <v>NA</v>
      </c>
      <c r="D43" s="167" t="str">
        <f>IF(VLOOKUP(Table2[[#This Row],['#]],Table1[[#Headers],[#Data]],5,FALSE)=0,"",VLOOKUP(Table2[[#This Row],['#]],Table1[[#Headers],[#Data]],5,FALSE))</f>
        <v>Oregon Health Authority</v>
      </c>
      <c r="E43" s="168" t="str">
        <f>IF(VLOOKUP(Table2[[#This Row],['#]],Table1[[#Headers],[#Data]],9,FALSE)=0,"",VLOOKUP(Table2[[#This Row],['#]],Table1[[#Headers],[#Data]],9,FALSE))</f>
        <v>Behavioral Health</v>
      </c>
      <c r="F43" s="168" t="str">
        <f>IF(VLOOKUP(Table2[[#This Row],['#]],Table1[[#Headers],[#Data]],10,FALSE)=0,"",VLOOKUP(Table2[[#This Row],['#]],Table1[[#Headers],[#Data]],10,FALSE))</f>
        <v>Substance Abuse</v>
      </c>
      <c r="G43" s="168" t="str">
        <f>IF(VLOOKUP(Table2[[#This Row],['#]],Table1[[#Headers],[#Data]],11,FALSE)=0,"",VLOOKUP(Table2[[#This Row],['#]],Table1[[#Headers],[#Data]],11,FALSE))</f>
        <v>Process</v>
      </c>
      <c r="H43" s="168" t="str">
        <f>IF(VLOOKUP(Table2[[#This Row],['#]],Table1[[#Headers],[#Data]],12,FALSE)=0,"",VLOOKUP(Table2[[#This Row],['#]],Table1[[#Headers],[#Data]],12,FALSE))</f>
        <v>Adult</v>
      </c>
      <c r="I43" s="168" t="str">
        <f>IF(VLOOKUP(Table2[[#This Row],['#]],Table1[[#Headers],[#Data]],13,FALSE)=0,"",VLOOKUP(Table2[[#This Row],['#]],Table1[[#Headers],[#Data]],13,FALSE))</f>
        <v>Clinical Data</v>
      </c>
      <c r="J43" s="169" t="str">
        <f>IF(VLOOKUP(Table2[[#This Row],['#]],Table1[[#Headers],[#Data]],14,FALSE)=0,"",VLOOKUP(Table2[[#This Row],['#]],Table1[[#Headers],[#Data]],14,FALSE))</f>
        <v/>
      </c>
      <c r="K43" s="169"/>
      <c r="L43" s="170" t="str">
        <f>+IF(VLOOKUP(Table2[[#This Row],['#]],Table1[[#Headers],[#Data]],19,FALSE)=0,"",VLOOKUP(Table2[[#This Row],['#]],Table1[[#Headers],[#Data]],19,FALSE))</f>
        <v/>
      </c>
      <c r="M43" s="167">
        <f>+IF(VLOOKUP(Table2[[#This Row],['#]],Table1[[#Headers],[#Data]],50,FALSE)=0,"",VLOOKUP(Table2[[#This Row],['#]],Table1[[#Headers],[#Data]],50,FALSE))</f>
        <v>1</v>
      </c>
      <c r="N43" s="48"/>
    </row>
    <row r="44" spans="1:14" ht="50.15" customHeight="1">
      <c r="A44" s="165">
        <f>'Measure Selection Tool'!A48</f>
        <v>39</v>
      </c>
      <c r="B44" s="166" t="str">
        <f>IF(VLOOKUP(Table2[[#This Row],['#]],Table1[[#Headers],[#Data]],2,FALSE)=0,"",VLOOKUP(Table2[[#This Row],['#]],Table1[[#Headers],[#Data]],2,FALSE))</f>
        <v>Substance Use Assessment in Primary Care</v>
      </c>
      <c r="C44" s="166" t="str">
        <f>IF(VLOOKUP(Table2[[#This Row],['#]],Table1[[#Headers],[#Data]],3,FALSE)=0,"",VLOOKUP(Table2[[#This Row],['#]],Table1[[#Headers],[#Data]],3,FALSE))</f>
        <v>NA</v>
      </c>
      <c r="D44" s="167" t="str">
        <f>IF(VLOOKUP(Table2[[#This Row],['#]],Table1[[#Headers],[#Data]],5,FALSE)=0,"",VLOOKUP(Table2[[#This Row],['#]],Table1[[#Headers],[#Data]],5,FALSE))</f>
        <v>Inland Empire Health Plan</v>
      </c>
      <c r="E44" s="168" t="str">
        <f>IF(VLOOKUP(Table2[[#This Row],['#]],Table1[[#Headers],[#Data]],9,FALSE)=0,"",VLOOKUP(Table2[[#This Row],['#]],Table1[[#Headers],[#Data]],9,FALSE))</f>
        <v>Behavioral Health</v>
      </c>
      <c r="F44" s="168" t="str">
        <f>IF(VLOOKUP(Table2[[#This Row],['#]],Table1[[#Headers],[#Data]],10,FALSE)=0,"",VLOOKUP(Table2[[#This Row],['#]],Table1[[#Headers],[#Data]],10,FALSE))</f>
        <v>Substance Abuse</v>
      </c>
      <c r="G44" s="168" t="str">
        <f>IF(VLOOKUP(Table2[[#This Row],['#]],Table1[[#Headers],[#Data]],11,FALSE)=0,"",VLOOKUP(Table2[[#This Row],['#]],Table1[[#Headers],[#Data]],11,FALSE))</f>
        <v>Process</v>
      </c>
      <c r="H44" s="168" t="str">
        <f>IF(VLOOKUP(Table2[[#This Row],['#]],Table1[[#Headers],[#Data]],12,FALSE)=0,"",VLOOKUP(Table2[[#This Row],['#]],Table1[[#Headers],[#Data]],12,FALSE))</f>
        <v>Adult</v>
      </c>
      <c r="I44" s="168" t="str">
        <f>IF(VLOOKUP(Table2[[#This Row],['#]],Table1[[#Headers],[#Data]],13,FALSE)=0,"",VLOOKUP(Table2[[#This Row],['#]],Table1[[#Headers],[#Data]],13,FALSE))</f>
        <v>Claims</v>
      </c>
      <c r="J44" s="169" t="str">
        <f>IF(VLOOKUP(Table2[[#This Row],['#]],Table1[[#Headers],[#Data]],14,FALSE)=0,"",VLOOKUP(Table2[[#This Row],['#]],Table1[[#Headers],[#Data]],14,FALSE))</f>
        <v xml:space="preserve"> </v>
      </c>
      <c r="K44" s="169"/>
      <c r="L44" s="170">
        <f>+IF(VLOOKUP(Table2[[#This Row],['#]],Table1[[#Headers],[#Data]],19,FALSE)=0,"",VLOOKUP(Table2[[#This Row],['#]],Table1[[#Headers],[#Data]],19,FALSE))</f>
        <v>9</v>
      </c>
      <c r="M44" s="167" t="str">
        <f>+IF(VLOOKUP(Table2[[#This Row],['#]],Table1[[#Headers],[#Data]],50,FALSE)=0,"",VLOOKUP(Table2[[#This Row],['#]],Table1[[#Headers],[#Data]],50,FALSE))</f>
        <v/>
      </c>
      <c r="N44" s="48"/>
    </row>
    <row r="45" spans="1:14" ht="50.15" customHeight="1">
      <c r="A45" s="165">
        <f>'Measure Selection Tool'!A49</f>
        <v>40</v>
      </c>
      <c r="B45" s="166" t="str">
        <f>IF(VLOOKUP(Table2[[#This Row],['#]],Table1[[#Headers],[#Data]],2,FALSE)=0,"",VLOOKUP(Table2[[#This Row],['#]],Table1[[#Headers],[#Data]],2,FALSE))</f>
        <v>Concurrent Use of Opioids and Benzodiazepines</v>
      </c>
      <c r="C45" s="166" t="str">
        <f>IF(VLOOKUP(Table2[[#This Row],['#]],Table1[[#Headers],[#Data]],3,FALSE)=0,"",VLOOKUP(Table2[[#This Row],['#]],Table1[[#Headers],[#Data]],3,FALSE))</f>
        <v>3389</v>
      </c>
      <c r="D45" s="167" t="str">
        <f>IF(VLOOKUP(Table2[[#This Row],['#]],Table1[[#Headers],[#Data]],5,FALSE)=0,"",VLOOKUP(Table2[[#This Row],['#]],Table1[[#Headers],[#Data]],5,FALSE))</f>
        <v>Pharmacy Quality Alliance</v>
      </c>
      <c r="E45" s="168" t="str">
        <f>IF(VLOOKUP(Table2[[#This Row],['#]],Table1[[#Headers],[#Data]],9,FALSE)=0,"",VLOOKUP(Table2[[#This Row],['#]],Table1[[#Headers],[#Data]],9,FALSE))</f>
        <v>Behavioral Health</v>
      </c>
      <c r="F45" s="168" t="str">
        <f>IF(VLOOKUP(Table2[[#This Row],['#]],Table1[[#Headers],[#Data]],10,FALSE)=0,"",VLOOKUP(Table2[[#This Row],['#]],Table1[[#Headers],[#Data]],10,FALSE))</f>
        <v>Substance Abuse</v>
      </c>
      <c r="G45" s="168" t="str">
        <f>IF(VLOOKUP(Table2[[#This Row],['#]],Table1[[#Headers],[#Data]],11,FALSE)=0,"",VLOOKUP(Table2[[#This Row],['#]],Table1[[#Headers],[#Data]],11,FALSE))</f>
        <v>Process</v>
      </c>
      <c r="H45" s="168" t="str">
        <f>IF(VLOOKUP(Table2[[#This Row],['#]],Table1[[#Headers],[#Data]],12,FALSE)=0,"",VLOOKUP(Table2[[#This Row],['#]],Table1[[#Headers],[#Data]],12,FALSE))</f>
        <v>Adult</v>
      </c>
      <c r="I45" s="168" t="str">
        <f>IF(VLOOKUP(Table2[[#This Row],['#]],Table1[[#Headers],[#Data]],13,FALSE)=0,"",VLOOKUP(Table2[[#This Row],['#]],Table1[[#Headers],[#Data]],13,FALSE))</f>
        <v>Claims</v>
      </c>
      <c r="J45" s="169" t="str">
        <f>IF(VLOOKUP(Table2[[#This Row],['#]],Table1[[#Headers],[#Data]],14,FALSE)=0,"",VLOOKUP(Table2[[#This Row],['#]],Table1[[#Headers],[#Data]],14,FALSE))</f>
        <v/>
      </c>
      <c r="K45" s="169"/>
      <c r="L45" s="170">
        <f>+IF(VLOOKUP(Table2[[#This Row],['#]],Table1[[#Headers],[#Data]],19,FALSE)=0,"",VLOOKUP(Table2[[#This Row],['#]],Table1[[#Headers],[#Data]],19,FALSE))</f>
        <v>11</v>
      </c>
      <c r="M45" s="167">
        <f>+IF(VLOOKUP(Table2[[#This Row],['#]],Table1[[#Headers],[#Data]],50,FALSE)=0,"",VLOOKUP(Table2[[#This Row],['#]],Table1[[#Headers],[#Data]],50,FALSE))</f>
        <v>5</v>
      </c>
      <c r="N45" s="48"/>
    </row>
    <row r="46" spans="1:14" ht="50.15" customHeight="1">
      <c r="A46" s="165">
        <f>'Measure Selection Tool'!A50</f>
        <v>41</v>
      </c>
      <c r="B46" s="166" t="str">
        <f>IF(VLOOKUP(Table2[[#This Row],['#]],Table1[[#Headers],[#Data]],2,FALSE)=0,"",VLOOKUP(Table2[[#This Row],['#]],Table1[[#Headers],[#Data]],2,FALSE))</f>
        <v>Use of Pharmacotherapy for Opioid Use Disorder</v>
      </c>
      <c r="C46" s="166" t="str">
        <f>IF(VLOOKUP(Table2[[#This Row],['#]],Table1[[#Headers],[#Data]],3,FALSE)=0,"",VLOOKUP(Table2[[#This Row],['#]],Table1[[#Headers],[#Data]],3,FALSE))</f>
        <v>3400</v>
      </c>
      <c r="D46" s="167" t="str">
        <f>IF(VLOOKUP(Table2[[#This Row],['#]],Table1[[#Headers],[#Data]],5,FALSE)=0,"",VLOOKUP(Table2[[#This Row],['#]],Table1[[#Headers],[#Data]],5,FALSE))</f>
        <v>Centers for Medicare &amp; Medicaid Services</v>
      </c>
      <c r="E46" s="168" t="str">
        <f>IF(VLOOKUP(Table2[[#This Row],['#]],Table1[[#Headers],[#Data]],9,FALSE)=0,"",VLOOKUP(Table2[[#This Row],['#]],Table1[[#Headers],[#Data]],9,FALSE))</f>
        <v>Behavioral Health</v>
      </c>
      <c r="F46" s="168" t="str">
        <f>IF(VLOOKUP(Table2[[#This Row],['#]],Table1[[#Headers],[#Data]],10,FALSE)=0,"",VLOOKUP(Table2[[#This Row],['#]],Table1[[#Headers],[#Data]],10,FALSE))</f>
        <v>Substance Abuse</v>
      </c>
      <c r="G46" s="168" t="str">
        <f>IF(VLOOKUP(Table2[[#This Row],['#]],Table1[[#Headers],[#Data]],11,FALSE)=0,"",VLOOKUP(Table2[[#This Row],['#]],Table1[[#Headers],[#Data]],11,FALSE))</f>
        <v>Process</v>
      </c>
      <c r="H46" s="168" t="str">
        <f>IF(VLOOKUP(Table2[[#This Row],['#]],Table1[[#Headers],[#Data]],12,FALSE)=0,"",VLOOKUP(Table2[[#This Row],['#]],Table1[[#Headers],[#Data]],12,FALSE))</f>
        <v>Adult</v>
      </c>
      <c r="I46" s="168" t="str">
        <f>IF(VLOOKUP(Table2[[#This Row],['#]],Table1[[#Headers],[#Data]],13,FALSE)=0,"",VLOOKUP(Table2[[#This Row],['#]],Table1[[#Headers],[#Data]],13,FALSE))</f>
        <v>Claims</v>
      </c>
      <c r="J46" s="169" t="str">
        <f>IF(VLOOKUP(Table2[[#This Row],['#]],Table1[[#Headers],[#Data]],14,FALSE)=0,"",VLOOKUP(Table2[[#This Row],['#]],Table1[[#Headers],[#Data]],14,FALSE))</f>
        <v/>
      </c>
      <c r="K46" s="169"/>
      <c r="L46" s="170">
        <f>+IF(VLOOKUP(Table2[[#This Row],['#]],Table1[[#Headers],[#Data]],19,FALSE)=0,"",VLOOKUP(Table2[[#This Row],['#]],Table1[[#Headers],[#Data]],19,FALSE))</f>
        <v>9</v>
      </c>
      <c r="M46" s="167">
        <f>+IF(VLOOKUP(Table2[[#This Row],['#]],Table1[[#Headers],[#Data]],50,FALSE)=0,"",VLOOKUP(Table2[[#This Row],['#]],Table1[[#Headers],[#Data]],50,FALSE))</f>
        <v>2</v>
      </c>
      <c r="N46" s="48"/>
    </row>
    <row r="47" spans="1:14" ht="50.15" customHeight="1">
      <c r="A47" s="165">
        <f>'Measure Selection Tool'!A51</f>
        <v>42</v>
      </c>
      <c r="B47" s="166" t="str">
        <f>IF(VLOOKUP(Table2[[#This Row],['#]],Table1[[#Headers],[#Data]],2,FALSE)=0,"",VLOOKUP(Table2[[#This Row],['#]],Table1[[#Headers],[#Data]],2,FALSE))</f>
        <v>Continuity of Pharmacotherapy for Opioid Use Disorder</v>
      </c>
      <c r="C47" s="166" t="str">
        <f>IF(VLOOKUP(Table2[[#This Row],['#]],Table1[[#Headers],[#Data]],3,FALSE)=0,"",VLOOKUP(Table2[[#This Row],['#]],Table1[[#Headers],[#Data]],3,FALSE))</f>
        <v>3175</v>
      </c>
      <c r="D47" s="167" t="str">
        <f>IF(VLOOKUP(Table2[[#This Row],['#]],Table1[[#Headers],[#Data]],5,FALSE)=0,"",VLOOKUP(Table2[[#This Row],['#]],Table1[[#Headers],[#Data]],5,FALSE))</f>
        <v>University of Southern California</v>
      </c>
      <c r="E47" s="168" t="str">
        <f>IF(VLOOKUP(Table2[[#This Row],['#]],Table1[[#Headers],[#Data]],9,FALSE)=0,"",VLOOKUP(Table2[[#This Row],['#]],Table1[[#Headers],[#Data]],9,FALSE))</f>
        <v>Behavioral Health</v>
      </c>
      <c r="F47" s="168" t="str">
        <f>IF(VLOOKUP(Table2[[#This Row],['#]],Table1[[#Headers],[#Data]],10,FALSE)=0,"",VLOOKUP(Table2[[#This Row],['#]],Table1[[#Headers],[#Data]],10,FALSE))</f>
        <v>Substance Abuse</v>
      </c>
      <c r="G47" s="168" t="str">
        <f>IF(VLOOKUP(Table2[[#This Row],['#]],Table1[[#Headers],[#Data]],11,FALSE)=0,"",VLOOKUP(Table2[[#This Row],['#]],Table1[[#Headers],[#Data]],11,FALSE))</f>
        <v>Process</v>
      </c>
      <c r="H47" s="168" t="str">
        <f>IF(VLOOKUP(Table2[[#This Row],['#]],Table1[[#Headers],[#Data]],12,FALSE)=0,"",VLOOKUP(Table2[[#This Row],['#]],Table1[[#Headers],[#Data]],12,FALSE))</f>
        <v>Adult</v>
      </c>
      <c r="I47" s="168" t="str">
        <f>IF(VLOOKUP(Table2[[#This Row],['#]],Table1[[#Headers],[#Data]],13,FALSE)=0,"",VLOOKUP(Table2[[#This Row],['#]],Table1[[#Headers],[#Data]],13,FALSE))</f>
        <v>Claims</v>
      </c>
      <c r="J47" s="169" t="str">
        <f>IF(VLOOKUP(Table2[[#This Row],['#]],Table1[[#Headers],[#Data]],14,FALSE)=0,"",VLOOKUP(Table2[[#This Row],['#]],Table1[[#Headers],[#Data]],14,FALSE))</f>
        <v>Yes</v>
      </c>
      <c r="K47" s="169"/>
      <c r="L47" s="170" t="str">
        <f>+IF(VLOOKUP(Table2[[#This Row],['#]],Table1[[#Headers],[#Data]],19,FALSE)=0,"",VLOOKUP(Table2[[#This Row],['#]],Table1[[#Headers],[#Data]],19,FALSE))</f>
        <v/>
      </c>
      <c r="M47" s="167">
        <f>+IF(VLOOKUP(Table2[[#This Row],['#]],Table1[[#Headers],[#Data]],50,FALSE)=0,"",VLOOKUP(Table2[[#This Row],['#]],Table1[[#Headers],[#Data]],50,FALSE))</f>
        <v>1</v>
      </c>
      <c r="N47" s="48"/>
    </row>
    <row r="48" spans="1:14" ht="50.15" customHeight="1">
      <c r="A48" s="165">
        <f>'Measure Selection Tool'!A52</f>
        <v>43</v>
      </c>
      <c r="B48" s="166" t="str">
        <f>IF(VLOOKUP(Table2[[#This Row],['#]],Table1[[#Headers],[#Data]],2,FALSE)=0,"",VLOOKUP(Table2[[#This Row],['#]],Table1[[#Headers],[#Data]],2,FALSE))</f>
        <v>Tobacco Use and Help with Quitting Among Adolescents</v>
      </c>
      <c r="C48" s="166" t="str">
        <f>IF(VLOOKUP(Table2[[#This Row],['#]],Table1[[#Headers],[#Data]],3,FALSE)=0,"",VLOOKUP(Table2[[#This Row],['#]],Table1[[#Headers],[#Data]],3,FALSE))</f>
        <v>2803</v>
      </c>
      <c r="D48" s="167" t="str">
        <f>IF(VLOOKUP(Table2[[#This Row],['#]],Table1[[#Headers],[#Data]],5,FALSE)=0,"",VLOOKUP(Table2[[#This Row],['#]],Table1[[#Headers],[#Data]],5,FALSE))</f>
        <v>National Committee for Quality Assurance</v>
      </c>
      <c r="E48" s="168" t="str">
        <f>IF(VLOOKUP(Table2[[#This Row],['#]],Table1[[#Headers],[#Data]],9,FALSE)=0,"",VLOOKUP(Table2[[#This Row],['#]],Table1[[#Headers],[#Data]],9,FALSE))</f>
        <v>Behavioral Health</v>
      </c>
      <c r="F48" s="168" t="str">
        <f>IF(VLOOKUP(Table2[[#This Row],['#]],Table1[[#Headers],[#Data]],10,FALSE)=0,"",VLOOKUP(Table2[[#This Row],['#]],Table1[[#Headers],[#Data]],10,FALSE))</f>
        <v>Respiratory</v>
      </c>
      <c r="G48" s="168" t="str">
        <f>IF(VLOOKUP(Table2[[#This Row],['#]],Table1[[#Headers],[#Data]],11,FALSE)=0,"",VLOOKUP(Table2[[#This Row],['#]],Table1[[#Headers],[#Data]],11,FALSE))</f>
        <v>Process</v>
      </c>
      <c r="H48" s="168" t="str">
        <f>IF(VLOOKUP(Table2[[#This Row],['#]],Table1[[#Headers],[#Data]],12,FALSE)=0,"",VLOOKUP(Table2[[#This Row],['#]],Table1[[#Headers],[#Data]],12,FALSE))</f>
        <v>Pediatric</v>
      </c>
      <c r="I48" s="168" t="str">
        <f>IF(VLOOKUP(Table2[[#This Row],['#]],Table1[[#Headers],[#Data]],13,FALSE)=0,"",VLOOKUP(Table2[[#This Row],['#]],Table1[[#Headers],[#Data]],13,FALSE))</f>
        <v>Clinical Data</v>
      </c>
      <c r="J48" s="169" t="str">
        <f>IF(VLOOKUP(Table2[[#This Row],['#]],Table1[[#Headers],[#Data]],14,FALSE)=0,"",VLOOKUP(Table2[[#This Row],['#]],Table1[[#Headers],[#Data]],14,FALSE))</f>
        <v/>
      </c>
      <c r="K48" s="169"/>
      <c r="L48" s="170" t="str">
        <f>+IF(VLOOKUP(Table2[[#This Row],['#]],Table1[[#Headers],[#Data]],19,FALSE)=0,"",VLOOKUP(Table2[[#This Row],['#]],Table1[[#Headers],[#Data]],19,FALSE))</f>
        <v/>
      </c>
      <c r="M48" s="167">
        <f>+IF(VLOOKUP(Table2[[#This Row],['#]],Table1[[#Headers],[#Data]],50,FALSE)=0,"",VLOOKUP(Table2[[#This Row],['#]],Table1[[#Headers],[#Data]],50,FALSE))</f>
        <v>1</v>
      </c>
      <c r="N48" s="48"/>
    </row>
    <row r="49" spans="1:14" ht="50.15" customHeight="1">
      <c r="A49" s="165">
        <f>'Measure Selection Tool'!A53</f>
        <v>44</v>
      </c>
      <c r="B49" s="166" t="str">
        <f>IF(VLOOKUP(Table2[[#This Row],['#]],Table1[[#Headers],[#Data]],2,FALSE)=0,"",VLOOKUP(Table2[[#This Row],['#]],Table1[[#Headers],[#Data]],2,FALSE))</f>
        <v>Lead Screening in Children</v>
      </c>
      <c r="C49" s="166" t="str">
        <f>IF(VLOOKUP(Table2[[#This Row],['#]],Table1[[#Headers],[#Data]],3,FALSE)=0,"",VLOOKUP(Table2[[#This Row],['#]],Table1[[#Headers],[#Data]],3,FALSE))</f>
        <v>NA</v>
      </c>
      <c r="D49" s="167" t="str">
        <f>IF(VLOOKUP(Table2[[#This Row],['#]],Table1[[#Headers],[#Data]],5,FALSE)=0,"",VLOOKUP(Table2[[#This Row],['#]],Table1[[#Headers],[#Data]],5,FALSE))</f>
        <v>National Committee for Quality Assurance</v>
      </c>
      <c r="E49" s="168" t="str">
        <f>IF(VLOOKUP(Table2[[#This Row],['#]],Table1[[#Headers],[#Data]],9,FALSE)=0,"",VLOOKUP(Table2[[#This Row],['#]],Table1[[#Headers],[#Data]],9,FALSE))</f>
        <v>Health Equity</v>
      </c>
      <c r="F49" s="168" t="str">
        <f>IF(VLOOKUP(Table2[[#This Row],['#]],Table1[[#Headers],[#Data]],10,FALSE)=0,"",VLOOKUP(Table2[[#This Row],['#]],Table1[[#Headers],[#Data]],10,FALSE))</f>
        <v>Health Equity</v>
      </c>
      <c r="G49" s="168" t="str">
        <f>IF(VLOOKUP(Table2[[#This Row],['#]],Table1[[#Headers],[#Data]],11,FALSE)=0,"",VLOOKUP(Table2[[#This Row],['#]],Table1[[#Headers],[#Data]],11,FALSE))</f>
        <v>Process</v>
      </c>
      <c r="H49" s="168" t="str">
        <f>IF(VLOOKUP(Table2[[#This Row],['#]],Table1[[#Headers],[#Data]],12,FALSE)=0,"",VLOOKUP(Table2[[#This Row],['#]],Table1[[#Headers],[#Data]],12,FALSE))</f>
        <v>Pediatric</v>
      </c>
      <c r="I49" s="168" t="str">
        <f>IF(VLOOKUP(Table2[[#This Row],['#]],Table1[[#Headers],[#Data]],13,FALSE)=0,"",VLOOKUP(Table2[[#This Row],['#]],Table1[[#Headers],[#Data]],13,FALSE))</f>
        <v>Claims/Clinical Data</v>
      </c>
      <c r="J49" s="169" t="str">
        <f>IF(VLOOKUP(Table2[[#This Row],['#]],Table1[[#Headers],[#Data]],14,FALSE)=0,"",VLOOKUP(Table2[[#This Row],['#]],Table1[[#Headers],[#Data]],14,FALSE))</f>
        <v xml:space="preserve"> </v>
      </c>
      <c r="K49" s="169"/>
      <c r="L49" s="170" t="str">
        <f>+IF(VLOOKUP(Table2[[#This Row],['#]],Table1[[#Headers],[#Data]],19,FALSE)=0,"",VLOOKUP(Table2[[#This Row],['#]],Table1[[#Headers],[#Data]],19,FALSE))</f>
        <v/>
      </c>
      <c r="M49" s="167">
        <f>+IF(VLOOKUP(Table2[[#This Row],['#]],Table1[[#Headers],[#Data]],50,FALSE)=0,"",VLOOKUP(Table2[[#This Row],['#]],Table1[[#Headers],[#Data]],50,FALSE))</f>
        <v>1</v>
      </c>
      <c r="N49" s="48"/>
    </row>
    <row r="50" spans="1:14" ht="50.15" customHeight="1">
      <c r="A50" s="165">
        <f>'Measure Selection Tool'!A54</f>
        <v>45</v>
      </c>
      <c r="B50" s="166" t="str">
        <f>IF(VLOOKUP(Table2[[#This Row],['#]],Table1[[#Headers],[#Data]],2,FALSE)=0,"",VLOOKUP(Table2[[#This Row],['#]],Table1[[#Headers],[#Data]],2,FALSE))</f>
        <v>Meaningful Access to Health Care Services for Persons with Limited English Proficiency</v>
      </c>
      <c r="C50" s="166" t="str">
        <f>IF(VLOOKUP(Table2[[#This Row],['#]],Table1[[#Headers],[#Data]],3,FALSE)=0,"",VLOOKUP(Table2[[#This Row],['#]],Table1[[#Headers],[#Data]],3,FALSE))</f>
        <v>NA</v>
      </c>
      <c r="D50" s="167" t="str">
        <f>IF(VLOOKUP(Table2[[#This Row],['#]],Table1[[#Headers],[#Data]],5,FALSE)=0,"",VLOOKUP(Table2[[#This Row],['#]],Table1[[#Headers],[#Data]],5,FALSE))</f>
        <v>Oregon Health Authority</v>
      </c>
      <c r="E50" s="168" t="str">
        <f>IF(VLOOKUP(Table2[[#This Row],['#]],Table1[[#Headers],[#Data]],9,FALSE)=0,"",VLOOKUP(Table2[[#This Row],['#]],Table1[[#Headers],[#Data]],9,FALSE))</f>
        <v>Health Equity</v>
      </c>
      <c r="F50" s="168" t="str">
        <f>IF(VLOOKUP(Table2[[#This Row],['#]],Table1[[#Headers],[#Data]],10,FALSE)=0,"",VLOOKUP(Table2[[#This Row],['#]],Table1[[#Headers],[#Data]],10,FALSE))</f>
        <v>Health Equity</v>
      </c>
      <c r="G50" s="168" t="str">
        <f>IF(VLOOKUP(Table2[[#This Row],['#]],Table1[[#Headers],[#Data]],11,FALSE)=0,"",VLOOKUP(Table2[[#This Row],['#]],Table1[[#Headers],[#Data]],11,FALSE))</f>
        <v>Structure</v>
      </c>
      <c r="H50" s="168" t="str">
        <f>IF(VLOOKUP(Table2[[#This Row],['#]],Table1[[#Headers],[#Data]],12,FALSE)=0,"",VLOOKUP(Table2[[#This Row],['#]],Table1[[#Headers],[#Data]],12,FALSE))</f>
        <v>All Ages</v>
      </c>
      <c r="I50" s="168" t="str">
        <f>IF(VLOOKUP(Table2[[#This Row],['#]],Table1[[#Headers],[#Data]],13,FALSE)=0,"",VLOOKUP(Table2[[#This Row],['#]],Table1[[#Headers],[#Data]],13,FALSE))</f>
        <v>Claims/Clinical Data</v>
      </c>
      <c r="J50" s="169" t="str">
        <f>IF(VLOOKUP(Table2[[#This Row],['#]],Table1[[#Headers],[#Data]],14,FALSE)=0,"",VLOOKUP(Table2[[#This Row],['#]],Table1[[#Headers],[#Data]],14,FALSE))</f>
        <v xml:space="preserve"> </v>
      </c>
      <c r="K50" s="169"/>
      <c r="L50" s="170" t="str">
        <f>+IF(VLOOKUP(Table2[[#This Row],['#]],Table1[[#Headers],[#Data]],19,FALSE)=0,"",VLOOKUP(Table2[[#This Row],['#]],Table1[[#Headers],[#Data]],19,FALSE))</f>
        <v/>
      </c>
      <c r="M50" s="167">
        <f>+IF(VLOOKUP(Table2[[#This Row],['#]],Table1[[#Headers],[#Data]],50,FALSE)=0,"",VLOOKUP(Table2[[#This Row],['#]],Table1[[#Headers],[#Data]],50,FALSE))</f>
        <v>1</v>
      </c>
      <c r="N50" s="48"/>
    </row>
    <row r="51" spans="1:14" ht="50.15" customHeight="1">
      <c r="A51" s="165">
        <f>'Measure Selection Tool'!A55</f>
        <v>46</v>
      </c>
      <c r="B51" s="166" t="str">
        <f>IF(VLOOKUP(Table2[[#This Row],['#]],Table1[[#Headers],[#Data]],2,FALSE)=0,"",VLOOKUP(Table2[[#This Row],['#]],Table1[[#Headers],[#Data]],2,FALSE))</f>
        <v>Health-Related Social Needs Screening</v>
      </c>
      <c r="C51" s="166" t="str">
        <f>IF(VLOOKUP(Table2[[#This Row],['#]],Table1[[#Headers],[#Data]],3,FALSE)=0,"",VLOOKUP(Table2[[#This Row],['#]],Table1[[#Headers],[#Data]],3,FALSE))</f>
        <v>NA</v>
      </c>
      <c r="D51" s="167" t="str">
        <f>IF(VLOOKUP(Table2[[#This Row],['#]],Table1[[#Headers],[#Data]],5,FALSE)=0,"",VLOOKUP(Table2[[#This Row],['#]],Table1[[#Headers],[#Data]],5,FALSE))</f>
        <v>Massachusetts EOHHS</v>
      </c>
      <c r="E51" s="168" t="str">
        <f>IF(VLOOKUP(Table2[[#This Row],['#]],Table1[[#Headers],[#Data]],9,FALSE)=0,"",VLOOKUP(Table2[[#This Row],['#]],Table1[[#Headers],[#Data]],9,FALSE))</f>
        <v>Health Equity</v>
      </c>
      <c r="F51" s="168" t="str">
        <f>IF(VLOOKUP(Table2[[#This Row],['#]],Table1[[#Headers],[#Data]],10,FALSE)=0,"",VLOOKUP(Table2[[#This Row],['#]],Table1[[#Headers],[#Data]],10,FALSE))</f>
        <v>Health Equity</v>
      </c>
      <c r="G51" s="168" t="str">
        <f>IF(VLOOKUP(Table2[[#This Row],['#]],Table1[[#Headers],[#Data]],11,FALSE)=0,"",VLOOKUP(Table2[[#This Row],['#]],Table1[[#Headers],[#Data]],11,FALSE))</f>
        <v>Process</v>
      </c>
      <c r="H51" s="168" t="str">
        <f>IF(VLOOKUP(Table2[[#This Row],['#]],Table1[[#Headers],[#Data]],12,FALSE)=0,"",VLOOKUP(Table2[[#This Row],['#]],Table1[[#Headers],[#Data]],12,FALSE))</f>
        <v>All Ages</v>
      </c>
      <c r="I51" s="168" t="str">
        <f>IF(VLOOKUP(Table2[[#This Row],['#]],Table1[[#Headers],[#Data]],13,FALSE)=0,"",VLOOKUP(Table2[[#This Row],['#]],Table1[[#Headers],[#Data]],13,FALSE))</f>
        <v>Clinical Data</v>
      </c>
      <c r="J51" s="169" t="str">
        <f>IF(VLOOKUP(Table2[[#This Row],['#]],Table1[[#Headers],[#Data]],14,FALSE)=0,"",VLOOKUP(Table2[[#This Row],['#]],Table1[[#Headers],[#Data]],14,FALSE))</f>
        <v xml:space="preserve"> </v>
      </c>
      <c r="K51" s="169"/>
      <c r="L51" s="170" t="str">
        <f>+IF(VLOOKUP(Table2[[#This Row],['#]],Table1[[#Headers],[#Data]],19,FALSE)=0,"",VLOOKUP(Table2[[#This Row],['#]],Table1[[#Headers],[#Data]],19,FALSE))</f>
        <v/>
      </c>
      <c r="M51" s="167" t="str">
        <f>+IF(VLOOKUP(Table2[[#This Row],['#]],Table1[[#Headers],[#Data]],50,FALSE)=0,"",VLOOKUP(Table2[[#This Row],['#]],Table1[[#Headers],[#Data]],50,FALSE))</f>
        <v/>
      </c>
      <c r="N51" s="48"/>
    </row>
    <row r="52" spans="1:14" ht="50.15" customHeight="1">
      <c r="A52" s="165">
        <f>'Measure Selection Tool'!A59</f>
        <v>50</v>
      </c>
      <c r="B52" s="166" t="str">
        <f>IF(VLOOKUP(Table2[[#This Row],['#]],Table1[[#Headers],[#Data]],2,FALSE)=0,"",VLOOKUP(Table2[[#This Row],['#]],Table1[[#Headers],[#Data]],2,FALSE))</f>
        <v>Disparity Measure: Emergency Department Utilization among Members with Mental Illness</v>
      </c>
      <c r="C52" s="166" t="str">
        <f>IF(VLOOKUP(Table2[[#This Row],['#]],Table1[[#Headers],[#Data]],3,FALSE)=0,"",VLOOKUP(Table2[[#This Row],['#]],Table1[[#Headers],[#Data]],3,FALSE))</f>
        <v>NA</v>
      </c>
      <c r="D52" s="167" t="str">
        <f>IF(VLOOKUP(Table2[[#This Row],['#]],Table1[[#Headers],[#Data]],5,FALSE)=0,"",VLOOKUP(Table2[[#This Row],['#]],Table1[[#Headers],[#Data]],5,FALSE))</f>
        <v>Oregon Health Authority</v>
      </c>
      <c r="E52" s="168" t="str">
        <f>IF(VLOOKUP(Table2[[#This Row],['#]],Table1[[#Headers],[#Data]],9,FALSE)=0,"",VLOOKUP(Table2[[#This Row],['#]],Table1[[#Headers],[#Data]],9,FALSE))</f>
        <v>Health Equity</v>
      </c>
      <c r="F52" s="168" t="str">
        <f>IF(VLOOKUP(Table2[[#This Row],['#]],Table1[[#Headers],[#Data]],10,FALSE)=0,"",VLOOKUP(Table2[[#This Row],['#]],Table1[[#Headers],[#Data]],10,FALSE))</f>
        <v>Health Equity</v>
      </c>
      <c r="G52" s="168" t="str">
        <f>IF(VLOOKUP(Table2[[#This Row],['#]],Table1[[#Headers],[#Data]],11,FALSE)=0,"",VLOOKUP(Table2[[#This Row],['#]],Table1[[#Headers],[#Data]],11,FALSE))</f>
        <v>Cost/Resource Use</v>
      </c>
      <c r="H52" s="168" t="str">
        <f>IF(VLOOKUP(Table2[[#This Row],['#]],Table1[[#Headers],[#Data]],12,FALSE)=0,"",VLOOKUP(Table2[[#This Row],['#]],Table1[[#Headers],[#Data]],12,FALSE))</f>
        <v>Adult</v>
      </c>
      <c r="I52" s="168" t="str">
        <f>IF(VLOOKUP(Table2[[#This Row],['#]],Table1[[#Headers],[#Data]],13,FALSE)=0,"",VLOOKUP(Table2[[#This Row],['#]],Table1[[#Headers],[#Data]],13,FALSE))</f>
        <v>Claims</v>
      </c>
      <c r="J52" s="169" t="str">
        <f>IF(VLOOKUP(Table2[[#This Row],['#]],Table1[[#Headers],[#Data]],14,FALSE)=0,"",VLOOKUP(Table2[[#This Row],['#]],Table1[[#Headers],[#Data]],14,FALSE))</f>
        <v/>
      </c>
      <c r="K52" s="169"/>
      <c r="L52" s="170" t="str">
        <f>+IF(VLOOKUP(Table2[[#This Row],['#]],Table1[[#Headers],[#Data]],19,FALSE)=0,"",VLOOKUP(Table2[[#This Row],['#]],Table1[[#Headers],[#Data]],19,FALSE))</f>
        <v/>
      </c>
      <c r="M52" s="167">
        <f>+IF(VLOOKUP(Table2[[#This Row],['#]],Table1[[#Headers],[#Data]],50,FALSE)=0,"",VLOOKUP(Table2[[#This Row],['#]],Table1[[#Headers],[#Data]],50,FALSE))</f>
        <v>1</v>
      </c>
      <c r="N52" s="48"/>
    </row>
    <row r="53" spans="1:14" ht="50.15" customHeight="1">
      <c r="A53" s="165">
        <f>'Measure Selection Tool'!A60</f>
        <v>0</v>
      </c>
      <c r="B53" s="166" t="e">
        <f>IF(VLOOKUP(Table2[[#This Row],['#]],Table1[[#Headers],[#Data]],2,FALSE)=0,"",VLOOKUP(Table2[[#This Row],['#]],Table1[[#Headers],[#Data]],2,FALSE))</f>
        <v>#N/A</v>
      </c>
      <c r="C53" s="166" t="e">
        <f>IF(VLOOKUP(Table2[[#This Row],['#]],Table1[[#Headers],[#Data]],3,FALSE)=0,"",VLOOKUP(Table2[[#This Row],['#]],Table1[[#Headers],[#Data]],3,FALSE))</f>
        <v>#N/A</v>
      </c>
      <c r="D53" s="167" t="e">
        <f>IF(VLOOKUP(Table2[[#This Row],['#]],Table1[[#Headers],[#Data]],5,FALSE)=0,"",VLOOKUP(Table2[[#This Row],['#]],Table1[[#Headers],[#Data]],5,FALSE))</f>
        <v>#N/A</v>
      </c>
      <c r="E53" s="168" t="e">
        <f>IF(VLOOKUP(Table2[[#This Row],['#]],Table1[[#Headers],[#Data]],9,FALSE)=0,"",VLOOKUP(Table2[[#This Row],['#]],Table1[[#Headers],[#Data]],9,FALSE))</f>
        <v>#N/A</v>
      </c>
      <c r="F53" s="168" t="e">
        <f>IF(VLOOKUP(Table2[[#This Row],['#]],Table1[[#Headers],[#Data]],10,FALSE)=0,"",VLOOKUP(Table2[[#This Row],['#]],Table1[[#Headers],[#Data]],10,FALSE))</f>
        <v>#N/A</v>
      </c>
      <c r="G53" s="168" t="e">
        <f>IF(VLOOKUP(Table2[[#This Row],['#]],Table1[[#Headers],[#Data]],11,FALSE)=0,"",VLOOKUP(Table2[[#This Row],['#]],Table1[[#Headers],[#Data]],11,FALSE))</f>
        <v>#N/A</v>
      </c>
      <c r="H53" s="168" t="e">
        <f>IF(VLOOKUP(Table2[[#This Row],['#]],Table1[[#Headers],[#Data]],12,FALSE)=0,"",VLOOKUP(Table2[[#This Row],['#]],Table1[[#Headers],[#Data]],12,FALSE))</f>
        <v>#N/A</v>
      </c>
      <c r="I53" s="168" t="e">
        <f>IF(VLOOKUP(Table2[[#This Row],['#]],Table1[[#Headers],[#Data]],13,FALSE)=0,"",VLOOKUP(Table2[[#This Row],['#]],Table1[[#Headers],[#Data]],13,FALSE))</f>
        <v>#N/A</v>
      </c>
      <c r="J53" s="169" t="e">
        <f>IF(VLOOKUP(Table2[[#This Row],['#]],Table1[[#Headers],[#Data]],14,FALSE)=0,"",VLOOKUP(Table2[[#This Row],['#]],Table1[[#Headers],[#Data]],14,FALSE))</f>
        <v>#N/A</v>
      </c>
      <c r="K53" s="169"/>
      <c r="L53" s="170" t="e">
        <f>+IF(VLOOKUP(Table2[[#This Row],['#]],Table1[[#Headers],[#Data]],19,FALSE)=0,"",VLOOKUP(Table2[[#This Row],['#]],Table1[[#Headers],[#Data]],19,FALSE))</f>
        <v>#N/A</v>
      </c>
      <c r="M53" s="167" t="e">
        <f>+IF(VLOOKUP(Table2[[#This Row],['#]],Table1[[#Headers],[#Data]],50,FALSE)=0,"",VLOOKUP(Table2[[#This Row],['#]],Table1[[#Headers],[#Data]],50,FALSE))</f>
        <v>#N/A</v>
      </c>
      <c r="N53" s="48"/>
    </row>
    <row r="54" spans="1:14" ht="50.15" customHeight="1">
      <c r="A54" s="165">
        <f>'Measure Selection Tool'!A61</f>
        <v>0</v>
      </c>
      <c r="B54" s="166" t="e">
        <f>IF(VLOOKUP(Table2[[#This Row],['#]],Table1[[#Headers],[#Data]],2,FALSE)=0,"",VLOOKUP(Table2[[#This Row],['#]],Table1[[#Headers],[#Data]],2,FALSE))</f>
        <v>#N/A</v>
      </c>
      <c r="C54" s="166" t="e">
        <f>IF(VLOOKUP(Table2[[#This Row],['#]],Table1[[#Headers],[#Data]],3,FALSE)=0,"",VLOOKUP(Table2[[#This Row],['#]],Table1[[#Headers],[#Data]],3,FALSE))</f>
        <v>#N/A</v>
      </c>
      <c r="D54" s="167" t="e">
        <f>IF(VLOOKUP(Table2[[#This Row],['#]],Table1[[#Headers],[#Data]],5,FALSE)=0,"",VLOOKUP(Table2[[#This Row],['#]],Table1[[#Headers],[#Data]],5,FALSE))</f>
        <v>#N/A</v>
      </c>
      <c r="E54" s="168" t="e">
        <f>IF(VLOOKUP(Table2[[#This Row],['#]],Table1[[#Headers],[#Data]],9,FALSE)=0,"",VLOOKUP(Table2[[#This Row],['#]],Table1[[#Headers],[#Data]],9,FALSE))</f>
        <v>#N/A</v>
      </c>
      <c r="F54" s="168" t="e">
        <f>IF(VLOOKUP(Table2[[#This Row],['#]],Table1[[#Headers],[#Data]],10,FALSE)=0,"",VLOOKUP(Table2[[#This Row],['#]],Table1[[#Headers],[#Data]],10,FALSE))</f>
        <v>#N/A</v>
      </c>
      <c r="G54" s="168" t="e">
        <f>IF(VLOOKUP(Table2[[#This Row],['#]],Table1[[#Headers],[#Data]],11,FALSE)=0,"",VLOOKUP(Table2[[#This Row],['#]],Table1[[#Headers],[#Data]],11,FALSE))</f>
        <v>#N/A</v>
      </c>
      <c r="H54" s="168" t="e">
        <f>IF(VLOOKUP(Table2[[#This Row],['#]],Table1[[#Headers],[#Data]],12,FALSE)=0,"",VLOOKUP(Table2[[#This Row],['#]],Table1[[#Headers],[#Data]],12,FALSE))</f>
        <v>#N/A</v>
      </c>
      <c r="I54" s="168" t="e">
        <f>IF(VLOOKUP(Table2[[#This Row],['#]],Table1[[#Headers],[#Data]],13,FALSE)=0,"",VLOOKUP(Table2[[#This Row],['#]],Table1[[#Headers],[#Data]],13,FALSE))</f>
        <v>#N/A</v>
      </c>
      <c r="J54" s="169" t="e">
        <f>IF(VLOOKUP(Table2[[#This Row],['#]],Table1[[#Headers],[#Data]],14,FALSE)=0,"",VLOOKUP(Table2[[#This Row],['#]],Table1[[#Headers],[#Data]],14,FALSE))</f>
        <v>#N/A</v>
      </c>
      <c r="K54" s="169"/>
      <c r="L54" s="170" t="e">
        <f>+IF(VLOOKUP(Table2[[#This Row],['#]],Table1[[#Headers],[#Data]],19,FALSE)=0,"",VLOOKUP(Table2[[#This Row],['#]],Table1[[#Headers],[#Data]],19,FALSE))</f>
        <v>#N/A</v>
      </c>
      <c r="M54" s="167" t="e">
        <f>+IF(VLOOKUP(Table2[[#This Row],['#]],Table1[[#Headers],[#Data]],50,FALSE)=0,"",VLOOKUP(Table2[[#This Row],['#]],Table1[[#Headers],[#Data]],50,FALSE))</f>
        <v>#N/A</v>
      </c>
      <c r="N54" s="48"/>
    </row>
    <row r="55" spans="1:14">
      <c r="A55" s="37"/>
      <c r="B55" s="41"/>
      <c r="C55" s="41"/>
      <c r="D55" s="41"/>
      <c r="E55" s="41"/>
      <c r="F55" s="41"/>
      <c r="G55" s="41"/>
      <c r="H55" s="41"/>
      <c r="I55" s="41"/>
      <c r="J55" s="41"/>
      <c r="K55" s="41"/>
      <c r="L55" s="41"/>
      <c r="M55" s="41"/>
    </row>
    <row r="59" spans="1:14" ht="15.5">
      <c r="B59" s="42"/>
      <c r="C59" s="42"/>
    </row>
  </sheetData>
  <sheetProtection algorithmName="SHA-512" hashValue="jfSGQskZ5XQF5wWHRzg8s43jvsLGKhg94LgPKZf8fesP34tMyaQlQwI079HJ0tPL199OreQQlU0aZDTibrsvEw==" saltValue="s+yYScmWmX0NJF6XaL1+Ow==" spinCount="100000" sheet="1" objects="1" scenarios="1" sort="0"/>
  <mergeCells count="1">
    <mergeCell ref="A1:N1"/>
  </mergeCells>
  <conditionalFormatting sqref="N2 A1 M3:M52 A54:L1048576 M54 A2:L52 D3:J54">
    <cfRule type="cellIs" dxfId="61" priority="4" operator="equal">
      <formula>"?"</formula>
    </cfRule>
  </conditionalFormatting>
  <conditionalFormatting sqref="M55:M1048576 M2">
    <cfRule type="cellIs" dxfId="60" priority="3" operator="equal">
      <formula>"?"</formula>
    </cfRule>
  </conditionalFormatting>
  <conditionalFormatting sqref="A53:M53">
    <cfRule type="cellIs" dxfId="59"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H816"/>
  <sheetViews>
    <sheetView topLeftCell="A608" workbookViewId="0">
      <selection activeCell="H611" sqref="H611"/>
    </sheetView>
  </sheetViews>
  <sheetFormatPr defaultColWidth="34" defaultRowHeight="14.5"/>
  <cols>
    <col min="1" max="1" width="15.453125" customWidth="1"/>
    <col min="2" max="2" width="46" customWidth="1"/>
    <col min="3" max="3" width="11.81640625" customWidth="1"/>
    <col min="4" max="4" width="22.1796875" customWidth="1"/>
    <col min="5" max="5" width="21" customWidth="1"/>
    <col min="6" max="6" width="14.7265625" customWidth="1"/>
    <col min="7" max="7" width="14.81640625" customWidth="1"/>
    <col min="8" max="8" width="52.453125" customWidth="1"/>
    <col min="9" max="14" width="22.7265625" customWidth="1"/>
    <col min="15" max="15" width="18" customWidth="1"/>
    <col min="16" max="34" width="52.81640625" customWidth="1"/>
  </cols>
  <sheetData>
    <row r="1" spans="1:34" s="51" customFormat="1" ht="54.75" customHeight="1">
      <c r="A1" s="387" t="s">
        <v>617</v>
      </c>
      <c r="B1" s="388"/>
      <c r="C1" s="388"/>
      <c r="D1" s="388"/>
      <c r="E1" s="388"/>
      <c r="F1" s="388"/>
      <c r="G1" s="388"/>
      <c r="H1" s="189"/>
      <c r="I1" s="189"/>
      <c r="J1" s="189"/>
      <c r="K1" s="189"/>
      <c r="L1" s="189"/>
      <c r="M1" s="189"/>
      <c r="N1" s="189"/>
      <c r="O1" s="189"/>
      <c r="P1" s="190"/>
      <c r="Q1" s="190"/>
      <c r="R1" s="190"/>
      <c r="S1" s="190"/>
      <c r="T1" s="190"/>
      <c r="U1" s="190"/>
      <c r="V1" s="190"/>
      <c r="W1" s="190"/>
      <c r="X1" s="190"/>
      <c r="Y1" s="190"/>
      <c r="Z1" s="190"/>
      <c r="AA1" s="190"/>
      <c r="AB1" s="190"/>
      <c r="AC1" s="190"/>
      <c r="AD1" s="190"/>
      <c r="AE1" s="190"/>
      <c r="AF1" s="190"/>
      <c r="AG1" s="190"/>
      <c r="AH1" s="190"/>
    </row>
    <row r="2" spans="1:34" s="51" customFormat="1" ht="79">
      <c r="A2" s="189"/>
      <c r="B2" s="189"/>
      <c r="C2" s="189"/>
      <c r="D2" s="189"/>
      <c r="E2" s="189"/>
      <c r="F2" s="189"/>
      <c r="G2" s="189"/>
      <c r="H2" s="189"/>
      <c r="I2" s="189"/>
      <c r="J2" s="189"/>
      <c r="K2" s="189"/>
      <c r="L2" s="189"/>
      <c r="M2" s="189"/>
      <c r="N2" s="189"/>
      <c r="O2" s="189"/>
      <c r="P2" s="389" t="s">
        <v>2184</v>
      </c>
      <c r="Q2" s="390"/>
      <c r="R2" s="390"/>
      <c r="S2" s="390"/>
      <c r="T2" s="390"/>
      <c r="U2" s="390"/>
      <c r="V2" s="390"/>
      <c r="W2" s="390"/>
      <c r="X2" s="391"/>
      <c r="Y2" s="389" t="s">
        <v>2185</v>
      </c>
      <c r="Z2" s="390"/>
      <c r="AA2" s="391"/>
      <c r="AB2" s="275" t="s">
        <v>2186</v>
      </c>
      <c r="AC2" s="390" t="s">
        <v>2182</v>
      </c>
      <c r="AD2" s="390"/>
      <c r="AE2" s="390"/>
      <c r="AF2" s="390"/>
      <c r="AG2" s="390"/>
      <c r="AH2" s="390"/>
    </row>
    <row r="3" spans="1:34" s="121" customFormat="1" ht="110.25" customHeight="1">
      <c r="A3" s="175" t="s">
        <v>296</v>
      </c>
      <c r="B3" s="126" t="s">
        <v>0</v>
      </c>
      <c r="C3" s="127" t="s">
        <v>26</v>
      </c>
      <c r="D3" s="127" t="s">
        <v>3694</v>
      </c>
      <c r="E3" s="129" t="s">
        <v>3</v>
      </c>
      <c r="F3" s="128" t="s">
        <v>2538</v>
      </c>
      <c r="G3" s="128" t="s">
        <v>3695</v>
      </c>
      <c r="H3" s="129" t="s">
        <v>27</v>
      </c>
      <c r="I3" s="129" t="s">
        <v>2</v>
      </c>
      <c r="J3" s="129" t="s">
        <v>1886</v>
      </c>
      <c r="K3" s="206" t="s">
        <v>1946</v>
      </c>
      <c r="L3" s="129" t="s">
        <v>1887</v>
      </c>
      <c r="M3" s="129" t="s">
        <v>4</v>
      </c>
      <c r="N3" s="129" t="s">
        <v>3179</v>
      </c>
      <c r="O3" s="130" t="s">
        <v>116</v>
      </c>
      <c r="P3" s="131" t="s">
        <v>3785</v>
      </c>
      <c r="Q3" s="132" t="s">
        <v>3887</v>
      </c>
      <c r="R3" s="236" t="s">
        <v>3789</v>
      </c>
      <c r="S3" s="271" t="s">
        <v>3792</v>
      </c>
      <c r="T3" s="272" t="s">
        <v>3795</v>
      </c>
      <c r="U3" s="271" t="s">
        <v>3798</v>
      </c>
      <c r="V3" s="272" t="s">
        <v>3801</v>
      </c>
      <c r="W3" s="129" t="s">
        <v>3803</v>
      </c>
      <c r="X3" s="272" t="s">
        <v>3897</v>
      </c>
      <c r="Y3" s="132" t="s">
        <v>3904</v>
      </c>
      <c r="Z3" s="131" t="s">
        <v>3909</v>
      </c>
      <c r="AA3" s="132" t="s">
        <v>3806</v>
      </c>
      <c r="AB3" s="131" t="s">
        <v>3808</v>
      </c>
      <c r="AC3" s="132" t="s">
        <v>3811</v>
      </c>
      <c r="AD3" s="131" t="s">
        <v>3812</v>
      </c>
      <c r="AE3" s="132" t="s">
        <v>3816</v>
      </c>
      <c r="AF3" s="131" t="s">
        <v>3818</v>
      </c>
      <c r="AG3" s="132" t="s">
        <v>3820</v>
      </c>
      <c r="AH3" s="131" t="s">
        <v>3823</v>
      </c>
    </row>
    <row r="4" spans="1:34" s="50" customFormat="1" ht="76.5" customHeight="1">
      <c r="A4" s="176" t="s">
        <v>330</v>
      </c>
      <c r="B4" s="55" t="s">
        <v>3453</v>
      </c>
      <c r="C4" s="55" t="s">
        <v>127</v>
      </c>
      <c r="D4" s="55" t="s">
        <v>2381</v>
      </c>
      <c r="E4" s="210" t="s">
        <v>1960</v>
      </c>
      <c r="F4" s="277"/>
      <c r="G4" s="233"/>
      <c r="H4" s="204" t="s">
        <v>1411</v>
      </c>
      <c r="I4" s="201" t="s">
        <v>1892</v>
      </c>
      <c r="J4" s="201" t="s">
        <v>1900</v>
      </c>
      <c r="K4" s="201" t="s">
        <v>1890</v>
      </c>
      <c r="L4" s="47" t="s">
        <v>2378</v>
      </c>
      <c r="M4" s="207" t="s">
        <v>1755</v>
      </c>
      <c r="N4" s="47"/>
      <c r="O4" s="46">
        <f>COUNTIF(Table48[[#This Row],[CMMI Comprehensive Primary Care Plus (CPC+)
Version Date: CY 2021]:[CMS Merit-based Incentive Payment System (MIPS)
Version Date: CY 2021]],"*yes*")</f>
        <v>0</v>
      </c>
      <c r="P4" s="223"/>
      <c r="Q4" s="223"/>
      <c r="R4" s="223"/>
      <c r="S4" s="223"/>
      <c r="T4" s="47"/>
      <c r="U4" s="223"/>
      <c r="V4" s="223"/>
      <c r="W4" s="223"/>
      <c r="X4" s="223"/>
      <c r="Y4" s="223"/>
      <c r="Z4" s="223"/>
      <c r="AA4" s="223"/>
      <c r="AB4" s="47"/>
      <c r="AC4" s="223"/>
      <c r="AD4" s="223"/>
      <c r="AE4" s="47"/>
      <c r="AF4" s="223"/>
      <c r="AG4" s="223"/>
      <c r="AH4" s="47"/>
    </row>
    <row r="5" spans="1:34" s="221" customFormat="1" ht="76.5" customHeight="1">
      <c r="A5" s="177" t="s">
        <v>339</v>
      </c>
      <c r="B5" s="55" t="s">
        <v>299</v>
      </c>
      <c r="C5" s="55" t="s">
        <v>82</v>
      </c>
      <c r="D5" s="57" t="s">
        <v>2381</v>
      </c>
      <c r="E5" s="210" t="s">
        <v>1976</v>
      </c>
      <c r="F5" s="58"/>
      <c r="G5" s="58"/>
      <c r="H5" s="204" t="s">
        <v>2379</v>
      </c>
      <c r="I5" s="201" t="s">
        <v>1888</v>
      </c>
      <c r="J5" s="201" t="s">
        <v>1889</v>
      </c>
      <c r="K5" s="201" t="s">
        <v>1890</v>
      </c>
      <c r="L5" s="201" t="s">
        <v>1891</v>
      </c>
      <c r="M5" s="201" t="s">
        <v>5</v>
      </c>
      <c r="N5" s="47"/>
      <c r="O5" s="46">
        <f>COUNTIF(Table48[[#This Row],[CMMI Comprehensive Primary Care Plus (CPC+)
Version Date: CY 2021]:[CMS Merit-based Incentive Payment System (MIPS)
Version Date: CY 2021]],"*yes*")</f>
        <v>0</v>
      </c>
      <c r="P5" s="223"/>
      <c r="Q5" s="223"/>
      <c r="R5" s="223"/>
      <c r="S5" s="223"/>
      <c r="T5" s="47"/>
      <c r="U5" s="223"/>
      <c r="V5" s="223"/>
      <c r="W5" s="223"/>
      <c r="X5" s="223" t="s">
        <v>3899</v>
      </c>
      <c r="Y5" s="223"/>
      <c r="Z5" s="223"/>
      <c r="AA5" s="223"/>
      <c r="AB5" s="47"/>
      <c r="AC5" s="223"/>
      <c r="AD5" s="223"/>
      <c r="AE5" s="47"/>
      <c r="AF5" s="223"/>
      <c r="AG5" s="223"/>
      <c r="AH5" s="47" t="s">
        <v>1</v>
      </c>
    </row>
    <row r="6" spans="1:34" s="221" customFormat="1" ht="76.5" customHeight="1">
      <c r="A6" s="177" t="s">
        <v>426</v>
      </c>
      <c r="B6" s="55" t="s">
        <v>299</v>
      </c>
      <c r="C6" s="55" t="s">
        <v>82</v>
      </c>
      <c r="D6" s="57" t="s">
        <v>97</v>
      </c>
      <c r="E6" s="210" t="s">
        <v>1976</v>
      </c>
      <c r="F6" s="62" t="s">
        <v>2566</v>
      </c>
      <c r="G6" s="62" t="s">
        <v>3298</v>
      </c>
      <c r="H6" s="181" t="s">
        <v>2219</v>
      </c>
      <c r="I6" s="201" t="s">
        <v>1888</v>
      </c>
      <c r="J6" s="201" t="s">
        <v>1889</v>
      </c>
      <c r="K6" s="201" t="s">
        <v>1890</v>
      </c>
      <c r="L6" s="201" t="s">
        <v>1891</v>
      </c>
      <c r="M6" s="201" t="s">
        <v>5</v>
      </c>
      <c r="N6" s="201"/>
      <c r="O6" s="46">
        <f>COUNTIF(Table48[[#This Row],[CMMI Comprehensive Primary Care Plus (CPC+)
Version Date: CY 2021]:[CMS Merit-based Incentive Payment System (MIPS)
Version Date: CY 2021]],"*yes*")</f>
        <v>2</v>
      </c>
      <c r="P6" s="223"/>
      <c r="Q6" s="223"/>
      <c r="R6" s="223"/>
      <c r="S6" s="223" t="s">
        <v>1</v>
      </c>
      <c r="T6" s="47"/>
      <c r="U6" s="223"/>
      <c r="V6" s="223"/>
      <c r="W6" s="223" t="s">
        <v>1</v>
      </c>
      <c r="X6" s="223"/>
      <c r="Y6" s="223"/>
      <c r="Z6" s="223"/>
      <c r="AA6" s="223"/>
      <c r="AB6" s="47"/>
      <c r="AC6" s="223" t="s">
        <v>1</v>
      </c>
      <c r="AD6" s="223" t="s">
        <v>1</v>
      </c>
      <c r="AE6" s="47"/>
      <c r="AF6" s="223"/>
      <c r="AG6" s="223"/>
      <c r="AH6" s="47"/>
    </row>
    <row r="7" spans="1:34" s="26" customFormat="1" ht="76.5" customHeight="1">
      <c r="A7" s="176" t="s">
        <v>427</v>
      </c>
      <c r="B7" s="55" t="s">
        <v>2195</v>
      </c>
      <c r="C7" s="55" t="s">
        <v>28</v>
      </c>
      <c r="D7" s="57" t="s">
        <v>2380</v>
      </c>
      <c r="E7" s="210" t="s">
        <v>1976</v>
      </c>
      <c r="F7" s="62" t="s">
        <v>2673</v>
      </c>
      <c r="G7" s="62" t="s">
        <v>3286</v>
      </c>
      <c r="H7" s="204" t="s">
        <v>2229</v>
      </c>
      <c r="I7" s="201" t="s">
        <v>1892</v>
      </c>
      <c r="J7" s="201" t="s">
        <v>1893</v>
      </c>
      <c r="K7" s="201" t="s">
        <v>1890</v>
      </c>
      <c r="L7" s="201" t="s">
        <v>2210</v>
      </c>
      <c r="M7" s="47" t="s">
        <v>5</v>
      </c>
      <c r="N7" s="47" t="s">
        <v>1</v>
      </c>
      <c r="O7" s="46">
        <f>COUNTIF(Table48[[#This Row],[CMMI Comprehensive Primary Care Plus (CPC+)
Version Date: CY 2021]:[CMS Merit-based Incentive Payment System (MIPS)
Version Date: CY 2021]],"*yes*")</f>
        <v>4</v>
      </c>
      <c r="P7" s="223"/>
      <c r="Q7" s="223"/>
      <c r="R7" s="223" t="s">
        <v>3108</v>
      </c>
      <c r="S7" s="223" t="s">
        <v>1</v>
      </c>
      <c r="T7" s="47" t="s">
        <v>1</v>
      </c>
      <c r="U7" s="223"/>
      <c r="V7" s="223"/>
      <c r="W7" s="223" t="s">
        <v>1</v>
      </c>
      <c r="X7" s="223"/>
      <c r="Y7" s="223"/>
      <c r="Z7" s="223"/>
      <c r="AA7" s="223"/>
      <c r="AB7" s="47"/>
      <c r="AC7" s="223"/>
      <c r="AD7" s="223"/>
      <c r="AE7" s="47" t="s">
        <v>1</v>
      </c>
      <c r="AF7" s="223" t="s">
        <v>1</v>
      </c>
      <c r="AG7" s="223" t="s">
        <v>3913</v>
      </c>
      <c r="AH7" s="47"/>
    </row>
    <row r="8" spans="1:34" s="26" customFormat="1" ht="76.5" customHeight="1">
      <c r="A8" s="177" t="s">
        <v>428</v>
      </c>
      <c r="B8" s="55" t="s">
        <v>3368</v>
      </c>
      <c r="C8" s="55" t="s">
        <v>167</v>
      </c>
      <c r="D8" s="57" t="s">
        <v>2380</v>
      </c>
      <c r="E8" s="210" t="s">
        <v>583</v>
      </c>
      <c r="F8" s="62" t="s">
        <v>2578</v>
      </c>
      <c r="G8" s="62"/>
      <c r="H8" s="181" t="s">
        <v>1525</v>
      </c>
      <c r="I8" s="201" t="s">
        <v>1932</v>
      </c>
      <c r="J8" s="201" t="s">
        <v>97</v>
      </c>
      <c r="K8" s="201" t="s">
        <v>1894</v>
      </c>
      <c r="L8" s="201" t="s">
        <v>2378</v>
      </c>
      <c r="M8" s="201" t="s">
        <v>6</v>
      </c>
      <c r="N8" s="201"/>
      <c r="O8" s="46">
        <f>COUNTIF(Table48[[#This Row],[CMMI Comprehensive Primary Care Plus (CPC+)
Version Date: CY 2021]:[CMS Merit-based Incentive Payment System (MIPS)
Version Date: CY 2021]],"*yes*")</f>
        <v>3</v>
      </c>
      <c r="P8" s="223" t="s">
        <v>1</v>
      </c>
      <c r="Q8" s="223"/>
      <c r="R8" s="223"/>
      <c r="S8" s="223"/>
      <c r="T8" s="47"/>
      <c r="U8" s="223"/>
      <c r="V8" s="223" t="s">
        <v>3238</v>
      </c>
      <c r="W8" s="223" t="s">
        <v>1</v>
      </c>
      <c r="X8" s="223" t="s">
        <v>3900</v>
      </c>
      <c r="Y8" s="223"/>
      <c r="Z8" s="223"/>
      <c r="AA8" s="223"/>
      <c r="AB8" s="47" t="s">
        <v>1</v>
      </c>
      <c r="AC8" s="223"/>
      <c r="AD8" s="223" t="s">
        <v>3121</v>
      </c>
      <c r="AE8" s="47" t="s">
        <v>3660</v>
      </c>
      <c r="AF8" s="223"/>
      <c r="AG8" s="223"/>
      <c r="AH8" s="47" t="s">
        <v>3023</v>
      </c>
    </row>
    <row r="9" spans="1:34" s="26" customFormat="1" ht="76.5" customHeight="1">
      <c r="A9" s="176" t="s">
        <v>429</v>
      </c>
      <c r="B9" s="55" t="s">
        <v>2301</v>
      </c>
      <c r="C9" s="55" t="s">
        <v>97</v>
      </c>
      <c r="D9" s="55" t="s">
        <v>97</v>
      </c>
      <c r="E9" s="198" t="s">
        <v>1652</v>
      </c>
      <c r="F9" s="58"/>
      <c r="G9" s="58"/>
      <c r="H9" s="181" t="s">
        <v>1989</v>
      </c>
      <c r="I9" s="47" t="s">
        <v>1905</v>
      </c>
      <c r="J9" s="47" t="s">
        <v>1919</v>
      </c>
      <c r="K9" s="47" t="s">
        <v>1896</v>
      </c>
      <c r="L9" s="47" t="s">
        <v>1901</v>
      </c>
      <c r="M9" s="149" t="s">
        <v>5</v>
      </c>
      <c r="N9" s="201"/>
      <c r="O9" s="46">
        <f>COUNTIF(Table48[[#This Row],[CMMI Comprehensive Primary Care Plus (CPC+)
Version Date: CY 2021]:[CMS Merit-based Incentive Payment System (MIPS)
Version Date: CY 2021]],"*yes*")</f>
        <v>0</v>
      </c>
      <c r="P9" s="223"/>
      <c r="Q9" s="223"/>
      <c r="R9" s="223"/>
      <c r="S9" s="223"/>
      <c r="T9" s="47"/>
      <c r="U9" s="223"/>
      <c r="V9" s="223"/>
      <c r="W9" s="223"/>
      <c r="X9" s="223"/>
      <c r="Y9" s="223"/>
      <c r="Z9" s="223" t="s">
        <v>1</v>
      </c>
      <c r="AA9" s="223"/>
      <c r="AB9" s="47"/>
      <c r="AC9" s="223"/>
      <c r="AD9" s="223"/>
      <c r="AE9" s="47"/>
      <c r="AF9" s="223"/>
      <c r="AG9" s="223"/>
      <c r="AH9" s="47"/>
    </row>
    <row r="10" spans="1:34" ht="76.5" customHeight="1">
      <c r="A10" s="177" t="s">
        <v>430</v>
      </c>
      <c r="B10" s="55" t="s">
        <v>2997</v>
      </c>
      <c r="C10" s="55" t="s">
        <v>174</v>
      </c>
      <c r="D10" s="57" t="s">
        <v>2380</v>
      </c>
      <c r="E10" s="198" t="s">
        <v>583</v>
      </c>
      <c r="F10" s="62" t="s">
        <v>2578</v>
      </c>
      <c r="G10" s="62"/>
      <c r="H10" s="204" t="s">
        <v>2998</v>
      </c>
      <c r="I10" s="201" t="s">
        <v>1923</v>
      </c>
      <c r="J10" s="201" t="s">
        <v>97</v>
      </c>
      <c r="K10" s="201" t="s">
        <v>1894</v>
      </c>
      <c r="L10" s="201" t="s">
        <v>1897</v>
      </c>
      <c r="M10" s="201" t="s">
        <v>6</v>
      </c>
      <c r="N10" s="201"/>
      <c r="O10" s="46">
        <f>COUNTIF(Table48[[#This Row],[CMMI Comprehensive Primary Care Plus (CPC+)
Version Date: CY 2021]:[CMS Merit-based Incentive Payment System (MIPS)
Version Date: CY 2021]],"*yes*")</f>
        <v>3</v>
      </c>
      <c r="P10" s="223"/>
      <c r="Q10" s="223" t="s">
        <v>2999</v>
      </c>
      <c r="R10" s="223"/>
      <c r="S10" s="223"/>
      <c r="T10" s="47"/>
      <c r="U10" s="223" t="s">
        <v>3661</v>
      </c>
      <c r="V10" s="223"/>
      <c r="W10" s="223" t="s">
        <v>1</v>
      </c>
      <c r="X10" s="223"/>
      <c r="Y10" s="223"/>
      <c r="Z10" s="223"/>
      <c r="AA10" s="223"/>
      <c r="AB10" s="47"/>
      <c r="AC10" s="223"/>
      <c r="AD10" s="223"/>
      <c r="AE10" s="47"/>
      <c r="AF10" s="223"/>
      <c r="AG10" s="223"/>
      <c r="AH10" s="47"/>
    </row>
    <row r="11" spans="1:34" s="26" customFormat="1" ht="76.5" customHeight="1">
      <c r="A11" s="176" t="s">
        <v>431</v>
      </c>
      <c r="B11" s="55" t="s">
        <v>176</v>
      </c>
      <c r="C11" s="55" t="s">
        <v>175</v>
      </c>
      <c r="D11" s="57" t="s">
        <v>2381</v>
      </c>
      <c r="E11" s="198" t="s">
        <v>1976</v>
      </c>
      <c r="F11" s="62"/>
      <c r="G11" s="62"/>
      <c r="H11" s="204" t="s">
        <v>1551</v>
      </c>
      <c r="I11" s="201" t="s">
        <v>1923</v>
      </c>
      <c r="J11" s="201" t="s">
        <v>97</v>
      </c>
      <c r="K11" s="201" t="s">
        <v>1894</v>
      </c>
      <c r="L11" s="201" t="s">
        <v>1897</v>
      </c>
      <c r="M11" s="201" t="s">
        <v>6</v>
      </c>
      <c r="N11" s="201"/>
      <c r="O11" s="46">
        <f>COUNTIF(Table48[[#This Row],[CMMI Comprehensive Primary Care Plus (CPC+)
Version Date: CY 2021]:[CMS Merit-based Incentive Payment System (MIPS)
Version Date: CY 2021]],"*yes*")</f>
        <v>0</v>
      </c>
      <c r="P11" s="223"/>
      <c r="Q11" s="223"/>
      <c r="R11" s="223"/>
      <c r="S11" s="223"/>
      <c r="T11" s="47"/>
      <c r="U11" s="223"/>
      <c r="V11" s="223"/>
      <c r="W11" s="223"/>
      <c r="X11" s="223"/>
      <c r="Y11" s="223"/>
      <c r="Z11" s="223"/>
      <c r="AA11" s="223"/>
      <c r="AB11" s="47"/>
      <c r="AC11" s="223"/>
      <c r="AD11" s="223"/>
      <c r="AE11" s="47"/>
      <c r="AF11" s="223"/>
      <c r="AG11" s="223"/>
      <c r="AH11" s="47"/>
    </row>
    <row r="12" spans="1:34" s="26" customFormat="1" ht="76.5" customHeight="1">
      <c r="A12" s="226" t="s">
        <v>432</v>
      </c>
      <c r="B12" s="55" t="s">
        <v>2117</v>
      </c>
      <c r="C12" s="55" t="s">
        <v>177</v>
      </c>
      <c r="D12" s="57" t="s">
        <v>2381</v>
      </c>
      <c r="E12" s="198" t="s">
        <v>583</v>
      </c>
      <c r="F12" s="62"/>
      <c r="G12" s="62"/>
      <c r="H12" s="204" t="s">
        <v>1558</v>
      </c>
      <c r="I12" s="201" t="s">
        <v>1923</v>
      </c>
      <c r="J12" s="201" t="s">
        <v>97</v>
      </c>
      <c r="K12" s="201" t="s">
        <v>1894</v>
      </c>
      <c r="L12" s="201" t="s">
        <v>1891</v>
      </c>
      <c r="M12" s="207" t="s">
        <v>6</v>
      </c>
      <c r="N12" s="207"/>
      <c r="O12" s="46">
        <f>COUNTIF(Table48[[#This Row],[CMMI Comprehensive Primary Care Plus (CPC+)
Version Date: CY 2021]:[CMS Merit-based Incentive Payment System (MIPS)
Version Date: CY 2021]],"*yes*")</f>
        <v>0</v>
      </c>
      <c r="P12" s="223"/>
      <c r="Q12" s="223"/>
      <c r="R12" s="223"/>
      <c r="S12" s="223"/>
      <c r="T12" s="47"/>
      <c r="U12" s="223"/>
      <c r="V12" s="223"/>
      <c r="W12" s="223"/>
      <c r="X12" s="223"/>
      <c r="Y12" s="223"/>
      <c r="Z12" s="223"/>
      <c r="AA12" s="223"/>
      <c r="AB12" s="47"/>
      <c r="AC12" s="223"/>
      <c r="AD12" s="223"/>
      <c r="AE12" s="47"/>
      <c r="AF12" s="223"/>
      <c r="AG12" s="223"/>
      <c r="AH12" s="47"/>
    </row>
    <row r="13" spans="1:34" s="26" customFormat="1" ht="76.5" customHeight="1">
      <c r="A13" s="177" t="s">
        <v>433</v>
      </c>
      <c r="B13" s="55" t="s">
        <v>128</v>
      </c>
      <c r="C13" s="55" t="s">
        <v>129</v>
      </c>
      <c r="D13" s="57" t="s">
        <v>2381</v>
      </c>
      <c r="E13" s="198" t="s">
        <v>1960</v>
      </c>
      <c r="F13" s="62"/>
      <c r="G13" s="62"/>
      <c r="H13" s="204" t="s">
        <v>1564</v>
      </c>
      <c r="I13" s="201" t="s">
        <v>1892</v>
      </c>
      <c r="J13" s="201" t="s">
        <v>1895</v>
      </c>
      <c r="K13" s="201" t="s">
        <v>1896</v>
      </c>
      <c r="L13" s="201" t="s">
        <v>1897</v>
      </c>
      <c r="M13" s="207" t="s">
        <v>1755</v>
      </c>
      <c r="N13" s="207" t="s">
        <v>1</v>
      </c>
      <c r="O13" s="46">
        <f>COUNTIF(Table48[[#This Row],[CMMI Comprehensive Primary Care Plus (CPC+)
Version Date: CY 2021]:[CMS Merit-based Incentive Payment System (MIPS)
Version Date: CY 2021]],"*yes*")</f>
        <v>0</v>
      </c>
      <c r="P13" s="223"/>
      <c r="Q13" s="223"/>
      <c r="R13" s="223"/>
      <c r="S13" s="223"/>
      <c r="T13" s="47"/>
      <c r="U13" s="223"/>
      <c r="V13" s="223"/>
      <c r="W13" s="223"/>
      <c r="X13" s="223"/>
      <c r="Y13" s="223"/>
      <c r="Z13" s="223"/>
      <c r="AA13" s="223"/>
      <c r="AB13" s="47"/>
      <c r="AC13" s="223"/>
      <c r="AD13" s="223"/>
      <c r="AE13" s="47"/>
      <c r="AF13" s="223"/>
      <c r="AG13" s="223"/>
      <c r="AH13" s="47"/>
    </row>
    <row r="14" spans="1:34" s="26" customFormat="1" ht="76.5" customHeight="1">
      <c r="A14" s="176" t="s">
        <v>434</v>
      </c>
      <c r="B14" s="55" t="s">
        <v>29</v>
      </c>
      <c r="C14" s="55" t="s">
        <v>30</v>
      </c>
      <c r="D14" s="57" t="s">
        <v>2380</v>
      </c>
      <c r="E14" s="198" t="s">
        <v>1976</v>
      </c>
      <c r="F14" s="62" t="s">
        <v>2604</v>
      </c>
      <c r="G14" s="62" t="s">
        <v>3247</v>
      </c>
      <c r="H14" s="204" t="s">
        <v>1567</v>
      </c>
      <c r="I14" s="201" t="s">
        <v>1892</v>
      </c>
      <c r="J14" s="201" t="s">
        <v>1895</v>
      </c>
      <c r="K14" s="201" t="s">
        <v>1896</v>
      </c>
      <c r="L14" s="201" t="s">
        <v>1897</v>
      </c>
      <c r="M14" s="207" t="s">
        <v>1755</v>
      </c>
      <c r="N14" s="207" t="s">
        <v>1</v>
      </c>
      <c r="O14" s="46">
        <f>COUNTIF(Table48[[#This Row],[CMMI Comprehensive Primary Care Plus (CPC+)
Version Date: CY 2021]:[CMS Merit-based Incentive Payment System (MIPS)
Version Date: CY 2021]],"*yes*")</f>
        <v>6</v>
      </c>
      <c r="P14" s="223" t="s">
        <v>1</v>
      </c>
      <c r="Q14" s="223"/>
      <c r="R14" s="223" t="s">
        <v>1</v>
      </c>
      <c r="S14" s="223" t="s">
        <v>3662</v>
      </c>
      <c r="T14" s="47" t="s">
        <v>1</v>
      </c>
      <c r="U14" s="223"/>
      <c r="V14" s="223" t="s">
        <v>3404</v>
      </c>
      <c r="W14" s="223" t="s">
        <v>1</v>
      </c>
      <c r="X14" s="223" t="s">
        <v>2507</v>
      </c>
      <c r="Y14" s="223"/>
      <c r="Z14" s="223"/>
      <c r="AA14" s="223"/>
      <c r="AB14" s="47" t="s">
        <v>1</v>
      </c>
      <c r="AC14" s="223" t="s">
        <v>1</v>
      </c>
      <c r="AD14" s="223" t="s">
        <v>1</v>
      </c>
      <c r="AE14" s="47"/>
      <c r="AF14" s="223"/>
      <c r="AG14" s="223" t="s">
        <v>3913</v>
      </c>
      <c r="AH14" s="47" t="s">
        <v>1</v>
      </c>
    </row>
    <row r="15" spans="1:34" s="221" customFormat="1" ht="76.5" customHeight="1">
      <c r="A15" s="176" t="s">
        <v>435</v>
      </c>
      <c r="B15" s="55" t="s">
        <v>105</v>
      </c>
      <c r="C15" s="55" t="s">
        <v>106</v>
      </c>
      <c r="D15" s="57" t="s">
        <v>2381</v>
      </c>
      <c r="E15" s="210" t="s">
        <v>1976</v>
      </c>
      <c r="F15" s="58"/>
      <c r="G15" s="58"/>
      <c r="H15" s="204" t="s">
        <v>3454</v>
      </c>
      <c r="I15" s="201" t="s">
        <v>1944</v>
      </c>
      <c r="J15" s="201" t="s">
        <v>97</v>
      </c>
      <c r="K15" s="201" t="s">
        <v>1890</v>
      </c>
      <c r="L15" s="201" t="s">
        <v>1897</v>
      </c>
      <c r="M15" s="207" t="s">
        <v>5</v>
      </c>
      <c r="N15" s="47" t="s">
        <v>1</v>
      </c>
      <c r="O15" s="46">
        <f>COUNTIF(Table48[[#This Row],[CMMI Comprehensive Primary Care Plus (CPC+)
Version Date: CY 2021]:[CMS Merit-based Incentive Payment System (MIPS)
Version Date: CY 2021]],"*yes*")</f>
        <v>0</v>
      </c>
      <c r="P15" s="223"/>
      <c r="Q15" s="223"/>
      <c r="R15" s="223"/>
      <c r="S15" s="223"/>
      <c r="T15" s="47"/>
      <c r="U15" s="223"/>
      <c r="V15" s="223"/>
      <c r="W15" s="223"/>
      <c r="X15" s="223"/>
      <c r="Y15" s="223"/>
      <c r="Z15" s="223"/>
      <c r="AA15" s="223"/>
      <c r="AB15" s="47"/>
      <c r="AC15" s="223"/>
      <c r="AD15" s="223"/>
      <c r="AE15" s="47"/>
      <c r="AF15" s="223"/>
      <c r="AG15" s="223"/>
      <c r="AH15" s="47"/>
    </row>
    <row r="16" spans="1:34" s="26" customFormat="1" ht="76.5" customHeight="1">
      <c r="A16" s="177" t="s">
        <v>340</v>
      </c>
      <c r="B16" s="55" t="s">
        <v>300</v>
      </c>
      <c r="C16" s="55" t="s">
        <v>13</v>
      </c>
      <c r="D16" s="55" t="s">
        <v>2380</v>
      </c>
      <c r="E16" s="198" t="s">
        <v>1976</v>
      </c>
      <c r="F16" s="58" t="s">
        <v>2796</v>
      </c>
      <c r="G16" s="58" t="s">
        <v>3306</v>
      </c>
      <c r="H16" s="181" t="s">
        <v>2382</v>
      </c>
      <c r="I16" s="47" t="s">
        <v>1888</v>
      </c>
      <c r="J16" s="47" t="s">
        <v>1906</v>
      </c>
      <c r="K16" s="47" t="s">
        <v>1890</v>
      </c>
      <c r="L16" s="47" t="s">
        <v>1901</v>
      </c>
      <c r="M16" s="149" t="s">
        <v>5</v>
      </c>
      <c r="N16" s="149"/>
      <c r="O16" s="46">
        <f>COUNTIF(Table48[[#This Row],[CMMI Comprehensive Primary Care Plus (CPC+)
Version Date: CY 2021]:[CMS Merit-based Incentive Payment System (MIPS)
Version Date: CY 2021]],"*yes*")</f>
        <v>2</v>
      </c>
      <c r="P16" s="223"/>
      <c r="Q16" s="223"/>
      <c r="R16" s="223"/>
      <c r="S16" s="223" t="s">
        <v>3663</v>
      </c>
      <c r="T16" s="47"/>
      <c r="U16" s="223"/>
      <c r="V16" s="223"/>
      <c r="W16" s="223" t="s">
        <v>1</v>
      </c>
      <c r="X16" s="223"/>
      <c r="Y16" s="223"/>
      <c r="Z16" s="223"/>
      <c r="AA16" s="223"/>
      <c r="AB16" s="47"/>
      <c r="AC16" s="223"/>
      <c r="AD16" s="223"/>
      <c r="AE16" s="47"/>
      <c r="AF16" s="223"/>
      <c r="AG16" s="223"/>
      <c r="AH16" s="47"/>
    </row>
    <row r="17" spans="1:34" s="26" customFormat="1" ht="76.5" customHeight="1">
      <c r="A17" s="176" t="s">
        <v>436</v>
      </c>
      <c r="B17" s="55" t="s">
        <v>2009</v>
      </c>
      <c r="C17" s="55" t="s">
        <v>33</v>
      </c>
      <c r="D17" s="57" t="s">
        <v>2380</v>
      </c>
      <c r="E17" s="210" t="s">
        <v>1976</v>
      </c>
      <c r="F17" s="58" t="s">
        <v>2799</v>
      </c>
      <c r="G17" s="58" t="s">
        <v>3305</v>
      </c>
      <c r="H17" s="204" t="s">
        <v>2215</v>
      </c>
      <c r="I17" s="201" t="s">
        <v>3011</v>
      </c>
      <c r="J17" s="201" t="s">
        <v>1898</v>
      </c>
      <c r="K17" s="201" t="s">
        <v>1890</v>
      </c>
      <c r="L17" s="47" t="s">
        <v>1891</v>
      </c>
      <c r="M17" s="207" t="s">
        <v>1755</v>
      </c>
      <c r="N17" s="47"/>
      <c r="O17" s="46">
        <f>COUNTIF(Table48[[#This Row],[CMMI Comprehensive Primary Care Plus (CPC+)
Version Date: CY 2021]:[CMS Merit-based Incentive Payment System (MIPS)
Version Date: CY 2021]],"*yes*")</f>
        <v>3</v>
      </c>
      <c r="P17" s="223"/>
      <c r="Q17" s="223" t="s">
        <v>1</v>
      </c>
      <c r="R17" s="223"/>
      <c r="S17" s="223" t="s">
        <v>1</v>
      </c>
      <c r="T17" s="47"/>
      <c r="U17" s="223"/>
      <c r="V17" s="223"/>
      <c r="W17" s="223" t="s">
        <v>1</v>
      </c>
      <c r="X17" s="223" t="s">
        <v>3899</v>
      </c>
      <c r="Y17" s="223"/>
      <c r="Z17" s="223"/>
      <c r="AA17" s="223"/>
      <c r="AB17" s="47" t="s">
        <v>1</v>
      </c>
      <c r="AC17" s="223"/>
      <c r="AD17" s="223" t="s">
        <v>1</v>
      </c>
      <c r="AE17" s="47"/>
      <c r="AF17" s="223"/>
      <c r="AG17" s="223" t="s">
        <v>3915</v>
      </c>
      <c r="AH17" s="47" t="s">
        <v>1</v>
      </c>
    </row>
    <row r="18" spans="1:34" s="26" customFormat="1" ht="76.5" customHeight="1">
      <c r="A18" s="176" t="s">
        <v>437</v>
      </c>
      <c r="B18" s="55" t="s">
        <v>2068</v>
      </c>
      <c r="C18" s="55" t="s">
        <v>99</v>
      </c>
      <c r="D18" s="57" t="s">
        <v>2381</v>
      </c>
      <c r="E18" s="210" t="s">
        <v>1976</v>
      </c>
      <c r="F18" s="58"/>
      <c r="G18" s="58"/>
      <c r="H18" s="204" t="s">
        <v>3455</v>
      </c>
      <c r="I18" s="211" t="s">
        <v>3011</v>
      </c>
      <c r="J18" s="201" t="s">
        <v>1900</v>
      </c>
      <c r="K18" s="201" t="s">
        <v>1890</v>
      </c>
      <c r="L18" s="201" t="s">
        <v>1897</v>
      </c>
      <c r="M18" s="207" t="s">
        <v>6</v>
      </c>
      <c r="N18" s="47"/>
      <c r="O18" s="46">
        <f>COUNTIF(Table48[[#This Row],[CMMI Comprehensive Primary Care Plus (CPC+)
Version Date: CY 2021]:[CMS Merit-based Incentive Payment System (MIPS)
Version Date: CY 2021]],"*yes*")</f>
        <v>1</v>
      </c>
      <c r="P18" s="223"/>
      <c r="Q18" s="223"/>
      <c r="R18" s="223" t="s">
        <v>3108</v>
      </c>
      <c r="S18" s="223"/>
      <c r="T18" s="47"/>
      <c r="U18" s="223"/>
      <c r="V18" s="223"/>
      <c r="W18" s="223"/>
      <c r="X18" s="223"/>
      <c r="Y18" s="223"/>
      <c r="Z18" s="223"/>
      <c r="AA18" s="223"/>
      <c r="AB18" s="47"/>
      <c r="AC18" s="223"/>
      <c r="AD18" s="223"/>
      <c r="AE18" s="47"/>
      <c r="AF18" s="223"/>
      <c r="AG18" s="223"/>
      <c r="AH18" s="47" t="s">
        <v>1</v>
      </c>
    </row>
    <row r="19" spans="1:34" s="26" customFormat="1" ht="85" customHeight="1">
      <c r="A19" s="177" t="s">
        <v>438</v>
      </c>
      <c r="B19" s="55" t="s">
        <v>130</v>
      </c>
      <c r="C19" s="55" t="s">
        <v>32</v>
      </c>
      <c r="D19" s="57" t="s">
        <v>2380</v>
      </c>
      <c r="E19" s="210" t="s">
        <v>1960</v>
      </c>
      <c r="F19" s="58" t="s">
        <v>2732</v>
      </c>
      <c r="G19" s="58" t="s">
        <v>3287</v>
      </c>
      <c r="H19" s="204" t="s">
        <v>1441</v>
      </c>
      <c r="I19" s="201" t="s">
        <v>3011</v>
      </c>
      <c r="J19" s="201" t="s">
        <v>1900</v>
      </c>
      <c r="K19" s="201" t="s">
        <v>1890</v>
      </c>
      <c r="L19" s="47" t="s">
        <v>1897</v>
      </c>
      <c r="M19" s="149" t="s">
        <v>1755</v>
      </c>
      <c r="N19" s="47"/>
      <c r="O19" s="46">
        <f>COUNTIF(Table48[[#This Row],[CMMI Comprehensive Primary Care Plus (CPC+)
Version Date: CY 2021]:[CMS Merit-based Incentive Payment System (MIPS)
Version Date: CY 2021]],"*yes*")</f>
        <v>3</v>
      </c>
      <c r="P19" s="223"/>
      <c r="Q19" s="223"/>
      <c r="R19" s="223"/>
      <c r="S19" s="223" t="s">
        <v>3288</v>
      </c>
      <c r="T19" s="47"/>
      <c r="U19" s="223"/>
      <c r="V19" s="223" t="s">
        <v>3413</v>
      </c>
      <c r="W19" s="223" t="s">
        <v>1</v>
      </c>
      <c r="X19" s="223" t="s">
        <v>3664</v>
      </c>
      <c r="Y19" s="223"/>
      <c r="Z19" s="223"/>
      <c r="AA19" s="223"/>
      <c r="AB19" s="47" t="s">
        <v>1</v>
      </c>
      <c r="AC19" s="223"/>
      <c r="AD19" s="223"/>
      <c r="AE19" s="47"/>
      <c r="AF19" s="223"/>
      <c r="AG19" s="223"/>
      <c r="AH19" s="47"/>
    </row>
    <row r="20" spans="1:34" s="26" customFormat="1" ht="76.5" customHeight="1">
      <c r="A20" s="176" t="s">
        <v>439</v>
      </c>
      <c r="B20" s="55" t="s">
        <v>2090</v>
      </c>
      <c r="C20" s="55" t="s">
        <v>705</v>
      </c>
      <c r="D20" s="56" t="s">
        <v>2381</v>
      </c>
      <c r="E20" s="210" t="s">
        <v>1976</v>
      </c>
      <c r="F20" s="58"/>
      <c r="G20" s="58"/>
      <c r="H20" s="204" t="s">
        <v>1499</v>
      </c>
      <c r="I20" s="211" t="s">
        <v>3011</v>
      </c>
      <c r="J20" s="201" t="s">
        <v>97</v>
      </c>
      <c r="K20" s="47" t="s">
        <v>1890</v>
      </c>
      <c r="L20" s="201" t="s">
        <v>1901</v>
      </c>
      <c r="M20" s="207" t="s">
        <v>6</v>
      </c>
      <c r="N20" s="149"/>
      <c r="O20" s="46">
        <f>COUNTIF(Table48[[#This Row],[CMMI Comprehensive Primary Care Plus (CPC+)
Version Date: CY 2021]:[CMS Merit-based Incentive Payment System (MIPS)
Version Date: CY 2021]],"*yes*")</f>
        <v>1</v>
      </c>
      <c r="P20" s="223"/>
      <c r="Q20" s="223"/>
      <c r="R20" s="223"/>
      <c r="S20" s="223"/>
      <c r="T20" s="47"/>
      <c r="U20" s="223" t="s">
        <v>2156</v>
      </c>
      <c r="V20" s="223"/>
      <c r="W20" s="223"/>
      <c r="X20" s="223"/>
      <c r="Y20" s="223"/>
      <c r="Z20" s="223"/>
      <c r="AA20" s="223"/>
      <c r="AB20" s="47"/>
      <c r="AC20" s="223"/>
      <c r="AD20" s="223"/>
      <c r="AE20" s="47"/>
      <c r="AF20" s="223"/>
      <c r="AG20" s="223"/>
      <c r="AH20" s="47"/>
    </row>
    <row r="21" spans="1:34" s="26" customFormat="1" ht="76.5" customHeight="1">
      <c r="A21" s="177" t="s">
        <v>440</v>
      </c>
      <c r="B21" s="55" t="s">
        <v>2187</v>
      </c>
      <c r="C21" s="55" t="s">
        <v>706</v>
      </c>
      <c r="D21" s="56" t="s">
        <v>2381</v>
      </c>
      <c r="E21" s="210" t="s">
        <v>1976</v>
      </c>
      <c r="F21" s="58"/>
      <c r="G21" s="58"/>
      <c r="H21" s="204" t="s">
        <v>1500</v>
      </c>
      <c r="I21" s="47" t="s">
        <v>1892</v>
      </c>
      <c r="J21" s="201" t="s">
        <v>97</v>
      </c>
      <c r="K21" s="201" t="s">
        <v>1890</v>
      </c>
      <c r="L21" s="47" t="s">
        <v>1901</v>
      </c>
      <c r="M21" s="201" t="s">
        <v>6</v>
      </c>
      <c r="N21" s="47"/>
      <c r="O21" s="46">
        <f>COUNTIF(Table48[[#This Row],[CMMI Comprehensive Primary Care Plus (CPC+)
Version Date: CY 2021]:[CMS Merit-based Incentive Payment System (MIPS)
Version Date: CY 2021]],"*yes*")</f>
        <v>1</v>
      </c>
      <c r="P21" s="223"/>
      <c r="Q21" s="223"/>
      <c r="R21" s="223"/>
      <c r="S21" s="223"/>
      <c r="T21" s="47"/>
      <c r="U21" s="223" t="s">
        <v>2157</v>
      </c>
      <c r="V21" s="223"/>
      <c r="W21" s="223"/>
      <c r="X21" s="223"/>
      <c r="Y21" s="223"/>
      <c r="Z21" s="223"/>
      <c r="AA21" s="223"/>
      <c r="AB21" s="47"/>
      <c r="AC21" s="223"/>
      <c r="AD21" s="223"/>
      <c r="AE21" s="47"/>
      <c r="AF21" s="223"/>
      <c r="AG21" s="223"/>
      <c r="AH21" s="47"/>
    </row>
    <row r="22" spans="1:34" s="26" customFormat="1" ht="76.5" customHeight="1">
      <c r="A22" s="226" t="s">
        <v>441</v>
      </c>
      <c r="B22" s="55" t="s">
        <v>301</v>
      </c>
      <c r="C22" s="55" t="s">
        <v>81</v>
      </c>
      <c r="D22" s="56" t="s">
        <v>2381</v>
      </c>
      <c r="E22" s="210" t="s">
        <v>1976</v>
      </c>
      <c r="F22" s="58"/>
      <c r="G22" s="233"/>
      <c r="H22" s="204" t="s">
        <v>1816</v>
      </c>
      <c r="I22" s="201" t="s">
        <v>3011</v>
      </c>
      <c r="J22" s="201" t="s">
        <v>1899</v>
      </c>
      <c r="K22" s="201" t="s">
        <v>1890</v>
      </c>
      <c r="L22" s="201" t="s">
        <v>1897</v>
      </c>
      <c r="M22" s="201" t="s">
        <v>5</v>
      </c>
      <c r="N22" s="201" t="s">
        <v>1</v>
      </c>
      <c r="O22" s="46">
        <f>COUNTIF(Table48[[#This Row],[CMMI Comprehensive Primary Care Plus (CPC+)
Version Date: CY 2021]:[CMS Merit-based Incentive Payment System (MIPS)
Version Date: CY 2021]],"*yes*")</f>
        <v>0</v>
      </c>
      <c r="P22" s="223"/>
      <c r="Q22" s="223"/>
      <c r="R22" s="223"/>
      <c r="S22" s="223"/>
      <c r="T22" s="47"/>
      <c r="U22" s="223"/>
      <c r="V22" s="223"/>
      <c r="W22" s="223"/>
      <c r="X22" s="223"/>
      <c r="Y22" s="223"/>
      <c r="Z22" s="223"/>
      <c r="AA22" s="223"/>
      <c r="AB22" s="47"/>
      <c r="AC22" s="223"/>
      <c r="AD22" s="223"/>
      <c r="AE22" s="47"/>
      <c r="AF22" s="223"/>
      <c r="AG22" s="223"/>
      <c r="AH22" s="47"/>
    </row>
    <row r="23" spans="1:34" s="26" customFormat="1" ht="76.5" customHeight="1">
      <c r="A23" s="226" t="s">
        <v>442</v>
      </c>
      <c r="B23" s="55" t="s">
        <v>1581</v>
      </c>
      <c r="C23" s="55" t="s">
        <v>80</v>
      </c>
      <c r="D23" s="56" t="s">
        <v>2380</v>
      </c>
      <c r="E23" s="210" t="s">
        <v>1976</v>
      </c>
      <c r="F23" s="58" t="s">
        <v>2804</v>
      </c>
      <c r="G23" s="233" t="s">
        <v>3272</v>
      </c>
      <c r="H23" s="204" t="s">
        <v>2218</v>
      </c>
      <c r="I23" s="47" t="s">
        <v>3011</v>
      </c>
      <c r="J23" s="201" t="s">
        <v>1899</v>
      </c>
      <c r="K23" s="201" t="s">
        <v>1890</v>
      </c>
      <c r="L23" s="201" t="s">
        <v>1897</v>
      </c>
      <c r="M23" s="201" t="s">
        <v>1755</v>
      </c>
      <c r="N23" s="47" t="s">
        <v>1</v>
      </c>
      <c r="O23" s="46">
        <f>COUNTIF(Table48[[#This Row],[CMMI Comprehensive Primary Care Plus (CPC+)
Version Date: CY 2021]:[CMS Merit-based Incentive Payment System (MIPS)
Version Date: CY 2021]],"*yes*")</f>
        <v>3</v>
      </c>
      <c r="P23" s="223"/>
      <c r="Q23" s="223"/>
      <c r="R23" s="223" t="s">
        <v>1</v>
      </c>
      <c r="S23" s="223" t="s">
        <v>1</v>
      </c>
      <c r="T23" s="47"/>
      <c r="U23" s="223"/>
      <c r="V23" s="223"/>
      <c r="W23" s="223" t="s">
        <v>1</v>
      </c>
      <c r="X23" s="223" t="s">
        <v>2509</v>
      </c>
      <c r="Y23" s="223"/>
      <c r="Z23" s="223"/>
      <c r="AA23" s="223"/>
      <c r="AB23" s="47"/>
      <c r="AC23" s="223" t="s">
        <v>1</v>
      </c>
      <c r="AD23" s="223" t="s">
        <v>1</v>
      </c>
      <c r="AE23" s="47" t="s">
        <v>1</v>
      </c>
      <c r="AF23" s="223"/>
      <c r="AG23" s="223" t="s">
        <v>3913</v>
      </c>
      <c r="AH23" s="47" t="s">
        <v>1</v>
      </c>
    </row>
    <row r="24" spans="1:34" s="26" customFormat="1" ht="76.5" customHeight="1">
      <c r="A24" s="226" t="s">
        <v>443</v>
      </c>
      <c r="B24" s="55" t="s">
        <v>302</v>
      </c>
      <c r="C24" s="55" t="s">
        <v>84</v>
      </c>
      <c r="D24" s="56" t="s">
        <v>2380</v>
      </c>
      <c r="E24" s="198" t="s">
        <v>1976</v>
      </c>
      <c r="F24" s="58" t="s">
        <v>2595</v>
      </c>
      <c r="G24" s="233" t="s">
        <v>3303</v>
      </c>
      <c r="H24" s="181" t="s">
        <v>3456</v>
      </c>
      <c r="I24" s="201" t="s">
        <v>3011</v>
      </c>
      <c r="J24" s="201" t="s">
        <v>1889</v>
      </c>
      <c r="K24" s="201" t="s">
        <v>1890</v>
      </c>
      <c r="L24" s="201" t="s">
        <v>2210</v>
      </c>
      <c r="M24" s="47" t="s">
        <v>5</v>
      </c>
      <c r="N24" s="149" t="s">
        <v>1</v>
      </c>
      <c r="O24" s="46">
        <f>COUNTIF(Table48[[#This Row],[CMMI Comprehensive Primary Care Plus (CPC+)
Version Date: CY 2021]:[CMS Merit-based Incentive Payment System (MIPS)
Version Date: CY 2021]],"*yes*")</f>
        <v>4</v>
      </c>
      <c r="P24" s="223"/>
      <c r="Q24" s="223" t="s">
        <v>3042</v>
      </c>
      <c r="R24" s="223" t="s">
        <v>3046</v>
      </c>
      <c r="S24" s="223" t="s">
        <v>1</v>
      </c>
      <c r="T24" s="47"/>
      <c r="U24" s="223"/>
      <c r="V24" s="223"/>
      <c r="W24" s="223" t="s">
        <v>1</v>
      </c>
      <c r="X24" s="223" t="s">
        <v>3901</v>
      </c>
      <c r="Y24" s="223"/>
      <c r="Z24" s="223"/>
      <c r="AA24" s="223"/>
      <c r="AB24" s="47"/>
      <c r="AC24" s="223" t="s">
        <v>1</v>
      </c>
      <c r="AD24" s="223" t="s">
        <v>1</v>
      </c>
      <c r="AE24" s="47"/>
      <c r="AF24" s="223"/>
      <c r="AG24" s="223" t="s">
        <v>3913</v>
      </c>
      <c r="AH24" s="47" t="s">
        <v>1</v>
      </c>
    </row>
    <row r="25" spans="1:34" s="26" customFormat="1" ht="76.5" customHeight="1">
      <c r="A25" s="226" t="s">
        <v>444</v>
      </c>
      <c r="B25" s="55" t="s">
        <v>303</v>
      </c>
      <c r="C25" s="55" t="s">
        <v>36</v>
      </c>
      <c r="D25" s="56" t="s">
        <v>2380</v>
      </c>
      <c r="E25" s="198" t="s">
        <v>1976</v>
      </c>
      <c r="F25" s="58" t="s">
        <v>2602</v>
      </c>
      <c r="G25" s="58" t="s">
        <v>3278</v>
      </c>
      <c r="H25" s="204" t="s">
        <v>1464</v>
      </c>
      <c r="I25" s="201" t="s">
        <v>3011</v>
      </c>
      <c r="J25" s="201" t="s">
        <v>1899</v>
      </c>
      <c r="K25" s="201" t="s">
        <v>1890</v>
      </c>
      <c r="L25" s="201" t="s">
        <v>1897</v>
      </c>
      <c r="M25" s="47" t="s">
        <v>1755</v>
      </c>
      <c r="N25" s="149" t="s">
        <v>1</v>
      </c>
      <c r="O25" s="46">
        <f>COUNTIF(Table48[[#This Row],[CMMI Comprehensive Primary Care Plus (CPC+)
Version Date: CY 2021]:[CMS Merit-based Incentive Payment System (MIPS)
Version Date: CY 2021]],"*yes*")</f>
        <v>4</v>
      </c>
      <c r="P25" s="223"/>
      <c r="Q25" s="223"/>
      <c r="R25" s="223"/>
      <c r="S25" s="223" t="s">
        <v>1</v>
      </c>
      <c r="T25" s="47"/>
      <c r="U25" s="223" t="s">
        <v>2152</v>
      </c>
      <c r="V25" s="223" t="s">
        <v>3406</v>
      </c>
      <c r="W25" s="223" t="s">
        <v>1</v>
      </c>
      <c r="X25" s="223" t="s">
        <v>2508</v>
      </c>
      <c r="Y25" s="223"/>
      <c r="Z25" s="223"/>
      <c r="AA25" s="223"/>
      <c r="AB25" s="47" t="s">
        <v>1</v>
      </c>
      <c r="AC25" s="223" t="s">
        <v>1</v>
      </c>
      <c r="AD25" s="223" t="s">
        <v>1</v>
      </c>
      <c r="AE25" s="47"/>
      <c r="AF25" s="223"/>
      <c r="AG25" s="223" t="s">
        <v>3915</v>
      </c>
      <c r="AH25" s="47" t="s">
        <v>1</v>
      </c>
    </row>
    <row r="26" spans="1:34" s="221" customFormat="1" ht="76.5" customHeight="1">
      <c r="A26" s="176" t="s">
        <v>445</v>
      </c>
      <c r="B26" s="55" t="s">
        <v>2091</v>
      </c>
      <c r="C26" s="55" t="s">
        <v>707</v>
      </c>
      <c r="D26" s="56" t="s">
        <v>2381</v>
      </c>
      <c r="E26" s="198" t="s">
        <v>1976</v>
      </c>
      <c r="F26" s="62"/>
      <c r="G26" s="62"/>
      <c r="H26" s="204" t="s">
        <v>1501</v>
      </c>
      <c r="I26" s="201" t="s">
        <v>3011</v>
      </c>
      <c r="J26" s="201" t="s">
        <v>1906</v>
      </c>
      <c r="K26" s="201" t="s">
        <v>1890</v>
      </c>
      <c r="L26" s="201" t="s">
        <v>1901</v>
      </c>
      <c r="M26" s="47" t="s">
        <v>6</v>
      </c>
      <c r="N26" s="201"/>
      <c r="O26" s="46">
        <f>COUNTIF(Table48[[#This Row],[CMMI Comprehensive Primary Care Plus (CPC+)
Version Date: CY 2021]:[CMS Merit-based Incentive Payment System (MIPS)
Version Date: CY 2021]],"*yes*")</f>
        <v>1</v>
      </c>
      <c r="P26" s="223"/>
      <c r="Q26" s="223"/>
      <c r="R26" s="223"/>
      <c r="S26" s="223"/>
      <c r="T26" s="47"/>
      <c r="U26" s="223" t="s">
        <v>2154</v>
      </c>
      <c r="V26" s="223"/>
      <c r="W26" s="223"/>
      <c r="X26" s="223"/>
      <c r="Y26" s="223"/>
      <c r="Z26" s="223"/>
      <c r="AA26" s="223"/>
      <c r="AB26" s="47"/>
      <c r="AC26" s="223"/>
      <c r="AD26" s="223"/>
      <c r="AE26" s="47"/>
      <c r="AF26" s="223"/>
      <c r="AG26" s="223"/>
      <c r="AH26" s="47"/>
    </row>
    <row r="27" spans="1:34" s="221" customFormat="1" ht="76.5" customHeight="1">
      <c r="A27" s="176" t="s">
        <v>341</v>
      </c>
      <c r="B27" s="55" t="s">
        <v>304</v>
      </c>
      <c r="C27" s="55" t="s">
        <v>12</v>
      </c>
      <c r="D27" s="55" t="s">
        <v>2381</v>
      </c>
      <c r="E27" s="198" t="s">
        <v>1976</v>
      </c>
      <c r="F27" s="58"/>
      <c r="G27" s="58"/>
      <c r="H27" s="181" t="s">
        <v>1469</v>
      </c>
      <c r="I27" s="47" t="s">
        <v>1892</v>
      </c>
      <c r="J27" s="201" t="s">
        <v>1900</v>
      </c>
      <c r="K27" s="201" t="s">
        <v>1890</v>
      </c>
      <c r="L27" s="201" t="s">
        <v>1897</v>
      </c>
      <c r="M27" s="207" t="s">
        <v>5</v>
      </c>
      <c r="N27" s="47"/>
      <c r="O27" s="46">
        <f>COUNTIF(Table48[[#This Row],[CMMI Comprehensive Primary Care Plus (CPC+)
Version Date: CY 2021]:[CMS Merit-based Incentive Payment System (MIPS)
Version Date: CY 2021]],"*yes*")</f>
        <v>0</v>
      </c>
      <c r="P27" s="223"/>
      <c r="Q27" s="223"/>
      <c r="R27" s="223"/>
      <c r="S27" s="223"/>
      <c r="T27" s="47"/>
      <c r="U27" s="223"/>
      <c r="V27" s="223"/>
      <c r="W27" s="223"/>
      <c r="X27" s="223"/>
      <c r="Y27" s="223"/>
      <c r="Z27" s="223"/>
      <c r="AA27" s="223"/>
      <c r="AB27" s="47"/>
      <c r="AC27" s="223"/>
      <c r="AD27" s="223"/>
      <c r="AE27" s="47"/>
      <c r="AF27" s="223"/>
      <c r="AG27" s="223"/>
      <c r="AH27" s="47"/>
    </row>
    <row r="28" spans="1:34" s="221" customFormat="1" ht="76.5" customHeight="1">
      <c r="A28" s="226" t="s">
        <v>446</v>
      </c>
      <c r="B28" s="55" t="s">
        <v>305</v>
      </c>
      <c r="C28" s="55" t="s">
        <v>76</v>
      </c>
      <c r="D28" s="56" t="s">
        <v>2380</v>
      </c>
      <c r="E28" s="198" t="s">
        <v>1976</v>
      </c>
      <c r="F28" s="62" t="s">
        <v>2592</v>
      </c>
      <c r="G28" s="62" t="s">
        <v>3271</v>
      </c>
      <c r="H28" s="204" t="s">
        <v>2216</v>
      </c>
      <c r="I28" s="201" t="s">
        <v>3011</v>
      </c>
      <c r="J28" s="201" t="s">
        <v>1889</v>
      </c>
      <c r="K28" s="201" t="s">
        <v>1890</v>
      </c>
      <c r="L28" s="201" t="s">
        <v>1891</v>
      </c>
      <c r="M28" s="201" t="s">
        <v>1755</v>
      </c>
      <c r="N28" s="47"/>
      <c r="O28" s="46">
        <f>COUNTIF(Table48[[#This Row],[CMMI Comprehensive Primary Care Plus (CPC+)
Version Date: CY 2021]:[CMS Merit-based Incentive Payment System (MIPS)
Version Date: CY 2021]],"*yes*")</f>
        <v>3</v>
      </c>
      <c r="P28" s="223"/>
      <c r="Q28" s="223" t="s">
        <v>1</v>
      </c>
      <c r="R28" s="223"/>
      <c r="S28" s="223" t="s">
        <v>1</v>
      </c>
      <c r="T28" s="47"/>
      <c r="U28" s="223"/>
      <c r="V28" s="223"/>
      <c r="W28" s="223" t="s">
        <v>1</v>
      </c>
      <c r="X28" s="223" t="s">
        <v>3899</v>
      </c>
      <c r="Y28" s="223"/>
      <c r="Z28" s="223"/>
      <c r="AA28" s="223"/>
      <c r="AB28" s="47" t="s">
        <v>1</v>
      </c>
      <c r="AC28" s="223" t="s">
        <v>2840</v>
      </c>
      <c r="AD28" s="223" t="s">
        <v>2840</v>
      </c>
      <c r="AE28" s="47" t="s">
        <v>2840</v>
      </c>
      <c r="AF28" s="223" t="s">
        <v>2839</v>
      </c>
      <c r="AG28" s="223" t="s">
        <v>3916</v>
      </c>
      <c r="AH28" s="47" t="s">
        <v>1</v>
      </c>
    </row>
    <row r="29" spans="1:34" s="221" customFormat="1" ht="76.5" customHeight="1">
      <c r="A29" s="226" t="s">
        <v>447</v>
      </c>
      <c r="B29" s="55" t="s">
        <v>1585</v>
      </c>
      <c r="C29" s="55" t="s">
        <v>98</v>
      </c>
      <c r="D29" s="56" t="s">
        <v>2380</v>
      </c>
      <c r="E29" s="198" t="s">
        <v>1976</v>
      </c>
      <c r="F29" s="62"/>
      <c r="G29" s="62"/>
      <c r="H29" s="204" t="s">
        <v>2041</v>
      </c>
      <c r="I29" s="201" t="s">
        <v>3011</v>
      </c>
      <c r="J29" s="201" t="s">
        <v>1889</v>
      </c>
      <c r="K29" s="201" t="s">
        <v>1890</v>
      </c>
      <c r="L29" s="201" t="s">
        <v>1897</v>
      </c>
      <c r="M29" s="201" t="s">
        <v>6</v>
      </c>
      <c r="N29" s="47"/>
      <c r="O29" s="46">
        <f>COUNTIF(Table48[[#This Row],[CMMI Comprehensive Primary Care Plus (CPC+)
Version Date: CY 2021]:[CMS Merit-based Incentive Payment System (MIPS)
Version Date: CY 2021]],"*yes*")</f>
        <v>1</v>
      </c>
      <c r="P29" s="223"/>
      <c r="Q29" s="223"/>
      <c r="R29" s="223" t="s">
        <v>1</v>
      </c>
      <c r="S29" s="223"/>
      <c r="T29" s="47"/>
      <c r="U29" s="223"/>
      <c r="V29" s="223"/>
      <c r="W29" s="223"/>
      <c r="X29" s="223"/>
      <c r="Y29" s="223"/>
      <c r="Z29" s="223"/>
      <c r="AA29" s="223"/>
      <c r="AB29" s="47"/>
      <c r="AC29" s="223"/>
      <c r="AD29" s="223"/>
      <c r="AE29" s="47"/>
      <c r="AF29" s="223"/>
      <c r="AG29" s="223"/>
      <c r="AH29" s="47"/>
    </row>
    <row r="30" spans="1:34" s="221" customFormat="1" ht="76.5" customHeight="1">
      <c r="A30" s="226" t="s">
        <v>448</v>
      </c>
      <c r="B30" s="55" t="s">
        <v>2198</v>
      </c>
      <c r="C30" s="55" t="s">
        <v>708</v>
      </c>
      <c r="D30" s="56" t="s">
        <v>2381</v>
      </c>
      <c r="E30" s="198" t="s">
        <v>1976</v>
      </c>
      <c r="F30" s="62"/>
      <c r="G30" s="62"/>
      <c r="H30" s="204" t="s">
        <v>1502</v>
      </c>
      <c r="I30" s="201" t="s">
        <v>3011</v>
      </c>
      <c r="J30" s="201" t="s">
        <v>1889</v>
      </c>
      <c r="K30" s="201" t="s">
        <v>1890</v>
      </c>
      <c r="L30" s="201" t="s">
        <v>1901</v>
      </c>
      <c r="M30" s="201" t="s">
        <v>6</v>
      </c>
      <c r="N30" s="47"/>
      <c r="O30" s="46">
        <f>COUNTIF(Table48[[#This Row],[CMMI Comprehensive Primary Care Plus (CPC+)
Version Date: CY 2021]:[CMS Merit-based Incentive Payment System (MIPS)
Version Date: CY 2021]],"*yes*")</f>
        <v>1</v>
      </c>
      <c r="P30" s="223"/>
      <c r="Q30" s="223"/>
      <c r="R30" s="223"/>
      <c r="S30" s="223"/>
      <c r="T30" s="47"/>
      <c r="U30" s="223" t="s">
        <v>2158</v>
      </c>
      <c r="V30" s="223"/>
      <c r="W30" s="223"/>
      <c r="X30" s="223"/>
      <c r="Y30" s="223"/>
      <c r="Z30" s="223"/>
      <c r="AA30" s="223"/>
      <c r="AB30" s="47"/>
      <c r="AC30" s="223"/>
      <c r="AD30" s="223"/>
      <c r="AE30" s="47"/>
      <c r="AF30" s="223"/>
      <c r="AG30" s="223"/>
      <c r="AH30" s="47"/>
    </row>
    <row r="31" spans="1:34" s="221" customFormat="1" ht="76.5" customHeight="1">
      <c r="A31" s="226" t="s">
        <v>449</v>
      </c>
      <c r="B31" s="55" t="s">
        <v>1586</v>
      </c>
      <c r="C31" s="55" t="s">
        <v>40</v>
      </c>
      <c r="D31" s="56" t="s">
        <v>2380</v>
      </c>
      <c r="E31" s="198" t="s">
        <v>1960</v>
      </c>
      <c r="F31" s="62" t="s">
        <v>2730</v>
      </c>
      <c r="G31" s="62" t="s">
        <v>3299</v>
      </c>
      <c r="H31" s="204" t="s">
        <v>1480</v>
      </c>
      <c r="I31" s="201" t="s">
        <v>3011</v>
      </c>
      <c r="J31" s="201" t="s">
        <v>1889</v>
      </c>
      <c r="K31" s="201" t="s">
        <v>1890</v>
      </c>
      <c r="L31" s="201" t="s">
        <v>1931</v>
      </c>
      <c r="M31" s="201" t="s">
        <v>1755</v>
      </c>
      <c r="N31" s="201"/>
      <c r="O31" s="46">
        <f>COUNTIF(Table48[[#This Row],[CMMI Comprehensive Primary Care Plus (CPC+)
Version Date: CY 2021]:[CMS Merit-based Incentive Payment System (MIPS)
Version Date: CY 2021]],"*yes*")</f>
        <v>3</v>
      </c>
      <c r="P31" s="223"/>
      <c r="Q31" s="223"/>
      <c r="R31" s="223"/>
      <c r="S31" s="223" t="s">
        <v>3300</v>
      </c>
      <c r="T31" s="47"/>
      <c r="U31" s="223"/>
      <c r="V31" s="223" t="s">
        <v>3410</v>
      </c>
      <c r="W31" s="223" t="s">
        <v>1</v>
      </c>
      <c r="X31" s="223"/>
      <c r="Y31" s="223"/>
      <c r="Z31" s="223"/>
      <c r="AA31" s="223"/>
      <c r="AB31" s="47"/>
      <c r="AC31" s="223"/>
      <c r="AD31" s="223"/>
      <c r="AE31" s="47"/>
      <c r="AF31" s="223"/>
      <c r="AG31" s="223"/>
      <c r="AH31" s="47" t="s">
        <v>1</v>
      </c>
    </row>
    <row r="32" spans="1:34" s="26" customFormat="1" ht="76.5" customHeight="1">
      <c r="A32" s="177" t="s">
        <v>450</v>
      </c>
      <c r="B32" s="55" t="s">
        <v>3237</v>
      </c>
      <c r="C32" s="55" t="s">
        <v>35</v>
      </c>
      <c r="D32" s="56" t="s">
        <v>2381</v>
      </c>
      <c r="E32" s="198" t="s">
        <v>1976</v>
      </c>
      <c r="F32" s="62" t="s">
        <v>2722</v>
      </c>
      <c r="G32" s="62" t="s">
        <v>3274</v>
      </c>
      <c r="H32" s="204" t="s">
        <v>1817</v>
      </c>
      <c r="I32" s="201" t="s">
        <v>3011</v>
      </c>
      <c r="J32" s="201" t="s">
        <v>1900</v>
      </c>
      <c r="K32" s="201" t="s">
        <v>1890</v>
      </c>
      <c r="L32" s="201" t="s">
        <v>1901</v>
      </c>
      <c r="M32" s="201" t="s">
        <v>6</v>
      </c>
      <c r="N32" s="47"/>
      <c r="O32" s="46">
        <f>COUNTIF(Table48[[#This Row],[CMMI Comprehensive Primary Care Plus (CPC+)
Version Date: CY 2021]:[CMS Merit-based Incentive Payment System (MIPS)
Version Date: CY 2021]],"*yes*")</f>
        <v>2</v>
      </c>
      <c r="P32" s="223"/>
      <c r="Q32" s="223"/>
      <c r="R32" s="223"/>
      <c r="S32" s="223" t="s">
        <v>1</v>
      </c>
      <c r="T32" s="47"/>
      <c r="U32" s="223"/>
      <c r="V32" s="223"/>
      <c r="W32" s="223" t="s">
        <v>1</v>
      </c>
      <c r="X32" s="223"/>
      <c r="Y32" s="223"/>
      <c r="Z32" s="223"/>
      <c r="AA32" s="223"/>
      <c r="AB32" s="47"/>
      <c r="AC32" s="223"/>
      <c r="AD32" s="223"/>
      <c r="AE32" s="47"/>
      <c r="AF32" s="223"/>
      <c r="AG32" s="223"/>
      <c r="AH32" s="47"/>
    </row>
    <row r="33" spans="1:34" s="26" customFormat="1" ht="76.5" customHeight="1">
      <c r="A33" s="176" t="s">
        <v>451</v>
      </c>
      <c r="B33" s="55" t="s">
        <v>749</v>
      </c>
      <c r="C33" s="55" t="s">
        <v>1024</v>
      </c>
      <c r="D33" s="178" t="s">
        <v>2381</v>
      </c>
      <c r="E33" s="198" t="s">
        <v>1976</v>
      </c>
      <c r="F33" s="62" t="s">
        <v>2603</v>
      </c>
      <c r="G33" s="62"/>
      <c r="H33" s="204" t="s">
        <v>1515</v>
      </c>
      <c r="I33" s="201" t="s">
        <v>1892</v>
      </c>
      <c r="J33" s="201" t="s">
        <v>1902</v>
      </c>
      <c r="K33" s="201" t="s">
        <v>1890</v>
      </c>
      <c r="L33" s="201" t="s">
        <v>1897</v>
      </c>
      <c r="M33" s="201" t="s">
        <v>327</v>
      </c>
      <c r="N33" s="47"/>
      <c r="O33" s="46">
        <f>COUNTIF(Table48[[#This Row],[CMMI Comprehensive Primary Care Plus (CPC+)
Version Date: CY 2021]:[CMS Merit-based Incentive Payment System (MIPS)
Version Date: CY 2021]],"*yes*")</f>
        <v>1</v>
      </c>
      <c r="P33" s="223"/>
      <c r="Q33" s="223"/>
      <c r="R33" s="223"/>
      <c r="S33" s="223"/>
      <c r="T33" s="47"/>
      <c r="U33" s="223"/>
      <c r="V33" s="223"/>
      <c r="W33" s="223" t="s">
        <v>1</v>
      </c>
      <c r="X33" s="223"/>
      <c r="Y33" s="223"/>
      <c r="Z33" s="223"/>
      <c r="AA33" s="223"/>
      <c r="AB33" s="47"/>
      <c r="AC33" s="223"/>
      <c r="AD33" s="223"/>
      <c r="AE33" s="47"/>
      <c r="AF33" s="223"/>
      <c r="AG33" s="223"/>
      <c r="AH33" s="47"/>
    </row>
    <row r="34" spans="1:34" s="26" customFormat="1" ht="76.5" customHeight="1">
      <c r="A34" s="177" t="s">
        <v>452</v>
      </c>
      <c r="B34" s="55" t="s">
        <v>750</v>
      </c>
      <c r="C34" s="55" t="s">
        <v>1025</v>
      </c>
      <c r="D34" s="56" t="s">
        <v>2380</v>
      </c>
      <c r="E34" s="198" t="s">
        <v>1976</v>
      </c>
      <c r="F34" s="62" t="s">
        <v>2773</v>
      </c>
      <c r="G34" s="62"/>
      <c r="H34" s="204" t="s">
        <v>751</v>
      </c>
      <c r="I34" s="201" t="s">
        <v>1892</v>
      </c>
      <c r="J34" s="201" t="s">
        <v>1902</v>
      </c>
      <c r="K34" s="201" t="s">
        <v>1890</v>
      </c>
      <c r="L34" s="201" t="s">
        <v>1901</v>
      </c>
      <c r="M34" s="201" t="s">
        <v>327</v>
      </c>
      <c r="N34" s="201"/>
      <c r="O34" s="46">
        <f>COUNTIF(Table48[[#This Row],[CMMI Comprehensive Primary Care Plus (CPC+)
Version Date: CY 2021]:[CMS Merit-based Incentive Payment System (MIPS)
Version Date: CY 2021]],"*yes*")</f>
        <v>1</v>
      </c>
      <c r="P34" s="223"/>
      <c r="Q34" s="223"/>
      <c r="R34" s="223"/>
      <c r="S34" s="223"/>
      <c r="T34" s="47"/>
      <c r="U34" s="223"/>
      <c r="V34" s="223"/>
      <c r="W34" s="223" t="s">
        <v>1</v>
      </c>
      <c r="X34" s="223"/>
      <c r="Y34" s="223"/>
      <c r="Z34" s="223"/>
      <c r="AA34" s="223"/>
      <c r="AB34" s="47"/>
      <c r="AC34" s="223"/>
      <c r="AD34" s="223"/>
      <c r="AE34" s="47"/>
      <c r="AF34" s="223"/>
      <c r="AG34" s="223"/>
      <c r="AH34" s="47"/>
    </row>
    <row r="35" spans="1:34" s="26" customFormat="1" ht="76.5" customHeight="1">
      <c r="A35" s="176" t="s">
        <v>453</v>
      </c>
      <c r="B35" s="55" t="s">
        <v>47</v>
      </c>
      <c r="C35" s="55" t="s">
        <v>48</v>
      </c>
      <c r="D35" s="56" t="s">
        <v>2380</v>
      </c>
      <c r="E35" s="210" t="s">
        <v>1960</v>
      </c>
      <c r="F35" s="62"/>
      <c r="G35" s="62"/>
      <c r="H35" s="181" t="s">
        <v>2383</v>
      </c>
      <c r="I35" s="201" t="s">
        <v>1892</v>
      </c>
      <c r="J35" s="201" t="s">
        <v>1900</v>
      </c>
      <c r="K35" s="201" t="s">
        <v>1890</v>
      </c>
      <c r="L35" s="201" t="s">
        <v>2378</v>
      </c>
      <c r="M35" s="201" t="s">
        <v>1755</v>
      </c>
      <c r="N35" s="201"/>
      <c r="O35" s="46">
        <f>COUNTIF(Table48[[#This Row],[CMMI Comprehensive Primary Care Plus (CPC+)
Version Date: CY 2021]:[CMS Merit-based Incentive Payment System (MIPS)
Version Date: CY 2021]],"*yes*")</f>
        <v>0</v>
      </c>
      <c r="P35" s="223"/>
      <c r="Q35" s="223"/>
      <c r="R35" s="223"/>
      <c r="S35" s="223"/>
      <c r="T35" s="47"/>
      <c r="U35" s="223"/>
      <c r="V35" s="223"/>
      <c r="W35" s="223"/>
      <c r="X35" s="223"/>
      <c r="Y35" s="223"/>
      <c r="Z35" s="223"/>
      <c r="AA35" s="223"/>
      <c r="AB35" s="47" t="s">
        <v>1</v>
      </c>
      <c r="AC35" s="223"/>
      <c r="AD35" s="223"/>
      <c r="AE35" s="47"/>
      <c r="AF35" s="223"/>
      <c r="AG35" s="223"/>
      <c r="AH35" s="47"/>
    </row>
    <row r="36" spans="1:34" s="26" customFormat="1" ht="76.5" customHeight="1">
      <c r="A36" s="177" t="s">
        <v>454</v>
      </c>
      <c r="B36" s="55" t="s">
        <v>752</v>
      </c>
      <c r="C36" s="55" t="s">
        <v>1026</v>
      </c>
      <c r="D36" s="178" t="s">
        <v>2381</v>
      </c>
      <c r="E36" s="210" t="s">
        <v>1976</v>
      </c>
      <c r="F36" s="62"/>
      <c r="G36" s="62"/>
      <c r="H36" s="181" t="s">
        <v>1516</v>
      </c>
      <c r="I36" s="201" t="s">
        <v>1892</v>
      </c>
      <c r="J36" s="201" t="s">
        <v>1902</v>
      </c>
      <c r="K36" s="201" t="s">
        <v>1890</v>
      </c>
      <c r="L36" s="47" t="s">
        <v>1897</v>
      </c>
      <c r="M36" s="201" t="s">
        <v>5</v>
      </c>
      <c r="N36" s="201"/>
      <c r="O36" s="46">
        <f>COUNTIF(Table48[[#This Row],[CMMI Comprehensive Primary Care Plus (CPC+)
Version Date: CY 2021]:[CMS Merit-based Incentive Payment System (MIPS)
Version Date: CY 2021]],"*yes*")</f>
        <v>0</v>
      </c>
      <c r="P36" s="223"/>
      <c r="Q36" s="223"/>
      <c r="R36" s="223"/>
      <c r="S36" s="223"/>
      <c r="T36" s="47"/>
      <c r="U36" s="223"/>
      <c r="V36" s="223"/>
      <c r="W36" s="223"/>
      <c r="X36" s="223"/>
      <c r="Y36" s="223"/>
      <c r="Z36" s="223"/>
      <c r="AA36" s="223"/>
      <c r="AB36" s="47"/>
      <c r="AC36" s="223"/>
      <c r="AD36" s="223"/>
      <c r="AE36" s="47"/>
      <c r="AF36" s="223"/>
      <c r="AG36" s="223"/>
      <c r="AH36" s="47"/>
    </row>
    <row r="37" spans="1:34" s="26" customFormat="1" ht="76.5" customHeight="1">
      <c r="A37" s="176" t="s">
        <v>455</v>
      </c>
      <c r="B37" s="55" t="s">
        <v>869</v>
      </c>
      <c r="C37" s="55" t="s">
        <v>3139</v>
      </c>
      <c r="D37" s="178" t="s">
        <v>2381</v>
      </c>
      <c r="E37" s="210" t="s">
        <v>1976</v>
      </c>
      <c r="F37" s="62"/>
      <c r="G37" s="62"/>
      <c r="H37" s="204" t="s">
        <v>870</v>
      </c>
      <c r="I37" s="201" t="s">
        <v>1892</v>
      </c>
      <c r="J37" s="201" t="s">
        <v>1902</v>
      </c>
      <c r="K37" s="201" t="s">
        <v>1890</v>
      </c>
      <c r="L37" s="201" t="s">
        <v>1897</v>
      </c>
      <c r="M37" s="47" t="s">
        <v>1755</v>
      </c>
      <c r="N37" s="47"/>
      <c r="O37" s="46">
        <f>COUNTIF(Table48[[#This Row],[CMMI Comprehensive Primary Care Plus (CPC+)
Version Date: CY 2021]:[CMS Merit-based Incentive Payment System (MIPS)
Version Date: CY 2021]],"*yes*")</f>
        <v>0</v>
      </c>
      <c r="P37" s="223"/>
      <c r="Q37" s="223"/>
      <c r="R37" s="223"/>
      <c r="S37" s="223"/>
      <c r="T37" s="47"/>
      <c r="U37" s="223"/>
      <c r="V37" s="223"/>
      <c r="W37" s="223"/>
      <c r="X37" s="223"/>
      <c r="Y37" s="223"/>
      <c r="Z37" s="223"/>
      <c r="AA37" s="223"/>
      <c r="AB37" s="47"/>
      <c r="AC37" s="223"/>
      <c r="AD37" s="223"/>
      <c r="AE37" s="47"/>
      <c r="AF37" s="223"/>
      <c r="AG37" s="223"/>
      <c r="AH37" s="47"/>
    </row>
    <row r="38" spans="1:34" s="26" customFormat="1" ht="76.5" customHeight="1">
      <c r="A38" s="177" t="s">
        <v>342</v>
      </c>
      <c r="B38" s="55" t="s">
        <v>875</v>
      </c>
      <c r="C38" s="55" t="s">
        <v>3143</v>
      </c>
      <c r="D38" s="55" t="s">
        <v>2381</v>
      </c>
      <c r="E38" s="210" t="s">
        <v>1953</v>
      </c>
      <c r="F38" s="58" t="s">
        <v>2701</v>
      </c>
      <c r="G38" s="58"/>
      <c r="H38" s="204" t="s">
        <v>876</v>
      </c>
      <c r="I38" s="47" t="s">
        <v>1892</v>
      </c>
      <c r="J38" s="201" t="s">
        <v>1902</v>
      </c>
      <c r="K38" s="201" t="s">
        <v>1890</v>
      </c>
      <c r="L38" s="201" t="s">
        <v>1897</v>
      </c>
      <c r="M38" s="201" t="s">
        <v>1755</v>
      </c>
      <c r="N38" s="47"/>
      <c r="O38" s="46">
        <f>COUNTIF(Table48[[#This Row],[CMMI Comprehensive Primary Care Plus (CPC+)
Version Date: CY 2021]:[CMS Merit-based Incentive Payment System (MIPS)
Version Date: CY 2021]],"*yes*")</f>
        <v>0</v>
      </c>
      <c r="P38" s="223"/>
      <c r="Q38" s="223"/>
      <c r="R38" s="223"/>
      <c r="S38" s="223"/>
      <c r="T38" s="47"/>
      <c r="U38" s="223"/>
      <c r="V38" s="223"/>
      <c r="W38" s="223"/>
      <c r="X38" s="223"/>
      <c r="Y38" s="223"/>
      <c r="Z38" s="223"/>
      <c r="AA38" s="223"/>
      <c r="AB38" s="47"/>
      <c r="AC38" s="223"/>
      <c r="AD38" s="223"/>
      <c r="AE38" s="47"/>
      <c r="AF38" s="223"/>
      <c r="AG38" s="223"/>
      <c r="AH38" s="47"/>
    </row>
    <row r="39" spans="1:34" s="26" customFormat="1" ht="76.5" customHeight="1">
      <c r="A39" s="176" t="s">
        <v>456</v>
      </c>
      <c r="B39" s="55" t="s">
        <v>1588</v>
      </c>
      <c r="C39" s="55" t="s">
        <v>9</v>
      </c>
      <c r="D39" s="57" t="s">
        <v>2381</v>
      </c>
      <c r="E39" s="210" t="s">
        <v>1976</v>
      </c>
      <c r="F39" s="62" t="s">
        <v>2797</v>
      </c>
      <c r="G39" s="62" t="s">
        <v>2903</v>
      </c>
      <c r="H39" s="204" t="s">
        <v>2226</v>
      </c>
      <c r="I39" s="201" t="s">
        <v>1888</v>
      </c>
      <c r="J39" s="201" t="s">
        <v>1902</v>
      </c>
      <c r="K39" s="201" t="s">
        <v>1890</v>
      </c>
      <c r="L39" s="201" t="s">
        <v>1897</v>
      </c>
      <c r="M39" s="207" t="s">
        <v>5</v>
      </c>
      <c r="N39" s="207"/>
      <c r="O39" s="46">
        <f>COUNTIF(Table48[[#This Row],[CMMI Comprehensive Primary Care Plus (CPC+)
Version Date: CY 2021]:[CMS Merit-based Incentive Payment System (MIPS)
Version Date: CY 2021]],"*yes*")</f>
        <v>0</v>
      </c>
      <c r="P39" s="223"/>
      <c r="Q39" s="223"/>
      <c r="R39" s="223"/>
      <c r="S39" s="223"/>
      <c r="T39" s="47"/>
      <c r="U39" s="223"/>
      <c r="V39" s="223"/>
      <c r="W39" s="223"/>
      <c r="X39" s="223" t="s">
        <v>2508</v>
      </c>
      <c r="Y39" s="223"/>
      <c r="Z39" s="223"/>
      <c r="AA39" s="223"/>
      <c r="AB39" s="47" t="s">
        <v>1</v>
      </c>
      <c r="AC39" s="223"/>
      <c r="AD39" s="223"/>
      <c r="AE39" s="47"/>
      <c r="AF39" s="223"/>
      <c r="AG39" s="223" t="s">
        <v>3913</v>
      </c>
      <c r="AH39" s="47" t="s">
        <v>1</v>
      </c>
    </row>
    <row r="40" spans="1:34" s="26" customFormat="1" ht="76.5" customHeight="1">
      <c r="A40" s="177" t="s">
        <v>457</v>
      </c>
      <c r="B40" s="55" t="s">
        <v>2092</v>
      </c>
      <c r="C40" s="55" t="s">
        <v>709</v>
      </c>
      <c r="D40" s="57" t="s">
        <v>2380</v>
      </c>
      <c r="E40" s="198" t="s">
        <v>1976</v>
      </c>
      <c r="F40" s="58" t="s">
        <v>2702</v>
      </c>
      <c r="G40" s="58"/>
      <c r="H40" s="181" t="s">
        <v>1503</v>
      </c>
      <c r="I40" s="201" t="s">
        <v>3000</v>
      </c>
      <c r="J40" s="201" t="s">
        <v>1902</v>
      </c>
      <c r="K40" s="201" t="s">
        <v>1890</v>
      </c>
      <c r="L40" s="47" t="s">
        <v>1901</v>
      </c>
      <c r="M40" s="207" t="s">
        <v>5</v>
      </c>
      <c r="N40" s="149"/>
      <c r="O40" s="46">
        <f>COUNTIF(Table48[[#This Row],[CMMI Comprehensive Primary Care Plus (CPC+)
Version Date: CY 2021]:[CMS Merit-based Incentive Payment System (MIPS)
Version Date: CY 2021]],"*yes*")</f>
        <v>2</v>
      </c>
      <c r="P40" s="223"/>
      <c r="Q40" s="223"/>
      <c r="R40" s="223"/>
      <c r="S40" s="223"/>
      <c r="T40" s="47"/>
      <c r="U40" s="223" t="s">
        <v>2159</v>
      </c>
      <c r="V40" s="223"/>
      <c r="W40" s="223" t="s">
        <v>1</v>
      </c>
      <c r="X40" s="223"/>
      <c r="Y40" s="223"/>
      <c r="Z40" s="223"/>
      <c r="AA40" s="223"/>
      <c r="AB40" s="47"/>
      <c r="AC40" s="223"/>
      <c r="AD40" s="223"/>
      <c r="AE40" s="47"/>
      <c r="AF40" s="223"/>
      <c r="AG40" s="223"/>
      <c r="AH40" s="47"/>
    </row>
    <row r="41" spans="1:34" s="26" customFormat="1" ht="76.5" customHeight="1">
      <c r="A41" s="176" t="s">
        <v>458</v>
      </c>
      <c r="B41" s="55" t="s">
        <v>1589</v>
      </c>
      <c r="C41" s="55" t="s">
        <v>168</v>
      </c>
      <c r="D41" s="57" t="s">
        <v>2380</v>
      </c>
      <c r="E41" s="198" t="s">
        <v>1976</v>
      </c>
      <c r="F41" s="58"/>
      <c r="G41" s="58"/>
      <c r="H41" s="181" t="s">
        <v>1494</v>
      </c>
      <c r="I41" s="201" t="s">
        <v>1892</v>
      </c>
      <c r="J41" s="201" t="s">
        <v>1902</v>
      </c>
      <c r="K41" s="201" t="s">
        <v>1890</v>
      </c>
      <c r="L41" s="47" t="s">
        <v>1897</v>
      </c>
      <c r="M41" s="207" t="s">
        <v>5</v>
      </c>
      <c r="N41" s="149"/>
      <c r="O41" s="46">
        <f>COUNTIF(Table48[[#This Row],[CMMI Comprehensive Primary Care Plus (CPC+)
Version Date: CY 2021]:[CMS Merit-based Incentive Payment System (MIPS)
Version Date: CY 2021]],"*yes*")</f>
        <v>1</v>
      </c>
      <c r="P41" s="223"/>
      <c r="Q41" s="223"/>
      <c r="R41" s="223"/>
      <c r="S41" s="223"/>
      <c r="T41" s="47"/>
      <c r="U41" s="223" t="s">
        <v>2175</v>
      </c>
      <c r="V41" s="223"/>
      <c r="W41" s="223"/>
      <c r="X41" s="223"/>
      <c r="Y41" s="223"/>
      <c r="Z41" s="223"/>
      <c r="AA41" s="223"/>
      <c r="AB41" s="47"/>
      <c r="AC41" s="223"/>
      <c r="AD41" s="223"/>
      <c r="AE41" s="47"/>
      <c r="AF41" s="223"/>
      <c r="AG41" s="223"/>
      <c r="AH41" s="47"/>
    </row>
    <row r="42" spans="1:34" s="26" customFormat="1" ht="76.5" customHeight="1">
      <c r="A42" s="177" t="s">
        <v>459</v>
      </c>
      <c r="B42" s="55" t="s">
        <v>131</v>
      </c>
      <c r="C42" s="55" t="s">
        <v>37</v>
      </c>
      <c r="D42" s="57" t="s">
        <v>2380</v>
      </c>
      <c r="E42" s="198" t="s">
        <v>1976</v>
      </c>
      <c r="F42" s="58" t="s">
        <v>2626</v>
      </c>
      <c r="G42" s="58" t="s">
        <v>3279</v>
      </c>
      <c r="H42" s="181" t="s">
        <v>3457</v>
      </c>
      <c r="I42" s="201" t="s">
        <v>1892</v>
      </c>
      <c r="J42" s="201" t="s">
        <v>1903</v>
      </c>
      <c r="K42" s="201" t="s">
        <v>1890</v>
      </c>
      <c r="L42" s="47" t="s">
        <v>1897</v>
      </c>
      <c r="M42" s="207" t="s">
        <v>1755</v>
      </c>
      <c r="N42" s="149" t="s">
        <v>1</v>
      </c>
      <c r="O42" s="46">
        <f>COUNTIF(Table48[[#This Row],[CMMI Comprehensive Primary Care Plus (CPC+)
Version Date: CY 2021]:[CMS Merit-based Incentive Payment System (MIPS)
Version Date: CY 2021]],"*yes*")</f>
        <v>3</v>
      </c>
      <c r="P42" s="223"/>
      <c r="Q42" s="223"/>
      <c r="R42" s="223"/>
      <c r="S42" s="223" t="s">
        <v>1</v>
      </c>
      <c r="T42" s="47"/>
      <c r="U42" s="223" t="s">
        <v>2155</v>
      </c>
      <c r="V42" s="223"/>
      <c r="W42" s="223" t="s">
        <v>1</v>
      </c>
      <c r="X42" s="223" t="s">
        <v>2508</v>
      </c>
      <c r="Y42" s="223"/>
      <c r="Z42" s="223"/>
      <c r="AA42" s="223"/>
      <c r="AB42" s="47"/>
      <c r="AC42" s="223" t="s">
        <v>1</v>
      </c>
      <c r="AD42" s="223" t="s">
        <v>1</v>
      </c>
      <c r="AE42" s="47"/>
      <c r="AF42" s="223"/>
      <c r="AG42" s="223" t="s">
        <v>3915</v>
      </c>
      <c r="AH42" s="47" t="s">
        <v>1</v>
      </c>
    </row>
    <row r="43" spans="1:34" s="26" customFormat="1" ht="76.5" customHeight="1">
      <c r="A43" s="176" t="s">
        <v>460</v>
      </c>
      <c r="B43" s="55" t="s">
        <v>1591</v>
      </c>
      <c r="C43" s="55" t="s">
        <v>34</v>
      </c>
      <c r="D43" s="57" t="s">
        <v>2380</v>
      </c>
      <c r="E43" s="198" t="s">
        <v>1976</v>
      </c>
      <c r="F43" s="62" t="s">
        <v>2625</v>
      </c>
      <c r="G43" s="62" t="s">
        <v>3077</v>
      </c>
      <c r="H43" s="181" t="s">
        <v>2045</v>
      </c>
      <c r="I43" s="201" t="s">
        <v>1892</v>
      </c>
      <c r="J43" s="201" t="s">
        <v>1903</v>
      </c>
      <c r="K43" s="201" t="s">
        <v>1890</v>
      </c>
      <c r="L43" s="201" t="s">
        <v>1897</v>
      </c>
      <c r="M43" s="207" t="s">
        <v>1755</v>
      </c>
      <c r="N43" s="149" t="s">
        <v>1</v>
      </c>
      <c r="O43" s="46">
        <f>COUNTIF(Table48[[#This Row],[CMMI Comprehensive Primary Care Plus (CPC+)
Version Date: CY 2021]:[CMS Merit-based Incentive Payment System (MIPS)
Version Date: CY 2021]],"*yes*")</f>
        <v>0</v>
      </c>
      <c r="P43" s="223"/>
      <c r="Q43" s="223"/>
      <c r="R43" s="223"/>
      <c r="S43" s="223"/>
      <c r="T43" s="47"/>
      <c r="U43" s="223"/>
      <c r="V43" s="223"/>
      <c r="W43" s="223"/>
      <c r="X43" s="223"/>
      <c r="Y43" s="223"/>
      <c r="Z43" s="223"/>
      <c r="AA43" s="223"/>
      <c r="AB43" s="47"/>
      <c r="AC43" s="223"/>
      <c r="AD43" s="223"/>
      <c r="AE43" s="47"/>
      <c r="AF43" s="223"/>
      <c r="AG43" s="223"/>
      <c r="AH43" s="47"/>
    </row>
    <row r="44" spans="1:34" s="26" customFormat="1" ht="76.5" customHeight="1">
      <c r="A44" s="177" t="s">
        <v>461</v>
      </c>
      <c r="B44" s="55" t="s">
        <v>3458</v>
      </c>
      <c r="C44" s="55" t="s">
        <v>104</v>
      </c>
      <c r="D44" s="55" t="s">
        <v>2380</v>
      </c>
      <c r="E44" s="210" t="s">
        <v>1976</v>
      </c>
      <c r="F44" s="58"/>
      <c r="G44" s="58"/>
      <c r="H44" s="204" t="s">
        <v>1505</v>
      </c>
      <c r="I44" s="201" t="s">
        <v>1892</v>
      </c>
      <c r="J44" s="201" t="s">
        <v>1903</v>
      </c>
      <c r="K44" s="201" t="s">
        <v>1890</v>
      </c>
      <c r="L44" s="201" t="s">
        <v>1897</v>
      </c>
      <c r="M44" s="47" t="s">
        <v>1755</v>
      </c>
      <c r="N44" s="47" t="s">
        <v>1</v>
      </c>
      <c r="O44" s="46">
        <f>COUNTIF(Table48[[#This Row],[CMMI Comprehensive Primary Care Plus (CPC+)
Version Date: CY 2021]:[CMS Merit-based Incentive Payment System (MIPS)
Version Date: CY 2021]],"*yes*")</f>
        <v>0</v>
      </c>
      <c r="P44" s="223"/>
      <c r="Q44" s="223"/>
      <c r="R44" s="223"/>
      <c r="S44" s="223"/>
      <c r="T44" s="47"/>
      <c r="U44" s="223"/>
      <c r="V44" s="223"/>
      <c r="W44" s="223"/>
      <c r="X44" s="223" t="s">
        <v>2508</v>
      </c>
      <c r="Y44" s="223"/>
      <c r="Z44" s="223"/>
      <c r="AA44" s="223"/>
      <c r="AB44" s="47"/>
      <c r="AC44" s="223"/>
      <c r="AD44" s="223" t="s">
        <v>1</v>
      </c>
      <c r="AE44" s="47" t="s">
        <v>1</v>
      </c>
      <c r="AF44" s="223"/>
      <c r="AG44" s="223"/>
      <c r="AH44" s="47" t="s">
        <v>1</v>
      </c>
    </row>
    <row r="45" spans="1:34" s="26" customFormat="1" ht="76.5" customHeight="1">
      <c r="A45" s="176" t="s">
        <v>462</v>
      </c>
      <c r="B45" s="55" t="s">
        <v>3459</v>
      </c>
      <c r="C45" s="55" t="s">
        <v>204</v>
      </c>
      <c r="D45" s="55" t="s">
        <v>2380</v>
      </c>
      <c r="E45" s="210" t="s">
        <v>1976</v>
      </c>
      <c r="F45" s="58" t="s">
        <v>3460</v>
      </c>
      <c r="G45" s="58"/>
      <c r="H45" s="181" t="s">
        <v>1508</v>
      </c>
      <c r="I45" s="47" t="s">
        <v>1888</v>
      </c>
      <c r="J45" s="47" t="s">
        <v>1900</v>
      </c>
      <c r="K45" s="47" t="s">
        <v>1890</v>
      </c>
      <c r="L45" s="47" t="s">
        <v>1897</v>
      </c>
      <c r="M45" s="201" t="s">
        <v>5</v>
      </c>
      <c r="N45" s="201"/>
      <c r="O45" s="46">
        <f>COUNTIF(Table48[[#This Row],[CMMI Comprehensive Primary Care Plus (CPC+)
Version Date: CY 2021]:[CMS Merit-based Incentive Payment System (MIPS)
Version Date: CY 2021]],"*yes*")</f>
        <v>1</v>
      </c>
      <c r="P45" s="223"/>
      <c r="Q45" s="223"/>
      <c r="R45" s="223"/>
      <c r="S45" s="223"/>
      <c r="T45" s="47"/>
      <c r="U45" s="223"/>
      <c r="V45" s="223"/>
      <c r="W45" s="223" t="s">
        <v>1</v>
      </c>
      <c r="X45" s="223" t="s">
        <v>2508</v>
      </c>
      <c r="Y45" s="223"/>
      <c r="Z45" s="223"/>
      <c r="AA45" s="223"/>
      <c r="AB45" s="47"/>
      <c r="AC45" s="223" t="s">
        <v>1</v>
      </c>
      <c r="AD45" s="223" t="s">
        <v>1</v>
      </c>
      <c r="AE45" s="47"/>
      <c r="AF45" s="223"/>
      <c r="AG45" s="223"/>
      <c r="AH45" s="47" t="s">
        <v>1</v>
      </c>
    </row>
    <row r="46" spans="1:34" s="26" customFormat="1" ht="76.5" customHeight="1">
      <c r="A46" s="176" t="s">
        <v>463</v>
      </c>
      <c r="B46" s="55" t="s">
        <v>2193</v>
      </c>
      <c r="C46" s="55" t="s">
        <v>85</v>
      </c>
      <c r="D46" s="55" t="s">
        <v>2380</v>
      </c>
      <c r="E46" s="210" t="s">
        <v>1976</v>
      </c>
      <c r="F46" s="62" t="s">
        <v>2627</v>
      </c>
      <c r="G46" s="62" t="s">
        <v>3246</v>
      </c>
      <c r="H46" s="181" t="s">
        <v>1511</v>
      </c>
      <c r="I46" s="47" t="s">
        <v>1892</v>
      </c>
      <c r="J46" s="47" t="s">
        <v>1903</v>
      </c>
      <c r="K46" s="47" t="s">
        <v>1896</v>
      </c>
      <c r="L46" s="47" t="s">
        <v>1897</v>
      </c>
      <c r="M46" s="201" t="s">
        <v>1755</v>
      </c>
      <c r="N46" s="201" t="s">
        <v>1</v>
      </c>
      <c r="O46" s="46">
        <f>COUNTIF(Table48[[#This Row],[CMMI Comprehensive Primary Care Plus (CPC+)
Version Date: CY 2021]:[CMS Merit-based Incentive Payment System (MIPS)
Version Date: CY 2021]],"*yes*")</f>
        <v>6</v>
      </c>
      <c r="P46" s="223" t="s">
        <v>1</v>
      </c>
      <c r="Q46" s="223"/>
      <c r="R46" s="223" t="s">
        <v>1</v>
      </c>
      <c r="S46" s="223" t="s">
        <v>1</v>
      </c>
      <c r="T46" s="47"/>
      <c r="U46" s="223" t="s">
        <v>2173</v>
      </c>
      <c r="V46" s="223" t="s">
        <v>3407</v>
      </c>
      <c r="W46" s="223" t="s">
        <v>1</v>
      </c>
      <c r="X46" s="223" t="s">
        <v>2508</v>
      </c>
      <c r="Y46" s="223"/>
      <c r="Z46" s="223"/>
      <c r="AA46" s="223"/>
      <c r="AB46" s="47"/>
      <c r="AC46" s="223" t="s">
        <v>1</v>
      </c>
      <c r="AD46" s="223" t="s">
        <v>1</v>
      </c>
      <c r="AE46" s="47"/>
      <c r="AF46" s="223" t="s">
        <v>1</v>
      </c>
      <c r="AG46" s="223"/>
      <c r="AH46" s="47" t="s">
        <v>1</v>
      </c>
    </row>
    <row r="47" spans="1:34" s="26" customFormat="1" ht="76.5" customHeight="1">
      <c r="A47" s="177" t="s">
        <v>464</v>
      </c>
      <c r="B47" s="55" t="s">
        <v>620</v>
      </c>
      <c r="C47" s="55" t="s">
        <v>621</v>
      </c>
      <c r="D47" s="55" t="s">
        <v>2381</v>
      </c>
      <c r="E47" s="210" t="s">
        <v>1976</v>
      </c>
      <c r="F47" s="62"/>
      <c r="G47" s="62"/>
      <c r="H47" s="181" t="s">
        <v>1612</v>
      </c>
      <c r="I47" s="47" t="s">
        <v>1892</v>
      </c>
      <c r="J47" s="47" t="s">
        <v>1903</v>
      </c>
      <c r="K47" s="47" t="s">
        <v>1890</v>
      </c>
      <c r="L47" s="47" t="s">
        <v>1891</v>
      </c>
      <c r="M47" s="47" t="s">
        <v>1755</v>
      </c>
      <c r="N47" s="47" t="s">
        <v>1</v>
      </c>
      <c r="O47" s="46">
        <f>COUNTIF(Table48[[#This Row],[CMMI Comprehensive Primary Care Plus (CPC+)
Version Date: CY 2021]:[CMS Merit-based Incentive Payment System (MIPS)
Version Date: CY 2021]],"*yes*")</f>
        <v>0</v>
      </c>
      <c r="P47" s="223"/>
      <c r="Q47" s="223"/>
      <c r="R47" s="223"/>
      <c r="S47" s="223"/>
      <c r="T47" s="47"/>
      <c r="U47" s="223"/>
      <c r="V47" s="223"/>
      <c r="W47" s="223"/>
      <c r="X47" s="223"/>
      <c r="Y47" s="223"/>
      <c r="Z47" s="223"/>
      <c r="AA47" s="223"/>
      <c r="AB47" s="47"/>
      <c r="AC47" s="223"/>
      <c r="AD47" s="223"/>
      <c r="AE47" s="47"/>
      <c r="AF47" s="223"/>
      <c r="AG47" s="223"/>
      <c r="AH47" s="47"/>
    </row>
    <row r="48" spans="1:34" s="26" customFormat="1" ht="76.5" customHeight="1">
      <c r="A48" s="177" t="s">
        <v>465</v>
      </c>
      <c r="B48" s="55" t="s">
        <v>1601</v>
      </c>
      <c r="C48" s="55" t="s">
        <v>132</v>
      </c>
      <c r="D48" s="55" t="s">
        <v>2380</v>
      </c>
      <c r="E48" s="210" t="s">
        <v>1976</v>
      </c>
      <c r="F48" s="62"/>
      <c r="G48" s="62"/>
      <c r="H48" s="181" t="s">
        <v>1518</v>
      </c>
      <c r="I48" s="47" t="s">
        <v>1892</v>
      </c>
      <c r="J48" s="47" t="s">
        <v>1903</v>
      </c>
      <c r="K48" s="47" t="s">
        <v>1896</v>
      </c>
      <c r="L48" s="47" t="s">
        <v>1897</v>
      </c>
      <c r="M48" s="47" t="s">
        <v>1755</v>
      </c>
      <c r="N48" s="47" t="s">
        <v>1</v>
      </c>
      <c r="O48" s="46">
        <f>COUNTIF(Table48[[#This Row],[CMMI Comprehensive Primary Care Plus (CPC+)
Version Date: CY 2021]:[CMS Merit-based Incentive Payment System (MIPS)
Version Date: CY 2021]],"*yes*")</f>
        <v>0</v>
      </c>
      <c r="P48" s="223"/>
      <c r="Q48" s="223"/>
      <c r="R48" s="223"/>
      <c r="S48" s="223"/>
      <c r="T48" s="47"/>
      <c r="U48" s="223"/>
      <c r="V48" s="223"/>
      <c r="W48" s="223"/>
      <c r="X48" s="223"/>
      <c r="Y48" s="223"/>
      <c r="Z48" s="223"/>
      <c r="AA48" s="223"/>
      <c r="AB48" s="47"/>
      <c r="AC48" s="223" t="s">
        <v>1</v>
      </c>
      <c r="AD48" s="223" t="s">
        <v>1</v>
      </c>
      <c r="AE48" s="47"/>
      <c r="AF48" s="223"/>
      <c r="AG48" s="223"/>
      <c r="AH48" s="47" t="s">
        <v>1</v>
      </c>
    </row>
    <row r="49" spans="1:34" s="26" customFormat="1" ht="76.5" customHeight="1">
      <c r="A49" s="177" t="s">
        <v>3930</v>
      </c>
      <c r="B49" s="55" t="s">
        <v>3655</v>
      </c>
      <c r="C49" s="55" t="s">
        <v>97</v>
      </c>
      <c r="D49" s="55" t="s">
        <v>97</v>
      </c>
      <c r="E49" s="198" t="s">
        <v>583</v>
      </c>
      <c r="F49" s="58"/>
      <c r="G49" s="58"/>
      <c r="H49" s="181" t="s">
        <v>3656</v>
      </c>
      <c r="I49" s="47" t="s">
        <v>1921</v>
      </c>
      <c r="J49" s="47" t="s">
        <v>1916</v>
      </c>
      <c r="K49" s="47" t="s">
        <v>1896</v>
      </c>
      <c r="L49" s="47" t="s">
        <v>2210</v>
      </c>
      <c r="M49" s="149" t="s">
        <v>1755</v>
      </c>
      <c r="N49" s="201"/>
      <c r="O49" s="46">
        <f>COUNTIF(Table48[[#This Row],[CMMI Comprehensive Primary Care Plus (CPC+)
Version Date: CY 2021]:[CMS Merit-based Incentive Payment System (MIPS)
Version Date: CY 2021]],"*yes*")</f>
        <v>0</v>
      </c>
      <c r="P49" s="223"/>
      <c r="Q49" s="223"/>
      <c r="R49" s="223"/>
      <c r="S49" s="223"/>
      <c r="T49" s="47"/>
      <c r="U49" s="223"/>
      <c r="V49" s="223"/>
      <c r="W49" s="223"/>
      <c r="X49" s="223"/>
      <c r="Y49" s="223"/>
      <c r="Z49" s="223"/>
      <c r="AA49" s="223"/>
      <c r="AB49" s="47"/>
      <c r="AC49" s="223"/>
      <c r="AD49" s="223"/>
      <c r="AE49" s="47"/>
      <c r="AF49" s="223"/>
      <c r="AG49" s="223"/>
      <c r="AH49" s="47"/>
    </row>
    <row r="50" spans="1:34" s="26" customFormat="1" ht="76.5" customHeight="1">
      <c r="A50" s="177" t="s">
        <v>466</v>
      </c>
      <c r="B50" s="55" t="s">
        <v>133</v>
      </c>
      <c r="C50" s="55" t="s">
        <v>38</v>
      </c>
      <c r="D50" s="55" t="s">
        <v>2380</v>
      </c>
      <c r="E50" s="210" t="s">
        <v>1976</v>
      </c>
      <c r="F50" s="62" t="s">
        <v>2628</v>
      </c>
      <c r="G50" s="62" t="s">
        <v>3282</v>
      </c>
      <c r="H50" s="181" t="s">
        <v>1519</v>
      </c>
      <c r="I50" s="47" t="s">
        <v>1892</v>
      </c>
      <c r="J50" s="47" t="s">
        <v>1903</v>
      </c>
      <c r="K50" s="47" t="s">
        <v>1890</v>
      </c>
      <c r="L50" s="47" t="s">
        <v>1897</v>
      </c>
      <c r="M50" s="47" t="s">
        <v>1755</v>
      </c>
      <c r="N50" s="47" t="s">
        <v>1</v>
      </c>
      <c r="O50" s="46">
        <f>COUNTIF(Table48[[#This Row],[CMMI Comprehensive Primary Care Plus (CPC+)
Version Date: CY 2021]:[CMS Merit-based Incentive Payment System (MIPS)
Version Date: CY 2021]],"*yes*")</f>
        <v>2</v>
      </c>
      <c r="P50" s="223"/>
      <c r="Q50" s="223"/>
      <c r="R50" s="223"/>
      <c r="S50" s="223" t="s">
        <v>1</v>
      </c>
      <c r="T50" s="47"/>
      <c r="U50" s="223"/>
      <c r="V50" s="223"/>
      <c r="W50" s="223" t="s">
        <v>1</v>
      </c>
      <c r="X50" s="223" t="s">
        <v>2508</v>
      </c>
      <c r="Y50" s="223"/>
      <c r="Z50" s="223"/>
      <c r="AA50" s="223"/>
      <c r="AB50" s="47"/>
      <c r="AC50" s="223" t="s">
        <v>1</v>
      </c>
      <c r="AD50" s="223" t="s">
        <v>1</v>
      </c>
      <c r="AE50" s="47"/>
      <c r="AF50" s="223"/>
      <c r="AG50" s="223"/>
      <c r="AH50" s="47"/>
    </row>
    <row r="51" spans="1:34" s="26" customFormat="1" ht="76.5" customHeight="1">
      <c r="A51" s="176" t="s">
        <v>467</v>
      </c>
      <c r="B51" s="55" t="s">
        <v>107</v>
      </c>
      <c r="C51" s="55" t="s">
        <v>103</v>
      </c>
      <c r="D51" s="57" t="s">
        <v>2381</v>
      </c>
      <c r="E51" s="210" t="s">
        <v>1976</v>
      </c>
      <c r="F51" s="62"/>
      <c r="G51" s="62"/>
      <c r="H51" s="181" t="s">
        <v>1520</v>
      </c>
      <c r="I51" s="47" t="s">
        <v>1892</v>
      </c>
      <c r="J51" s="47" t="s">
        <v>1903</v>
      </c>
      <c r="K51" s="47" t="s">
        <v>1890</v>
      </c>
      <c r="L51" s="47" t="s">
        <v>1897</v>
      </c>
      <c r="M51" s="47" t="s">
        <v>1755</v>
      </c>
      <c r="N51" s="47"/>
      <c r="O51" s="46">
        <f>COUNTIF(Table48[[#This Row],[CMMI Comprehensive Primary Care Plus (CPC+)
Version Date: CY 2021]:[CMS Merit-based Incentive Payment System (MIPS)
Version Date: CY 2021]],"*yes*")</f>
        <v>0</v>
      </c>
      <c r="P51" s="223"/>
      <c r="Q51" s="223"/>
      <c r="R51" s="223"/>
      <c r="S51" s="223"/>
      <c r="T51" s="47"/>
      <c r="U51" s="223"/>
      <c r="V51" s="223"/>
      <c r="W51" s="223"/>
      <c r="X51" s="223"/>
      <c r="Y51" s="223"/>
      <c r="Z51" s="223"/>
      <c r="AA51" s="223"/>
      <c r="AB51" s="47"/>
      <c r="AC51" s="223"/>
      <c r="AD51" s="223"/>
      <c r="AE51" s="47"/>
      <c r="AF51" s="223"/>
      <c r="AG51" s="223"/>
      <c r="AH51" s="47"/>
    </row>
    <row r="52" spans="1:34" s="26" customFormat="1" ht="76.5" customHeight="1">
      <c r="A52" s="176" t="s">
        <v>468</v>
      </c>
      <c r="B52" s="55" t="s">
        <v>134</v>
      </c>
      <c r="C52" s="55" t="s">
        <v>95</v>
      </c>
      <c r="D52" s="57" t="s">
        <v>2381</v>
      </c>
      <c r="E52" s="210" t="s">
        <v>1976</v>
      </c>
      <c r="F52" s="62"/>
      <c r="G52" s="62"/>
      <c r="H52" s="181" t="s">
        <v>1521</v>
      </c>
      <c r="I52" s="47" t="s">
        <v>1892</v>
      </c>
      <c r="J52" s="47" t="s">
        <v>1903</v>
      </c>
      <c r="K52" s="47" t="s">
        <v>1896</v>
      </c>
      <c r="L52" s="47" t="s">
        <v>1897</v>
      </c>
      <c r="M52" s="47" t="s">
        <v>1755</v>
      </c>
      <c r="N52" s="47"/>
      <c r="O52" s="46">
        <f>COUNTIF(Table48[[#This Row],[CMMI Comprehensive Primary Care Plus (CPC+)
Version Date: CY 2021]:[CMS Merit-based Incentive Payment System (MIPS)
Version Date: CY 2021]],"*yes*")</f>
        <v>0</v>
      </c>
      <c r="P52" s="223"/>
      <c r="Q52" s="223"/>
      <c r="R52" s="223"/>
      <c r="S52" s="223"/>
      <c r="T52" s="47"/>
      <c r="U52" s="223"/>
      <c r="V52" s="223"/>
      <c r="W52" s="223"/>
      <c r="X52" s="223"/>
      <c r="Y52" s="223"/>
      <c r="Z52" s="223"/>
      <c r="AA52" s="223"/>
      <c r="AB52" s="47"/>
      <c r="AC52" s="223"/>
      <c r="AD52" s="223"/>
      <c r="AE52" s="47"/>
      <c r="AF52" s="223"/>
      <c r="AG52" s="223"/>
      <c r="AH52" s="47"/>
    </row>
    <row r="53" spans="1:34" s="26" customFormat="1" ht="76.5" customHeight="1">
      <c r="A53" s="177" t="s">
        <v>469</v>
      </c>
      <c r="B53" s="55" t="s">
        <v>906</v>
      </c>
      <c r="C53" s="55" t="s">
        <v>3145</v>
      </c>
      <c r="D53" s="57" t="s">
        <v>2381</v>
      </c>
      <c r="E53" s="210" t="s">
        <v>1960</v>
      </c>
      <c r="F53" s="62"/>
      <c r="G53" s="62"/>
      <c r="H53" s="181" t="s">
        <v>1809</v>
      </c>
      <c r="I53" s="47" t="s">
        <v>1892</v>
      </c>
      <c r="J53" s="47" t="s">
        <v>1895</v>
      </c>
      <c r="K53" s="47" t="s">
        <v>1890</v>
      </c>
      <c r="L53" s="47" t="s">
        <v>1897</v>
      </c>
      <c r="M53" s="47" t="s">
        <v>327</v>
      </c>
      <c r="N53" s="47" t="s">
        <v>1</v>
      </c>
      <c r="O53" s="46">
        <f>COUNTIF(Table48[[#This Row],[CMMI Comprehensive Primary Care Plus (CPC+)
Version Date: CY 2021]:[CMS Merit-based Incentive Payment System (MIPS)
Version Date: CY 2021]],"*yes*")</f>
        <v>0</v>
      </c>
      <c r="P53" s="223"/>
      <c r="Q53" s="223"/>
      <c r="R53" s="223"/>
      <c r="S53" s="223"/>
      <c r="T53" s="47"/>
      <c r="U53" s="223"/>
      <c r="V53" s="223"/>
      <c r="W53" s="223"/>
      <c r="X53" s="223"/>
      <c r="Y53" s="223"/>
      <c r="Z53" s="223"/>
      <c r="AA53" s="223"/>
      <c r="AB53" s="47"/>
      <c r="AC53" s="223"/>
      <c r="AD53" s="223"/>
      <c r="AE53" s="47"/>
      <c r="AF53" s="223"/>
      <c r="AG53" s="223"/>
      <c r="AH53" s="47"/>
    </row>
    <row r="54" spans="1:34" s="26" customFormat="1" ht="76.5" customHeight="1">
      <c r="A54" s="176" t="s">
        <v>470</v>
      </c>
      <c r="B54" s="55" t="s">
        <v>2098</v>
      </c>
      <c r="C54" s="55" t="s">
        <v>45</v>
      </c>
      <c r="D54" s="57" t="s">
        <v>2380</v>
      </c>
      <c r="E54" s="210" t="s">
        <v>135</v>
      </c>
      <c r="F54" s="62" t="s">
        <v>2613</v>
      </c>
      <c r="G54" s="62"/>
      <c r="H54" s="181" t="s">
        <v>1522</v>
      </c>
      <c r="I54" s="47" t="s">
        <v>1892</v>
      </c>
      <c r="J54" s="47" t="s">
        <v>1895</v>
      </c>
      <c r="K54" s="47" t="s">
        <v>1890</v>
      </c>
      <c r="L54" s="47" t="s">
        <v>1897</v>
      </c>
      <c r="M54" s="47" t="s">
        <v>327</v>
      </c>
      <c r="N54" s="47" t="s">
        <v>1</v>
      </c>
      <c r="O54" s="46">
        <f>COUNTIF(Table48[[#This Row],[CMMI Comprehensive Primary Care Plus (CPC+)
Version Date: CY 2021]:[CMS Merit-based Incentive Payment System (MIPS)
Version Date: CY 2021]],"*yes*")</f>
        <v>1</v>
      </c>
      <c r="P54" s="223"/>
      <c r="Q54" s="223"/>
      <c r="R54" s="223"/>
      <c r="S54" s="223"/>
      <c r="T54" s="47"/>
      <c r="U54" s="223"/>
      <c r="V54" s="223"/>
      <c r="W54" s="223" t="s">
        <v>1</v>
      </c>
      <c r="X54" s="223" t="s">
        <v>2479</v>
      </c>
      <c r="Y54" s="223"/>
      <c r="Z54" s="223"/>
      <c r="AA54" s="223"/>
      <c r="AB54" s="47"/>
      <c r="AC54" s="223"/>
      <c r="AD54" s="223"/>
      <c r="AE54" s="47"/>
      <c r="AF54" s="223"/>
      <c r="AG54" s="223"/>
      <c r="AH54" s="47"/>
    </row>
    <row r="55" spans="1:34" s="26" customFormat="1" ht="76.5" customHeight="1">
      <c r="A55" s="177" t="s">
        <v>471</v>
      </c>
      <c r="B55" s="55" t="s">
        <v>1603</v>
      </c>
      <c r="C55" s="55" t="s">
        <v>66</v>
      </c>
      <c r="D55" s="57" t="s">
        <v>2380</v>
      </c>
      <c r="E55" s="210" t="s">
        <v>135</v>
      </c>
      <c r="F55" s="62" t="s">
        <v>2614</v>
      </c>
      <c r="G55" s="62"/>
      <c r="H55" s="181" t="s">
        <v>1523</v>
      </c>
      <c r="I55" s="47" t="s">
        <v>1892</v>
      </c>
      <c r="J55" s="47" t="s">
        <v>1895</v>
      </c>
      <c r="K55" s="47" t="s">
        <v>1890</v>
      </c>
      <c r="L55" s="47" t="s">
        <v>1897</v>
      </c>
      <c r="M55" s="47" t="s">
        <v>327</v>
      </c>
      <c r="N55" s="47" t="s">
        <v>1</v>
      </c>
      <c r="O55" s="46">
        <f>COUNTIF(Table48[[#This Row],[CMMI Comprehensive Primary Care Plus (CPC+)
Version Date: CY 2021]:[CMS Merit-based Incentive Payment System (MIPS)
Version Date: CY 2021]],"*yes*")</f>
        <v>1</v>
      </c>
      <c r="P55" s="223"/>
      <c r="Q55" s="223"/>
      <c r="R55" s="223"/>
      <c r="S55" s="223"/>
      <c r="T55" s="47"/>
      <c r="U55" s="223"/>
      <c r="V55" s="223"/>
      <c r="W55" s="223" t="s">
        <v>1</v>
      </c>
      <c r="X55" s="223" t="s">
        <v>2479</v>
      </c>
      <c r="Y55" s="223"/>
      <c r="Z55" s="223"/>
      <c r="AA55" s="223"/>
      <c r="AB55" s="47"/>
      <c r="AC55" s="223"/>
      <c r="AD55" s="223"/>
      <c r="AE55" s="47"/>
      <c r="AF55" s="223"/>
      <c r="AG55" s="223"/>
      <c r="AH55" s="47"/>
    </row>
    <row r="56" spans="1:34" s="26" customFormat="1" ht="76.5" customHeight="1">
      <c r="A56" s="176" t="s">
        <v>472</v>
      </c>
      <c r="B56" s="55" t="s">
        <v>136</v>
      </c>
      <c r="C56" s="55" t="s">
        <v>41</v>
      </c>
      <c r="D56" s="57" t="s">
        <v>2380</v>
      </c>
      <c r="E56" s="210" t="s">
        <v>1976</v>
      </c>
      <c r="F56" s="62" t="s">
        <v>2675</v>
      </c>
      <c r="G56" s="62" t="s">
        <v>3075</v>
      </c>
      <c r="H56" s="181" t="s">
        <v>1524</v>
      </c>
      <c r="I56" s="47" t="s">
        <v>1892</v>
      </c>
      <c r="J56" s="47" t="s">
        <v>1895</v>
      </c>
      <c r="K56" s="47" t="s">
        <v>1890</v>
      </c>
      <c r="L56" s="47" t="s">
        <v>1897</v>
      </c>
      <c r="M56" s="149" t="s">
        <v>1755</v>
      </c>
      <c r="N56" s="149" t="s">
        <v>1</v>
      </c>
      <c r="O56" s="46">
        <f>COUNTIF(Table48[[#This Row],[CMMI Comprehensive Primary Care Plus (CPC+)
Version Date: CY 2021]:[CMS Merit-based Incentive Payment System (MIPS)
Version Date: CY 2021]],"*yes*")</f>
        <v>0</v>
      </c>
      <c r="P56" s="223"/>
      <c r="Q56" s="223"/>
      <c r="R56" s="223"/>
      <c r="S56" s="223"/>
      <c r="T56" s="47"/>
      <c r="U56" s="223"/>
      <c r="V56" s="223"/>
      <c r="W56" s="223"/>
      <c r="X56" s="223"/>
      <c r="Y56" s="223"/>
      <c r="Z56" s="223"/>
      <c r="AA56" s="223"/>
      <c r="AB56" s="47"/>
      <c r="AC56" s="223"/>
      <c r="AD56" s="223"/>
      <c r="AE56" s="47"/>
      <c r="AF56" s="223"/>
      <c r="AG56" s="223"/>
      <c r="AH56" s="47"/>
    </row>
    <row r="57" spans="1:34" s="26" customFormat="1" ht="76.5" customHeight="1">
      <c r="A57" s="177" t="s">
        <v>473</v>
      </c>
      <c r="B57" s="55" t="s">
        <v>2099</v>
      </c>
      <c r="C57" s="55" t="s">
        <v>8</v>
      </c>
      <c r="D57" s="55" t="s">
        <v>2380</v>
      </c>
      <c r="E57" s="210" t="s">
        <v>1976</v>
      </c>
      <c r="F57" s="62" t="s">
        <v>2567</v>
      </c>
      <c r="G57" s="62" t="s">
        <v>3304</v>
      </c>
      <c r="H57" s="181" t="s">
        <v>1526</v>
      </c>
      <c r="I57" s="47" t="s">
        <v>1888</v>
      </c>
      <c r="J57" s="47" t="s">
        <v>1900</v>
      </c>
      <c r="K57" s="47" t="s">
        <v>1890</v>
      </c>
      <c r="L57" s="47" t="s">
        <v>1891</v>
      </c>
      <c r="M57" s="149" t="s">
        <v>5</v>
      </c>
      <c r="N57" s="149" t="s">
        <v>1</v>
      </c>
      <c r="O57" s="46">
        <f>COUNTIF(Table48[[#This Row],[CMMI Comprehensive Primary Care Plus (CPC+)
Version Date: CY 2021]:[CMS Merit-based Incentive Payment System (MIPS)
Version Date: CY 2021]],"*yes*")</f>
        <v>2</v>
      </c>
      <c r="P57" s="223"/>
      <c r="Q57" s="223"/>
      <c r="R57" s="223"/>
      <c r="S57" s="223" t="s">
        <v>1</v>
      </c>
      <c r="T57" s="47"/>
      <c r="U57" s="223"/>
      <c r="V57" s="223"/>
      <c r="W57" s="223" t="s">
        <v>1</v>
      </c>
      <c r="X57" s="223" t="s">
        <v>3899</v>
      </c>
      <c r="Y57" s="223"/>
      <c r="Z57" s="223"/>
      <c r="AA57" s="223"/>
      <c r="AB57" s="47" t="s">
        <v>1</v>
      </c>
      <c r="AC57" s="223"/>
      <c r="AD57" s="223"/>
      <c r="AE57" s="47"/>
      <c r="AF57" s="223"/>
      <c r="AG57" s="223"/>
      <c r="AH57" s="47"/>
    </row>
    <row r="58" spans="1:34" s="26" customFormat="1" ht="76.5" customHeight="1">
      <c r="A58" s="176" t="s">
        <v>474</v>
      </c>
      <c r="B58" s="55" t="s">
        <v>2357</v>
      </c>
      <c r="C58" s="55" t="s">
        <v>39</v>
      </c>
      <c r="D58" s="57" t="s">
        <v>2380</v>
      </c>
      <c r="E58" s="210" t="s">
        <v>1960</v>
      </c>
      <c r="F58" s="58" t="s">
        <v>2612</v>
      </c>
      <c r="G58" s="58" t="s">
        <v>3296</v>
      </c>
      <c r="H58" s="181" t="s">
        <v>1528</v>
      </c>
      <c r="I58" s="47" t="s">
        <v>1892</v>
      </c>
      <c r="J58" s="47" t="s">
        <v>1895</v>
      </c>
      <c r="K58" s="47" t="s">
        <v>1890</v>
      </c>
      <c r="L58" s="47" t="s">
        <v>1897</v>
      </c>
      <c r="M58" s="149" t="s">
        <v>327</v>
      </c>
      <c r="N58" s="149" t="s">
        <v>1</v>
      </c>
      <c r="O58" s="46">
        <f>COUNTIF(Table48[[#This Row],[CMMI Comprehensive Primary Care Plus (CPC+)
Version Date: CY 2021]:[CMS Merit-based Incentive Payment System (MIPS)
Version Date: CY 2021]],"*yes*")</f>
        <v>2</v>
      </c>
      <c r="P58" s="223"/>
      <c r="Q58" s="223"/>
      <c r="R58" s="223"/>
      <c r="S58" s="223" t="s">
        <v>3297</v>
      </c>
      <c r="T58" s="47"/>
      <c r="U58" s="223"/>
      <c r="V58" s="223"/>
      <c r="W58" s="223" t="s">
        <v>1</v>
      </c>
      <c r="X58" s="223" t="s">
        <v>3665</v>
      </c>
      <c r="Y58" s="223"/>
      <c r="Z58" s="223"/>
      <c r="AA58" s="223"/>
      <c r="AB58" s="47"/>
      <c r="AC58" s="223"/>
      <c r="AD58" s="223"/>
      <c r="AE58" s="47"/>
      <c r="AF58" s="223"/>
      <c r="AG58" s="223"/>
      <c r="AH58" s="47"/>
    </row>
    <row r="59" spans="1:34" s="26" customFormat="1" ht="76.5" customHeight="1">
      <c r="A59" s="177" t="s">
        <v>475</v>
      </c>
      <c r="B59" s="55" t="s">
        <v>307</v>
      </c>
      <c r="C59" s="55" t="s">
        <v>205</v>
      </c>
      <c r="D59" s="55" t="s">
        <v>2380</v>
      </c>
      <c r="E59" s="210" t="s">
        <v>1976</v>
      </c>
      <c r="F59" s="62" t="s">
        <v>3088</v>
      </c>
      <c r="G59" s="62"/>
      <c r="H59" s="181" t="s">
        <v>1529</v>
      </c>
      <c r="I59" s="47" t="s">
        <v>1944</v>
      </c>
      <c r="J59" s="47" t="s">
        <v>1895</v>
      </c>
      <c r="K59" s="47" t="s">
        <v>1896</v>
      </c>
      <c r="L59" s="47" t="s">
        <v>1897</v>
      </c>
      <c r="M59" s="47" t="s">
        <v>5</v>
      </c>
      <c r="N59" s="47" t="s">
        <v>1</v>
      </c>
      <c r="O59" s="46">
        <f>COUNTIF(Table48[[#This Row],[CMMI Comprehensive Primary Care Plus (CPC+)
Version Date: CY 2021]:[CMS Merit-based Incentive Payment System (MIPS)
Version Date: CY 2021]],"*yes*")</f>
        <v>0</v>
      </c>
      <c r="P59" s="223"/>
      <c r="Q59" s="223"/>
      <c r="R59" s="223"/>
      <c r="S59" s="223"/>
      <c r="T59" s="47"/>
      <c r="U59" s="223"/>
      <c r="V59" s="223"/>
      <c r="W59" s="223"/>
      <c r="X59" s="223"/>
      <c r="Y59" s="223"/>
      <c r="Z59" s="223"/>
      <c r="AA59" s="223"/>
      <c r="AB59" s="47"/>
      <c r="AC59" s="223"/>
      <c r="AD59" s="223"/>
      <c r="AE59" s="47" t="s">
        <v>1</v>
      </c>
      <c r="AF59" s="223"/>
      <c r="AG59" s="223"/>
      <c r="AH59" s="47"/>
    </row>
    <row r="60" spans="1:34" s="26" customFormat="1" ht="76.5" customHeight="1">
      <c r="A60" s="226" t="s">
        <v>343</v>
      </c>
      <c r="B60" s="55" t="s">
        <v>3461</v>
      </c>
      <c r="C60" s="55" t="s">
        <v>3462</v>
      </c>
      <c r="D60" s="55" t="s">
        <v>2380</v>
      </c>
      <c r="E60" s="210" t="s">
        <v>1976</v>
      </c>
      <c r="F60" s="58"/>
      <c r="G60" s="58"/>
      <c r="H60" s="181" t="s">
        <v>3463</v>
      </c>
      <c r="I60" s="47" t="s">
        <v>1892</v>
      </c>
      <c r="J60" s="47" t="s">
        <v>1895</v>
      </c>
      <c r="K60" s="47" t="s">
        <v>1890</v>
      </c>
      <c r="L60" s="47" t="s">
        <v>1897</v>
      </c>
      <c r="M60" s="47" t="s">
        <v>1755</v>
      </c>
      <c r="N60" s="47" t="s">
        <v>1</v>
      </c>
      <c r="O60" s="46">
        <f>COUNTIF(Table48[[#This Row],[CMMI Comprehensive Primary Care Plus (CPC+)
Version Date: CY 2021]:[CMS Merit-based Incentive Payment System (MIPS)
Version Date: CY 2021]],"*yes*")</f>
        <v>0</v>
      </c>
      <c r="P60" s="223"/>
      <c r="Q60" s="223"/>
      <c r="R60" s="223"/>
      <c r="S60" s="223"/>
      <c r="T60" s="47"/>
      <c r="U60" s="223"/>
      <c r="V60" s="223"/>
      <c r="W60" s="223"/>
      <c r="X60" s="223"/>
      <c r="Y60" s="223"/>
      <c r="Z60" s="223"/>
      <c r="AA60" s="223"/>
      <c r="AB60" s="47"/>
      <c r="AC60" s="223"/>
      <c r="AD60" s="223"/>
      <c r="AE60" s="47"/>
      <c r="AF60" s="223"/>
      <c r="AG60" s="223"/>
      <c r="AH60" s="47"/>
    </row>
    <row r="61" spans="1:34" s="26" customFormat="1" ht="76.5" customHeight="1">
      <c r="A61" s="176" t="s">
        <v>476</v>
      </c>
      <c r="B61" s="55" t="s">
        <v>137</v>
      </c>
      <c r="C61" s="55" t="s">
        <v>62</v>
      </c>
      <c r="D61" s="55" t="s">
        <v>2381</v>
      </c>
      <c r="E61" s="198" t="s">
        <v>135</v>
      </c>
      <c r="F61" s="58"/>
      <c r="G61" s="58"/>
      <c r="H61" s="181" t="s">
        <v>1530</v>
      </c>
      <c r="I61" s="201" t="s">
        <v>1892</v>
      </c>
      <c r="J61" s="47" t="s">
        <v>1895</v>
      </c>
      <c r="K61" s="47" t="s">
        <v>1896</v>
      </c>
      <c r="L61" s="47" t="s">
        <v>1897</v>
      </c>
      <c r="M61" s="47" t="s">
        <v>1755</v>
      </c>
      <c r="N61" s="47" t="s">
        <v>1</v>
      </c>
      <c r="O61" s="46">
        <f>COUNTIF(Table48[[#This Row],[CMMI Comprehensive Primary Care Plus (CPC+)
Version Date: CY 2021]:[CMS Merit-based Incentive Payment System (MIPS)
Version Date: CY 2021]],"*yes*")</f>
        <v>0</v>
      </c>
      <c r="P61" s="223"/>
      <c r="Q61" s="223"/>
      <c r="R61" s="223"/>
      <c r="S61" s="223"/>
      <c r="T61" s="47"/>
      <c r="U61" s="223"/>
      <c r="V61" s="223"/>
      <c r="W61" s="223"/>
      <c r="X61" s="223"/>
      <c r="Y61" s="223"/>
      <c r="Z61" s="223"/>
      <c r="AA61" s="223"/>
      <c r="AB61" s="47"/>
      <c r="AC61" s="223"/>
      <c r="AD61" s="223"/>
      <c r="AE61" s="47"/>
      <c r="AF61" s="223"/>
      <c r="AG61" s="223"/>
      <c r="AH61" s="47"/>
    </row>
    <row r="62" spans="1:34" s="26" customFormat="1" ht="76.5" customHeight="1">
      <c r="A62" s="177" t="s">
        <v>477</v>
      </c>
      <c r="B62" s="55" t="s">
        <v>138</v>
      </c>
      <c r="C62" s="55" t="s">
        <v>42</v>
      </c>
      <c r="D62" s="55" t="s">
        <v>2381</v>
      </c>
      <c r="E62" s="210" t="s">
        <v>1976</v>
      </c>
      <c r="F62" s="59"/>
      <c r="G62" s="59"/>
      <c r="H62" s="181" t="s">
        <v>1531</v>
      </c>
      <c r="I62" s="212" t="s">
        <v>1892</v>
      </c>
      <c r="J62" s="47" t="s">
        <v>1895</v>
      </c>
      <c r="K62" s="47" t="s">
        <v>1896</v>
      </c>
      <c r="L62" s="47" t="s">
        <v>1897</v>
      </c>
      <c r="M62" s="47" t="s">
        <v>1755</v>
      </c>
      <c r="N62" s="47" t="s">
        <v>1</v>
      </c>
      <c r="O62" s="46">
        <f>COUNTIF(Table48[[#This Row],[CMMI Comprehensive Primary Care Plus (CPC+)
Version Date: CY 2021]:[CMS Merit-based Incentive Payment System (MIPS)
Version Date: CY 2021]],"*yes*")</f>
        <v>0</v>
      </c>
      <c r="P62" s="223"/>
      <c r="Q62" s="223"/>
      <c r="R62" s="223"/>
      <c r="S62" s="223"/>
      <c r="T62" s="47"/>
      <c r="U62" s="223"/>
      <c r="V62" s="223"/>
      <c r="W62" s="223"/>
      <c r="X62" s="223"/>
      <c r="Y62" s="223"/>
      <c r="Z62" s="223"/>
      <c r="AA62" s="223"/>
      <c r="AB62" s="47"/>
      <c r="AC62" s="223"/>
      <c r="AD62" s="223"/>
      <c r="AE62" s="47"/>
      <c r="AF62" s="223"/>
      <c r="AG62" s="223"/>
      <c r="AH62" s="47"/>
    </row>
    <row r="63" spans="1:34" s="26" customFormat="1" ht="76.5" customHeight="1">
      <c r="A63" s="176" t="s">
        <v>478</v>
      </c>
      <c r="B63" s="55" t="s">
        <v>2832</v>
      </c>
      <c r="C63" s="55" t="s">
        <v>1027</v>
      </c>
      <c r="D63" s="55" t="s">
        <v>2380</v>
      </c>
      <c r="E63" s="198" t="s">
        <v>1688</v>
      </c>
      <c r="F63" s="58"/>
      <c r="G63" s="58"/>
      <c r="H63" s="181" t="s">
        <v>3464</v>
      </c>
      <c r="I63" s="47" t="s">
        <v>1892</v>
      </c>
      <c r="J63" s="47" t="s">
        <v>1895</v>
      </c>
      <c r="K63" s="47" t="s">
        <v>1896</v>
      </c>
      <c r="L63" s="47" t="s">
        <v>1897</v>
      </c>
      <c r="M63" s="47" t="s">
        <v>327</v>
      </c>
      <c r="N63" s="47" t="s">
        <v>1</v>
      </c>
      <c r="O63" s="46">
        <f>COUNTIF(Table48[[#This Row],[CMMI Comprehensive Primary Care Plus (CPC+)
Version Date: CY 2021]:[CMS Merit-based Incentive Payment System (MIPS)
Version Date: CY 2021]],"*yes*")</f>
        <v>0</v>
      </c>
      <c r="P63" s="223"/>
      <c r="Q63" s="223"/>
      <c r="R63" s="223"/>
      <c r="S63" s="223"/>
      <c r="T63" s="47"/>
      <c r="U63" s="223"/>
      <c r="V63" s="223"/>
      <c r="W63" s="223"/>
      <c r="X63" s="223"/>
      <c r="Y63" s="223"/>
      <c r="Z63" s="223"/>
      <c r="AA63" s="223"/>
      <c r="AB63" s="47" t="s">
        <v>1</v>
      </c>
      <c r="AC63" s="223"/>
      <c r="AD63" s="223"/>
      <c r="AE63" s="47"/>
      <c r="AF63" s="223"/>
      <c r="AG63" s="223"/>
      <c r="AH63" s="47"/>
    </row>
    <row r="64" spans="1:34" s="26" customFormat="1" ht="76.5" customHeight="1">
      <c r="A64" s="177" t="s">
        <v>479</v>
      </c>
      <c r="B64" s="55" t="s">
        <v>2100</v>
      </c>
      <c r="C64" s="55" t="s">
        <v>88</v>
      </c>
      <c r="D64" s="55" t="s">
        <v>2380</v>
      </c>
      <c r="E64" s="198" t="s">
        <v>1960</v>
      </c>
      <c r="F64" s="62" t="s">
        <v>2655</v>
      </c>
      <c r="G64" s="62" t="s">
        <v>3283</v>
      </c>
      <c r="H64" s="181" t="s">
        <v>1533</v>
      </c>
      <c r="I64" s="47" t="s">
        <v>1892</v>
      </c>
      <c r="J64" s="47" t="s">
        <v>1895</v>
      </c>
      <c r="K64" s="47" t="s">
        <v>1890</v>
      </c>
      <c r="L64" s="47" t="s">
        <v>1897</v>
      </c>
      <c r="M64" s="47" t="s">
        <v>327</v>
      </c>
      <c r="N64" s="47" t="s">
        <v>1</v>
      </c>
      <c r="O64" s="46">
        <f>COUNTIF(Table48[[#This Row],[CMMI Comprehensive Primary Care Plus (CPC+)
Version Date: CY 2021]:[CMS Merit-based Incentive Payment System (MIPS)
Version Date: CY 2021]],"*yes*")</f>
        <v>2</v>
      </c>
      <c r="P64" s="223"/>
      <c r="Q64" s="223"/>
      <c r="R64" s="223"/>
      <c r="S64" s="223" t="s">
        <v>3284</v>
      </c>
      <c r="T64" s="47"/>
      <c r="U64" s="223"/>
      <c r="V64" s="223"/>
      <c r="W64" s="223" t="s">
        <v>1</v>
      </c>
      <c r="X64" s="223" t="s">
        <v>3666</v>
      </c>
      <c r="Y64" s="223"/>
      <c r="Z64" s="223"/>
      <c r="AA64" s="223"/>
      <c r="AB64" s="47"/>
      <c r="AC64" s="223"/>
      <c r="AD64" s="223"/>
      <c r="AE64" s="47"/>
      <c r="AF64" s="223"/>
      <c r="AG64" s="223"/>
      <c r="AH64" s="47"/>
    </row>
    <row r="65" spans="1:34" s="26" customFormat="1" ht="76.5" customHeight="1">
      <c r="A65" s="176" t="s">
        <v>644</v>
      </c>
      <c r="B65" s="55" t="s">
        <v>2101</v>
      </c>
      <c r="C65" s="55" t="s">
        <v>50</v>
      </c>
      <c r="D65" s="57" t="s">
        <v>2380</v>
      </c>
      <c r="E65" s="198" t="s">
        <v>1960</v>
      </c>
      <c r="F65" s="62" t="s">
        <v>2654</v>
      </c>
      <c r="G65" s="62" t="s">
        <v>3295</v>
      </c>
      <c r="H65" s="181" t="s">
        <v>1534</v>
      </c>
      <c r="I65" s="47" t="s">
        <v>1892</v>
      </c>
      <c r="J65" s="47" t="s">
        <v>1895</v>
      </c>
      <c r="K65" s="47" t="s">
        <v>1890</v>
      </c>
      <c r="L65" s="47" t="s">
        <v>1897</v>
      </c>
      <c r="M65" s="149" t="s">
        <v>327</v>
      </c>
      <c r="N65" s="149" t="s">
        <v>1</v>
      </c>
      <c r="O65" s="46">
        <f>COUNTIF(Table48[[#This Row],[CMMI Comprehensive Primary Care Plus (CPC+)
Version Date: CY 2021]:[CMS Merit-based Incentive Payment System (MIPS)
Version Date: CY 2021]],"*yes*")</f>
        <v>2</v>
      </c>
      <c r="P65" s="223"/>
      <c r="Q65" s="223"/>
      <c r="R65" s="223"/>
      <c r="S65" s="223" t="s">
        <v>3294</v>
      </c>
      <c r="T65" s="47"/>
      <c r="U65" s="223"/>
      <c r="V65" s="223"/>
      <c r="W65" s="223" t="s">
        <v>1</v>
      </c>
      <c r="X65" s="223" t="s">
        <v>3667</v>
      </c>
      <c r="Y65" s="223"/>
      <c r="Z65" s="223"/>
      <c r="AA65" s="223"/>
      <c r="AB65" s="47"/>
      <c r="AC65" s="223"/>
      <c r="AD65" s="223"/>
      <c r="AE65" s="47"/>
      <c r="AF65" s="223"/>
      <c r="AG65" s="223"/>
      <c r="AH65" s="47"/>
    </row>
    <row r="66" spans="1:34" s="229" customFormat="1" ht="76.5" customHeight="1">
      <c r="A66" s="176" t="s">
        <v>645</v>
      </c>
      <c r="B66" s="55" t="s">
        <v>2102</v>
      </c>
      <c r="C66" s="55" t="s">
        <v>94</v>
      </c>
      <c r="D66" s="55" t="s">
        <v>2380</v>
      </c>
      <c r="E66" s="210" t="s">
        <v>1960</v>
      </c>
      <c r="F66" s="58" t="s">
        <v>2736</v>
      </c>
      <c r="G66" s="58" t="s">
        <v>3292</v>
      </c>
      <c r="H66" s="181" t="s">
        <v>3465</v>
      </c>
      <c r="I66" s="47" t="s">
        <v>1892</v>
      </c>
      <c r="J66" s="47" t="s">
        <v>1907</v>
      </c>
      <c r="K66" s="47" t="s">
        <v>1890</v>
      </c>
      <c r="L66" s="47" t="s">
        <v>1897</v>
      </c>
      <c r="M66" s="149" t="s">
        <v>1755</v>
      </c>
      <c r="N66" s="149"/>
      <c r="O66" s="46">
        <f>COUNTIF(Table48[[#This Row],[CMMI Comprehensive Primary Care Plus (CPC+)
Version Date: CY 2021]:[CMS Merit-based Incentive Payment System (MIPS)
Version Date: CY 2021]],"*yes*")</f>
        <v>2</v>
      </c>
      <c r="P66" s="223"/>
      <c r="Q66" s="223"/>
      <c r="R66" s="223"/>
      <c r="S66" s="223" t="s">
        <v>3293</v>
      </c>
      <c r="T66" s="47"/>
      <c r="U66" s="223"/>
      <c r="V66" s="223"/>
      <c r="W66" s="223" t="s">
        <v>1</v>
      </c>
      <c r="X66" s="223"/>
      <c r="Y66" s="223"/>
      <c r="Z66" s="223"/>
      <c r="AA66" s="238"/>
      <c r="AB66" s="47"/>
      <c r="AC66" s="223"/>
      <c r="AD66" s="223"/>
      <c r="AE66" s="47"/>
      <c r="AF66" s="223"/>
      <c r="AG66" s="223"/>
      <c r="AH66" s="148"/>
    </row>
    <row r="67" spans="1:34" s="26" customFormat="1" ht="76.5" customHeight="1">
      <c r="A67" s="176" t="s">
        <v>480</v>
      </c>
      <c r="B67" s="55" t="s">
        <v>753</v>
      </c>
      <c r="C67" s="55" t="s">
        <v>1028</v>
      </c>
      <c r="D67" s="57" t="s">
        <v>2380</v>
      </c>
      <c r="E67" s="210" t="s">
        <v>1951</v>
      </c>
      <c r="F67" s="58" t="s">
        <v>2555</v>
      </c>
      <c r="G67" s="58"/>
      <c r="H67" s="181" t="s">
        <v>1514</v>
      </c>
      <c r="I67" s="47" t="s">
        <v>1892</v>
      </c>
      <c r="J67" s="47" t="s">
        <v>1907</v>
      </c>
      <c r="K67" s="47" t="s">
        <v>1890</v>
      </c>
      <c r="L67" s="47" t="s">
        <v>1897</v>
      </c>
      <c r="M67" s="149" t="s">
        <v>1755</v>
      </c>
      <c r="N67" s="149"/>
      <c r="O67" s="46">
        <f>COUNTIF(Table48[[#This Row],[CMMI Comprehensive Primary Care Plus (CPC+)
Version Date: CY 2021]:[CMS Merit-based Incentive Payment System (MIPS)
Version Date: CY 2021]],"*yes*")</f>
        <v>1</v>
      </c>
      <c r="P67" s="223"/>
      <c r="Q67" s="223"/>
      <c r="R67" s="223"/>
      <c r="S67" s="223"/>
      <c r="T67" s="47"/>
      <c r="U67" s="223"/>
      <c r="V67" s="223"/>
      <c r="W67" s="223" t="s">
        <v>1</v>
      </c>
      <c r="X67" s="223"/>
      <c r="Y67" s="223"/>
      <c r="Z67" s="223"/>
      <c r="AA67" s="223"/>
      <c r="AB67" s="47"/>
      <c r="AC67" s="223"/>
      <c r="AD67" s="223"/>
      <c r="AE67" s="47"/>
      <c r="AF67" s="223"/>
      <c r="AG67" s="223"/>
      <c r="AH67" s="47"/>
    </row>
    <row r="68" spans="1:34" s="26" customFormat="1" ht="76.5" customHeight="1">
      <c r="A68" s="177" t="s">
        <v>481</v>
      </c>
      <c r="B68" s="55" t="s">
        <v>1606</v>
      </c>
      <c r="C68" s="55" t="s">
        <v>96</v>
      </c>
      <c r="D68" s="55" t="s">
        <v>2380</v>
      </c>
      <c r="E68" s="210" t="s">
        <v>1960</v>
      </c>
      <c r="F68" s="59" t="s">
        <v>2630</v>
      </c>
      <c r="G68" s="59" t="s">
        <v>3093</v>
      </c>
      <c r="H68" s="181" t="s">
        <v>3466</v>
      </c>
      <c r="I68" s="47" t="s">
        <v>1892</v>
      </c>
      <c r="J68" s="47" t="s">
        <v>1903</v>
      </c>
      <c r="K68" s="47" t="s">
        <v>1890</v>
      </c>
      <c r="L68" s="47" t="s">
        <v>1897</v>
      </c>
      <c r="M68" s="149" t="s">
        <v>1755</v>
      </c>
      <c r="N68" s="149" t="s">
        <v>1</v>
      </c>
      <c r="O68" s="46">
        <f>COUNTIF(Table48[[#This Row],[CMMI Comprehensive Primary Care Plus (CPC+)
Version Date: CY 2021]:[CMS Merit-based Incentive Payment System (MIPS)
Version Date: CY 2021]],"*yes*")</f>
        <v>0</v>
      </c>
      <c r="P68" s="223"/>
      <c r="Q68" s="223"/>
      <c r="R68" s="223"/>
      <c r="S68" s="223"/>
      <c r="T68" s="47"/>
      <c r="U68" s="223"/>
      <c r="V68" s="223"/>
      <c r="W68" s="223"/>
      <c r="X68" s="223"/>
      <c r="Y68" s="223"/>
      <c r="Z68" s="223"/>
      <c r="AA68" s="223"/>
      <c r="AB68" s="47"/>
      <c r="AC68" s="223"/>
      <c r="AD68" s="223"/>
      <c r="AE68" s="223"/>
      <c r="AF68" s="223"/>
      <c r="AG68" s="223"/>
      <c r="AH68" s="47"/>
    </row>
    <row r="69" spans="1:34" s="26" customFormat="1" ht="76.5" customHeight="1">
      <c r="A69" s="177" t="s">
        <v>482</v>
      </c>
      <c r="B69" s="55" t="s">
        <v>1607</v>
      </c>
      <c r="C69" s="55" t="s">
        <v>93</v>
      </c>
      <c r="D69" s="55" t="s">
        <v>2380</v>
      </c>
      <c r="E69" s="210" t="s">
        <v>1960</v>
      </c>
      <c r="F69" s="58" t="s">
        <v>2629</v>
      </c>
      <c r="G69" s="58" t="s">
        <v>3290</v>
      </c>
      <c r="H69" s="181" t="s">
        <v>1536</v>
      </c>
      <c r="I69" s="47" t="s">
        <v>1892</v>
      </c>
      <c r="J69" s="47" t="s">
        <v>1903</v>
      </c>
      <c r="K69" s="47" t="s">
        <v>1890</v>
      </c>
      <c r="L69" s="47" t="s">
        <v>1897</v>
      </c>
      <c r="M69" s="47" t="s">
        <v>1755</v>
      </c>
      <c r="N69" s="47" t="s">
        <v>1</v>
      </c>
      <c r="O69" s="46">
        <f>COUNTIF(Table48[[#This Row],[CMMI Comprehensive Primary Care Plus (CPC+)
Version Date: CY 2021]:[CMS Merit-based Incentive Payment System (MIPS)
Version Date: CY 2021]],"*yes*")</f>
        <v>2</v>
      </c>
      <c r="P69" s="223"/>
      <c r="Q69" s="223"/>
      <c r="R69" s="223"/>
      <c r="S69" s="223" t="s">
        <v>3291</v>
      </c>
      <c r="T69" s="47"/>
      <c r="U69" s="223"/>
      <c r="V69" s="223"/>
      <c r="W69" s="223" t="s">
        <v>1</v>
      </c>
      <c r="X69" s="223"/>
      <c r="Y69" s="223"/>
      <c r="Z69" s="223"/>
      <c r="AA69" s="223"/>
      <c r="AB69" s="47"/>
      <c r="AC69" s="223"/>
      <c r="AD69" s="223"/>
      <c r="AE69" s="47"/>
      <c r="AF69" s="223"/>
      <c r="AG69" s="223"/>
      <c r="AH69" s="47"/>
    </row>
    <row r="70" spans="1:34" s="26" customFormat="1" ht="76.5" customHeight="1">
      <c r="A70" s="177" t="s">
        <v>483</v>
      </c>
      <c r="B70" s="55" t="s">
        <v>754</v>
      </c>
      <c r="C70" s="55" t="s">
        <v>1029</v>
      </c>
      <c r="D70" s="55" t="s">
        <v>2381</v>
      </c>
      <c r="E70" s="210" t="s">
        <v>1960</v>
      </c>
      <c r="F70" s="59"/>
      <c r="G70" s="59"/>
      <c r="H70" s="181" t="s">
        <v>755</v>
      </c>
      <c r="I70" s="47" t="s">
        <v>1905</v>
      </c>
      <c r="J70" s="47" t="s">
        <v>1909</v>
      </c>
      <c r="K70" s="47" t="s">
        <v>1890</v>
      </c>
      <c r="L70" s="47" t="s">
        <v>1897</v>
      </c>
      <c r="M70" s="47" t="s">
        <v>327</v>
      </c>
      <c r="N70" s="47" t="s">
        <v>1</v>
      </c>
      <c r="O70" s="46">
        <f>COUNTIF(Table48[[#This Row],[CMMI Comprehensive Primary Care Plus (CPC+)
Version Date: CY 2021]:[CMS Merit-based Incentive Payment System (MIPS)
Version Date: CY 2021]],"*yes*")</f>
        <v>0</v>
      </c>
      <c r="P70" s="223"/>
      <c r="Q70" s="223"/>
      <c r="R70" s="223"/>
      <c r="S70" s="223"/>
      <c r="T70" s="47"/>
      <c r="U70" s="223"/>
      <c r="V70" s="223"/>
      <c r="W70" s="223"/>
      <c r="X70" s="223"/>
      <c r="Y70" s="223"/>
      <c r="Z70" s="223"/>
      <c r="AA70" s="223"/>
      <c r="AB70" s="47"/>
      <c r="AC70" s="223"/>
      <c r="AD70" s="223"/>
      <c r="AE70" s="47"/>
      <c r="AF70" s="223"/>
      <c r="AG70" s="223"/>
      <c r="AH70" s="47"/>
    </row>
    <row r="71" spans="1:34" s="26" customFormat="1" ht="76.5" customHeight="1">
      <c r="A71" s="176" t="s">
        <v>344</v>
      </c>
      <c r="B71" s="55" t="s">
        <v>756</v>
      </c>
      <c r="C71" s="55" t="s">
        <v>1030</v>
      </c>
      <c r="D71" s="57" t="s">
        <v>2380</v>
      </c>
      <c r="E71" s="210" t="s">
        <v>1973</v>
      </c>
      <c r="F71" s="58" t="s">
        <v>2596</v>
      </c>
      <c r="G71" s="58"/>
      <c r="H71" s="181" t="s">
        <v>757</v>
      </c>
      <c r="I71" s="47" t="s">
        <v>1892</v>
      </c>
      <c r="J71" s="47" t="s">
        <v>1900</v>
      </c>
      <c r="K71" s="47" t="s">
        <v>1890</v>
      </c>
      <c r="L71" s="47" t="s">
        <v>1897</v>
      </c>
      <c r="M71" s="47" t="s">
        <v>1755</v>
      </c>
      <c r="N71" s="47"/>
      <c r="O71" s="46">
        <f>COUNTIF(Table48[[#This Row],[CMMI Comprehensive Primary Care Plus (CPC+)
Version Date: CY 2021]:[CMS Merit-based Incentive Payment System (MIPS)
Version Date: CY 2021]],"*yes*")</f>
        <v>0</v>
      </c>
      <c r="P71" s="223"/>
      <c r="Q71" s="223"/>
      <c r="R71" s="223"/>
      <c r="S71" s="223"/>
      <c r="T71" s="47"/>
      <c r="U71" s="223"/>
      <c r="V71" s="223"/>
      <c r="W71" s="223"/>
      <c r="X71" s="223"/>
      <c r="Y71" s="223"/>
      <c r="Z71" s="223"/>
      <c r="AA71" s="223"/>
      <c r="AB71" s="47"/>
      <c r="AC71" s="223"/>
      <c r="AD71" s="223"/>
      <c r="AE71" s="47"/>
      <c r="AF71" s="223"/>
      <c r="AG71" s="223"/>
      <c r="AH71" s="47"/>
    </row>
    <row r="72" spans="1:34" s="26" customFormat="1" ht="76.5" customHeight="1">
      <c r="A72" s="176" t="s">
        <v>484</v>
      </c>
      <c r="B72" s="55" t="s">
        <v>2420</v>
      </c>
      <c r="C72" s="55" t="s">
        <v>10</v>
      </c>
      <c r="D72" s="56" t="s">
        <v>2380</v>
      </c>
      <c r="E72" s="210" t="s">
        <v>1976</v>
      </c>
      <c r="F72" s="62" t="s">
        <v>2682</v>
      </c>
      <c r="G72" s="62"/>
      <c r="H72" s="181" t="s">
        <v>2224</v>
      </c>
      <c r="I72" s="47" t="s">
        <v>1944</v>
      </c>
      <c r="J72" s="47" t="s">
        <v>1906</v>
      </c>
      <c r="K72" s="47" t="s">
        <v>1890</v>
      </c>
      <c r="L72" s="47" t="s">
        <v>1897</v>
      </c>
      <c r="M72" s="47" t="s">
        <v>1755</v>
      </c>
      <c r="N72" s="47"/>
      <c r="O72" s="46">
        <f>COUNTIF(Table48[[#This Row],[CMMI Comprehensive Primary Care Plus (CPC+)
Version Date: CY 2021]:[CMS Merit-based Incentive Payment System (MIPS)
Version Date: CY 2021]],"*yes*")</f>
        <v>1</v>
      </c>
      <c r="P72" s="223"/>
      <c r="Q72" s="223"/>
      <c r="R72" s="223"/>
      <c r="S72" s="223"/>
      <c r="T72" s="47"/>
      <c r="U72" s="223" t="s">
        <v>2153</v>
      </c>
      <c r="V72" s="223"/>
      <c r="W72" s="223"/>
      <c r="X72" s="223" t="s">
        <v>3668</v>
      </c>
      <c r="Y72" s="223"/>
      <c r="Z72" s="223"/>
      <c r="AA72" s="223"/>
      <c r="AB72" s="47"/>
      <c r="AC72" s="223"/>
      <c r="AD72" s="223"/>
      <c r="AE72" s="47"/>
      <c r="AF72" s="223"/>
      <c r="AG72" s="223"/>
      <c r="AH72" s="47"/>
    </row>
    <row r="73" spans="1:34" s="26" customFormat="1" ht="76.5" customHeight="1">
      <c r="A73" s="177" t="s">
        <v>646</v>
      </c>
      <c r="B73" s="55" t="s">
        <v>871</v>
      </c>
      <c r="C73" s="55" t="s">
        <v>3141</v>
      </c>
      <c r="D73" s="55" t="s">
        <v>2381</v>
      </c>
      <c r="E73" s="210" t="s">
        <v>1976</v>
      </c>
      <c r="F73" s="62" t="s">
        <v>2794</v>
      </c>
      <c r="G73" s="62"/>
      <c r="H73" s="181" t="s">
        <v>872</v>
      </c>
      <c r="I73" s="47" t="s">
        <v>1892</v>
      </c>
      <c r="J73" s="47" t="s">
        <v>1934</v>
      </c>
      <c r="K73" s="47" t="s">
        <v>1890</v>
      </c>
      <c r="L73" s="47" t="s">
        <v>1901</v>
      </c>
      <c r="M73" s="47" t="s">
        <v>327</v>
      </c>
      <c r="N73" s="47"/>
      <c r="O73" s="46">
        <f>COUNTIF(Table48[[#This Row],[CMMI Comprehensive Primary Care Plus (CPC+)
Version Date: CY 2021]:[CMS Merit-based Incentive Payment System (MIPS)
Version Date: CY 2021]],"*yes*")</f>
        <v>1</v>
      </c>
      <c r="P73" s="223"/>
      <c r="Q73" s="223"/>
      <c r="R73" s="223"/>
      <c r="S73" s="223"/>
      <c r="T73" s="47"/>
      <c r="U73" s="223"/>
      <c r="V73" s="223"/>
      <c r="W73" s="223" t="s">
        <v>1</v>
      </c>
      <c r="X73" s="223"/>
      <c r="Y73" s="223"/>
      <c r="Z73" s="223"/>
      <c r="AA73" s="223"/>
      <c r="AB73" s="47"/>
      <c r="AC73" s="223"/>
      <c r="AD73" s="223"/>
      <c r="AE73" s="47"/>
      <c r="AF73" s="223"/>
      <c r="AG73" s="223"/>
      <c r="AH73" s="47"/>
    </row>
    <row r="74" spans="1:34" s="26" customFormat="1" ht="76.5" customHeight="1">
      <c r="A74" s="176" t="s">
        <v>485</v>
      </c>
      <c r="B74" s="55" t="s">
        <v>873</v>
      </c>
      <c r="C74" s="55" t="s">
        <v>3140</v>
      </c>
      <c r="D74" s="56" t="s">
        <v>2381</v>
      </c>
      <c r="E74" s="210" t="s">
        <v>1976</v>
      </c>
      <c r="F74" s="62" t="s">
        <v>2795</v>
      </c>
      <c r="G74" s="62"/>
      <c r="H74" s="181" t="s">
        <v>874</v>
      </c>
      <c r="I74" s="47" t="s">
        <v>1892</v>
      </c>
      <c r="J74" s="47" t="s">
        <v>1934</v>
      </c>
      <c r="K74" s="47" t="s">
        <v>1890</v>
      </c>
      <c r="L74" s="47" t="s">
        <v>1901</v>
      </c>
      <c r="M74" s="47" t="s">
        <v>327</v>
      </c>
      <c r="N74" s="47"/>
      <c r="O74" s="46">
        <f>COUNTIF(Table48[[#This Row],[CMMI Comprehensive Primary Care Plus (CPC+)
Version Date: CY 2021]:[CMS Merit-based Incentive Payment System (MIPS)
Version Date: CY 2021]],"*yes*")</f>
        <v>1</v>
      </c>
      <c r="P74" s="223"/>
      <c r="Q74" s="223"/>
      <c r="R74" s="223"/>
      <c r="S74" s="223"/>
      <c r="T74" s="47"/>
      <c r="U74" s="223"/>
      <c r="V74" s="223"/>
      <c r="W74" s="223" t="s">
        <v>1</v>
      </c>
      <c r="X74" s="223"/>
      <c r="Y74" s="223"/>
      <c r="Z74" s="223"/>
      <c r="AA74" s="223"/>
      <c r="AB74" s="47"/>
      <c r="AC74" s="223"/>
      <c r="AD74" s="223"/>
      <c r="AE74" s="47"/>
      <c r="AF74" s="223"/>
      <c r="AG74" s="223"/>
      <c r="AH74" s="47"/>
    </row>
    <row r="75" spans="1:34" s="26" customFormat="1" ht="76.5" customHeight="1">
      <c r="A75" s="177" t="s">
        <v>647</v>
      </c>
      <c r="B75" s="55" t="s">
        <v>139</v>
      </c>
      <c r="C75" s="55" t="s">
        <v>90</v>
      </c>
      <c r="D75" s="55" t="s">
        <v>2380</v>
      </c>
      <c r="E75" s="198" t="s">
        <v>1976</v>
      </c>
      <c r="F75" s="62" t="s">
        <v>2638</v>
      </c>
      <c r="G75" s="62" t="s">
        <v>3289</v>
      </c>
      <c r="H75" s="181" t="s">
        <v>1914</v>
      </c>
      <c r="I75" s="47" t="s">
        <v>3011</v>
      </c>
      <c r="J75" s="47" t="s">
        <v>1906</v>
      </c>
      <c r="K75" s="47" t="s">
        <v>1890</v>
      </c>
      <c r="L75" s="47" t="s">
        <v>1901</v>
      </c>
      <c r="M75" s="47" t="s">
        <v>1755</v>
      </c>
      <c r="N75" s="47"/>
      <c r="O75" s="46">
        <f>COUNTIF(Table48[[#This Row],[CMMI Comprehensive Primary Care Plus (CPC+)
Version Date: CY 2021]:[CMS Merit-based Incentive Payment System (MIPS)
Version Date: CY 2021]],"*yes*")</f>
        <v>3</v>
      </c>
      <c r="P75" s="223"/>
      <c r="Q75" s="223"/>
      <c r="R75" s="223"/>
      <c r="S75" s="223" t="s">
        <v>3052</v>
      </c>
      <c r="T75" s="47"/>
      <c r="U75" s="223"/>
      <c r="V75" s="223" t="s">
        <v>3409</v>
      </c>
      <c r="W75" s="223" t="s">
        <v>1</v>
      </c>
      <c r="X75" s="223"/>
      <c r="Y75" s="223"/>
      <c r="Z75" s="223"/>
      <c r="AA75" s="223"/>
      <c r="AB75" s="47"/>
      <c r="AC75" s="223"/>
      <c r="AD75" s="223"/>
      <c r="AE75" s="47"/>
      <c r="AF75" s="223"/>
      <c r="AG75" s="223"/>
      <c r="AH75" s="47"/>
    </row>
    <row r="76" spans="1:34" s="26" customFormat="1" ht="76.5" customHeight="1">
      <c r="A76" s="176" t="s">
        <v>486</v>
      </c>
      <c r="B76" s="55" t="s">
        <v>2802</v>
      </c>
      <c r="C76" s="55" t="s">
        <v>54</v>
      </c>
      <c r="D76" s="55" t="s">
        <v>2380</v>
      </c>
      <c r="E76" s="210" t="s">
        <v>1960</v>
      </c>
      <c r="F76" s="58" t="s">
        <v>2597</v>
      </c>
      <c r="G76" s="58"/>
      <c r="H76" s="181" t="s">
        <v>1546</v>
      </c>
      <c r="I76" s="47" t="s">
        <v>1892</v>
      </c>
      <c r="J76" s="47" t="s">
        <v>1900</v>
      </c>
      <c r="K76" s="47" t="s">
        <v>1890</v>
      </c>
      <c r="L76" s="47" t="s">
        <v>1897</v>
      </c>
      <c r="M76" s="47" t="s">
        <v>1755</v>
      </c>
      <c r="N76" s="47"/>
      <c r="O76" s="46">
        <f>COUNTIF(Table48[[#This Row],[CMMI Comprehensive Primary Care Plus (CPC+)
Version Date: CY 2021]:[CMS Merit-based Incentive Payment System (MIPS)
Version Date: CY 2021]],"*yes*")</f>
        <v>1</v>
      </c>
      <c r="P76" s="223"/>
      <c r="Q76" s="223"/>
      <c r="R76" s="223"/>
      <c r="S76" s="223"/>
      <c r="T76" s="47"/>
      <c r="U76" s="223"/>
      <c r="V76" s="223"/>
      <c r="W76" s="223" t="s">
        <v>1</v>
      </c>
      <c r="X76" s="223"/>
      <c r="Y76" s="223"/>
      <c r="Z76" s="223"/>
      <c r="AA76" s="223"/>
      <c r="AB76" s="47"/>
      <c r="AC76" s="223"/>
      <c r="AD76" s="223"/>
      <c r="AE76" s="47"/>
      <c r="AF76" s="223"/>
      <c r="AG76" s="223"/>
      <c r="AH76" s="47"/>
    </row>
    <row r="77" spans="1:34" s="26" customFormat="1" ht="76.5" customHeight="1">
      <c r="A77" s="177" t="s">
        <v>487</v>
      </c>
      <c r="B77" s="55" t="s">
        <v>622</v>
      </c>
      <c r="C77" s="55" t="s">
        <v>623</v>
      </c>
      <c r="D77" s="55" t="s">
        <v>2380</v>
      </c>
      <c r="E77" s="210" t="s">
        <v>1960</v>
      </c>
      <c r="F77" s="58" t="s">
        <v>2546</v>
      </c>
      <c r="G77" s="58" t="s">
        <v>3311</v>
      </c>
      <c r="H77" s="181" t="s">
        <v>1410</v>
      </c>
      <c r="I77" s="47" t="s">
        <v>3011</v>
      </c>
      <c r="J77" s="47" t="s">
        <v>1904</v>
      </c>
      <c r="K77" s="47" t="s">
        <v>1890</v>
      </c>
      <c r="L77" s="47" t="s">
        <v>1897</v>
      </c>
      <c r="M77" s="47" t="s">
        <v>327</v>
      </c>
      <c r="N77" s="47" t="s">
        <v>1</v>
      </c>
      <c r="O77" s="46">
        <f>COUNTIF(Table48[[#This Row],[CMMI Comprehensive Primary Care Plus (CPC+)
Version Date: CY 2021]:[CMS Merit-based Incentive Payment System (MIPS)
Version Date: CY 2021]],"*yes*")</f>
        <v>2</v>
      </c>
      <c r="P77" s="223"/>
      <c r="Q77" s="223"/>
      <c r="R77" s="223"/>
      <c r="S77" s="223" t="s">
        <v>3312</v>
      </c>
      <c r="T77" s="47"/>
      <c r="U77" s="223"/>
      <c r="V77" s="223"/>
      <c r="W77" s="223" t="s">
        <v>1</v>
      </c>
      <c r="X77" s="223"/>
      <c r="Y77" s="223"/>
      <c r="Z77" s="223"/>
      <c r="AA77" s="223"/>
      <c r="AB77" s="47"/>
      <c r="AC77" s="223"/>
      <c r="AD77" s="223"/>
      <c r="AE77" s="47"/>
      <c r="AF77" s="223"/>
      <c r="AG77" s="223" t="s">
        <v>3913</v>
      </c>
      <c r="AH77" s="47"/>
    </row>
    <row r="78" spans="1:34" s="26" customFormat="1" ht="76.5" customHeight="1">
      <c r="A78" s="176" t="s">
        <v>488</v>
      </c>
      <c r="B78" s="55" t="s">
        <v>3824</v>
      </c>
      <c r="C78" s="55" t="s">
        <v>86</v>
      </c>
      <c r="D78" s="55" t="s">
        <v>2380</v>
      </c>
      <c r="E78" s="210" t="s">
        <v>1976</v>
      </c>
      <c r="F78" s="62" t="s">
        <v>2560</v>
      </c>
      <c r="G78" s="62" t="s">
        <v>3275</v>
      </c>
      <c r="H78" s="181" t="s">
        <v>2220</v>
      </c>
      <c r="I78" s="47" t="s">
        <v>1944</v>
      </c>
      <c r="J78" s="47" t="s">
        <v>1904</v>
      </c>
      <c r="K78" s="47" t="s">
        <v>1890</v>
      </c>
      <c r="L78" s="47" t="s">
        <v>1897</v>
      </c>
      <c r="M78" s="207" t="s">
        <v>5</v>
      </c>
      <c r="N78" s="149" t="s">
        <v>1</v>
      </c>
      <c r="O78" s="46">
        <f>COUNTIF(Table48[[#This Row],[CMMI Comprehensive Primary Care Plus (CPC+)
Version Date: CY 2021]:[CMS Merit-based Incentive Payment System (MIPS)
Version Date: CY 2021]],"*yes*")</f>
        <v>3</v>
      </c>
      <c r="P78" s="223"/>
      <c r="Q78" s="223"/>
      <c r="R78" s="223" t="s">
        <v>3108</v>
      </c>
      <c r="S78" s="223" t="s">
        <v>1</v>
      </c>
      <c r="T78" s="47"/>
      <c r="U78" s="223"/>
      <c r="V78" s="223"/>
      <c r="W78" s="223" t="s">
        <v>1</v>
      </c>
      <c r="X78" s="223"/>
      <c r="Y78" s="223"/>
      <c r="Z78" s="223"/>
      <c r="AA78" s="223"/>
      <c r="AB78" s="47" t="s">
        <v>1</v>
      </c>
      <c r="AC78" s="223"/>
      <c r="AD78" s="223"/>
      <c r="AE78" s="47"/>
      <c r="AF78" s="223"/>
      <c r="AG78" s="223"/>
      <c r="AH78" s="47" t="s">
        <v>1</v>
      </c>
    </row>
    <row r="79" spans="1:34" s="26" customFormat="1" ht="76.5" customHeight="1">
      <c r="A79" s="176" t="s">
        <v>489</v>
      </c>
      <c r="B79" s="55" t="s">
        <v>2190</v>
      </c>
      <c r="C79" s="55" t="s">
        <v>89</v>
      </c>
      <c r="D79" s="57" t="s">
        <v>2380</v>
      </c>
      <c r="E79" s="210" t="s">
        <v>1976</v>
      </c>
      <c r="F79" s="62" t="s">
        <v>2642</v>
      </c>
      <c r="G79" s="62" t="s">
        <v>3285</v>
      </c>
      <c r="H79" s="181" t="s">
        <v>2221</v>
      </c>
      <c r="I79" s="47" t="s">
        <v>1944</v>
      </c>
      <c r="J79" s="47" t="s">
        <v>1904</v>
      </c>
      <c r="K79" s="47" t="s">
        <v>1890</v>
      </c>
      <c r="L79" s="47" t="s">
        <v>1891</v>
      </c>
      <c r="M79" s="207" t="s">
        <v>5</v>
      </c>
      <c r="N79" s="207" t="s">
        <v>1</v>
      </c>
      <c r="O79" s="46">
        <f>COUNTIF(Table48[[#This Row],[CMMI Comprehensive Primary Care Plus (CPC+)
Version Date: CY 2021]:[CMS Merit-based Incentive Payment System (MIPS)
Version Date: CY 2021]],"*yes*")</f>
        <v>3</v>
      </c>
      <c r="P79" s="223"/>
      <c r="Q79" s="223" t="s">
        <v>3108</v>
      </c>
      <c r="R79" s="223"/>
      <c r="S79" s="223" t="s">
        <v>1</v>
      </c>
      <c r="T79" s="47"/>
      <c r="U79" s="223"/>
      <c r="V79" s="223"/>
      <c r="W79" s="223" t="s">
        <v>1</v>
      </c>
      <c r="X79" s="223" t="s">
        <v>3669</v>
      </c>
      <c r="Y79" s="223"/>
      <c r="Z79" s="223"/>
      <c r="AA79" s="223"/>
      <c r="AB79" s="47"/>
      <c r="AC79" s="223"/>
      <c r="AD79" s="223"/>
      <c r="AE79" s="47"/>
      <c r="AF79" s="223"/>
      <c r="AG79" s="223"/>
      <c r="AH79" s="47" t="s">
        <v>1</v>
      </c>
    </row>
    <row r="80" spans="1:34" s="26" customFormat="1" ht="76.5" customHeight="1">
      <c r="A80" s="177" t="s">
        <v>490</v>
      </c>
      <c r="B80" s="55" t="s">
        <v>2112</v>
      </c>
      <c r="C80" s="55" t="s">
        <v>624</v>
      </c>
      <c r="D80" s="55" t="s">
        <v>2381</v>
      </c>
      <c r="E80" s="210" t="s">
        <v>1967</v>
      </c>
      <c r="F80" s="62" t="s">
        <v>2574</v>
      </c>
      <c r="G80" s="62" t="s">
        <v>2904</v>
      </c>
      <c r="H80" s="181" t="s">
        <v>1549</v>
      </c>
      <c r="I80" s="47" t="s">
        <v>3011</v>
      </c>
      <c r="J80" s="47" t="s">
        <v>1904</v>
      </c>
      <c r="K80" s="47" t="s">
        <v>1890</v>
      </c>
      <c r="L80" s="47" t="s">
        <v>1897</v>
      </c>
      <c r="M80" s="47" t="s">
        <v>1755</v>
      </c>
      <c r="N80" s="47"/>
      <c r="O80" s="46">
        <f>COUNTIF(Table48[[#This Row],[CMMI Comprehensive Primary Care Plus (CPC+)
Version Date: CY 2021]:[CMS Merit-based Incentive Payment System (MIPS)
Version Date: CY 2021]],"*yes*")</f>
        <v>0</v>
      </c>
      <c r="P80" s="223"/>
      <c r="Q80" s="223"/>
      <c r="R80" s="223"/>
      <c r="S80" s="223"/>
      <c r="T80" s="47"/>
      <c r="U80" s="223"/>
      <c r="V80" s="223"/>
      <c r="W80" s="223"/>
      <c r="X80" s="223"/>
      <c r="Y80" s="223"/>
      <c r="Z80" s="223"/>
      <c r="AA80" s="223"/>
      <c r="AB80" s="47"/>
      <c r="AC80" s="223"/>
      <c r="AD80" s="223"/>
      <c r="AE80" s="47"/>
      <c r="AF80" s="223"/>
      <c r="AG80" s="223"/>
      <c r="AH80" s="47"/>
    </row>
    <row r="81" spans="1:34" s="26" customFormat="1" ht="76.5" customHeight="1">
      <c r="A81" s="226" t="s">
        <v>491</v>
      </c>
      <c r="B81" s="55" t="s">
        <v>2306</v>
      </c>
      <c r="C81" s="55" t="s">
        <v>232</v>
      </c>
      <c r="D81" s="55" t="s">
        <v>2380</v>
      </c>
      <c r="E81" s="210" t="s">
        <v>233</v>
      </c>
      <c r="F81" s="58"/>
      <c r="G81" s="58"/>
      <c r="H81" s="181" t="s">
        <v>1550</v>
      </c>
      <c r="I81" s="47" t="s">
        <v>1945</v>
      </c>
      <c r="J81" s="47" t="s">
        <v>97</v>
      </c>
      <c r="K81" s="47" t="s">
        <v>1908</v>
      </c>
      <c r="L81" s="47" t="s">
        <v>97</v>
      </c>
      <c r="M81" s="47" t="s">
        <v>327</v>
      </c>
      <c r="N81" s="47"/>
      <c r="O81" s="46">
        <f>COUNTIF(Table48[[#This Row],[CMMI Comprehensive Primary Care Plus (CPC+)
Version Date: CY 2021]:[CMS Merit-based Incentive Payment System (MIPS)
Version Date: CY 2021]],"*yes*")</f>
        <v>0</v>
      </c>
      <c r="P81" s="223"/>
      <c r="Q81" s="223"/>
      <c r="R81" s="223"/>
      <c r="S81" s="223"/>
      <c r="T81" s="47"/>
      <c r="U81" s="223"/>
      <c r="V81" s="223"/>
      <c r="W81" s="223"/>
      <c r="X81" s="223"/>
      <c r="Y81" s="223"/>
      <c r="Z81" s="223"/>
      <c r="AA81" s="223"/>
      <c r="AB81" s="47"/>
      <c r="AC81" s="223"/>
      <c r="AD81" s="223"/>
      <c r="AE81" s="47"/>
      <c r="AF81" s="223"/>
      <c r="AG81" s="223"/>
      <c r="AH81" s="47"/>
    </row>
    <row r="82" spans="1:34" s="26" customFormat="1" ht="76.5" customHeight="1">
      <c r="A82" s="176" t="s">
        <v>345</v>
      </c>
      <c r="B82" s="55" t="s">
        <v>758</v>
      </c>
      <c r="C82" s="55" t="s">
        <v>1031</v>
      </c>
      <c r="D82" s="55" t="s">
        <v>2380</v>
      </c>
      <c r="E82" s="210" t="s">
        <v>233</v>
      </c>
      <c r="F82" s="58" t="s">
        <v>2606</v>
      </c>
      <c r="G82" s="58"/>
      <c r="H82" s="181" t="s">
        <v>759</v>
      </c>
      <c r="I82" s="47" t="s">
        <v>1905</v>
      </c>
      <c r="J82" s="47" t="s">
        <v>1895</v>
      </c>
      <c r="K82" s="47" t="s">
        <v>1896</v>
      </c>
      <c r="L82" s="47" t="s">
        <v>1897</v>
      </c>
      <c r="M82" s="149" t="s">
        <v>327</v>
      </c>
      <c r="N82" s="47" t="s">
        <v>1</v>
      </c>
      <c r="O82" s="46">
        <f>COUNTIF(Table48[[#This Row],[CMMI Comprehensive Primary Care Plus (CPC+)
Version Date: CY 2021]:[CMS Merit-based Incentive Payment System (MIPS)
Version Date: CY 2021]],"*yes*")</f>
        <v>1</v>
      </c>
      <c r="P82" s="223"/>
      <c r="Q82" s="223"/>
      <c r="R82" s="223"/>
      <c r="S82" s="223"/>
      <c r="T82" s="47"/>
      <c r="U82" s="223"/>
      <c r="V82" s="223"/>
      <c r="W82" s="223" t="s">
        <v>1</v>
      </c>
      <c r="X82" s="223"/>
      <c r="Y82" s="223"/>
      <c r="Z82" s="223"/>
      <c r="AA82" s="223"/>
      <c r="AB82" s="47"/>
      <c r="AC82" s="223"/>
      <c r="AD82" s="223"/>
      <c r="AE82" s="47"/>
      <c r="AF82" s="223"/>
      <c r="AG82" s="223"/>
      <c r="AH82" s="47"/>
    </row>
    <row r="83" spans="1:34" s="26" customFormat="1" ht="76.5" customHeight="1">
      <c r="A83" s="177" t="s">
        <v>492</v>
      </c>
      <c r="B83" s="55" t="s">
        <v>760</v>
      </c>
      <c r="C83" s="55" t="s">
        <v>1032</v>
      </c>
      <c r="D83" s="55" t="s">
        <v>2380</v>
      </c>
      <c r="E83" s="210" t="s">
        <v>233</v>
      </c>
      <c r="F83" s="58" t="s">
        <v>2610</v>
      </c>
      <c r="G83" s="58"/>
      <c r="H83" s="181" t="s">
        <v>761</v>
      </c>
      <c r="I83" s="47" t="s">
        <v>1905</v>
      </c>
      <c r="J83" s="47" t="s">
        <v>1895</v>
      </c>
      <c r="K83" s="47" t="s">
        <v>1896</v>
      </c>
      <c r="L83" s="47" t="s">
        <v>1897</v>
      </c>
      <c r="M83" s="47" t="s">
        <v>327</v>
      </c>
      <c r="N83" s="47" t="s">
        <v>1</v>
      </c>
      <c r="O83" s="46">
        <f>COUNTIF(Table48[[#This Row],[CMMI Comprehensive Primary Care Plus (CPC+)
Version Date: CY 2021]:[CMS Merit-based Incentive Payment System (MIPS)
Version Date: CY 2021]],"*yes*")</f>
        <v>1</v>
      </c>
      <c r="P83" s="223"/>
      <c r="Q83" s="223"/>
      <c r="R83" s="223"/>
      <c r="S83" s="223"/>
      <c r="T83" s="47"/>
      <c r="U83" s="223"/>
      <c r="V83" s="223"/>
      <c r="W83" s="223" t="s">
        <v>1</v>
      </c>
      <c r="X83" s="223"/>
      <c r="Y83" s="223"/>
      <c r="Z83" s="223"/>
      <c r="AA83" s="223"/>
      <c r="AB83" s="47"/>
      <c r="AC83" s="223"/>
      <c r="AD83" s="223"/>
      <c r="AE83" s="47"/>
      <c r="AF83" s="223"/>
      <c r="AG83" s="223"/>
      <c r="AH83" s="47"/>
    </row>
    <row r="84" spans="1:34" s="26" customFormat="1" ht="76.5" customHeight="1">
      <c r="A84" s="176" t="s">
        <v>493</v>
      </c>
      <c r="B84" s="55" t="s">
        <v>2481</v>
      </c>
      <c r="C84" s="55" t="s">
        <v>2480</v>
      </c>
      <c r="D84" s="55" t="s">
        <v>2380</v>
      </c>
      <c r="E84" s="210" t="s">
        <v>233</v>
      </c>
      <c r="F84" s="58" t="s">
        <v>2771</v>
      </c>
      <c r="G84" s="58"/>
      <c r="H84" s="181" t="s">
        <v>2482</v>
      </c>
      <c r="I84" s="47" t="s">
        <v>1905</v>
      </c>
      <c r="J84" s="47" t="s">
        <v>1895</v>
      </c>
      <c r="K84" s="47" t="s">
        <v>1896</v>
      </c>
      <c r="L84" s="47" t="s">
        <v>1897</v>
      </c>
      <c r="M84" s="47" t="s">
        <v>327</v>
      </c>
      <c r="N84" s="47" t="s">
        <v>1</v>
      </c>
      <c r="O84" s="46">
        <f>COUNTIF(Table48[[#This Row],[CMMI Comprehensive Primary Care Plus (CPC+)
Version Date: CY 2021]:[CMS Merit-based Incentive Payment System (MIPS)
Version Date: CY 2021]],"*yes*")</f>
        <v>1</v>
      </c>
      <c r="P84" s="223"/>
      <c r="Q84" s="223"/>
      <c r="R84" s="223"/>
      <c r="S84" s="223"/>
      <c r="T84" s="47"/>
      <c r="U84" s="223"/>
      <c r="V84" s="223"/>
      <c r="W84" s="223" t="s">
        <v>1</v>
      </c>
      <c r="X84" s="223" t="s">
        <v>2479</v>
      </c>
      <c r="Y84" s="223"/>
      <c r="Z84" s="223"/>
      <c r="AA84" s="223"/>
      <c r="AB84" s="47"/>
      <c r="AC84" s="223"/>
      <c r="AD84" s="223"/>
      <c r="AE84" s="47"/>
      <c r="AF84" s="223"/>
      <c r="AG84" s="223"/>
      <c r="AH84" s="47"/>
    </row>
    <row r="85" spans="1:34" s="26" customFormat="1" ht="76.5" customHeight="1">
      <c r="A85" s="177" t="s">
        <v>494</v>
      </c>
      <c r="B85" s="55" t="s">
        <v>762</v>
      </c>
      <c r="C85" s="55" t="s">
        <v>1033</v>
      </c>
      <c r="D85" s="55" t="s">
        <v>2380</v>
      </c>
      <c r="E85" s="210" t="s">
        <v>233</v>
      </c>
      <c r="F85" s="58" t="s">
        <v>2608</v>
      </c>
      <c r="G85" s="58"/>
      <c r="H85" s="181" t="s">
        <v>763</v>
      </c>
      <c r="I85" s="47" t="s">
        <v>1905</v>
      </c>
      <c r="J85" s="47" t="s">
        <v>1895</v>
      </c>
      <c r="K85" s="47" t="s">
        <v>1896</v>
      </c>
      <c r="L85" s="47" t="s">
        <v>1897</v>
      </c>
      <c r="M85" s="149" t="s">
        <v>327</v>
      </c>
      <c r="N85" s="149" t="s">
        <v>1</v>
      </c>
      <c r="O85" s="46">
        <f>COUNTIF(Table48[[#This Row],[CMMI Comprehensive Primary Care Plus (CPC+)
Version Date: CY 2021]:[CMS Merit-based Incentive Payment System (MIPS)
Version Date: CY 2021]],"*yes*")</f>
        <v>1</v>
      </c>
      <c r="P85" s="223"/>
      <c r="Q85" s="223"/>
      <c r="R85" s="223"/>
      <c r="S85" s="223"/>
      <c r="T85" s="47"/>
      <c r="U85" s="223"/>
      <c r="V85" s="223"/>
      <c r="W85" s="223" t="s">
        <v>1</v>
      </c>
      <c r="X85" s="223"/>
      <c r="Y85" s="223"/>
      <c r="Z85" s="223"/>
      <c r="AA85" s="223"/>
      <c r="AB85" s="47"/>
      <c r="AC85" s="223"/>
      <c r="AD85" s="223"/>
      <c r="AE85" s="47"/>
      <c r="AF85" s="223"/>
      <c r="AG85" s="223"/>
      <c r="AH85" s="47"/>
    </row>
    <row r="86" spans="1:34" s="26" customFormat="1" ht="76.5" customHeight="1">
      <c r="A86" s="176" t="s">
        <v>495</v>
      </c>
      <c r="B86" s="55" t="s">
        <v>764</v>
      </c>
      <c r="C86" s="55" t="s">
        <v>1034</v>
      </c>
      <c r="D86" s="55" t="s">
        <v>2380</v>
      </c>
      <c r="E86" s="210" t="s">
        <v>233</v>
      </c>
      <c r="F86" s="58" t="s">
        <v>2605</v>
      </c>
      <c r="G86" s="58"/>
      <c r="H86" s="181" t="s">
        <v>765</v>
      </c>
      <c r="I86" s="47" t="s">
        <v>1905</v>
      </c>
      <c r="J86" s="47" t="s">
        <v>1895</v>
      </c>
      <c r="K86" s="47" t="s">
        <v>1896</v>
      </c>
      <c r="L86" s="47" t="s">
        <v>1897</v>
      </c>
      <c r="M86" s="149" t="s">
        <v>327</v>
      </c>
      <c r="N86" s="149" t="s">
        <v>1</v>
      </c>
      <c r="O86" s="46">
        <f>COUNTIF(Table48[[#This Row],[CMMI Comprehensive Primary Care Plus (CPC+)
Version Date: CY 2021]:[CMS Merit-based Incentive Payment System (MIPS)
Version Date: CY 2021]],"*yes*")</f>
        <v>0</v>
      </c>
      <c r="P86" s="223"/>
      <c r="Q86" s="223"/>
      <c r="R86" s="223"/>
      <c r="S86" s="223"/>
      <c r="T86" s="47"/>
      <c r="U86" s="223"/>
      <c r="V86" s="223"/>
      <c r="W86" s="223"/>
      <c r="X86" s="223"/>
      <c r="Y86" s="223"/>
      <c r="Z86" s="223"/>
      <c r="AA86" s="223"/>
      <c r="AB86" s="47"/>
      <c r="AC86" s="223"/>
      <c r="AD86" s="223"/>
      <c r="AE86" s="47"/>
      <c r="AF86" s="223"/>
      <c r="AG86" s="223"/>
      <c r="AH86" s="47"/>
    </row>
    <row r="87" spans="1:34" s="26" customFormat="1" ht="76.5" customHeight="1">
      <c r="A87" s="177" t="s">
        <v>496</v>
      </c>
      <c r="B87" s="55" t="s">
        <v>766</v>
      </c>
      <c r="C87" s="55" t="s">
        <v>1035</v>
      </c>
      <c r="D87" s="56" t="s">
        <v>2380</v>
      </c>
      <c r="E87" s="198" t="s">
        <v>233</v>
      </c>
      <c r="F87" s="58" t="s">
        <v>2609</v>
      </c>
      <c r="G87" s="58"/>
      <c r="H87" s="181" t="s">
        <v>767</v>
      </c>
      <c r="I87" s="47" t="s">
        <v>1905</v>
      </c>
      <c r="J87" s="201" t="s">
        <v>1895</v>
      </c>
      <c r="K87" s="47" t="s">
        <v>1896</v>
      </c>
      <c r="L87" s="47" t="s">
        <v>1897</v>
      </c>
      <c r="M87" s="47" t="s">
        <v>327</v>
      </c>
      <c r="N87" s="47" t="s">
        <v>1</v>
      </c>
      <c r="O87" s="46">
        <f>COUNTIF(Table48[[#This Row],[CMMI Comprehensive Primary Care Plus (CPC+)
Version Date: CY 2021]:[CMS Merit-based Incentive Payment System (MIPS)
Version Date: CY 2021]],"*yes*")</f>
        <v>0</v>
      </c>
      <c r="P87" s="223"/>
      <c r="Q87" s="223"/>
      <c r="R87" s="223"/>
      <c r="S87" s="223"/>
      <c r="T87" s="47"/>
      <c r="U87" s="223"/>
      <c r="V87" s="223"/>
      <c r="W87" s="223"/>
      <c r="X87" s="223"/>
      <c r="Y87" s="223"/>
      <c r="Z87" s="223"/>
      <c r="AA87" s="223"/>
      <c r="AB87" s="47"/>
      <c r="AC87" s="223"/>
      <c r="AD87" s="223"/>
      <c r="AE87" s="47"/>
      <c r="AF87" s="223"/>
      <c r="AG87" s="223"/>
      <c r="AH87" s="47"/>
    </row>
    <row r="88" spans="1:34" s="26" customFormat="1" ht="76.5" customHeight="1">
      <c r="A88" s="226" t="s">
        <v>497</v>
      </c>
      <c r="B88" s="55" t="s">
        <v>2307</v>
      </c>
      <c r="C88" s="55" t="s">
        <v>234</v>
      </c>
      <c r="D88" s="55" t="s">
        <v>2381</v>
      </c>
      <c r="E88" s="210" t="s">
        <v>1652</v>
      </c>
      <c r="F88" s="62"/>
      <c r="G88" s="62"/>
      <c r="H88" s="181" t="s">
        <v>2384</v>
      </c>
      <c r="I88" s="47" t="s">
        <v>1905</v>
      </c>
      <c r="J88" s="47" t="s">
        <v>1895</v>
      </c>
      <c r="K88" s="47" t="s">
        <v>1890</v>
      </c>
      <c r="L88" s="47" t="s">
        <v>1897</v>
      </c>
      <c r="M88" s="47" t="s">
        <v>327</v>
      </c>
      <c r="N88" s="47" t="s">
        <v>1</v>
      </c>
      <c r="O88" s="46">
        <f>COUNTIF(Table48[[#This Row],[CMMI Comprehensive Primary Care Plus (CPC+)
Version Date: CY 2021]:[CMS Merit-based Incentive Payment System (MIPS)
Version Date: CY 2021]],"*yes*")</f>
        <v>0</v>
      </c>
      <c r="P88" s="223"/>
      <c r="Q88" s="223"/>
      <c r="R88" s="223"/>
      <c r="S88" s="223"/>
      <c r="T88" s="47"/>
      <c r="U88" s="223"/>
      <c r="V88" s="223"/>
      <c r="W88" s="223"/>
      <c r="X88" s="223"/>
      <c r="Y88" s="223"/>
      <c r="Z88" s="223"/>
      <c r="AA88" s="223"/>
      <c r="AB88" s="47"/>
      <c r="AC88" s="223"/>
      <c r="AD88" s="223"/>
      <c r="AE88" s="47"/>
      <c r="AF88" s="223"/>
      <c r="AG88" s="223"/>
      <c r="AH88" s="47"/>
    </row>
    <row r="89" spans="1:34" s="26" customFormat="1" ht="76.5" customHeight="1">
      <c r="A89" s="176" t="s">
        <v>498</v>
      </c>
      <c r="B89" s="55" t="s">
        <v>768</v>
      </c>
      <c r="C89" s="55" t="s">
        <v>1036</v>
      </c>
      <c r="D89" s="55" t="s">
        <v>2380</v>
      </c>
      <c r="E89" s="210" t="s">
        <v>233</v>
      </c>
      <c r="F89" s="58" t="s">
        <v>2611</v>
      </c>
      <c r="G89" s="58"/>
      <c r="H89" s="181" t="s">
        <v>1517</v>
      </c>
      <c r="I89" s="47" t="s">
        <v>1905</v>
      </c>
      <c r="J89" s="47" t="s">
        <v>1895</v>
      </c>
      <c r="K89" s="47" t="s">
        <v>1890</v>
      </c>
      <c r="L89" s="47" t="s">
        <v>1897</v>
      </c>
      <c r="M89" s="149" t="s">
        <v>327</v>
      </c>
      <c r="N89" s="149" t="s">
        <v>1</v>
      </c>
      <c r="O89" s="46">
        <f>COUNTIF(Table48[[#This Row],[CMMI Comprehensive Primary Care Plus (CPC+)
Version Date: CY 2021]:[CMS Merit-based Incentive Payment System (MIPS)
Version Date: CY 2021]],"*yes*")</f>
        <v>0</v>
      </c>
      <c r="P89" s="223"/>
      <c r="Q89" s="223"/>
      <c r="R89" s="223"/>
      <c r="S89" s="223"/>
      <c r="T89" s="47"/>
      <c r="U89" s="223"/>
      <c r="V89" s="223"/>
      <c r="W89" s="223"/>
      <c r="X89" s="223"/>
      <c r="Y89" s="223"/>
      <c r="Z89" s="223"/>
      <c r="AA89" s="223"/>
      <c r="AB89" s="47"/>
      <c r="AC89" s="223"/>
      <c r="AD89" s="223"/>
      <c r="AE89" s="47"/>
      <c r="AF89" s="223"/>
      <c r="AG89" s="223"/>
      <c r="AH89" s="47"/>
    </row>
    <row r="90" spans="1:34" s="26" customFormat="1" ht="76.5" customHeight="1">
      <c r="A90" s="176" t="s">
        <v>499</v>
      </c>
      <c r="B90" s="55" t="s">
        <v>2308</v>
      </c>
      <c r="C90" s="55" t="s">
        <v>235</v>
      </c>
      <c r="D90" s="56" t="s">
        <v>2381</v>
      </c>
      <c r="E90" s="210" t="s">
        <v>1652</v>
      </c>
      <c r="F90" s="59"/>
      <c r="G90" s="59"/>
      <c r="H90" s="181" t="s">
        <v>2385</v>
      </c>
      <c r="I90" s="47" t="s">
        <v>1905</v>
      </c>
      <c r="J90" s="47" t="s">
        <v>1895</v>
      </c>
      <c r="K90" s="47" t="s">
        <v>1890</v>
      </c>
      <c r="L90" s="47" t="s">
        <v>1897</v>
      </c>
      <c r="M90" s="149" t="s">
        <v>1755</v>
      </c>
      <c r="N90" s="149" t="s">
        <v>1</v>
      </c>
      <c r="O90" s="46">
        <f>COUNTIF(Table48[[#This Row],[CMMI Comprehensive Primary Care Plus (CPC+)
Version Date: CY 2021]:[CMS Merit-based Incentive Payment System (MIPS)
Version Date: CY 2021]],"*yes*")</f>
        <v>0</v>
      </c>
      <c r="P90" s="223"/>
      <c r="Q90" s="223"/>
      <c r="R90" s="223"/>
      <c r="S90" s="223"/>
      <c r="T90" s="47"/>
      <c r="U90" s="223"/>
      <c r="V90" s="223"/>
      <c r="W90" s="223"/>
      <c r="X90" s="223"/>
      <c r="Y90" s="223"/>
      <c r="Z90" s="223"/>
      <c r="AA90" s="223"/>
      <c r="AB90" s="47"/>
      <c r="AC90" s="223"/>
      <c r="AD90" s="223"/>
      <c r="AE90" s="47"/>
      <c r="AF90" s="223"/>
      <c r="AG90" s="223"/>
      <c r="AH90" s="47"/>
    </row>
    <row r="91" spans="1:34" s="26" customFormat="1" ht="76.5" customHeight="1">
      <c r="A91" s="176" t="s">
        <v>500</v>
      </c>
      <c r="B91" s="55" t="s">
        <v>2309</v>
      </c>
      <c r="C91" s="55" t="s">
        <v>313</v>
      </c>
      <c r="D91" s="57" t="s">
        <v>2381</v>
      </c>
      <c r="E91" s="210" t="s">
        <v>1652</v>
      </c>
      <c r="F91" s="62"/>
      <c r="G91" s="62"/>
      <c r="H91" s="181" t="s">
        <v>2386</v>
      </c>
      <c r="I91" s="47" t="s">
        <v>1905</v>
      </c>
      <c r="J91" s="47" t="s">
        <v>1895</v>
      </c>
      <c r="K91" s="47" t="s">
        <v>1890</v>
      </c>
      <c r="L91" s="47" t="s">
        <v>1897</v>
      </c>
      <c r="M91" s="47" t="s">
        <v>327</v>
      </c>
      <c r="N91" s="47" t="s">
        <v>1</v>
      </c>
      <c r="O91" s="46">
        <f>COUNTIF(Table48[[#This Row],[CMMI Comprehensive Primary Care Plus (CPC+)
Version Date: CY 2021]:[CMS Merit-based Incentive Payment System (MIPS)
Version Date: CY 2021]],"*yes*")</f>
        <v>0</v>
      </c>
      <c r="P91" s="223"/>
      <c r="Q91" s="223"/>
      <c r="R91" s="223"/>
      <c r="S91" s="223"/>
      <c r="T91" s="47"/>
      <c r="U91" s="223"/>
      <c r="V91" s="223"/>
      <c r="W91" s="223"/>
      <c r="X91" s="223"/>
      <c r="Y91" s="223"/>
      <c r="Z91" s="223"/>
      <c r="AA91" s="223"/>
      <c r="AB91" s="47"/>
      <c r="AC91" s="223"/>
      <c r="AD91" s="223"/>
      <c r="AE91" s="47"/>
      <c r="AF91" s="223"/>
      <c r="AG91" s="223"/>
      <c r="AH91" s="47"/>
    </row>
    <row r="92" spans="1:34" s="148" customFormat="1" ht="76.5" customHeight="1">
      <c r="A92" s="177" t="s">
        <v>501</v>
      </c>
      <c r="B92" s="55" t="s">
        <v>2358</v>
      </c>
      <c r="C92" s="55" t="s">
        <v>236</v>
      </c>
      <c r="D92" s="57" t="s">
        <v>2380</v>
      </c>
      <c r="E92" s="210" t="s">
        <v>1652</v>
      </c>
      <c r="F92" s="58"/>
      <c r="G92" s="58"/>
      <c r="H92" s="181" t="s">
        <v>2387</v>
      </c>
      <c r="I92" s="47" t="s">
        <v>1905</v>
      </c>
      <c r="J92" s="47" t="s">
        <v>1895</v>
      </c>
      <c r="K92" s="47" t="s">
        <v>1890</v>
      </c>
      <c r="L92" s="47" t="s">
        <v>1897</v>
      </c>
      <c r="M92" s="47" t="s">
        <v>1755</v>
      </c>
      <c r="N92" s="47" t="s">
        <v>1</v>
      </c>
      <c r="O92" s="46">
        <f>COUNTIF(Table48[[#This Row],[CMMI Comprehensive Primary Care Plus (CPC+)
Version Date: CY 2021]:[CMS Merit-based Incentive Payment System (MIPS)
Version Date: CY 2021]],"*yes*")</f>
        <v>0</v>
      </c>
      <c r="P92" s="223"/>
      <c r="Q92" s="223"/>
      <c r="R92" s="223"/>
      <c r="S92" s="223"/>
      <c r="T92" s="47"/>
      <c r="U92" s="223"/>
      <c r="V92" s="223"/>
      <c r="W92" s="223"/>
      <c r="X92" s="223"/>
      <c r="Y92" s="223"/>
      <c r="Z92" s="223"/>
      <c r="AA92" s="223"/>
      <c r="AB92" s="47"/>
      <c r="AC92" s="223"/>
      <c r="AD92" s="223"/>
      <c r="AE92" s="47"/>
      <c r="AF92" s="223"/>
      <c r="AG92" s="223"/>
      <c r="AH92" s="47"/>
    </row>
    <row r="93" spans="1:34" s="148" customFormat="1" ht="76.5" customHeight="1">
      <c r="A93" s="176" t="s">
        <v>346</v>
      </c>
      <c r="B93" s="55" t="s">
        <v>2310</v>
      </c>
      <c r="C93" s="55" t="s">
        <v>237</v>
      </c>
      <c r="D93" s="55" t="s">
        <v>2380</v>
      </c>
      <c r="E93" s="210" t="s">
        <v>1975</v>
      </c>
      <c r="F93" s="58"/>
      <c r="G93" s="58"/>
      <c r="H93" s="181" t="s">
        <v>1552</v>
      </c>
      <c r="I93" s="47" t="s">
        <v>1905</v>
      </c>
      <c r="J93" s="47" t="s">
        <v>1906</v>
      </c>
      <c r="K93" s="47" t="s">
        <v>1896</v>
      </c>
      <c r="L93" s="47" t="s">
        <v>1931</v>
      </c>
      <c r="M93" s="149" t="s">
        <v>327</v>
      </c>
      <c r="N93" s="149" t="s">
        <v>1</v>
      </c>
      <c r="O93" s="46">
        <f>COUNTIF(Table48[[#This Row],[CMMI Comprehensive Primary Care Plus (CPC+)
Version Date: CY 2021]:[CMS Merit-based Incentive Payment System (MIPS)
Version Date: CY 2021]],"*yes*")</f>
        <v>0</v>
      </c>
      <c r="P93" s="223"/>
      <c r="Q93" s="223"/>
      <c r="R93" s="223"/>
      <c r="S93" s="223"/>
      <c r="T93" s="47"/>
      <c r="U93" s="223"/>
      <c r="V93" s="223"/>
      <c r="W93" s="223"/>
      <c r="X93" s="223"/>
      <c r="Y93" s="223" t="s">
        <v>1</v>
      </c>
      <c r="Z93" s="223" t="s">
        <v>3873</v>
      </c>
      <c r="AA93" s="223"/>
      <c r="AB93" s="47"/>
      <c r="AC93" s="223"/>
      <c r="AD93" s="223"/>
      <c r="AE93" s="47"/>
      <c r="AF93" s="223"/>
      <c r="AG93" s="223"/>
      <c r="AH93" s="47" t="s">
        <v>1</v>
      </c>
    </row>
    <row r="94" spans="1:34" s="26" customFormat="1" ht="76.5" customHeight="1">
      <c r="A94" s="177" t="s">
        <v>502</v>
      </c>
      <c r="B94" s="55" t="s">
        <v>2311</v>
      </c>
      <c r="C94" s="55" t="s">
        <v>140</v>
      </c>
      <c r="D94" s="57" t="s">
        <v>2380</v>
      </c>
      <c r="E94" s="198" t="s">
        <v>1975</v>
      </c>
      <c r="F94" s="47"/>
      <c r="G94" s="47"/>
      <c r="H94" s="181" t="s">
        <v>1553</v>
      </c>
      <c r="I94" s="47" t="s">
        <v>1905</v>
      </c>
      <c r="J94" s="47" t="s">
        <v>1906</v>
      </c>
      <c r="K94" s="47" t="s">
        <v>1896</v>
      </c>
      <c r="L94" s="47" t="s">
        <v>1931</v>
      </c>
      <c r="M94" s="47" t="s">
        <v>327</v>
      </c>
      <c r="N94" s="47" t="s">
        <v>1</v>
      </c>
      <c r="O94" s="46">
        <f>COUNTIF(Table48[[#This Row],[CMMI Comprehensive Primary Care Plus (CPC+)
Version Date: CY 2021]:[CMS Merit-based Incentive Payment System (MIPS)
Version Date: CY 2021]],"*yes*")</f>
        <v>0</v>
      </c>
      <c r="P94" s="223"/>
      <c r="Q94" s="223"/>
      <c r="R94" s="223"/>
      <c r="S94" s="223"/>
      <c r="T94" s="47"/>
      <c r="U94" s="223"/>
      <c r="V94" s="223"/>
      <c r="W94" s="223"/>
      <c r="X94" s="223"/>
      <c r="Y94" s="223" t="s">
        <v>1</v>
      </c>
      <c r="Z94" s="223" t="s">
        <v>3874</v>
      </c>
      <c r="AA94" s="223"/>
      <c r="AB94" s="47"/>
      <c r="AC94" s="223"/>
      <c r="AD94" s="223"/>
      <c r="AE94" s="47"/>
      <c r="AF94" s="223"/>
      <c r="AG94" s="223"/>
      <c r="AH94" s="47"/>
    </row>
    <row r="95" spans="1:34" s="26" customFormat="1" ht="76.5" customHeight="1">
      <c r="A95" s="176" t="s">
        <v>503</v>
      </c>
      <c r="B95" s="55" t="s">
        <v>1311</v>
      </c>
      <c r="C95" s="55" t="s">
        <v>1310</v>
      </c>
      <c r="D95" s="57" t="s">
        <v>2381</v>
      </c>
      <c r="E95" s="210" t="s">
        <v>1302</v>
      </c>
      <c r="F95" s="58"/>
      <c r="G95" s="58"/>
      <c r="H95" s="181" t="s">
        <v>1540</v>
      </c>
      <c r="I95" s="47" t="s">
        <v>1905</v>
      </c>
      <c r="J95" s="47" t="s">
        <v>1906</v>
      </c>
      <c r="K95" s="47" t="s">
        <v>1896</v>
      </c>
      <c r="L95" s="47" t="s">
        <v>1897</v>
      </c>
      <c r="M95" s="149" t="s">
        <v>327</v>
      </c>
      <c r="N95" s="149"/>
      <c r="O95" s="46">
        <f>COUNTIF(Table48[[#This Row],[CMMI Comprehensive Primary Care Plus (CPC+)
Version Date: CY 2021]:[CMS Merit-based Incentive Payment System (MIPS)
Version Date: CY 2021]],"*yes*")</f>
        <v>0</v>
      </c>
      <c r="P95" s="223"/>
      <c r="Q95" s="223"/>
      <c r="R95" s="223"/>
      <c r="S95" s="223"/>
      <c r="T95" s="47"/>
      <c r="U95" s="223"/>
      <c r="V95" s="223"/>
      <c r="W95" s="223"/>
      <c r="X95" s="223"/>
      <c r="Y95" s="223"/>
      <c r="Z95" s="223"/>
      <c r="AA95" s="223"/>
      <c r="AB95" s="47"/>
      <c r="AC95" s="223"/>
      <c r="AD95" s="223"/>
      <c r="AE95" s="47"/>
      <c r="AF95" s="223"/>
      <c r="AG95" s="223"/>
      <c r="AH95" s="47"/>
    </row>
    <row r="96" spans="1:34" s="26" customFormat="1" ht="76.5" customHeight="1">
      <c r="A96" s="177" t="s">
        <v>504</v>
      </c>
      <c r="B96" s="55" t="s">
        <v>2312</v>
      </c>
      <c r="C96" s="55" t="s">
        <v>238</v>
      </c>
      <c r="D96" s="55" t="s">
        <v>2380</v>
      </c>
      <c r="E96" s="210" t="s">
        <v>1652</v>
      </c>
      <c r="F96" s="59"/>
      <c r="G96" s="59"/>
      <c r="H96" s="181" t="s">
        <v>2388</v>
      </c>
      <c r="I96" s="47" t="s">
        <v>1905</v>
      </c>
      <c r="J96" s="47" t="s">
        <v>1895</v>
      </c>
      <c r="K96" s="47" t="s">
        <v>1890</v>
      </c>
      <c r="L96" s="47" t="s">
        <v>1897</v>
      </c>
      <c r="M96" s="47" t="s">
        <v>1755</v>
      </c>
      <c r="N96" s="47" t="s">
        <v>1</v>
      </c>
      <c r="O96" s="46">
        <f>COUNTIF(Table48[[#This Row],[CMMI Comprehensive Primary Care Plus (CPC+)
Version Date: CY 2021]:[CMS Merit-based Incentive Payment System (MIPS)
Version Date: CY 2021]],"*yes*")</f>
        <v>0</v>
      </c>
      <c r="P96" s="223"/>
      <c r="Q96" s="223"/>
      <c r="R96" s="223"/>
      <c r="S96" s="223"/>
      <c r="T96" s="47"/>
      <c r="U96" s="223"/>
      <c r="V96" s="223"/>
      <c r="W96" s="223"/>
      <c r="X96" s="223"/>
      <c r="Y96" s="223"/>
      <c r="Z96" s="223"/>
      <c r="AA96" s="223"/>
      <c r="AB96" s="47"/>
      <c r="AC96" s="223"/>
      <c r="AD96" s="223"/>
      <c r="AE96" s="47"/>
      <c r="AF96" s="223"/>
      <c r="AG96" s="223"/>
      <c r="AH96" s="47"/>
    </row>
    <row r="97" spans="1:34" s="26" customFormat="1" ht="76.5" customHeight="1">
      <c r="A97" s="176" t="s">
        <v>505</v>
      </c>
      <c r="B97" s="55" t="s">
        <v>2313</v>
      </c>
      <c r="C97" s="55" t="s">
        <v>239</v>
      </c>
      <c r="D97" s="57" t="s">
        <v>2381</v>
      </c>
      <c r="E97" s="210" t="s">
        <v>240</v>
      </c>
      <c r="F97" s="58"/>
      <c r="G97" s="58"/>
      <c r="H97" s="181" t="s">
        <v>1554</v>
      </c>
      <c r="I97" s="47" t="s">
        <v>1905</v>
      </c>
      <c r="J97" s="47" t="s">
        <v>1900</v>
      </c>
      <c r="K97" s="47" t="s">
        <v>1890</v>
      </c>
      <c r="L97" s="47" t="s">
        <v>1891</v>
      </c>
      <c r="M97" s="149" t="s">
        <v>327</v>
      </c>
      <c r="N97" s="149"/>
      <c r="O97" s="46">
        <f>COUNTIF(Table48[[#This Row],[CMMI Comprehensive Primary Care Plus (CPC+)
Version Date: CY 2021]:[CMS Merit-based Incentive Payment System (MIPS)
Version Date: CY 2021]],"*yes*")</f>
        <v>0</v>
      </c>
      <c r="P97" s="223"/>
      <c r="Q97" s="223"/>
      <c r="R97" s="223"/>
      <c r="S97" s="223"/>
      <c r="T97" s="47"/>
      <c r="U97" s="223"/>
      <c r="V97" s="223"/>
      <c r="W97" s="223"/>
      <c r="X97" s="223"/>
      <c r="Y97" s="223"/>
      <c r="Z97" s="223"/>
      <c r="AA97" s="223"/>
      <c r="AB97" s="47"/>
      <c r="AC97" s="223"/>
      <c r="AD97" s="223"/>
      <c r="AE97" s="47"/>
      <c r="AF97" s="223"/>
      <c r="AG97" s="223"/>
      <c r="AH97" s="47"/>
    </row>
    <row r="98" spans="1:34" s="26" customFormat="1" ht="76.5" customHeight="1">
      <c r="A98" s="177" t="s">
        <v>506</v>
      </c>
      <c r="B98" s="55" t="s">
        <v>2314</v>
      </c>
      <c r="C98" s="55" t="s">
        <v>241</v>
      </c>
      <c r="D98" s="57" t="s">
        <v>2381</v>
      </c>
      <c r="E98" s="210" t="s">
        <v>240</v>
      </c>
      <c r="F98" s="58"/>
      <c r="G98" s="58"/>
      <c r="H98" s="181" t="s">
        <v>1555</v>
      </c>
      <c r="I98" s="47" t="s">
        <v>1905</v>
      </c>
      <c r="J98" s="47" t="s">
        <v>1900</v>
      </c>
      <c r="K98" s="47" t="s">
        <v>1890</v>
      </c>
      <c r="L98" s="47" t="s">
        <v>1891</v>
      </c>
      <c r="M98" s="149" t="s">
        <v>327</v>
      </c>
      <c r="N98" s="149"/>
      <c r="O98" s="46">
        <f>COUNTIF(Table48[[#This Row],[CMMI Comprehensive Primary Care Plus (CPC+)
Version Date: CY 2021]:[CMS Merit-based Incentive Payment System (MIPS)
Version Date: CY 2021]],"*yes*")</f>
        <v>0</v>
      </c>
      <c r="P98" s="223"/>
      <c r="Q98" s="223"/>
      <c r="R98" s="223"/>
      <c r="S98" s="223"/>
      <c r="T98" s="47"/>
      <c r="U98" s="223"/>
      <c r="V98" s="223"/>
      <c r="W98" s="223"/>
      <c r="X98" s="223"/>
      <c r="Y98" s="223"/>
      <c r="Z98" s="223"/>
      <c r="AA98" s="223"/>
      <c r="AB98" s="47"/>
      <c r="AC98" s="223"/>
      <c r="AD98" s="223"/>
      <c r="AE98" s="223"/>
      <c r="AF98" s="223"/>
      <c r="AG98" s="223"/>
      <c r="AH98" s="47"/>
    </row>
    <row r="99" spans="1:34" s="26" customFormat="1" ht="76.5" customHeight="1">
      <c r="A99" s="176" t="s">
        <v>507</v>
      </c>
      <c r="B99" s="55" t="s">
        <v>3467</v>
      </c>
      <c r="C99" s="55" t="s">
        <v>242</v>
      </c>
      <c r="D99" s="147" t="s">
        <v>2381</v>
      </c>
      <c r="E99" s="210" t="s">
        <v>1652</v>
      </c>
      <c r="F99" s="58"/>
      <c r="G99" s="58"/>
      <c r="H99" s="181" t="s">
        <v>1556</v>
      </c>
      <c r="I99" s="47" t="s">
        <v>1905</v>
      </c>
      <c r="J99" s="47" t="s">
        <v>1900</v>
      </c>
      <c r="K99" s="47" t="s">
        <v>1890</v>
      </c>
      <c r="L99" s="47" t="s">
        <v>1897</v>
      </c>
      <c r="M99" s="149" t="s">
        <v>327</v>
      </c>
      <c r="N99" s="149"/>
      <c r="O99" s="46">
        <f>COUNTIF(Table48[[#This Row],[CMMI Comprehensive Primary Care Plus (CPC+)
Version Date: CY 2021]:[CMS Merit-based Incentive Payment System (MIPS)
Version Date: CY 2021]],"*yes*")</f>
        <v>0</v>
      </c>
      <c r="P99" s="223"/>
      <c r="Q99" s="223"/>
      <c r="R99" s="223"/>
      <c r="S99" s="223"/>
      <c r="T99" s="47"/>
      <c r="U99" s="223"/>
      <c r="V99" s="223"/>
      <c r="W99" s="223"/>
      <c r="X99" s="223"/>
      <c r="Y99" s="223"/>
      <c r="Z99" s="223"/>
      <c r="AA99" s="223"/>
      <c r="AB99" s="47"/>
      <c r="AC99" s="223"/>
      <c r="AD99" s="223"/>
      <c r="AE99" s="47"/>
      <c r="AF99" s="223"/>
      <c r="AG99" s="223"/>
      <c r="AH99" s="47"/>
    </row>
    <row r="100" spans="1:34" s="26" customFormat="1" ht="76.5" customHeight="1">
      <c r="A100" s="249" t="s">
        <v>508</v>
      </c>
      <c r="B100" s="250" t="s">
        <v>2315</v>
      </c>
      <c r="C100" s="250" t="s">
        <v>314</v>
      </c>
      <c r="D100" s="251" t="s">
        <v>2381</v>
      </c>
      <c r="E100" s="227" t="s">
        <v>1652</v>
      </c>
      <c r="F100" s="222"/>
      <c r="G100" s="222"/>
      <c r="H100" s="228" t="s">
        <v>1557</v>
      </c>
      <c r="I100" s="223" t="s">
        <v>1905</v>
      </c>
      <c r="J100" s="223" t="s">
        <v>1900</v>
      </c>
      <c r="K100" s="223" t="s">
        <v>1890</v>
      </c>
      <c r="L100" s="223" t="s">
        <v>1897</v>
      </c>
      <c r="M100" s="225" t="s">
        <v>1755</v>
      </c>
      <c r="N100" s="225"/>
      <c r="O100" s="46">
        <f>COUNTIF(Table48[[#This Row],[CMMI Comprehensive Primary Care Plus (CPC+)
Version Date: CY 2021]:[CMS Merit-based Incentive Payment System (MIPS)
Version Date: CY 2021]],"*yes*")</f>
        <v>0</v>
      </c>
      <c r="P100" s="223"/>
      <c r="Q100" s="223"/>
      <c r="R100" s="223"/>
      <c r="S100" s="223"/>
      <c r="T100" s="223"/>
      <c r="U100" s="223"/>
      <c r="V100" s="223"/>
      <c r="W100" s="223"/>
      <c r="X100" s="223"/>
      <c r="Y100" s="223"/>
      <c r="Z100" s="223"/>
      <c r="AA100" s="223"/>
      <c r="AB100" s="223"/>
      <c r="AC100" s="223"/>
      <c r="AD100" s="223"/>
      <c r="AE100" s="223"/>
      <c r="AF100" s="223"/>
      <c r="AG100" s="223"/>
      <c r="AH100" s="223"/>
    </row>
    <row r="101" spans="1:34" s="148" customFormat="1" ht="76.5" customHeight="1">
      <c r="A101" s="176" t="s">
        <v>509</v>
      </c>
      <c r="B101" s="55" t="s">
        <v>2316</v>
      </c>
      <c r="C101" s="55" t="s">
        <v>243</v>
      </c>
      <c r="D101" s="57" t="s">
        <v>2381</v>
      </c>
      <c r="E101" s="210" t="s">
        <v>1652</v>
      </c>
      <c r="F101" s="58"/>
      <c r="G101" s="58"/>
      <c r="H101" s="181" t="s">
        <v>2389</v>
      </c>
      <c r="I101" s="47" t="s">
        <v>1905</v>
      </c>
      <c r="J101" s="47" t="s">
        <v>1895</v>
      </c>
      <c r="K101" s="47" t="s">
        <v>1890</v>
      </c>
      <c r="L101" s="47" t="s">
        <v>1897</v>
      </c>
      <c r="M101" s="149" t="s">
        <v>1755</v>
      </c>
      <c r="N101" s="149" t="s">
        <v>1</v>
      </c>
      <c r="O101" s="46">
        <f>COUNTIF(Table48[[#This Row],[CMMI Comprehensive Primary Care Plus (CPC+)
Version Date: CY 2021]:[CMS Merit-based Incentive Payment System (MIPS)
Version Date: CY 2021]],"*yes*")</f>
        <v>0</v>
      </c>
      <c r="P101" s="223"/>
      <c r="Q101" s="223"/>
      <c r="R101" s="223"/>
      <c r="S101" s="223"/>
      <c r="T101" s="47"/>
      <c r="U101" s="223"/>
      <c r="V101" s="223"/>
      <c r="W101" s="223"/>
      <c r="X101" s="223"/>
      <c r="Y101" s="223"/>
      <c r="Z101" s="223"/>
      <c r="AA101" s="223"/>
      <c r="AB101" s="47"/>
      <c r="AC101" s="223"/>
      <c r="AD101" s="223"/>
      <c r="AE101" s="223"/>
      <c r="AF101" s="223"/>
      <c r="AG101" s="223"/>
      <c r="AH101" s="47"/>
    </row>
    <row r="102" spans="1:34" s="148" customFormat="1" ht="76.5" customHeight="1">
      <c r="A102" s="176" t="s">
        <v>510</v>
      </c>
      <c r="B102" s="55" t="s">
        <v>2359</v>
      </c>
      <c r="C102" s="55" t="s">
        <v>244</v>
      </c>
      <c r="D102" s="57" t="s">
        <v>2381</v>
      </c>
      <c r="E102" s="210" t="s">
        <v>1652</v>
      </c>
      <c r="F102" s="58"/>
      <c r="G102" s="58"/>
      <c r="H102" s="181" t="s">
        <v>2390</v>
      </c>
      <c r="I102" s="47" t="s">
        <v>1905</v>
      </c>
      <c r="J102" s="47" t="s">
        <v>1895</v>
      </c>
      <c r="K102" s="47" t="s">
        <v>1890</v>
      </c>
      <c r="L102" s="47" t="s">
        <v>1897</v>
      </c>
      <c r="M102" s="149" t="s">
        <v>1755</v>
      </c>
      <c r="N102" s="149"/>
      <c r="O102" s="46">
        <f>COUNTIF(Table48[[#This Row],[CMMI Comprehensive Primary Care Plus (CPC+)
Version Date: CY 2021]:[CMS Merit-based Incentive Payment System (MIPS)
Version Date: CY 2021]],"*yes*")</f>
        <v>0</v>
      </c>
      <c r="P102" s="223"/>
      <c r="Q102" s="223"/>
      <c r="R102" s="223"/>
      <c r="S102" s="223"/>
      <c r="T102" s="47"/>
      <c r="U102" s="223"/>
      <c r="V102" s="223"/>
      <c r="W102" s="223"/>
      <c r="X102" s="223"/>
      <c r="Y102" s="223"/>
      <c r="Z102" s="223"/>
      <c r="AA102" s="223"/>
      <c r="AB102" s="47"/>
      <c r="AC102" s="223"/>
      <c r="AD102" s="223"/>
      <c r="AE102" s="47"/>
      <c r="AF102" s="223"/>
      <c r="AG102" s="223"/>
      <c r="AH102" s="47"/>
    </row>
    <row r="103" spans="1:34" s="26" customFormat="1" ht="76.5" customHeight="1">
      <c r="A103" s="177" t="s">
        <v>347</v>
      </c>
      <c r="B103" s="55" t="s">
        <v>2317</v>
      </c>
      <c r="C103" s="55" t="s">
        <v>70</v>
      </c>
      <c r="D103" s="57" t="s">
        <v>2381</v>
      </c>
      <c r="E103" s="210" t="s">
        <v>1652</v>
      </c>
      <c r="F103" s="58"/>
      <c r="G103" s="58"/>
      <c r="H103" s="181" t="s">
        <v>2391</v>
      </c>
      <c r="I103" s="47" t="s">
        <v>1905</v>
      </c>
      <c r="J103" s="47" t="s">
        <v>1895</v>
      </c>
      <c r="K103" s="47" t="s">
        <v>1890</v>
      </c>
      <c r="L103" s="47" t="s">
        <v>1897</v>
      </c>
      <c r="M103" s="47" t="s">
        <v>1755</v>
      </c>
      <c r="N103" s="47" t="s">
        <v>1</v>
      </c>
      <c r="O103" s="46">
        <f>COUNTIF(Table48[[#This Row],[CMMI Comprehensive Primary Care Plus (CPC+)
Version Date: CY 2021]:[CMS Merit-based Incentive Payment System (MIPS)
Version Date: CY 2021]],"*yes*")</f>
        <v>0</v>
      </c>
      <c r="P103" s="223"/>
      <c r="Q103" s="223"/>
      <c r="R103" s="223"/>
      <c r="S103" s="223"/>
      <c r="T103" s="47"/>
      <c r="U103" s="223"/>
      <c r="V103" s="223"/>
      <c r="W103" s="223"/>
      <c r="X103" s="223"/>
      <c r="Y103" s="223"/>
      <c r="Z103" s="223"/>
      <c r="AA103" s="223"/>
      <c r="AB103" s="47"/>
      <c r="AC103" s="223"/>
      <c r="AD103" s="223"/>
      <c r="AE103" s="47"/>
      <c r="AF103" s="223"/>
      <c r="AG103" s="223"/>
      <c r="AH103" s="47"/>
    </row>
    <row r="104" spans="1:34" s="148" customFormat="1" ht="76.5" customHeight="1">
      <c r="A104" s="176" t="s">
        <v>511</v>
      </c>
      <c r="B104" s="55" t="s">
        <v>2318</v>
      </c>
      <c r="C104" s="55" t="s">
        <v>58</v>
      </c>
      <c r="D104" s="57" t="s">
        <v>2381</v>
      </c>
      <c r="E104" s="210" t="s">
        <v>1652</v>
      </c>
      <c r="F104" s="58"/>
      <c r="G104" s="58"/>
      <c r="H104" s="181" t="s">
        <v>2392</v>
      </c>
      <c r="I104" s="47" t="s">
        <v>1905</v>
      </c>
      <c r="J104" s="47" t="s">
        <v>1895</v>
      </c>
      <c r="K104" s="47" t="s">
        <v>1890</v>
      </c>
      <c r="L104" s="47" t="s">
        <v>1897</v>
      </c>
      <c r="M104" s="47" t="s">
        <v>1755</v>
      </c>
      <c r="N104" s="47" t="s">
        <v>1</v>
      </c>
      <c r="O104" s="46">
        <f>COUNTIF(Table48[[#This Row],[CMMI Comprehensive Primary Care Plus (CPC+)
Version Date: CY 2021]:[CMS Merit-based Incentive Payment System (MIPS)
Version Date: CY 2021]],"*yes*")</f>
        <v>0</v>
      </c>
      <c r="P104" s="223"/>
      <c r="Q104" s="223"/>
      <c r="R104" s="223"/>
      <c r="S104" s="223"/>
      <c r="T104" s="47"/>
      <c r="U104" s="223"/>
      <c r="V104" s="223"/>
      <c r="W104" s="223"/>
      <c r="X104" s="223"/>
      <c r="Y104" s="223"/>
      <c r="Z104" s="223"/>
      <c r="AA104" s="223"/>
      <c r="AB104" s="47"/>
      <c r="AC104" s="223"/>
      <c r="AD104" s="223"/>
      <c r="AE104" s="47"/>
      <c r="AF104" s="223"/>
      <c r="AG104" s="223"/>
      <c r="AH104" s="47"/>
    </row>
    <row r="105" spans="1:34" s="148" customFormat="1" ht="76.5" customHeight="1">
      <c r="A105" s="176" t="s">
        <v>512</v>
      </c>
      <c r="B105" s="55" t="s">
        <v>1706</v>
      </c>
      <c r="C105" s="55" t="s">
        <v>245</v>
      </c>
      <c r="D105" s="57" t="s">
        <v>2380</v>
      </c>
      <c r="E105" s="210" t="s">
        <v>1652</v>
      </c>
      <c r="F105" s="58"/>
      <c r="G105" s="58"/>
      <c r="H105" s="181" t="s">
        <v>1559</v>
      </c>
      <c r="I105" s="47" t="s">
        <v>1905</v>
      </c>
      <c r="J105" s="47" t="s">
        <v>97</v>
      </c>
      <c r="K105" s="47" t="s">
        <v>1894</v>
      </c>
      <c r="L105" s="47" t="s">
        <v>1897</v>
      </c>
      <c r="M105" s="47" t="s">
        <v>6</v>
      </c>
      <c r="N105" s="47"/>
      <c r="O105" s="46">
        <f>COUNTIF(Table48[[#This Row],[CMMI Comprehensive Primary Care Plus (CPC+)
Version Date: CY 2021]:[CMS Merit-based Incentive Payment System (MIPS)
Version Date: CY 2021]],"*yes*")</f>
        <v>0</v>
      </c>
      <c r="P105" s="223"/>
      <c r="Q105" s="223"/>
      <c r="R105" s="223"/>
      <c r="S105" s="223"/>
      <c r="T105" s="47"/>
      <c r="U105" s="223"/>
      <c r="V105" s="223"/>
      <c r="W105" s="223"/>
      <c r="X105" s="223"/>
      <c r="Y105" s="223" t="s">
        <v>2823</v>
      </c>
      <c r="Z105" s="223" t="s">
        <v>3875</v>
      </c>
      <c r="AA105" s="223"/>
      <c r="AB105" s="47" t="s">
        <v>1</v>
      </c>
      <c r="AC105" s="223"/>
      <c r="AD105" s="223"/>
      <c r="AE105" s="47" t="s">
        <v>3670</v>
      </c>
      <c r="AF105" s="223"/>
      <c r="AG105" s="223" t="s">
        <v>3913</v>
      </c>
      <c r="AH105" s="47" t="s">
        <v>1710</v>
      </c>
    </row>
    <row r="106" spans="1:34" s="148" customFormat="1" ht="76.5" customHeight="1">
      <c r="A106" s="176" t="s">
        <v>513</v>
      </c>
      <c r="B106" s="55" t="s">
        <v>2360</v>
      </c>
      <c r="C106" s="55" t="s">
        <v>1300</v>
      </c>
      <c r="D106" s="57" t="s">
        <v>2381</v>
      </c>
      <c r="E106" s="210" t="s">
        <v>1302</v>
      </c>
      <c r="F106" s="58"/>
      <c r="G106" s="58"/>
      <c r="H106" s="181" t="s">
        <v>1539</v>
      </c>
      <c r="I106" s="47" t="s">
        <v>1905</v>
      </c>
      <c r="J106" s="47" t="s">
        <v>1906</v>
      </c>
      <c r="K106" s="47" t="s">
        <v>1896</v>
      </c>
      <c r="L106" s="47" t="s">
        <v>1897</v>
      </c>
      <c r="M106" s="47" t="s">
        <v>327</v>
      </c>
      <c r="N106" s="47"/>
      <c r="O106" s="46">
        <f>COUNTIF(Table48[[#This Row],[CMMI Comprehensive Primary Care Plus (CPC+)
Version Date: CY 2021]:[CMS Merit-based Incentive Payment System (MIPS)
Version Date: CY 2021]],"*yes*")</f>
        <v>0</v>
      </c>
      <c r="P106" s="223"/>
      <c r="Q106" s="223"/>
      <c r="R106" s="223"/>
      <c r="S106" s="223"/>
      <c r="T106" s="47"/>
      <c r="U106" s="223"/>
      <c r="V106" s="223"/>
      <c r="W106" s="223"/>
      <c r="X106" s="223"/>
      <c r="Y106" s="223"/>
      <c r="Z106" s="223"/>
      <c r="AA106" s="223"/>
      <c r="AB106" s="47"/>
      <c r="AC106" s="223"/>
      <c r="AD106" s="223"/>
      <c r="AE106" s="47"/>
      <c r="AF106" s="223"/>
      <c r="AG106" s="223"/>
      <c r="AH106" s="47" t="s">
        <v>1</v>
      </c>
    </row>
    <row r="107" spans="1:34" s="238" customFormat="1" ht="76.5" customHeight="1">
      <c r="A107" s="176" t="s">
        <v>514</v>
      </c>
      <c r="B107" s="55" t="s">
        <v>2361</v>
      </c>
      <c r="C107" s="55" t="s">
        <v>1037</v>
      </c>
      <c r="D107" s="57" t="s">
        <v>2380</v>
      </c>
      <c r="E107" s="210" t="s">
        <v>3468</v>
      </c>
      <c r="F107" s="58" t="s">
        <v>2705</v>
      </c>
      <c r="G107" s="58"/>
      <c r="H107" s="181" t="s">
        <v>769</v>
      </c>
      <c r="I107" s="47" t="s">
        <v>1918</v>
      </c>
      <c r="J107" s="47" t="s">
        <v>1906</v>
      </c>
      <c r="K107" s="47" t="s">
        <v>1896</v>
      </c>
      <c r="L107" s="47" t="s">
        <v>1897</v>
      </c>
      <c r="M107" s="47" t="s">
        <v>3450</v>
      </c>
      <c r="N107" s="47" t="s">
        <v>1</v>
      </c>
      <c r="O107" s="46">
        <f>COUNTIF(Table48[[#This Row],[CMMI Comprehensive Primary Care Plus (CPC+)
Version Date: CY 2021]:[CMS Merit-based Incentive Payment System (MIPS)
Version Date: CY 2021]],"*yes*")</f>
        <v>1</v>
      </c>
      <c r="P107" s="223"/>
      <c r="Q107" s="223"/>
      <c r="R107" s="223"/>
      <c r="S107" s="223"/>
      <c r="T107" s="47"/>
      <c r="U107" s="223"/>
      <c r="V107" s="223"/>
      <c r="W107" s="223" t="s">
        <v>1</v>
      </c>
      <c r="X107" s="223"/>
      <c r="Y107" s="223"/>
      <c r="Z107" s="223"/>
      <c r="AA107" s="223"/>
      <c r="AB107" s="47"/>
      <c r="AC107" s="223"/>
      <c r="AD107" s="223"/>
      <c r="AE107" s="47"/>
      <c r="AF107" s="223"/>
      <c r="AG107" s="223"/>
      <c r="AH107" s="47"/>
    </row>
    <row r="108" spans="1:34" s="26" customFormat="1" ht="76.5" customHeight="1">
      <c r="A108" s="177" t="s">
        <v>515</v>
      </c>
      <c r="B108" s="55" t="s">
        <v>2462</v>
      </c>
      <c r="C108" s="55" t="s">
        <v>2456</v>
      </c>
      <c r="D108" s="57" t="s">
        <v>2380</v>
      </c>
      <c r="E108" s="210" t="s">
        <v>2444</v>
      </c>
      <c r="F108" s="58" t="s">
        <v>2743</v>
      </c>
      <c r="G108" s="58"/>
      <c r="H108" s="181" t="s">
        <v>2461</v>
      </c>
      <c r="I108" s="47" t="s">
        <v>1918</v>
      </c>
      <c r="J108" s="47" t="s">
        <v>1906</v>
      </c>
      <c r="K108" s="47" t="s">
        <v>1890</v>
      </c>
      <c r="L108" s="47" t="s">
        <v>1897</v>
      </c>
      <c r="M108" s="47" t="s">
        <v>1755</v>
      </c>
      <c r="N108" s="47" t="s">
        <v>1</v>
      </c>
      <c r="O108" s="46">
        <f>COUNTIF(Table48[[#This Row],[CMMI Comprehensive Primary Care Plus (CPC+)
Version Date: CY 2021]:[CMS Merit-based Incentive Payment System (MIPS)
Version Date: CY 2021]],"*yes*")</f>
        <v>1</v>
      </c>
      <c r="P108" s="223"/>
      <c r="Q108" s="223"/>
      <c r="R108" s="223"/>
      <c r="S108" s="223"/>
      <c r="T108" s="47"/>
      <c r="U108" s="223"/>
      <c r="V108" s="223"/>
      <c r="W108" s="223" t="s">
        <v>1</v>
      </c>
      <c r="X108" s="223" t="s">
        <v>2440</v>
      </c>
      <c r="Y108" s="223"/>
      <c r="Z108" s="223"/>
      <c r="AA108" s="223"/>
      <c r="AB108" s="47"/>
      <c r="AC108" s="223"/>
      <c r="AD108" s="223"/>
      <c r="AE108" s="47"/>
      <c r="AF108" s="223"/>
      <c r="AG108" s="223"/>
      <c r="AH108" s="47"/>
    </row>
    <row r="109" spans="1:34" s="26" customFormat="1" ht="76.5" customHeight="1">
      <c r="A109" s="176" t="s">
        <v>516</v>
      </c>
      <c r="B109" s="55" t="s">
        <v>2464</v>
      </c>
      <c r="C109" s="55" t="s">
        <v>2457</v>
      </c>
      <c r="D109" s="57" t="s">
        <v>2381</v>
      </c>
      <c r="E109" s="210" t="s">
        <v>2444</v>
      </c>
      <c r="F109" s="58" t="s">
        <v>2742</v>
      </c>
      <c r="G109" s="58"/>
      <c r="H109" s="181" t="s">
        <v>2463</v>
      </c>
      <c r="I109" s="47" t="s">
        <v>1918</v>
      </c>
      <c r="J109" s="47" t="s">
        <v>1906</v>
      </c>
      <c r="K109" s="47" t="s">
        <v>1890</v>
      </c>
      <c r="L109" s="47" t="s">
        <v>1897</v>
      </c>
      <c r="M109" s="47" t="s">
        <v>1755</v>
      </c>
      <c r="N109" s="47" t="s">
        <v>1</v>
      </c>
      <c r="O109" s="46">
        <f>COUNTIF(Table48[[#This Row],[CMMI Comprehensive Primary Care Plus (CPC+)
Version Date: CY 2021]:[CMS Merit-based Incentive Payment System (MIPS)
Version Date: CY 2021]],"*yes*")</f>
        <v>0</v>
      </c>
      <c r="P109" s="223"/>
      <c r="Q109" s="223"/>
      <c r="R109" s="223"/>
      <c r="S109" s="223"/>
      <c r="T109" s="47"/>
      <c r="U109" s="223"/>
      <c r="V109" s="223"/>
      <c r="W109" s="223"/>
      <c r="X109" s="223" t="s">
        <v>2440</v>
      </c>
      <c r="Y109" s="223"/>
      <c r="Z109" s="223"/>
      <c r="AA109" s="223"/>
      <c r="AB109" s="47"/>
      <c r="AC109" s="223"/>
      <c r="AD109" s="223"/>
      <c r="AE109" s="47"/>
      <c r="AF109" s="223"/>
      <c r="AG109" s="223"/>
      <c r="AH109" s="47"/>
    </row>
    <row r="110" spans="1:34" s="26" customFormat="1" ht="76.5" customHeight="1">
      <c r="A110" s="177" t="s">
        <v>517</v>
      </c>
      <c r="B110" s="55" t="s">
        <v>2468</v>
      </c>
      <c r="C110" s="55" t="s">
        <v>2458</v>
      </c>
      <c r="D110" s="57" t="s">
        <v>2380</v>
      </c>
      <c r="E110" s="210" t="s">
        <v>2444</v>
      </c>
      <c r="F110" s="58" t="s">
        <v>2740</v>
      </c>
      <c r="G110" s="58"/>
      <c r="H110" s="181" t="s">
        <v>2465</v>
      </c>
      <c r="I110" s="47" t="s">
        <v>1918</v>
      </c>
      <c r="J110" s="47" t="s">
        <v>1906</v>
      </c>
      <c r="K110" s="47" t="s">
        <v>1890</v>
      </c>
      <c r="L110" s="47" t="s">
        <v>1897</v>
      </c>
      <c r="M110" s="47" t="s">
        <v>1755</v>
      </c>
      <c r="N110" s="47" t="s">
        <v>1</v>
      </c>
      <c r="O110" s="46">
        <f>COUNTIF(Table48[[#This Row],[CMMI Comprehensive Primary Care Plus (CPC+)
Version Date: CY 2021]:[CMS Merit-based Incentive Payment System (MIPS)
Version Date: CY 2021]],"*yes*")</f>
        <v>1</v>
      </c>
      <c r="P110" s="223"/>
      <c r="Q110" s="223"/>
      <c r="R110" s="223"/>
      <c r="S110" s="223"/>
      <c r="T110" s="47"/>
      <c r="U110" s="223"/>
      <c r="V110" s="223"/>
      <c r="W110" s="223" t="s">
        <v>1</v>
      </c>
      <c r="X110" s="223" t="s">
        <v>2440</v>
      </c>
      <c r="Y110" s="223"/>
      <c r="Z110" s="223"/>
      <c r="AA110" s="223"/>
      <c r="AB110" s="47"/>
      <c r="AC110" s="223"/>
      <c r="AD110" s="223"/>
      <c r="AE110" s="47"/>
      <c r="AF110" s="223"/>
      <c r="AG110" s="223"/>
      <c r="AH110" s="47"/>
    </row>
    <row r="111" spans="1:34" s="26" customFormat="1" ht="76.5" customHeight="1">
      <c r="A111" s="177" t="s">
        <v>518</v>
      </c>
      <c r="B111" s="55" t="s">
        <v>2469</v>
      </c>
      <c r="C111" s="55" t="s">
        <v>2459</v>
      </c>
      <c r="D111" s="57" t="s">
        <v>2380</v>
      </c>
      <c r="E111" s="210" t="s">
        <v>2444</v>
      </c>
      <c r="F111" s="58" t="s">
        <v>2741</v>
      </c>
      <c r="G111" s="58"/>
      <c r="H111" s="181" t="s">
        <v>2466</v>
      </c>
      <c r="I111" s="47" t="s">
        <v>1918</v>
      </c>
      <c r="J111" s="47" t="s">
        <v>1906</v>
      </c>
      <c r="K111" s="47" t="s">
        <v>1890</v>
      </c>
      <c r="L111" s="47" t="s">
        <v>1897</v>
      </c>
      <c r="M111" s="47" t="s">
        <v>1755</v>
      </c>
      <c r="N111" s="47" t="s">
        <v>1</v>
      </c>
      <c r="O111" s="46">
        <f>COUNTIF(Table48[[#This Row],[CMMI Comprehensive Primary Care Plus (CPC+)
Version Date: CY 2021]:[CMS Merit-based Incentive Payment System (MIPS)
Version Date: CY 2021]],"*yes*")</f>
        <v>0</v>
      </c>
      <c r="P111" s="223"/>
      <c r="Q111" s="223"/>
      <c r="R111" s="223"/>
      <c r="S111" s="223"/>
      <c r="T111" s="47"/>
      <c r="U111" s="223"/>
      <c r="V111" s="223"/>
      <c r="W111" s="223"/>
      <c r="X111" s="223" t="s">
        <v>2440</v>
      </c>
      <c r="Y111" s="223"/>
      <c r="Z111" s="223"/>
      <c r="AA111" s="223"/>
      <c r="AB111" s="47"/>
      <c r="AC111" s="223"/>
      <c r="AD111" s="223"/>
      <c r="AE111" s="47"/>
      <c r="AF111" s="223"/>
      <c r="AG111" s="223"/>
      <c r="AH111" s="47"/>
    </row>
    <row r="112" spans="1:34" s="26" customFormat="1" ht="76.5" customHeight="1">
      <c r="A112" s="176" t="s">
        <v>519</v>
      </c>
      <c r="B112" s="55" t="s">
        <v>2470</v>
      </c>
      <c r="C112" s="55" t="s">
        <v>2460</v>
      </c>
      <c r="D112" s="55" t="s">
        <v>2380</v>
      </c>
      <c r="E112" s="210" t="s">
        <v>2444</v>
      </c>
      <c r="F112" s="58" t="s">
        <v>2739</v>
      </c>
      <c r="G112" s="58"/>
      <c r="H112" s="181" t="s">
        <v>2467</v>
      </c>
      <c r="I112" s="201" t="s">
        <v>1918</v>
      </c>
      <c r="J112" s="47" t="s">
        <v>1906</v>
      </c>
      <c r="K112" s="47" t="s">
        <v>1890</v>
      </c>
      <c r="L112" s="47" t="s">
        <v>1897</v>
      </c>
      <c r="M112" s="47" t="s">
        <v>1755</v>
      </c>
      <c r="N112" s="47" t="s">
        <v>1</v>
      </c>
      <c r="O112" s="46">
        <f>COUNTIF(Table48[[#This Row],[CMMI Comprehensive Primary Care Plus (CPC+)
Version Date: CY 2021]:[CMS Merit-based Incentive Payment System (MIPS)
Version Date: CY 2021]],"*yes*")</f>
        <v>1</v>
      </c>
      <c r="P112" s="223"/>
      <c r="Q112" s="223"/>
      <c r="R112" s="223"/>
      <c r="S112" s="223"/>
      <c r="T112" s="47"/>
      <c r="U112" s="223"/>
      <c r="V112" s="223"/>
      <c r="W112" s="223" t="s">
        <v>1</v>
      </c>
      <c r="X112" s="223" t="s">
        <v>2440</v>
      </c>
      <c r="Y112" s="223"/>
      <c r="Z112" s="223"/>
      <c r="AA112" s="223"/>
      <c r="AB112" s="47"/>
      <c r="AC112" s="223"/>
      <c r="AD112" s="223"/>
      <c r="AE112" s="47"/>
      <c r="AF112" s="223"/>
      <c r="AG112" s="223"/>
      <c r="AH112" s="47"/>
    </row>
    <row r="113" spans="1:34" s="26" customFormat="1" ht="76.5" customHeight="1">
      <c r="A113" s="226" t="s">
        <v>520</v>
      </c>
      <c r="B113" s="55" t="s">
        <v>2362</v>
      </c>
      <c r="C113" s="55" t="s">
        <v>73</v>
      </c>
      <c r="D113" s="57" t="s">
        <v>2381</v>
      </c>
      <c r="E113" s="210" t="s">
        <v>1652</v>
      </c>
      <c r="F113" s="62"/>
      <c r="G113" s="62"/>
      <c r="H113" s="181" t="s">
        <v>1560</v>
      </c>
      <c r="I113" s="47" t="s">
        <v>1905</v>
      </c>
      <c r="J113" s="47" t="s">
        <v>1906</v>
      </c>
      <c r="K113" s="47" t="s">
        <v>1890</v>
      </c>
      <c r="L113" s="47" t="s">
        <v>1897</v>
      </c>
      <c r="M113" s="149" t="s">
        <v>327</v>
      </c>
      <c r="N113" s="149"/>
      <c r="O113" s="46">
        <f>COUNTIF(Table48[[#This Row],[CMMI Comprehensive Primary Care Plus (CPC+)
Version Date: CY 2021]:[CMS Merit-based Incentive Payment System (MIPS)
Version Date: CY 2021]],"*yes*")</f>
        <v>0</v>
      </c>
      <c r="P113" s="223"/>
      <c r="Q113" s="223"/>
      <c r="R113" s="223"/>
      <c r="S113" s="223"/>
      <c r="T113" s="47"/>
      <c r="U113" s="223"/>
      <c r="V113" s="223"/>
      <c r="W113" s="223"/>
      <c r="X113" s="223"/>
      <c r="Y113" s="223"/>
      <c r="Z113" s="223"/>
      <c r="AA113" s="223"/>
      <c r="AB113" s="47"/>
      <c r="AC113" s="223"/>
      <c r="AD113" s="223"/>
      <c r="AE113" s="47"/>
      <c r="AF113" s="223"/>
      <c r="AG113" s="223"/>
      <c r="AH113" s="47"/>
    </row>
    <row r="114" spans="1:34" s="26" customFormat="1" ht="76.5" customHeight="1">
      <c r="A114" s="254" t="s">
        <v>331</v>
      </c>
      <c r="B114" s="250" t="s">
        <v>3218</v>
      </c>
      <c r="C114" s="250" t="s">
        <v>2895</v>
      </c>
      <c r="D114" s="250" t="s">
        <v>2380</v>
      </c>
      <c r="E114" s="227" t="s">
        <v>2896</v>
      </c>
      <c r="F114" s="222"/>
      <c r="G114" s="222"/>
      <c r="H114" s="228" t="s">
        <v>2897</v>
      </c>
      <c r="I114" s="223" t="s">
        <v>1892</v>
      </c>
      <c r="J114" s="223" t="s">
        <v>1899</v>
      </c>
      <c r="K114" s="223" t="s">
        <v>1890</v>
      </c>
      <c r="L114" s="223" t="s">
        <v>1897</v>
      </c>
      <c r="M114" s="223" t="s">
        <v>327</v>
      </c>
      <c r="N114" s="47" t="s">
        <v>1</v>
      </c>
      <c r="O114" s="46">
        <f>COUNTIF(Table48[[#This Row],[CMMI Comprehensive Primary Care Plus (CPC+)
Version Date: CY 2021]:[CMS Merit-based Incentive Payment System (MIPS)
Version Date: CY 2021]],"*yes*")</f>
        <v>0</v>
      </c>
      <c r="P114" s="223"/>
      <c r="Q114" s="223"/>
      <c r="R114" s="223"/>
      <c r="S114" s="223"/>
      <c r="T114" s="223"/>
      <c r="U114" s="223"/>
      <c r="V114" s="223"/>
      <c r="W114" s="223"/>
      <c r="X114" s="223"/>
      <c r="Y114" s="223"/>
      <c r="Z114" s="223" t="s">
        <v>1</v>
      </c>
      <c r="AA114" s="223"/>
      <c r="AB114" s="223"/>
      <c r="AC114" s="223"/>
      <c r="AD114" s="223"/>
      <c r="AE114" s="223"/>
      <c r="AF114" s="223"/>
      <c r="AG114" s="223"/>
      <c r="AH114" s="223"/>
    </row>
    <row r="115" spans="1:34" s="26" customFormat="1" ht="76.5" customHeight="1">
      <c r="A115" s="226" t="s">
        <v>348</v>
      </c>
      <c r="B115" s="55" t="s">
        <v>2890</v>
      </c>
      <c r="C115" s="55" t="s">
        <v>2448</v>
      </c>
      <c r="D115" s="55" t="s">
        <v>2380</v>
      </c>
      <c r="E115" s="210" t="s">
        <v>1947</v>
      </c>
      <c r="F115" s="58"/>
      <c r="G115" s="58"/>
      <c r="H115" s="181" t="s">
        <v>2449</v>
      </c>
      <c r="I115" s="47" t="s">
        <v>97</v>
      </c>
      <c r="J115" s="47" t="s">
        <v>1899</v>
      </c>
      <c r="K115" s="47" t="s">
        <v>1890</v>
      </c>
      <c r="L115" s="47" t="s">
        <v>1897</v>
      </c>
      <c r="M115" s="149" t="s">
        <v>327</v>
      </c>
      <c r="N115" s="149" t="s">
        <v>1</v>
      </c>
      <c r="O115" s="46">
        <f>COUNTIF(Table48[[#This Row],[CMMI Comprehensive Primary Care Plus (CPC+)
Version Date: CY 2021]:[CMS Merit-based Incentive Payment System (MIPS)
Version Date: CY 2021]],"*yes*")</f>
        <v>0</v>
      </c>
      <c r="P115" s="223"/>
      <c r="Q115" s="223"/>
      <c r="R115" s="223"/>
      <c r="S115" s="223"/>
      <c r="T115" s="47"/>
      <c r="U115" s="223"/>
      <c r="V115" s="223"/>
      <c r="W115" s="223"/>
      <c r="X115" s="223" t="s">
        <v>2440</v>
      </c>
      <c r="Y115" s="223"/>
      <c r="Z115" s="223"/>
      <c r="AA115" s="223"/>
      <c r="AB115" s="47"/>
      <c r="AC115" s="223"/>
      <c r="AD115" s="223"/>
      <c r="AE115" s="47"/>
      <c r="AF115" s="223"/>
      <c r="AG115" s="223"/>
      <c r="AH115" s="47"/>
    </row>
    <row r="116" spans="1:34" s="26" customFormat="1" ht="76.5" customHeight="1">
      <c r="A116" s="226" t="s">
        <v>521</v>
      </c>
      <c r="B116" s="55" t="s">
        <v>141</v>
      </c>
      <c r="C116" s="55" t="s">
        <v>44</v>
      </c>
      <c r="D116" s="57" t="s">
        <v>2381</v>
      </c>
      <c r="E116" s="210" t="s">
        <v>1962</v>
      </c>
      <c r="F116" s="58"/>
      <c r="G116" s="58"/>
      <c r="H116" s="181" t="s">
        <v>3447</v>
      </c>
      <c r="I116" s="47" t="s">
        <v>1905</v>
      </c>
      <c r="J116" s="47" t="s">
        <v>97</v>
      </c>
      <c r="K116" s="47" t="s">
        <v>1896</v>
      </c>
      <c r="L116" s="47" t="s">
        <v>1897</v>
      </c>
      <c r="M116" s="149" t="s">
        <v>3450</v>
      </c>
      <c r="N116" s="149"/>
      <c r="O116" s="46">
        <f>COUNTIF(Table48[[#This Row],[CMMI Comprehensive Primary Care Plus (CPC+)
Version Date: CY 2021]:[CMS Merit-based Incentive Payment System (MIPS)
Version Date: CY 2021]],"*yes*")</f>
        <v>0</v>
      </c>
      <c r="P116" s="223"/>
      <c r="Q116" s="223"/>
      <c r="R116" s="223"/>
      <c r="S116" s="223"/>
      <c r="T116" s="47"/>
      <c r="U116" s="223"/>
      <c r="V116" s="223"/>
      <c r="W116" s="223"/>
      <c r="X116" s="223"/>
      <c r="Y116" s="223"/>
      <c r="Z116" s="223"/>
      <c r="AA116" s="223"/>
      <c r="AB116" s="47"/>
      <c r="AC116" s="223"/>
      <c r="AD116" s="223"/>
      <c r="AE116" s="47"/>
      <c r="AF116" s="223"/>
      <c r="AG116" s="223"/>
      <c r="AH116" s="47"/>
    </row>
    <row r="117" spans="1:34" s="26" customFormat="1" ht="76.5" customHeight="1">
      <c r="A117" s="226" t="s">
        <v>522</v>
      </c>
      <c r="B117" s="55" t="s">
        <v>2319</v>
      </c>
      <c r="C117" s="55" t="s">
        <v>173</v>
      </c>
      <c r="D117" s="56" t="s">
        <v>2380</v>
      </c>
      <c r="E117" s="210" t="s">
        <v>1652</v>
      </c>
      <c r="F117" s="58"/>
      <c r="G117" s="58"/>
      <c r="H117" s="181" t="s">
        <v>1561</v>
      </c>
      <c r="I117" s="47" t="s">
        <v>1905</v>
      </c>
      <c r="J117" s="47" t="s">
        <v>1895</v>
      </c>
      <c r="K117" s="47" t="s">
        <v>1896</v>
      </c>
      <c r="L117" s="47" t="s">
        <v>1897</v>
      </c>
      <c r="M117" s="149" t="s">
        <v>1755</v>
      </c>
      <c r="N117" s="149" t="s">
        <v>1</v>
      </c>
      <c r="O117" s="46">
        <f>COUNTIF(Table48[[#This Row],[CMMI Comprehensive Primary Care Plus (CPC+)
Version Date: CY 2021]:[CMS Merit-based Incentive Payment System (MIPS)
Version Date: CY 2021]],"*yes*")</f>
        <v>0</v>
      </c>
      <c r="P117" s="223"/>
      <c r="Q117" s="223"/>
      <c r="R117" s="223"/>
      <c r="S117" s="223"/>
      <c r="T117" s="47"/>
      <c r="U117" s="223"/>
      <c r="V117" s="223"/>
      <c r="W117" s="223"/>
      <c r="X117" s="223" t="s">
        <v>2479</v>
      </c>
      <c r="Y117" s="223" t="s">
        <v>1</v>
      </c>
      <c r="Z117" s="223" t="s">
        <v>1</v>
      </c>
      <c r="AA117" s="223"/>
      <c r="AB117" s="47"/>
      <c r="AC117" s="223"/>
      <c r="AD117" s="223"/>
      <c r="AE117" s="47"/>
      <c r="AF117" s="223"/>
      <c r="AG117" s="223"/>
      <c r="AH117" s="47"/>
    </row>
    <row r="118" spans="1:34" s="26" customFormat="1" ht="76.5" customHeight="1">
      <c r="A118" s="177" t="s">
        <v>523</v>
      </c>
      <c r="B118" s="55" t="s">
        <v>2320</v>
      </c>
      <c r="C118" s="55" t="s">
        <v>172</v>
      </c>
      <c r="D118" s="57" t="s">
        <v>2380</v>
      </c>
      <c r="E118" s="210" t="s">
        <v>1652</v>
      </c>
      <c r="F118" s="58"/>
      <c r="G118" s="58"/>
      <c r="H118" s="181" t="s">
        <v>1562</v>
      </c>
      <c r="I118" s="47" t="s">
        <v>1905</v>
      </c>
      <c r="J118" s="47" t="s">
        <v>1895</v>
      </c>
      <c r="K118" s="47" t="s">
        <v>1896</v>
      </c>
      <c r="L118" s="47" t="s">
        <v>1897</v>
      </c>
      <c r="M118" s="47" t="s">
        <v>1755</v>
      </c>
      <c r="N118" s="47" t="s">
        <v>1</v>
      </c>
      <c r="O118" s="46">
        <f>COUNTIF(Table48[[#This Row],[CMMI Comprehensive Primary Care Plus (CPC+)
Version Date: CY 2021]:[CMS Merit-based Incentive Payment System (MIPS)
Version Date: CY 2021]],"*yes*")</f>
        <v>0</v>
      </c>
      <c r="P118" s="223"/>
      <c r="Q118" s="223"/>
      <c r="R118" s="223"/>
      <c r="S118" s="223"/>
      <c r="T118" s="47"/>
      <c r="U118" s="223"/>
      <c r="V118" s="223"/>
      <c r="W118" s="223"/>
      <c r="X118" s="223" t="s">
        <v>2479</v>
      </c>
      <c r="Y118" s="223" t="s">
        <v>1</v>
      </c>
      <c r="Z118" s="223" t="s">
        <v>1</v>
      </c>
      <c r="AA118" s="223"/>
      <c r="AB118" s="47"/>
      <c r="AC118" s="223"/>
      <c r="AD118" s="223"/>
      <c r="AE118" s="47"/>
      <c r="AF118" s="223"/>
      <c r="AG118" s="223"/>
      <c r="AH118" s="47" t="s">
        <v>1</v>
      </c>
    </row>
    <row r="119" spans="1:34" s="26" customFormat="1" ht="76.5" customHeight="1">
      <c r="A119" s="226" t="s">
        <v>524</v>
      </c>
      <c r="B119" s="55" t="s">
        <v>770</v>
      </c>
      <c r="C119" s="55" t="s">
        <v>1038</v>
      </c>
      <c r="D119" s="56" t="s">
        <v>2381</v>
      </c>
      <c r="E119" s="210" t="s">
        <v>1652</v>
      </c>
      <c r="F119" s="58" t="s">
        <v>2607</v>
      </c>
      <c r="G119" s="58"/>
      <c r="H119" s="181" t="s">
        <v>771</v>
      </c>
      <c r="I119" s="47" t="s">
        <v>1905</v>
      </c>
      <c r="J119" s="47" t="s">
        <v>1895</v>
      </c>
      <c r="K119" s="47" t="s">
        <v>1890</v>
      </c>
      <c r="L119" s="47" t="s">
        <v>1897</v>
      </c>
      <c r="M119" s="201" t="s">
        <v>327</v>
      </c>
      <c r="N119" s="201" t="s">
        <v>1</v>
      </c>
      <c r="O119" s="46">
        <f>COUNTIF(Table48[[#This Row],[CMMI Comprehensive Primary Care Plus (CPC+)
Version Date: CY 2021]:[CMS Merit-based Incentive Payment System (MIPS)
Version Date: CY 2021]],"*yes*")</f>
        <v>1</v>
      </c>
      <c r="P119" s="223"/>
      <c r="Q119" s="223"/>
      <c r="R119" s="223"/>
      <c r="S119" s="223"/>
      <c r="T119" s="47"/>
      <c r="U119" s="223"/>
      <c r="V119" s="223"/>
      <c r="W119" s="223" t="s">
        <v>1</v>
      </c>
      <c r="X119" s="223"/>
      <c r="Y119" s="223"/>
      <c r="Z119" s="223"/>
      <c r="AA119" s="223"/>
      <c r="AB119" s="47"/>
      <c r="AC119" s="223"/>
      <c r="AD119" s="223"/>
      <c r="AE119" s="47"/>
      <c r="AF119" s="223"/>
      <c r="AG119" s="223"/>
      <c r="AH119" s="47"/>
    </row>
    <row r="120" spans="1:34" s="26" customFormat="1" ht="76.5" customHeight="1">
      <c r="A120" s="176" t="s">
        <v>525</v>
      </c>
      <c r="B120" s="55" t="s">
        <v>772</v>
      </c>
      <c r="C120" s="55" t="s">
        <v>1039</v>
      </c>
      <c r="D120" s="57" t="s">
        <v>2381</v>
      </c>
      <c r="E120" s="210" t="s">
        <v>1960</v>
      </c>
      <c r="F120" s="62" t="s">
        <v>2718</v>
      </c>
      <c r="G120" s="62"/>
      <c r="H120" s="181" t="s">
        <v>773</v>
      </c>
      <c r="I120" s="47" t="s">
        <v>1905</v>
      </c>
      <c r="J120" s="47" t="s">
        <v>1906</v>
      </c>
      <c r="K120" s="47" t="s">
        <v>1890</v>
      </c>
      <c r="L120" s="47" t="s">
        <v>1897</v>
      </c>
      <c r="M120" s="47" t="s">
        <v>1755</v>
      </c>
      <c r="N120" s="47"/>
      <c r="O120" s="46">
        <f>COUNTIF(Table48[[#This Row],[CMMI Comprehensive Primary Care Plus (CPC+)
Version Date: CY 2021]:[CMS Merit-based Incentive Payment System (MIPS)
Version Date: CY 2021]],"*yes*")</f>
        <v>1</v>
      </c>
      <c r="P120" s="223"/>
      <c r="Q120" s="223"/>
      <c r="R120" s="223"/>
      <c r="S120" s="223"/>
      <c r="T120" s="47"/>
      <c r="U120" s="223"/>
      <c r="V120" s="223"/>
      <c r="W120" s="223" t="s">
        <v>1</v>
      </c>
      <c r="X120" s="223"/>
      <c r="Y120" s="223"/>
      <c r="Z120" s="223"/>
      <c r="AA120" s="223"/>
      <c r="AB120" s="47"/>
      <c r="AC120" s="223"/>
      <c r="AD120" s="223"/>
      <c r="AE120" s="47"/>
      <c r="AF120" s="223"/>
      <c r="AG120" s="223"/>
      <c r="AH120" s="47"/>
    </row>
    <row r="121" spans="1:34" s="26" customFormat="1" ht="76.5" customHeight="1">
      <c r="A121" s="177" t="s">
        <v>526</v>
      </c>
      <c r="B121" s="55" t="s">
        <v>774</v>
      </c>
      <c r="C121" s="55" t="s">
        <v>1040</v>
      </c>
      <c r="D121" s="57" t="s">
        <v>2381</v>
      </c>
      <c r="E121" s="210" t="s">
        <v>1950</v>
      </c>
      <c r="F121" s="62"/>
      <c r="G121" s="62"/>
      <c r="H121" s="181" t="s">
        <v>775</v>
      </c>
      <c r="I121" s="47" t="s">
        <v>1905</v>
      </c>
      <c r="J121" s="47" t="s">
        <v>1919</v>
      </c>
      <c r="K121" s="47" t="s">
        <v>1890</v>
      </c>
      <c r="L121" s="47" t="s">
        <v>1897</v>
      </c>
      <c r="M121" s="47" t="s">
        <v>1755</v>
      </c>
      <c r="N121" s="47" t="s">
        <v>1</v>
      </c>
      <c r="O121" s="46">
        <f>COUNTIF(Table48[[#This Row],[CMMI Comprehensive Primary Care Plus (CPC+)
Version Date: CY 2021]:[CMS Merit-based Incentive Payment System (MIPS)
Version Date: CY 2021]],"*yes*")</f>
        <v>0</v>
      </c>
      <c r="P121" s="223"/>
      <c r="Q121" s="223"/>
      <c r="R121" s="223"/>
      <c r="S121" s="223"/>
      <c r="T121" s="47"/>
      <c r="U121" s="223"/>
      <c r="V121" s="223"/>
      <c r="W121" s="223"/>
      <c r="X121" s="223"/>
      <c r="Y121" s="223"/>
      <c r="Z121" s="223"/>
      <c r="AA121" s="223"/>
      <c r="AB121" s="47"/>
      <c r="AC121" s="223"/>
      <c r="AD121" s="223"/>
      <c r="AE121" s="47"/>
      <c r="AF121" s="223"/>
      <c r="AG121" s="223"/>
      <c r="AH121" s="47"/>
    </row>
    <row r="122" spans="1:34" s="26" customFormat="1" ht="76.5" customHeight="1">
      <c r="A122" s="177" t="s">
        <v>527</v>
      </c>
      <c r="B122" s="55" t="s">
        <v>185</v>
      </c>
      <c r="C122" s="55" t="s">
        <v>179</v>
      </c>
      <c r="D122" s="57" t="s">
        <v>2380</v>
      </c>
      <c r="E122" s="210" t="s">
        <v>1652</v>
      </c>
      <c r="F122" s="62"/>
      <c r="G122" s="62"/>
      <c r="H122" s="181" t="s">
        <v>3469</v>
      </c>
      <c r="I122" s="47" t="s">
        <v>1892</v>
      </c>
      <c r="J122" s="47" t="s">
        <v>1910</v>
      </c>
      <c r="K122" s="47" t="s">
        <v>1894</v>
      </c>
      <c r="L122" s="47" t="s">
        <v>1897</v>
      </c>
      <c r="M122" s="47" t="s">
        <v>6</v>
      </c>
      <c r="N122" s="47" t="s">
        <v>1</v>
      </c>
      <c r="O122" s="46">
        <f>COUNTIF(Table48[[#This Row],[CMMI Comprehensive Primary Care Plus (CPC+)
Version Date: CY 2021]:[CMS Merit-based Incentive Payment System (MIPS)
Version Date: CY 2021]],"*yes*")</f>
        <v>0</v>
      </c>
      <c r="P122" s="223"/>
      <c r="Q122" s="223"/>
      <c r="R122" s="223"/>
      <c r="S122" s="223"/>
      <c r="T122" s="47"/>
      <c r="U122" s="223"/>
      <c r="V122" s="223"/>
      <c r="W122" s="223"/>
      <c r="X122" s="223"/>
      <c r="Y122" s="223"/>
      <c r="Z122" s="223"/>
      <c r="AA122" s="223"/>
      <c r="AB122" s="47"/>
      <c r="AC122" s="223"/>
      <c r="AD122" s="223"/>
      <c r="AE122" s="47"/>
      <c r="AF122" s="223"/>
      <c r="AG122" s="223"/>
      <c r="AH122" s="47"/>
    </row>
    <row r="123" spans="1:34" s="26" customFormat="1" ht="76.5" customHeight="1">
      <c r="A123" s="176" t="s">
        <v>528</v>
      </c>
      <c r="B123" s="55" t="s">
        <v>886</v>
      </c>
      <c r="C123" s="55" t="s">
        <v>3144</v>
      </c>
      <c r="D123" s="57" t="s">
        <v>2381</v>
      </c>
      <c r="E123" s="210" t="s">
        <v>1638</v>
      </c>
      <c r="F123" s="62"/>
      <c r="G123" s="62"/>
      <c r="H123" s="181" t="s">
        <v>887</v>
      </c>
      <c r="I123" s="47" t="s">
        <v>1892</v>
      </c>
      <c r="J123" s="47" t="s">
        <v>1910</v>
      </c>
      <c r="K123" s="47" t="s">
        <v>1890</v>
      </c>
      <c r="L123" s="47" t="s">
        <v>1897</v>
      </c>
      <c r="M123" s="47" t="s">
        <v>1755</v>
      </c>
      <c r="N123" s="47" t="s">
        <v>1</v>
      </c>
      <c r="O123" s="46">
        <f>COUNTIF(Table48[[#This Row],[CMMI Comprehensive Primary Care Plus (CPC+)
Version Date: CY 2021]:[CMS Merit-based Incentive Payment System (MIPS)
Version Date: CY 2021]],"*yes*")</f>
        <v>0</v>
      </c>
      <c r="P123" s="223"/>
      <c r="Q123" s="223"/>
      <c r="R123" s="223"/>
      <c r="S123" s="223"/>
      <c r="T123" s="47"/>
      <c r="U123" s="223"/>
      <c r="V123" s="223"/>
      <c r="W123" s="223"/>
      <c r="X123" s="223"/>
      <c r="Y123" s="223"/>
      <c r="Z123" s="223"/>
      <c r="AA123" s="223"/>
      <c r="AB123" s="47"/>
      <c r="AC123" s="223"/>
      <c r="AD123" s="223"/>
      <c r="AE123" s="47"/>
      <c r="AF123" s="223"/>
      <c r="AG123" s="223"/>
      <c r="AH123" s="47"/>
    </row>
    <row r="124" spans="1:34" s="253" customFormat="1" ht="76.5" customHeight="1">
      <c r="A124" s="177" t="s">
        <v>529</v>
      </c>
      <c r="B124" s="55" t="s">
        <v>2321</v>
      </c>
      <c r="C124" s="55" t="s">
        <v>1734</v>
      </c>
      <c r="D124" s="57" t="s">
        <v>2381</v>
      </c>
      <c r="E124" s="210" t="s">
        <v>1980</v>
      </c>
      <c r="F124" s="62"/>
      <c r="G124" s="62"/>
      <c r="H124" s="181" t="s">
        <v>1735</v>
      </c>
      <c r="I124" s="47" t="s">
        <v>1920</v>
      </c>
      <c r="J124" s="47" t="s">
        <v>1906</v>
      </c>
      <c r="K124" s="47" t="s">
        <v>1896</v>
      </c>
      <c r="L124" s="47" t="s">
        <v>1897</v>
      </c>
      <c r="M124" s="47" t="s">
        <v>327</v>
      </c>
      <c r="N124" s="47"/>
      <c r="O124" s="46">
        <f>COUNTIF(Table48[[#This Row],[CMMI Comprehensive Primary Care Plus (CPC+)
Version Date: CY 2021]:[CMS Merit-based Incentive Payment System (MIPS)
Version Date: CY 2021]],"*yes*")</f>
        <v>0</v>
      </c>
      <c r="P124" s="223"/>
      <c r="Q124" s="223"/>
      <c r="R124" s="223"/>
      <c r="S124" s="223"/>
      <c r="T124" s="47"/>
      <c r="U124" s="223"/>
      <c r="V124" s="223"/>
      <c r="W124" s="223"/>
      <c r="X124" s="223"/>
      <c r="Y124" s="223"/>
      <c r="Z124" s="223"/>
      <c r="AA124" s="223"/>
      <c r="AB124" s="47"/>
      <c r="AC124" s="223"/>
      <c r="AD124" s="223"/>
      <c r="AE124" s="47"/>
      <c r="AF124" s="223"/>
      <c r="AG124" s="223"/>
      <c r="AH124" s="47"/>
    </row>
    <row r="125" spans="1:34" s="26" customFormat="1" ht="76.5" customHeight="1">
      <c r="A125" s="176" t="s">
        <v>530</v>
      </c>
      <c r="B125" s="55" t="s">
        <v>2322</v>
      </c>
      <c r="C125" s="55" t="s">
        <v>1741</v>
      </c>
      <c r="D125" s="55" t="s">
        <v>2381</v>
      </c>
      <c r="E125" s="210" t="s">
        <v>1980</v>
      </c>
      <c r="F125" s="58"/>
      <c r="G125" s="58"/>
      <c r="H125" s="204" t="s">
        <v>1742</v>
      </c>
      <c r="I125" s="47" t="s">
        <v>1920</v>
      </c>
      <c r="J125" s="47" t="s">
        <v>1906</v>
      </c>
      <c r="K125" s="47" t="s">
        <v>1890</v>
      </c>
      <c r="L125" s="47" t="s">
        <v>1897</v>
      </c>
      <c r="M125" s="47" t="s">
        <v>327</v>
      </c>
      <c r="N125" s="47"/>
      <c r="O125" s="46">
        <f>COUNTIF(Table48[[#This Row],[CMMI Comprehensive Primary Care Plus (CPC+)
Version Date: CY 2021]:[CMS Merit-based Incentive Payment System (MIPS)
Version Date: CY 2021]],"*yes*")</f>
        <v>0</v>
      </c>
      <c r="P125" s="223"/>
      <c r="Q125" s="223"/>
      <c r="R125" s="223"/>
      <c r="S125" s="223"/>
      <c r="T125" s="47"/>
      <c r="U125" s="223"/>
      <c r="V125" s="223"/>
      <c r="W125" s="223"/>
      <c r="X125" s="223"/>
      <c r="Y125" s="223"/>
      <c r="Z125" s="223"/>
      <c r="AA125" s="223"/>
      <c r="AB125" s="47"/>
      <c r="AC125" s="223"/>
      <c r="AD125" s="223"/>
      <c r="AE125" s="47"/>
      <c r="AF125" s="223"/>
      <c r="AG125" s="223"/>
      <c r="AH125" s="47"/>
    </row>
    <row r="126" spans="1:34" s="26" customFormat="1" ht="76.5" customHeight="1">
      <c r="A126" s="177" t="s">
        <v>643</v>
      </c>
      <c r="B126" s="55" t="s">
        <v>2323</v>
      </c>
      <c r="C126" s="55" t="s">
        <v>1733</v>
      </c>
      <c r="D126" s="55" t="s">
        <v>2381</v>
      </c>
      <c r="E126" s="210" t="s">
        <v>1980</v>
      </c>
      <c r="F126" s="58"/>
      <c r="G126" s="58"/>
      <c r="H126" s="181" t="s">
        <v>1740</v>
      </c>
      <c r="I126" s="47" t="s">
        <v>1920</v>
      </c>
      <c r="J126" s="201" t="s">
        <v>1906</v>
      </c>
      <c r="K126" s="201" t="s">
        <v>1896</v>
      </c>
      <c r="L126" s="201" t="s">
        <v>1897</v>
      </c>
      <c r="M126" s="47" t="s">
        <v>327</v>
      </c>
      <c r="N126" s="47"/>
      <c r="O126" s="46">
        <f>COUNTIF(Table48[[#This Row],[CMMI Comprehensive Primary Care Plus (CPC+)
Version Date: CY 2021]:[CMS Merit-based Incentive Payment System (MIPS)
Version Date: CY 2021]],"*yes*")</f>
        <v>0</v>
      </c>
      <c r="P126" s="223"/>
      <c r="Q126" s="223"/>
      <c r="R126" s="223"/>
      <c r="S126" s="223"/>
      <c r="T126" s="47"/>
      <c r="U126" s="223"/>
      <c r="V126" s="223"/>
      <c r="W126" s="223"/>
      <c r="X126" s="223"/>
      <c r="Y126" s="223"/>
      <c r="Z126" s="223"/>
      <c r="AA126" s="223"/>
      <c r="AB126" s="47"/>
      <c r="AC126" s="223"/>
      <c r="AD126" s="223"/>
      <c r="AE126" s="47"/>
      <c r="AF126" s="223"/>
      <c r="AG126" s="223"/>
      <c r="AH126" s="47"/>
    </row>
    <row r="127" spans="1:34" s="26" customFormat="1" ht="76.5" customHeight="1">
      <c r="A127" s="176" t="s">
        <v>531</v>
      </c>
      <c r="B127" s="55" t="s">
        <v>2324</v>
      </c>
      <c r="C127" s="55" t="s">
        <v>1736</v>
      </c>
      <c r="D127" s="55" t="s">
        <v>2381</v>
      </c>
      <c r="E127" s="210" t="s">
        <v>1980</v>
      </c>
      <c r="F127" s="62"/>
      <c r="G127" s="62"/>
      <c r="H127" s="204" t="s">
        <v>1737</v>
      </c>
      <c r="I127" s="47" t="s">
        <v>1920</v>
      </c>
      <c r="J127" s="201" t="s">
        <v>1906</v>
      </c>
      <c r="K127" s="201" t="s">
        <v>1896</v>
      </c>
      <c r="L127" s="201" t="s">
        <v>1897</v>
      </c>
      <c r="M127" s="207" t="s">
        <v>327</v>
      </c>
      <c r="N127" s="47"/>
      <c r="O127" s="46">
        <f>COUNTIF(Table48[[#This Row],[CMMI Comprehensive Primary Care Plus (CPC+)
Version Date: CY 2021]:[CMS Merit-based Incentive Payment System (MIPS)
Version Date: CY 2021]],"*yes*")</f>
        <v>0</v>
      </c>
      <c r="P127" s="223"/>
      <c r="Q127" s="223"/>
      <c r="R127" s="223"/>
      <c r="S127" s="223"/>
      <c r="T127" s="47"/>
      <c r="U127" s="223"/>
      <c r="V127" s="223"/>
      <c r="W127" s="223"/>
      <c r="X127" s="223"/>
      <c r="Y127" s="223"/>
      <c r="Z127" s="223"/>
      <c r="AA127" s="223"/>
      <c r="AB127" s="47"/>
      <c r="AC127" s="223"/>
      <c r="AD127" s="223"/>
      <c r="AE127" s="47"/>
      <c r="AF127" s="223"/>
      <c r="AG127" s="223"/>
      <c r="AH127" s="47"/>
    </row>
    <row r="128" spans="1:34" s="26" customFormat="1" ht="76.5" customHeight="1">
      <c r="A128" s="203" t="s">
        <v>532</v>
      </c>
      <c r="B128" s="55" t="s">
        <v>2325</v>
      </c>
      <c r="C128" s="55" t="s">
        <v>1738</v>
      </c>
      <c r="D128" s="55" t="s">
        <v>2381</v>
      </c>
      <c r="E128" s="210" t="s">
        <v>1980</v>
      </c>
      <c r="F128" s="58"/>
      <c r="G128" s="58"/>
      <c r="H128" s="181" t="s">
        <v>1739</v>
      </c>
      <c r="I128" s="47" t="s">
        <v>1920</v>
      </c>
      <c r="J128" s="47" t="s">
        <v>1906</v>
      </c>
      <c r="K128" s="47" t="s">
        <v>1896</v>
      </c>
      <c r="L128" s="47" t="s">
        <v>1897</v>
      </c>
      <c r="M128" s="47" t="s">
        <v>327</v>
      </c>
      <c r="N128" s="47"/>
      <c r="O128" s="46">
        <f>COUNTIF(Table48[[#This Row],[CMMI Comprehensive Primary Care Plus (CPC+)
Version Date: CY 2021]:[CMS Merit-based Incentive Payment System (MIPS)
Version Date: CY 2021]],"*yes*")</f>
        <v>0</v>
      </c>
      <c r="P128" s="223"/>
      <c r="Q128" s="223"/>
      <c r="R128" s="223"/>
      <c r="S128" s="223"/>
      <c r="T128" s="47"/>
      <c r="U128" s="223"/>
      <c r="V128" s="223"/>
      <c r="W128" s="223"/>
      <c r="X128" s="223"/>
      <c r="Y128" s="223"/>
      <c r="Z128" s="223"/>
      <c r="AA128" s="223"/>
      <c r="AB128" s="47"/>
      <c r="AC128" s="223"/>
      <c r="AD128" s="223"/>
      <c r="AE128" s="47"/>
      <c r="AF128" s="223"/>
      <c r="AG128" s="223"/>
      <c r="AH128" s="47"/>
    </row>
    <row r="129" spans="1:34" s="26" customFormat="1" ht="76.5" customHeight="1">
      <c r="A129" s="276" t="s">
        <v>533</v>
      </c>
      <c r="B129" s="55" t="s">
        <v>2326</v>
      </c>
      <c r="C129" s="55" t="s">
        <v>246</v>
      </c>
      <c r="D129" s="55" t="s">
        <v>2380</v>
      </c>
      <c r="E129" s="210" t="s">
        <v>1652</v>
      </c>
      <c r="F129" s="58" t="s">
        <v>2720</v>
      </c>
      <c r="G129" s="58"/>
      <c r="H129" s="181" t="s">
        <v>1563</v>
      </c>
      <c r="I129" s="47" t="s">
        <v>1924</v>
      </c>
      <c r="J129" s="47" t="s">
        <v>1906</v>
      </c>
      <c r="K129" s="47" t="s">
        <v>1890</v>
      </c>
      <c r="L129" s="47" t="s">
        <v>1897</v>
      </c>
      <c r="M129" s="47" t="s">
        <v>5</v>
      </c>
      <c r="N129" s="47"/>
      <c r="O129" s="46">
        <f>COUNTIF(Table48[[#This Row],[CMMI Comprehensive Primary Care Plus (CPC+)
Version Date: CY 2021]:[CMS Merit-based Incentive Payment System (MIPS)
Version Date: CY 2021]],"*yes*")</f>
        <v>1</v>
      </c>
      <c r="P129" s="223"/>
      <c r="Q129" s="223"/>
      <c r="R129" s="223"/>
      <c r="S129" s="223"/>
      <c r="T129" s="47"/>
      <c r="U129" s="223"/>
      <c r="V129" s="223"/>
      <c r="W129" s="223" t="s">
        <v>1</v>
      </c>
      <c r="X129" s="223"/>
      <c r="Y129" s="223"/>
      <c r="Z129" s="223"/>
      <c r="AA129" s="223"/>
      <c r="AB129" s="47"/>
      <c r="AC129" s="223"/>
      <c r="AD129" s="223"/>
      <c r="AE129" s="47"/>
      <c r="AF129" s="223"/>
      <c r="AG129" s="223"/>
      <c r="AH129" s="47"/>
    </row>
    <row r="130" spans="1:34" s="26" customFormat="1" ht="76.5" customHeight="1">
      <c r="A130" s="203" t="s">
        <v>534</v>
      </c>
      <c r="B130" s="55" t="s">
        <v>2327</v>
      </c>
      <c r="C130" s="55" t="s">
        <v>315</v>
      </c>
      <c r="D130" s="55" t="s">
        <v>2381</v>
      </c>
      <c r="E130" s="198" t="s">
        <v>1960</v>
      </c>
      <c r="F130" s="58"/>
      <c r="G130" s="58"/>
      <c r="H130" s="181" t="s">
        <v>1565</v>
      </c>
      <c r="I130" s="47" t="s">
        <v>1924</v>
      </c>
      <c r="J130" s="47" t="s">
        <v>1906</v>
      </c>
      <c r="K130" s="47" t="s">
        <v>1890</v>
      </c>
      <c r="L130" s="47" t="s">
        <v>1897</v>
      </c>
      <c r="M130" s="47" t="s">
        <v>1755</v>
      </c>
      <c r="N130" s="47"/>
      <c r="O130" s="46">
        <f>COUNTIF(Table48[[#This Row],[CMMI Comprehensive Primary Care Plus (CPC+)
Version Date: CY 2021]:[CMS Merit-based Incentive Payment System (MIPS)
Version Date: CY 2021]],"*yes*")</f>
        <v>0</v>
      </c>
      <c r="P130" s="223"/>
      <c r="Q130" s="223"/>
      <c r="R130" s="223"/>
      <c r="S130" s="223"/>
      <c r="T130" s="47"/>
      <c r="U130" s="223"/>
      <c r="V130" s="223"/>
      <c r="W130" s="223"/>
      <c r="X130" s="223"/>
      <c r="Y130" s="223"/>
      <c r="Z130" s="223"/>
      <c r="AA130" s="223"/>
      <c r="AB130" s="47"/>
      <c r="AC130" s="223"/>
      <c r="AD130" s="223"/>
      <c r="AE130" s="47"/>
      <c r="AF130" s="223"/>
      <c r="AG130" s="223"/>
      <c r="AH130" s="47"/>
    </row>
    <row r="131" spans="1:34" s="26" customFormat="1" ht="76.5" customHeight="1">
      <c r="A131" s="276" t="s">
        <v>535</v>
      </c>
      <c r="B131" s="55" t="s">
        <v>776</v>
      </c>
      <c r="C131" s="55" t="s">
        <v>1041</v>
      </c>
      <c r="D131" s="57" t="s">
        <v>2380</v>
      </c>
      <c r="E131" s="210" t="s">
        <v>1960</v>
      </c>
      <c r="F131" s="58"/>
      <c r="G131" s="58"/>
      <c r="H131" s="181" t="s">
        <v>777</v>
      </c>
      <c r="I131" s="47" t="s">
        <v>1905</v>
      </c>
      <c r="J131" s="47" t="s">
        <v>1906</v>
      </c>
      <c r="K131" s="47" t="s">
        <v>1890</v>
      </c>
      <c r="L131" s="47" t="s">
        <v>1897</v>
      </c>
      <c r="M131" s="47" t="s">
        <v>5</v>
      </c>
      <c r="N131" s="47"/>
      <c r="O131" s="46">
        <f>COUNTIF(Table48[[#This Row],[CMMI Comprehensive Primary Care Plus (CPC+)
Version Date: CY 2021]:[CMS Merit-based Incentive Payment System (MIPS)
Version Date: CY 2021]],"*yes*")</f>
        <v>0</v>
      </c>
      <c r="P131" s="223"/>
      <c r="Q131" s="223"/>
      <c r="R131" s="223"/>
      <c r="S131" s="223"/>
      <c r="T131" s="47"/>
      <c r="U131" s="223"/>
      <c r="V131" s="223"/>
      <c r="W131" s="223"/>
      <c r="X131" s="223"/>
      <c r="Y131" s="223"/>
      <c r="Z131" s="223"/>
      <c r="AA131" s="223"/>
      <c r="AB131" s="47"/>
      <c r="AC131" s="223"/>
      <c r="AD131" s="223"/>
      <c r="AE131" s="47"/>
      <c r="AF131" s="223"/>
      <c r="AG131" s="223"/>
      <c r="AH131" s="47"/>
    </row>
    <row r="132" spans="1:34" s="26" customFormat="1" ht="76.5" customHeight="1">
      <c r="A132" s="203" t="s">
        <v>536</v>
      </c>
      <c r="B132" s="55" t="s">
        <v>100</v>
      </c>
      <c r="C132" s="55" t="s">
        <v>101</v>
      </c>
      <c r="D132" s="55" t="s">
        <v>2380</v>
      </c>
      <c r="E132" s="198" t="s">
        <v>583</v>
      </c>
      <c r="F132" s="58"/>
      <c r="G132" s="58"/>
      <c r="H132" s="181" t="s">
        <v>2397</v>
      </c>
      <c r="I132" s="47" t="s">
        <v>1921</v>
      </c>
      <c r="J132" s="47" t="s">
        <v>1906</v>
      </c>
      <c r="K132" s="47" t="s">
        <v>1896</v>
      </c>
      <c r="L132" s="47" t="s">
        <v>1897</v>
      </c>
      <c r="M132" s="149" t="s">
        <v>5</v>
      </c>
      <c r="N132" s="47" t="s">
        <v>1</v>
      </c>
      <c r="O132" s="46">
        <f>COUNTIF(Table48[[#This Row],[CMMI Comprehensive Primary Care Plus (CPC+)
Version Date: CY 2021]:[CMS Merit-based Incentive Payment System (MIPS)
Version Date: CY 2021]],"*yes*")</f>
        <v>1</v>
      </c>
      <c r="P132" s="223"/>
      <c r="Q132" s="223"/>
      <c r="R132" s="223" t="s">
        <v>1</v>
      </c>
      <c r="S132" s="223"/>
      <c r="T132" s="47"/>
      <c r="U132" s="223"/>
      <c r="V132" s="223"/>
      <c r="W132" s="223"/>
      <c r="X132" s="223"/>
      <c r="Y132" s="223"/>
      <c r="Z132" s="223"/>
      <c r="AA132" s="223"/>
      <c r="AB132" s="47"/>
      <c r="AC132" s="223"/>
      <c r="AD132" s="223"/>
      <c r="AE132" s="47"/>
      <c r="AF132" s="223"/>
      <c r="AG132" s="223"/>
      <c r="AH132" s="47"/>
    </row>
    <row r="133" spans="1:34" s="26" customFormat="1" ht="76.5" customHeight="1">
      <c r="A133" s="176" t="s">
        <v>537</v>
      </c>
      <c r="B133" s="55" t="s">
        <v>1879</v>
      </c>
      <c r="C133" s="55" t="s">
        <v>55</v>
      </c>
      <c r="D133" s="55" t="s">
        <v>2380</v>
      </c>
      <c r="E133" s="210" t="s">
        <v>583</v>
      </c>
      <c r="F133" s="58"/>
      <c r="G133" s="58"/>
      <c r="H133" s="181" t="s">
        <v>2398</v>
      </c>
      <c r="I133" s="47" t="s">
        <v>1921</v>
      </c>
      <c r="J133" s="47" t="s">
        <v>1906</v>
      </c>
      <c r="K133" s="47" t="s">
        <v>1896</v>
      </c>
      <c r="L133" s="47" t="s">
        <v>1897</v>
      </c>
      <c r="M133" s="47" t="s">
        <v>5</v>
      </c>
      <c r="N133" s="47" t="s">
        <v>1</v>
      </c>
      <c r="O133" s="46">
        <f>COUNTIF(Table48[[#This Row],[CMMI Comprehensive Primary Care Plus (CPC+)
Version Date: CY 2021]:[CMS Merit-based Incentive Payment System (MIPS)
Version Date: CY 2021]],"*yes*")</f>
        <v>0</v>
      </c>
      <c r="P133" s="223"/>
      <c r="Q133" s="223"/>
      <c r="R133" s="223"/>
      <c r="S133" s="223"/>
      <c r="T133" s="47"/>
      <c r="U133" s="223"/>
      <c r="V133" s="223"/>
      <c r="W133" s="223"/>
      <c r="X133" s="223"/>
      <c r="Y133" s="223"/>
      <c r="Z133" s="223"/>
      <c r="AA133" s="223"/>
      <c r="AB133" s="47"/>
      <c r="AC133" s="223"/>
      <c r="AD133" s="223"/>
      <c r="AE133" s="47"/>
      <c r="AF133" s="223"/>
      <c r="AG133" s="223"/>
      <c r="AH133" s="47"/>
    </row>
    <row r="134" spans="1:34" s="26" customFormat="1" ht="76.5" customHeight="1">
      <c r="A134" s="177" t="s">
        <v>538</v>
      </c>
      <c r="B134" s="55" t="s">
        <v>1880</v>
      </c>
      <c r="C134" s="55" t="s">
        <v>52</v>
      </c>
      <c r="D134" s="55" t="s">
        <v>2380</v>
      </c>
      <c r="E134" s="210" t="s">
        <v>583</v>
      </c>
      <c r="F134" s="58"/>
      <c r="G134" s="58"/>
      <c r="H134" s="181" t="s">
        <v>2399</v>
      </c>
      <c r="I134" s="47" t="s">
        <v>1921</v>
      </c>
      <c r="J134" s="47" t="s">
        <v>1906</v>
      </c>
      <c r="K134" s="47" t="s">
        <v>1896</v>
      </c>
      <c r="L134" s="47" t="s">
        <v>1897</v>
      </c>
      <c r="M134" s="47" t="s">
        <v>5</v>
      </c>
      <c r="N134" s="47"/>
      <c r="O134" s="46">
        <f>COUNTIF(Table48[[#This Row],[CMMI Comprehensive Primary Care Plus (CPC+)
Version Date: CY 2021]:[CMS Merit-based Incentive Payment System (MIPS)
Version Date: CY 2021]],"*yes*")</f>
        <v>1</v>
      </c>
      <c r="P134" s="223"/>
      <c r="Q134" s="223"/>
      <c r="R134" s="223" t="s">
        <v>1</v>
      </c>
      <c r="S134" s="223"/>
      <c r="T134" s="47"/>
      <c r="U134" s="223"/>
      <c r="V134" s="223"/>
      <c r="W134" s="223"/>
      <c r="X134" s="223"/>
      <c r="Y134" s="223"/>
      <c r="Z134" s="223"/>
      <c r="AA134" s="223"/>
      <c r="AB134" s="47"/>
      <c r="AC134" s="223"/>
      <c r="AD134" s="223"/>
      <c r="AE134" s="47"/>
      <c r="AF134" s="223"/>
      <c r="AG134" s="223"/>
      <c r="AH134" s="47" t="s">
        <v>1</v>
      </c>
    </row>
    <row r="135" spans="1:34" s="26" customFormat="1" ht="76.5" customHeight="1">
      <c r="A135" s="176" t="s">
        <v>539</v>
      </c>
      <c r="B135" s="55" t="s">
        <v>1881</v>
      </c>
      <c r="C135" s="55" t="s">
        <v>53</v>
      </c>
      <c r="D135" s="55" t="s">
        <v>2380</v>
      </c>
      <c r="E135" s="210" t="s">
        <v>583</v>
      </c>
      <c r="F135" s="58"/>
      <c r="G135" s="58"/>
      <c r="H135" s="181" t="s">
        <v>2396</v>
      </c>
      <c r="I135" s="47" t="s">
        <v>1921</v>
      </c>
      <c r="J135" s="47" t="s">
        <v>1906</v>
      </c>
      <c r="K135" s="47" t="s">
        <v>1896</v>
      </c>
      <c r="L135" s="47" t="s">
        <v>1897</v>
      </c>
      <c r="M135" s="47" t="s">
        <v>5</v>
      </c>
      <c r="N135" s="47" t="s">
        <v>1</v>
      </c>
      <c r="O135" s="46">
        <f>COUNTIF(Table48[[#This Row],[CMMI Comprehensive Primary Care Plus (CPC+)
Version Date: CY 2021]:[CMS Merit-based Incentive Payment System (MIPS)
Version Date: CY 2021]],"*yes*")</f>
        <v>1</v>
      </c>
      <c r="P135" s="223"/>
      <c r="Q135" s="223"/>
      <c r="R135" s="223" t="s">
        <v>1</v>
      </c>
      <c r="S135" s="223"/>
      <c r="T135" s="47"/>
      <c r="U135" s="223"/>
      <c r="V135" s="223"/>
      <c r="W135" s="223"/>
      <c r="X135" s="223"/>
      <c r="Y135" s="223"/>
      <c r="Z135" s="223"/>
      <c r="AA135" s="223"/>
      <c r="AB135" s="47"/>
      <c r="AC135" s="223"/>
      <c r="AD135" s="223"/>
      <c r="AE135" s="47"/>
      <c r="AF135" s="223"/>
      <c r="AG135" s="223"/>
      <c r="AH135" s="47"/>
    </row>
    <row r="136" spans="1:34" s="26" customFormat="1" ht="76.5" customHeight="1">
      <c r="A136" s="177" t="s">
        <v>540</v>
      </c>
      <c r="B136" s="55" t="s">
        <v>1882</v>
      </c>
      <c r="C136" s="55" t="s">
        <v>49</v>
      </c>
      <c r="D136" s="55" t="s">
        <v>2380</v>
      </c>
      <c r="E136" s="210" t="s">
        <v>583</v>
      </c>
      <c r="F136" s="58"/>
      <c r="G136" s="58"/>
      <c r="H136" s="181" t="s">
        <v>2395</v>
      </c>
      <c r="I136" s="47" t="s">
        <v>1921</v>
      </c>
      <c r="J136" s="47" t="s">
        <v>1906</v>
      </c>
      <c r="K136" s="47" t="s">
        <v>1896</v>
      </c>
      <c r="L136" s="47" t="s">
        <v>1897</v>
      </c>
      <c r="M136" s="47" t="s">
        <v>5</v>
      </c>
      <c r="N136" s="47"/>
      <c r="O136" s="46">
        <f>COUNTIF(Table48[[#This Row],[CMMI Comprehensive Primary Care Plus (CPC+)
Version Date: CY 2021]:[CMS Merit-based Incentive Payment System (MIPS)
Version Date: CY 2021]],"*yes*")</f>
        <v>0</v>
      </c>
      <c r="P136" s="223"/>
      <c r="Q136" s="223"/>
      <c r="R136" s="223"/>
      <c r="S136" s="223"/>
      <c r="T136" s="47"/>
      <c r="U136" s="223"/>
      <c r="V136" s="223"/>
      <c r="W136" s="223"/>
      <c r="X136" s="223"/>
      <c r="Y136" s="223"/>
      <c r="Z136" s="223"/>
      <c r="AA136" s="223"/>
      <c r="AB136" s="47"/>
      <c r="AC136" s="223"/>
      <c r="AD136" s="223"/>
      <c r="AE136" s="47"/>
      <c r="AF136" s="223"/>
      <c r="AG136" s="223"/>
      <c r="AH136" s="47"/>
    </row>
    <row r="137" spans="1:34" s="26" customFormat="1" ht="76.5" customHeight="1">
      <c r="A137" s="176" t="s">
        <v>349</v>
      </c>
      <c r="B137" s="55" t="s">
        <v>1883</v>
      </c>
      <c r="C137" s="55" t="s">
        <v>75</v>
      </c>
      <c r="D137" s="55" t="s">
        <v>2380</v>
      </c>
      <c r="E137" s="210" t="s">
        <v>583</v>
      </c>
      <c r="F137" s="58"/>
      <c r="G137" s="58"/>
      <c r="H137" s="181" t="s">
        <v>2394</v>
      </c>
      <c r="I137" s="47" t="s">
        <v>1921</v>
      </c>
      <c r="J137" s="47" t="s">
        <v>1906</v>
      </c>
      <c r="K137" s="47" t="s">
        <v>1896</v>
      </c>
      <c r="L137" s="47" t="s">
        <v>1897</v>
      </c>
      <c r="M137" s="149" t="s">
        <v>5</v>
      </c>
      <c r="N137" s="149" t="s">
        <v>1</v>
      </c>
      <c r="O137" s="46">
        <f>COUNTIF(Table48[[#This Row],[CMMI Comprehensive Primary Care Plus (CPC+)
Version Date: CY 2021]:[CMS Merit-based Incentive Payment System (MIPS)
Version Date: CY 2021]],"*yes*")</f>
        <v>0</v>
      </c>
      <c r="P137" s="223"/>
      <c r="Q137" s="223"/>
      <c r="R137" s="223"/>
      <c r="S137" s="223"/>
      <c r="T137" s="47"/>
      <c r="U137" s="223"/>
      <c r="V137" s="223"/>
      <c r="W137" s="223"/>
      <c r="X137" s="223"/>
      <c r="Y137" s="223"/>
      <c r="Z137" s="223"/>
      <c r="AA137" s="223"/>
      <c r="AB137" s="47"/>
      <c r="AC137" s="223"/>
      <c r="AD137" s="223"/>
      <c r="AE137" s="47"/>
      <c r="AF137" s="223"/>
      <c r="AG137" s="223"/>
      <c r="AH137" s="47"/>
    </row>
    <row r="138" spans="1:34" s="26" customFormat="1" ht="76.5" customHeight="1">
      <c r="A138" s="177" t="s">
        <v>541</v>
      </c>
      <c r="B138" s="55" t="s">
        <v>1884</v>
      </c>
      <c r="C138" s="55" t="s">
        <v>46</v>
      </c>
      <c r="D138" s="55" t="s">
        <v>2380</v>
      </c>
      <c r="E138" s="210" t="s">
        <v>583</v>
      </c>
      <c r="F138" s="58"/>
      <c r="G138" s="58"/>
      <c r="H138" s="181" t="s">
        <v>2393</v>
      </c>
      <c r="I138" s="47" t="s">
        <v>1921</v>
      </c>
      <c r="J138" s="47" t="s">
        <v>1906</v>
      </c>
      <c r="K138" s="47" t="s">
        <v>1896</v>
      </c>
      <c r="L138" s="47" t="s">
        <v>1897</v>
      </c>
      <c r="M138" s="47" t="s">
        <v>5</v>
      </c>
      <c r="N138" s="47"/>
      <c r="O138" s="46">
        <f>COUNTIF(Table48[[#This Row],[CMMI Comprehensive Primary Care Plus (CPC+)
Version Date: CY 2021]:[CMS Merit-based Incentive Payment System (MIPS)
Version Date: CY 2021]],"*yes*")</f>
        <v>1</v>
      </c>
      <c r="P138" s="223"/>
      <c r="Q138" s="223"/>
      <c r="R138" s="223" t="s">
        <v>1</v>
      </c>
      <c r="S138" s="223"/>
      <c r="T138" s="47"/>
      <c r="U138" s="223"/>
      <c r="V138" s="223"/>
      <c r="W138" s="223"/>
      <c r="X138" s="223"/>
      <c r="Y138" s="223"/>
      <c r="Z138" s="223"/>
      <c r="AA138" s="223"/>
      <c r="AB138" s="47"/>
      <c r="AC138" s="223"/>
      <c r="AD138" s="223"/>
      <c r="AE138" s="47"/>
      <c r="AF138" s="223"/>
      <c r="AG138" s="223"/>
      <c r="AH138" s="47"/>
    </row>
    <row r="139" spans="1:34" s="26" customFormat="1" ht="76.5" customHeight="1">
      <c r="A139" s="276" t="s">
        <v>542</v>
      </c>
      <c r="B139" s="55" t="s">
        <v>2328</v>
      </c>
      <c r="C139" s="55" t="s">
        <v>247</v>
      </c>
      <c r="D139" s="55" t="s">
        <v>2381</v>
      </c>
      <c r="E139" s="198" t="s">
        <v>1652</v>
      </c>
      <c r="F139" s="58"/>
      <c r="G139" s="58"/>
      <c r="H139" s="181" t="s">
        <v>1566</v>
      </c>
      <c r="I139" s="47" t="s">
        <v>1905</v>
      </c>
      <c r="J139" s="47" t="s">
        <v>1895</v>
      </c>
      <c r="K139" s="47" t="s">
        <v>1890</v>
      </c>
      <c r="L139" s="47" t="s">
        <v>1897</v>
      </c>
      <c r="M139" s="149" t="s">
        <v>1755</v>
      </c>
      <c r="N139" s="47" t="s">
        <v>1</v>
      </c>
      <c r="O139" s="46">
        <f>COUNTIF(Table48[[#This Row],[CMMI Comprehensive Primary Care Plus (CPC+)
Version Date: CY 2021]:[CMS Merit-based Incentive Payment System (MIPS)
Version Date: CY 2021]],"*yes*")</f>
        <v>0</v>
      </c>
      <c r="P139" s="223"/>
      <c r="Q139" s="223"/>
      <c r="R139" s="223"/>
      <c r="S139" s="223"/>
      <c r="T139" s="47"/>
      <c r="U139" s="223"/>
      <c r="V139" s="223"/>
      <c r="W139" s="223"/>
      <c r="X139" s="223"/>
      <c r="Y139" s="223"/>
      <c r="Z139" s="223"/>
      <c r="AA139" s="223"/>
      <c r="AB139" s="47"/>
      <c r="AC139" s="223"/>
      <c r="AD139" s="223"/>
      <c r="AE139" s="47"/>
      <c r="AF139" s="223"/>
      <c r="AG139" s="223"/>
      <c r="AH139" s="47"/>
    </row>
    <row r="140" spans="1:34" s="26" customFormat="1" ht="76.5" customHeight="1">
      <c r="A140" s="177" t="s">
        <v>2976</v>
      </c>
      <c r="B140" s="55" t="s">
        <v>2400</v>
      </c>
      <c r="C140" s="55" t="s">
        <v>582</v>
      </c>
      <c r="D140" s="55" t="s">
        <v>2380</v>
      </c>
      <c r="E140" s="198" t="s">
        <v>583</v>
      </c>
      <c r="F140" s="62"/>
      <c r="G140" s="62"/>
      <c r="H140" s="181" t="s">
        <v>2401</v>
      </c>
      <c r="I140" s="47" t="s">
        <v>1921</v>
      </c>
      <c r="J140" s="47" t="s">
        <v>1906</v>
      </c>
      <c r="K140" s="47" t="s">
        <v>1896</v>
      </c>
      <c r="L140" s="47" t="s">
        <v>1897</v>
      </c>
      <c r="M140" s="47" t="s">
        <v>5</v>
      </c>
      <c r="N140" s="47" t="s">
        <v>1</v>
      </c>
      <c r="O140" s="46">
        <f>COUNTIF(Table48[[#This Row],[CMMI Comprehensive Primary Care Plus (CPC+)
Version Date: CY 2021]:[CMS Merit-based Incentive Payment System (MIPS)
Version Date: CY 2021]],"*yes*")</f>
        <v>0</v>
      </c>
      <c r="P140" s="223"/>
      <c r="Q140" s="223"/>
      <c r="R140" s="223"/>
      <c r="S140" s="223"/>
      <c r="T140" s="47"/>
      <c r="U140" s="223"/>
      <c r="V140" s="223"/>
      <c r="W140" s="223"/>
      <c r="X140" s="223"/>
      <c r="Y140" s="223"/>
      <c r="Z140" s="223"/>
      <c r="AA140" s="223"/>
      <c r="AB140" s="47"/>
      <c r="AC140" s="223"/>
      <c r="AD140" s="223"/>
      <c r="AE140" s="47"/>
      <c r="AF140" s="223"/>
      <c r="AG140" s="223"/>
      <c r="AH140" s="47"/>
    </row>
    <row r="141" spans="1:34" s="26" customFormat="1" ht="76.5" customHeight="1">
      <c r="A141" s="177" t="s">
        <v>543</v>
      </c>
      <c r="B141" s="55" t="s">
        <v>2329</v>
      </c>
      <c r="C141" s="55" t="s">
        <v>248</v>
      </c>
      <c r="D141" s="55" t="s">
        <v>2381</v>
      </c>
      <c r="E141" s="210" t="s">
        <v>1652</v>
      </c>
      <c r="F141" s="58"/>
      <c r="G141" s="58"/>
      <c r="H141" s="181" t="s">
        <v>1568</v>
      </c>
      <c r="I141" s="47" t="s">
        <v>1905</v>
      </c>
      <c r="J141" s="47" t="s">
        <v>1909</v>
      </c>
      <c r="K141" s="47" t="s">
        <v>1890</v>
      </c>
      <c r="L141" s="47" t="s">
        <v>1897</v>
      </c>
      <c r="M141" s="207" t="s">
        <v>1755</v>
      </c>
      <c r="N141" s="207" t="s">
        <v>1</v>
      </c>
      <c r="O141" s="46">
        <f>COUNTIF(Table48[[#This Row],[CMMI Comprehensive Primary Care Plus (CPC+)
Version Date: CY 2021]:[CMS Merit-based Incentive Payment System (MIPS)
Version Date: CY 2021]],"*yes*")</f>
        <v>0</v>
      </c>
      <c r="P141" s="223"/>
      <c r="Q141" s="223"/>
      <c r="R141" s="223"/>
      <c r="S141" s="223"/>
      <c r="T141" s="47"/>
      <c r="U141" s="223"/>
      <c r="V141" s="223"/>
      <c r="W141" s="223"/>
      <c r="X141" s="223"/>
      <c r="Y141" s="223"/>
      <c r="Z141" s="223"/>
      <c r="AA141" s="223"/>
      <c r="AB141" s="47"/>
      <c r="AC141" s="223"/>
      <c r="AD141" s="223"/>
      <c r="AE141" s="47"/>
      <c r="AF141" s="223"/>
      <c r="AG141" s="223"/>
      <c r="AH141" s="47"/>
    </row>
    <row r="142" spans="1:34" s="26" customFormat="1" ht="76.5" customHeight="1">
      <c r="A142" s="177" t="s">
        <v>544</v>
      </c>
      <c r="B142" s="55" t="s">
        <v>2330</v>
      </c>
      <c r="C142" s="55" t="s">
        <v>1875</v>
      </c>
      <c r="D142" s="55" t="s">
        <v>2381</v>
      </c>
      <c r="E142" s="210" t="s">
        <v>1652</v>
      </c>
      <c r="F142" s="58"/>
      <c r="G142" s="58"/>
      <c r="H142" s="181" t="s">
        <v>1874</v>
      </c>
      <c r="I142" s="47" t="s">
        <v>1905</v>
      </c>
      <c r="J142" s="47" t="s">
        <v>1909</v>
      </c>
      <c r="K142" s="47" t="s">
        <v>1890</v>
      </c>
      <c r="L142" s="47" t="s">
        <v>1897</v>
      </c>
      <c r="M142" s="207" t="s">
        <v>1755</v>
      </c>
      <c r="N142" s="207" t="s">
        <v>1</v>
      </c>
      <c r="O142" s="46">
        <f>COUNTIF(Table48[[#This Row],[CMMI Comprehensive Primary Care Plus (CPC+)
Version Date: CY 2021]:[CMS Merit-based Incentive Payment System (MIPS)
Version Date: CY 2021]],"*yes*")</f>
        <v>0</v>
      </c>
      <c r="P142" s="223"/>
      <c r="Q142" s="223"/>
      <c r="R142" s="223"/>
      <c r="S142" s="223"/>
      <c r="T142" s="47"/>
      <c r="U142" s="223"/>
      <c r="V142" s="223"/>
      <c r="W142" s="223"/>
      <c r="X142" s="223"/>
      <c r="Y142" s="223"/>
      <c r="Z142" s="223"/>
      <c r="AA142" s="223"/>
      <c r="AB142" s="47"/>
      <c r="AC142" s="223"/>
      <c r="AD142" s="223"/>
      <c r="AE142" s="47"/>
      <c r="AF142" s="223"/>
      <c r="AG142" s="223"/>
      <c r="AH142" s="47"/>
    </row>
    <row r="143" spans="1:34" s="26" customFormat="1" ht="76.5" customHeight="1">
      <c r="A143" s="177" t="s">
        <v>545</v>
      </c>
      <c r="B143" s="55" t="s">
        <v>2331</v>
      </c>
      <c r="C143" s="55" t="s">
        <v>57</v>
      </c>
      <c r="D143" s="55" t="s">
        <v>2381</v>
      </c>
      <c r="E143" s="210" t="s">
        <v>1652</v>
      </c>
      <c r="F143" s="58"/>
      <c r="G143" s="58"/>
      <c r="H143" s="181" t="s">
        <v>1569</v>
      </c>
      <c r="I143" s="47" t="s">
        <v>1905</v>
      </c>
      <c r="J143" s="47" t="s">
        <v>1909</v>
      </c>
      <c r="K143" s="47" t="s">
        <v>1890</v>
      </c>
      <c r="L143" s="47" t="s">
        <v>1897</v>
      </c>
      <c r="M143" s="149" t="s">
        <v>1755</v>
      </c>
      <c r="N143" s="149" t="s">
        <v>1</v>
      </c>
      <c r="O143" s="46">
        <f>COUNTIF(Table48[[#This Row],[CMMI Comprehensive Primary Care Plus (CPC+)
Version Date: CY 2021]:[CMS Merit-based Incentive Payment System (MIPS)
Version Date: CY 2021]],"*yes*")</f>
        <v>0</v>
      </c>
      <c r="P143" s="223"/>
      <c r="Q143" s="223"/>
      <c r="R143" s="223"/>
      <c r="S143" s="223"/>
      <c r="T143" s="47"/>
      <c r="U143" s="223"/>
      <c r="V143" s="223"/>
      <c r="W143" s="223"/>
      <c r="X143" s="223"/>
      <c r="Y143" s="223"/>
      <c r="Z143" s="223" t="s">
        <v>1</v>
      </c>
      <c r="AA143" s="223"/>
      <c r="AB143" s="47"/>
      <c r="AC143" s="223"/>
      <c r="AD143" s="223"/>
      <c r="AE143" s="47"/>
      <c r="AF143" s="223"/>
      <c r="AG143" s="223"/>
      <c r="AH143" s="47"/>
    </row>
    <row r="144" spans="1:34" s="26" customFormat="1" ht="76.5" customHeight="1">
      <c r="A144" s="177" t="s">
        <v>546</v>
      </c>
      <c r="B144" s="55" t="s">
        <v>2332</v>
      </c>
      <c r="C144" s="55" t="s">
        <v>249</v>
      </c>
      <c r="D144" s="55" t="s">
        <v>2381</v>
      </c>
      <c r="E144" s="210" t="s">
        <v>1652</v>
      </c>
      <c r="F144" s="58"/>
      <c r="G144" s="58"/>
      <c r="H144" s="181" t="s">
        <v>1570</v>
      </c>
      <c r="I144" s="201" t="s">
        <v>1905</v>
      </c>
      <c r="J144" s="47" t="s">
        <v>1909</v>
      </c>
      <c r="K144" s="47" t="s">
        <v>1890</v>
      </c>
      <c r="L144" s="47" t="s">
        <v>1897</v>
      </c>
      <c r="M144" s="47" t="s">
        <v>1755</v>
      </c>
      <c r="N144" s="47" t="s">
        <v>1</v>
      </c>
      <c r="O144" s="46">
        <f>COUNTIF(Table48[[#This Row],[CMMI Comprehensive Primary Care Plus (CPC+)
Version Date: CY 2021]:[CMS Merit-based Incentive Payment System (MIPS)
Version Date: CY 2021]],"*yes*")</f>
        <v>0</v>
      </c>
      <c r="P144" s="223"/>
      <c r="Q144" s="223"/>
      <c r="R144" s="223"/>
      <c r="S144" s="223"/>
      <c r="T144" s="47"/>
      <c r="U144" s="223"/>
      <c r="V144" s="223"/>
      <c r="W144" s="223"/>
      <c r="X144" s="223"/>
      <c r="Y144" s="223"/>
      <c r="Z144" s="223"/>
      <c r="AA144" s="223"/>
      <c r="AB144" s="47"/>
      <c r="AC144" s="223"/>
      <c r="AD144" s="223"/>
      <c r="AE144" s="47"/>
      <c r="AF144" s="223"/>
      <c r="AG144" s="223"/>
      <c r="AH144" s="47"/>
    </row>
    <row r="145" spans="1:34" s="26" customFormat="1" ht="76.5" customHeight="1">
      <c r="A145" s="176" t="s">
        <v>547</v>
      </c>
      <c r="B145" s="55" t="s">
        <v>3059</v>
      </c>
      <c r="C145" s="55" t="s">
        <v>63</v>
      </c>
      <c r="D145" s="55" t="s">
        <v>2380</v>
      </c>
      <c r="E145" s="210" t="s">
        <v>1652</v>
      </c>
      <c r="F145" s="58"/>
      <c r="G145" s="58"/>
      <c r="H145" s="181" t="s">
        <v>1571</v>
      </c>
      <c r="I145" s="208" t="s">
        <v>1905</v>
      </c>
      <c r="J145" s="47" t="s">
        <v>1909</v>
      </c>
      <c r="K145" s="47" t="s">
        <v>1890</v>
      </c>
      <c r="L145" s="47" t="s">
        <v>1897</v>
      </c>
      <c r="M145" s="149" t="s">
        <v>1755</v>
      </c>
      <c r="N145" s="149" t="s">
        <v>1</v>
      </c>
      <c r="O145" s="46">
        <f>COUNTIF(Table48[[#This Row],[CMMI Comprehensive Primary Care Plus (CPC+)
Version Date: CY 2021]:[CMS Merit-based Incentive Payment System (MIPS)
Version Date: CY 2021]],"*yes*")</f>
        <v>0</v>
      </c>
      <c r="P145" s="223"/>
      <c r="Q145" s="223"/>
      <c r="R145" s="223"/>
      <c r="S145" s="223"/>
      <c r="T145" s="47"/>
      <c r="U145" s="223"/>
      <c r="V145" s="223"/>
      <c r="W145" s="223"/>
      <c r="X145" s="223"/>
      <c r="Y145" s="223"/>
      <c r="Z145" s="223" t="s">
        <v>3058</v>
      </c>
      <c r="AA145" s="223"/>
      <c r="AB145" s="47"/>
      <c r="AC145" s="223"/>
      <c r="AD145" s="223"/>
      <c r="AE145" s="47"/>
      <c r="AF145" s="223"/>
      <c r="AG145" s="223"/>
      <c r="AH145" s="47"/>
    </row>
    <row r="146" spans="1:34" s="26" customFormat="1" ht="76.5" customHeight="1">
      <c r="A146" s="177" t="s">
        <v>548</v>
      </c>
      <c r="B146" s="55" t="s">
        <v>743</v>
      </c>
      <c r="C146" s="55" t="s">
        <v>744</v>
      </c>
      <c r="D146" s="55" t="s">
        <v>2381</v>
      </c>
      <c r="E146" s="210" t="s">
        <v>1978</v>
      </c>
      <c r="F146" s="58"/>
      <c r="G146" s="58"/>
      <c r="H146" s="181" t="s">
        <v>1512</v>
      </c>
      <c r="I146" s="47" t="s">
        <v>1905</v>
      </c>
      <c r="J146" s="47" t="s">
        <v>1909</v>
      </c>
      <c r="K146" s="47" t="s">
        <v>1890</v>
      </c>
      <c r="L146" s="47" t="s">
        <v>1931</v>
      </c>
      <c r="M146" s="47" t="s">
        <v>1755</v>
      </c>
      <c r="N146" s="47"/>
      <c r="O146" s="46">
        <f>COUNTIF(Table48[[#This Row],[CMMI Comprehensive Primary Care Plus (CPC+)
Version Date: CY 2021]:[CMS Merit-based Incentive Payment System (MIPS)
Version Date: CY 2021]],"*yes*")</f>
        <v>0</v>
      </c>
      <c r="P146" s="223"/>
      <c r="Q146" s="223"/>
      <c r="R146" s="223"/>
      <c r="S146" s="223"/>
      <c r="T146" s="47"/>
      <c r="U146" s="223"/>
      <c r="V146" s="223"/>
      <c r="W146" s="223"/>
      <c r="X146" s="223"/>
      <c r="Y146" s="223"/>
      <c r="Z146" s="223"/>
      <c r="AA146" s="223"/>
      <c r="AB146" s="47"/>
      <c r="AC146" s="223"/>
      <c r="AD146" s="223"/>
      <c r="AE146" s="47"/>
      <c r="AF146" s="223"/>
      <c r="AG146" s="223"/>
      <c r="AH146" s="47"/>
    </row>
    <row r="147" spans="1:34" s="26" customFormat="1" ht="76.5" customHeight="1">
      <c r="A147" s="176" t="s">
        <v>549</v>
      </c>
      <c r="B147" s="55" t="s">
        <v>2333</v>
      </c>
      <c r="C147" s="55" t="s">
        <v>250</v>
      </c>
      <c r="D147" s="55" t="s">
        <v>2381</v>
      </c>
      <c r="E147" s="210" t="s">
        <v>1652</v>
      </c>
      <c r="F147" s="47"/>
      <c r="G147" s="47"/>
      <c r="H147" s="181" t="s">
        <v>1572</v>
      </c>
      <c r="I147" s="47" t="s">
        <v>1905</v>
      </c>
      <c r="J147" s="47" t="s">
        <v>1895</v>
      </c>
      <c r="K147" s="47" t="s">
        <v>1890</v>
      </c>
      <c r="L147" s="47" t="s">
        <v>1897</v>
      </c>
      <c r="M147" s="149" t="s">
        <v>1755</v>
      </c>
      <c r="N147" s="47" t="s">
        <v>1</v>
      </c>
      <c r="O147" s="46">
        <f>COUNTIF(Table48[[#This Row],[CMMI Comprehensive Primary Care Plus (CPC+)
Version Date: CY 2021]:[CMS Merit-based Incentive Payment System (MIPS)
Version Date: CY 2021]],"*yes*")</f>
        <v>0</v>
      </c>
      <c r="P147" s="223"/>
      <c r="Q147" s="223"/>
      <c r="R147" s="223"/>
      <c r="S147" s="223"/>
      <c r="T147" s="47"/>
      <c r="U147" s="223"/>
      <c r="V147" s="223"/>
      <c r="W147" s="223"/>
      <c r="X147" s="223"/>
      <c r="Y147" s="223"/>
      <c r="Z147" s="223"/>
      <c r="AA147" s="223"/>
      <c r="AB147" s="47"/>
      <c r="AC147" s="223"/>
      <c r="AD147" s="223"/>
      <c r="AE147" s="47"/>
      <c r="AF147" s="223"/>
      <c r="AG147" s="223"/>
      <c r="AH147" s="47"/>
    </row>
    <row r="148" spans="1:34" s="26" customFormat="1" ht="76.5" customHeight="1">
      <c r="A148" s="177" t="s">
        <v>350</v>
      </c>
      <c r="B148" s="55" t="s">
        <v>2334</v>
      </c>
      <c r="C148" s="55" t="s">
        <v>251</v>
      </c>
      <c r="D148" s="57" t="s">
        <v>2381</v>
      </c>
      <c r="E148" s="210" t="s">
        <v>1652</v>
      </c>
      <c r="F148" s="58"/>
      <c r="G148" s="58"/>
      <c r="H148" s="181" t="s">
        <v>1573</v>
      </c>
      <c r="I148" s="47" t="s">
        <v>1905</v>
      </c>
      <c r="J148" s="199" t="s">
        <v>1895</v>
      </c>
      <c r="K148" s="47" t="s">
        <v>1890</v>
      </c>
      <c r="L148" s="47" t="s">
        <v>1897</v>
      </c>
      <c r="M148" s="149" t="s">
        <v>1755</v>
      </c>
      <c r="N148" s="149"/>
      <c r="O148" s="46">
        <f>COUNTIF(Table48[[#This Row],[CMMI Comprehensive Primary Care Plus (CPC+)
Version Date: CY 2021]:[CMS Merit-based Incentive Payment System (MIPS)
Version Date: CY 2021]],"*yes*")</f>
        <v>0</v>
      </c>
      <c r="P148" s="223"/>
      <c r="Q148" s="223"/>
      <c r="R148" s="223"/>
      <c r="S148" s="223"/>
      <c r="T148" s="47"/>
      <c r="U148" s="223"/>
      <c r="V148" s="223"/>
      <c r="W148" s="223"/>
      <c r="X148" s="223"/>
      <c r="Y148" s="223"/>
      <c r="Z148" s="223"/>
      <c r="AA148" s="223"/>
      <c r="AB148" s="47"/>
      <c r="AC148" s="223"/>
      <c r="AD148" s="223"/>
      <c r="AE148" s="47"/>
      <c r="AF148" s="223"/>
      <c r="AG148" s="223"/>
      <c r="AH148" s="47"/>
    </row>
    <row r="149" spans="1:34" s="26" customFormat="1" ht="76.5" customHeight="1">
      <c r="A149" s="176" t="s">
        <v>550</v>
      </c>
      <c r="B149" s="55" t="s">
        <v>778</v>
      </c>
      <c r="C149" s="55" t="s">
        <v>1042</v>
      </c>
      <c r="D149" s="55" t="s">
        <v>2380</v>
      </c>
      <c r="E149" s="210" t="s">
        <v>1670</v>
      </c>
      <c r="F149" s="62"/>
      <c r="G149" s="62"/>
      <c r="H149" s="181" t="s">
        <v>779</v>
      </c>
      <c r="I149" s="47" t="s">
        <v>1892</v>
      </c>
      <c r="J149" s="47" t="s">
        <v>1910</v>
      </c>
      <c r="K149" s="47" t="s">
        <v>1896</v>
      </c>
      <c r="L149" s="47" t="s">
        <v>1897</v>
      </c>
      <c r="M149" s="47" t="s">
        <v>1755</v>
      </c>
      <c r="N149" s="47" t="s">
        <v>1</v>
      </c>
      <c r="O149" s="46">
        <f>COUNTIF(Table48[[#This Row],[CMMI Comprehensive Primary Care Plus (CPC+)
Version Date: CY 2021]:[CMS Merit-based Incentive Payment System (MIPS)
Version Date: CY 2021]],"*yes*")</f>
        <v>0</v>
      </c>
      <c r="P149" s="223"/>
      <c r="Q149" s="223"/>
      <c r="R149" s="223"/>
      <c r="S149" s="223"/>
      <c r="T149" s="47"/>
      <c r="U149" s="223"/>
      <c r="V149" s="223"/>
      <c r="W149" s="223"/>
      <c r="X149" s="223"/>
      <c r="Y149" s="223"/>
      <c r="Z149" s="223"/>
      <c r="AA149" s="223"/>
      <c r="AB149" s="47"/>
      <c r="AC149" s="223"/>
      <c r="AD149" s="223"/>
      <c r="AE149" s="47"/>
      <c r="AF149" s="223"/>
      <c r="AG149" s="223"/>
      <c r="AH149" s="47"/>
    </row>
    <row r="150" spans="1:34" s="26" customFormat="1" ht="76.5" customHeight="1">
      <c r="A150" s="176" t="s">
        <v>2911</v>
      </c>
      <c r="B150" s="55" t="s">
        <v>780</v>
      </c>
      <c r="C150" s="55" t="s">
        <v>1043</v>
      </c>
      <c r="D150" s="55" t="s">
        <v>2380</v>
      </c>
      <c r="E150" s="198" t="s">
        <v>1670</v>
      </c>
      <c r="F150" s="58"/>
      <c r="G150" s="58"/>
      <c r="H150" s="181" t="s">
        <v>781</v>
      </c>
      <c r="I150" s="47" t="s">
        <v>1892</v>
      </c>
      <c r="J150" s="47" t="s">
        <v>1910</v>
      </c>
      <c r="K150" s="47" t="s">
        <v>1896</v>
      </c>
      <c r="L150" s="47" t="s">
        <v>1897</v>
      </c>
      <c r="M150" s="47" t="s">
        <v>1755</v>
      </c>
      <c r="N150" s="47" t="s">
        <v>1</v>
      </c>
      <c r="O150" s="46">
        <f>COUNTIF(Table48[[#This Row],[CMMI Comprehensive Primary Care Plus (CPC+)
Version Date: CY 2021]:[CMS Merit-based Incentive Payment System (MIPS)
Version Date: CY 2021]],"*yes*")</f>
        <v>0</v>
      </c>
      <c r="P150" s="223"/>
      <c r="Q150" s="223"/>
      <c r="R150" s="223"/>
      <c r="S150" s="223"/>
      <c r="T150" s="220"/>
      <c r="U150" s="223"/>
      <c r="V150" s="223"/>
      <c r="W150" s="223"/>
      <c r="X150" s="223"/>
      <c r="Y150" s="223"/>
      <c r="Z150" s="223"/>
      <c r="AA150" s="223"/>
      <c r="AB150" s="220"/>
      <c r="AC150" s="223"/>
      <c r="AD150" s="223"/>
      <c r="AE150" s="220"/>
      <c r="AF150" s="223"/>
      <c r="AG150" s="223"/>
      <c r="AH150" s="47"/>
    </row>
    <row r="151" spans="1:34" s="26" customFormat="1" ht="76.5" customHeight="1">
      <c r="A151" s="177" t="s">
        <v>551</v>
      </c>
      <c r="B151" s="55" t="s">
        <v>782</v>
      </c>
      <c r="C151" s="55" t="s">
        <v>1044</v>
      </c>
      <c r="D151" s="55" t="s">
        <v>2381</v>
      </c>
      <c r="E151" s="210" t="s">
        <v>1950</v>
      </c>
      <c r="F151" s="47" t="s">
        <v>2781</v>
      </c>
      <c r="G151" s="47"/>
      <c r="H151" s="181" t="s">
        <v>783</v>
      </c>
      <c r="I151" s="47" t="s">
        <v>1905</v>
      </c>
      <c r="J151" s="47" t="s">
        <v>1919</v>
      </c>
      <c r="K151" s="47" t="s">
        <v>1890</v>
      </c>
      <c r="L151" s="47" t="s">
        <v>1897</v>
      </c>
      <c r="M151" s="47" t="s">
        <v>1755</v>
      </c>
      <c r="N151" s="47" t="s">
        <v>1</v>
      </c>
      <c r="O151" s="46">
        <f>COUNTIF(Table48[[#This Row],[CMMI Comprehensive Primary Care Plus (CPC+)
Version Date: CY 2021]:[CMS Merit-based Incentive Payment System (MIPS)
Version Date: CY 2021]],"*yes*")</f>
        <v>0</v>
      </c>
      <c r="P151" s="223"/>
      <c r="Q151" s="223"/>
      <c r="R151" s="223"/>
      <c r="S151" s="223"/>
      <c r="T151" s="223"/>
      <c r="U151" s="223"/>
      <c r="V151" s="223"/>
      <c r="W151" s="223"/>
      <c r="X151" s="223"/>
      <c r="Y151" s="223"/>
      <c r="Z151" s="223"/>
      <c r="AA151" s="223"/>
      <c r="AB151" s="223"/>
      <c r="AC151" s="223"/>
      <c r="AD151" s="223"/>
      <c r="AE151" s="223"/>
      <c r="AF151" s="223"/>
      <c r="AG151" s="223"/>
      <c r="AH151" s="223"/>
    </row>
    <row r="152" spans="1:34" s="26" customFormat="1" ht="76.5" customHeight="1">
      <c r="A152" s="176" t="s">
        <v>552</v>
      </c>
      <c r="B152" s="55" t="s">
        <v>1343</v>
      </c>
      <c r="C152" s="55" t="s">
        <v>1045</v>
      </c>
      <c r="D152" s="55" t="s">
        <v>2380</v>
      </c>
      <c r="E152" s="198" t="s">
        <v>1976</v>
      </c>
      <c r="F152" s="58" t="s">
        <v>2583</v>
      </c>
      <c r="G152" s="58"/>
      <c r="H152" s="181" t="s">
        <v>1613</v>
      </c>
      <c r="I152" s="47" t="s">
        <v>1932</v>
      </c>
      <c r="J152" s="47" t="s">
        <v>1906</v>
      </c>
      <c r="K152" s="47" t="s">
        <v>1890</v>
      </c>
      <c r="L152" s="47" t="s">
        <v>1901</v>
      </c>
      <c r="M152" s="47" t="s">
        <v>1755</v>
      </c>
      <c r="N152" s="47"/>
      <c r="O152" s="46">
        <f>COUNTIF(Table48[[#This Row],[CMMI Comprehensive Primary Care Plus (CPC+)
Version Date: CY 2021]:[CMS Merit-based Incentive Payment System (MIPS)
Version Date: CY 2021]],"*yes*")</f>
        <v>1</v>
      </c>
      <c r="P152" s="223"/>
      <c r="Q152" s="223"/>
      <c r="R152" s="223"/>
      <c r="S152" s="223"/>
      <c r="T152" s="223"/>
      <c r="U152" s="223"/>
      <c r="V152" s="223"/>
      <c r="W152" s="223" t="s">
        <v>1</v>
      </c>
      <c r="X152" s="223"/>
      <c r="Y152" s="223"/>
      <c r="Z152" s="223"/>
      <c r="AA152" s="223"/>
      <c r="AB152" s="223"/>
      <c r="AC152" s="223"/>
      <c r="AD152" s="223"/>
      <c r="AE152" s="223"/>
      <c r="AF152" s="223"/>
      <c r="AG152" s="223" t="s">
        <v>3917</v>
      </c>
      <c r="AH152" s="223"/>
    </row>
    <row r="153" spans="1:34" s="26" customFormat="1" ht="76.5" customHeight="1">
      <c r="A153" s="176" t="s">
        <v>553</v>
      </c>
      <c r="B153" s="55" t="s">
        <v>2842</v>
      </c>
      <c r="C153" s="55" t="s">
        <v>2841</v>
      </c>
      <c r="D153" s="55" t="s">
        <v>2381</v>
      </c>
      <c r="E153" s="210" t="s">
        <v>2843</v>
      </c>
      <c r="F153" s="58"/>
      <c r="G153" s="58"/>
      <c r="H153" s="181" t="s">
        <v>2844</v>
      </c>
      <c r="I153" s="47" t="s">
        <v>1905</v>
      </c>
      <c r="J153" s="47" t="s">
        <v>1906</v>
      </c>
      <c r="K153" s="47" t="s">
        <v>1896</v>
      </c>
      <c r="L153" s="47" t="s">
        <v>1897</v>
      </c>
      <c r="M153" s="149" t="s">
        <v>5</v>
      </c>
      <c r="N153" s="47"/>
      <c r="O153" s="46">
        <f>COUNTIF(Table48[[#This Row],[CMMI Comprehensive Primary Care Plus (CPC+)
Version Date: CY 2021]:[CMS Merit-based Incentive Payment System (MIPS)
Version Date: CY 2021]],"*yes*")</f>
        <v>0</v>
      </c>
      <c r="P153" s="223"/>
      <c r="Q153" s="223"/>
      <c r="R153" s="223"/>
      <c r="S153" s="223"/>
      <c r="T153" s="223"/>
      <c r="U153" s="223"/>
      <c r="V153" s="223"/>
      <c r="W153" s="223"/>
      <c r="X153" s="223"/>
      <c r="Y153" s="223"/>
      <c r="Z153" s="223"/>
      <c r="AA153" s="223"/>
      <c r="AB153" s="223"/>
      <c r="AC153" s="223"/>
      <c r="AD153" s="223"/>
      <c r="AE153" s="223"/>
      <c r="AF153" s="223"/>
      <c r="AG153" s="223"/>
      <c r="AH153" s="223"/>
    </row>
    <row r="154" spans="1:34" s="26" customFormat="1" ht="76.5" customHeight="1">
      <c r="A154" s="177" t="s">
        <v>554</v>
      </c>
      <c r="B154" s="55" t="s">
        <v>2335</v>
      </c>
      <c r="C154" s="55" t="s">
        <v>252</v>
      </c>
      <c r="D154" s="55" t="s">
        <v>2380</v>
      </c>
      <c r="E154" s="210" t="s">
        <v>1652</v>
      </c>
      <c r="F154" s="58"/>
      <c r="G154" s="58"/>
      <c r="H154" s="204" t="s">
        <v>1574</v>
      </c>
      <c r="I154" s="47" t="s">
        <v>1905</v>
      </c>
      <c r="J154" s="47" t="s">
        <v>1895</v>
      </c>
      <c r="K154" s="47" t="s">
        <v>1896</v>
      </c>
      <c r="L154" s="47" t="s">
        <v>1897</v>
      </c>
      <c r="M154" s="47" t="s">
        <v>5</v>
      </c>
      <c r="N154" s="47" t="s">
        <v>1</v>
      </c>
      <c r="O154" s="46">
        <f>COUNTIF(Table48[[#This Row],[CMMI Comprehensive Primary Care Plus (CPC+)
Version Date: CY 2021]:[CMS Merit-based Incentive Payment System (MIPS)
Version Date: CY 2021]],"*yes*")</f>
        <v>0</v>
      </c>
      <c r="P154" s="223"/>
      <c r="Q154" s="223"/>
      <c r="R154" s="223"/>
      <c r="S154" s="223"/>
      <c r="T154" s="223"/>
      <c r="U154" s="223"/>
      <c r="V154" s="223"/>
      <c r="W154" s="223"/>
      <c r="X154" s="223" t="s">
        <v>2479</v>
      </c>
      <c r="Y154" s="223"/>
      <c r="Z154" s="223" t="s">
        <v>3347</v>
      </c>
      <c r="AA154" s="223"/>
      <c r="AB154" s="223"/>
      <c r="AC154" s="223"/>
      <c r="AD154" s="223"/>
      <c r="AE154" s="223"/>
      <c r="AF154" s="223"/>
      <c r="AG154" s="223"/>
      <c r="AH154" s="223"/>
    </row>
    <row r="155" spans="1:34" s="26" customFormat="1" ht="76.5" customHeight="1">
      <c r="A155" s="176" t="s">
        <v>555</v>
      </c>
      <c r="B155" s="55" t="s">
        <v>2336</v>
      </c>
      <c r="C155" s="55" t="s">
        <v>253</v>
      </c>
      <c r="D155" s="55" t="s">
        <v>2381</v>
      </c>
      <c r="E155" s="210" t="s">
        <v>240</v>
      </c>
      <c r="F155" s="58"/>
      <c r="G155" s="58"/>
      <c r="H155" s="181" t="s">
        <v>1575</v>
      </c>
      <c r="I155" s="208" t="s">
        <v>1905</v>
      </c>
      <c r="J155" s="47" t="s">
        <v>1900</v>
      </c>
      <c r="K155" s="47" t="s">
        <v>1890</v>
      </c>
      <c r="L155" s="47" t="s">
        <v>1891</v>
      </c>
      <c r="M155" s="47" t="s">
        <v>327</v>
      </c>
      <c r="N155" s="47"/>
      <c r="O155" s="46">
        <f>COUNTIF(Table48[[#This Row],[CMMI Comprehensive Primary Care Plus (CPC+)
Version Date: CY 2021]:[CMS Merit-based Incentive Payment System (MIPS)
Version Date: CY 2021]],"*yes*")</f>
        <v>0</v>
      </c>
      <c r="P155" s="223"/>
      <c r="Q155" s="223"/>
      <c r="R155" s="223"/>
      <c r="S155" s="223"/>
      <c r="T155" s="223"/>
      <c r="U155" s="223"/>
      <c r="V155" s="223"/>
      <c r="W155" s="223"/>
      <c r="X155" s="223"/>
      <c r="Y155" s="223"/>
      <c r="Z155" s="223"/>
      <c r="AA155" s="223"/>
      <c r="AB155" s="223"/>
      <c r="AC155" s="223"/>
      <c r="AD155" s="223"/>
      <c r="AE155" s="223"/>
      <c r="AF155" s="223"/>
      <c r="AG155" s="223"/>
      <c r="AH155" s="223"/>
    </row>
    <row r="156" spans="1:34" s="26" customFormat="1" ht="76.5" customHeight="1">
      <c r="A156" s="177" t="s">
        <v>556</v>
      </c>
      <c r="B156" s="55" t="s">
        <v>2363</v>
      </c>
      <c r="C156" s="55" t="s">
        <v>254</v>
      </c>
      <c r="D156" s="55" t="s">
        <v>2380</v>
      </c>
      <c r="E156" s="210" t="s">
        <v>583</v>
      </c>
      <c r="F156" s="58"/>
      <c r="G156" s="58"/>
      <c r="H156" s="181" t="s">
        <v>2402</v>
      </c>
      <c r="I156" s="208" t="s">
        <v>1921</v>
      </c>
      <c r="J156" s="47" t="s">
        <v>1906</v>
      </c>
      <c r="K156" s="47" t="s">
        <v>1896</v>
      </c>
      <c r="L156" s="47" t="s">
        <v>1897</v>
      </c>
      <c r="M156" s="47" t="s">
        <v>5</v>
      </c>
      <c r="N156" s="47"/>
      <c r="O156" s="46">
        <f>COUNTIF(Table48[[#This Row],[CMMI Comprehensive Primary Care Plus (CPC+)
Version Date: CY 2021]:[CMS Merit-based Incentive Payment System (MIPS)
Version Date: CY 2021]],"*yes*")</f>
        <v>0</v>
      </c>
      <c r="P156" s="223"/>
      <c r="Q156" s="223"/>
      <c r="R156" s="223"/>
      <c r="S156" s="223"/>
      <c r="T156" s="223"/>
      <c r="U156" s="223"/>
      <c r="V156" s="223"/>
      <c r="W156" s="223"/>
      <c r="X156" s="223"/>
      <c r="Y156" s="223"/>
      <c r="Z156" s="223" t="s">
        <v>1</v>
      </c>
      <c r="AA156" s="223"/>
      <c r="AB156" s="223"/>
      <c r="AC156" s="223"/>
      <c r="AD156" s="223"/>
      <c r="AE156" s="223"/>
      <c r="AF156" s="223"/>
      <c r="AG156" s="223"/>
      <c r="AH156" s="223"/>
    </row>
    <row r="157" spans="1:34" s="26" customFormat="1" ht="76.5" customHeight="1">
      <c r="A157" s="177" t="s">
        <v>557</v>
      </c>
      <c r="B157" s="55" t="s">
        <v>2364</v>
      </c>
      <c r="C157" s="55" t="s">
        <v>255</v>
      </c>
      <c r="D157" s="55" t="s">
        <v>2380</v>
      </c>
      <c r="E157" s="198" t="s">
        <v>583</v>
      </c>
      <c r="F157" s="58"/>
      <c r="G157" s="58"/>
      <c r="H157" s="181" t="s">
        <v>2403</v>
      </c>
      <c r="I157" s="47" t="s">
        <v>1921</v>
      </c>
      <c r="J157" s="47" t="s">
        <v>1906</v>
      </c>
      <c r="K157" s="47" t="s">
        <v>1896</v>
      </c>
      <c r="L157" s="47" t="s">
        <v>1897</v>
      </c>
      <c r="M157" s="47" t="s">
        <v>5</v>
      </c>
      <c r="N157" s="47"/>
      <c r="O157" s="46">
        <f>COUNTIF(Table48[[#This Row],[CMMI Comprehensive Primary Care Plus (CPC+)
Version Date: CY 2021]:[CMS Merit-based Incentive Payment System (MIPS)
Version Date: CY 2021]],"*yes*")</f>
        <v>0</v>
      </c>
      <c r="P157" s="223"/>
      <c r="Q157" s="223"/>
      <c r="R157" s="223"/>
      <c r="S157" s="223"/>
      <c r="T157" s="223"/>
      <c r="U157" s="223"/>
      <c r="V157" s="223"/>
      <c r="W157" s="223"/>
      <c r="X157" s="223"/>
      <c r="Y157" s="223"/>
      <c r="Z157" s="223" t="s">
        <v>1</v>
      </c>
      <c r="AA157" s="223"/>
      <c r="AB157" s="223"/>
      <c r="AC157" s="223"/>
      <c r="AD157" s="223"/>
      <c r="AE157" s="223"/>
      <c r="AF157" s="223"/>
      <c r="AG157" s="223"/>
      <c r="AH157" s="223"/>
    </row>
    <row r="158" spans="1:34" s="26" customFormat="1" ht="76.5" customHeight="1">
      <c r="A158" s="176" t="s">
        <v>558</v>
      </c>
      <c r="B158" s="55" t="s">
        <v>2404</v>
      </c>
      <c r="C158" s="55" t="s">
        <v>256</v>
      </c>
      <c r="D158" s="55" t="s">
        <v>2381</v>
      </c>
      <c r="E158" s="210" t="s">
        <v>583</v>
      </c>
      <c r="F158" s="47"/>
      <c r="G158" s="47"/>
      <c r="H158" s="181" t="s">
        <v>2405</v>
      </c>
      <c r="I158" s="47" t="s">
        <v>1921</v>
      </c>
      <c r="J158" s="47" t="s">
        <v>1906</v>
      </c>
      <c r="K158" s="47" t="s">
        <v>1896</v>
      </c>
      <c r="L158" s="47" t="s">
        <v>1897</v>
      </c>
      <c r="M158" s="149" t="s">
        <v>5</v>
      </c>
      <c r="N158" s="47"/>
      <c r="O158" s="46">
        <f>COUNTIF(Table48[[#This Row],[CMMI Comprehensive Primary Care Plus (CPC+)
Version Date: CY 2021]:[CMS Merit-based Incentive Payment System (MIPS)
Version Date: CY 2021]],"*yes*")</f>
        <v>0</v>
      </c>
      <c r="P158" s="223"/>
      <c r="Q158" s="223"/>
      <c r="R158" s="223"/>
      <c r="S158" s="223"/>
      <c r="T158" s="223"/>
      <c r="U158" s="223"/>
      <c r="V158" s="223"/>
      <c r="W158" s="223"/>
      <c r="X158" s="223"/>
      <c r="Y158" s="223"/>
      <c r="Z158" s="223" t="s">
        <v>1</v>
      </c>
      <c r="AA158" s="223"/>
      <c r="AB158" s="223"/>
      <c r="AC158" s="223"/>
      <c r="AD158" s="223"/>
      <c r="AE158" s="223"/>
      <c r="AF158" s="223"/>
      <c r="AG158" s="223"/>
      <c r="AH158" s="223"/>
    </row>
    <row r="159" spans="1:34" s="26" customFormat="1" ht="76.5" customHeight="1">
      <c r="A159" s="177" t="s">
        <v>351</v>
      </c>
      <c r="B159" s="55" t="s">
        <v>2337</v>
      </c>
      <c r="C159" s="55" t="s">
        <v>257</v>
      </c>
      <c r="D159" s="55" t="s">
        <v>2381</v>
      </c>
      <c r="E159" s="210" t="s">
        <v>1652</v>
      </c>
      <c r="F159" s="58"/>
      <c r="G159" s="58"/>
      <c r="H159" s="181" t="s">
        <v>2030</v>
      </c>
      <c r="I159" s="47" t="s">
        <v>1905</v>
      </c>
      <c r="J159" s="47" t="s">
        <v>1900</v>
      </c>
      <c r="K159" s="47" t="s">
        <v>1890</v>
      </c>
      <c r="L159" s="47" t="s">
        <v>1897</v>
      </c>
      <c r="M159" s="149" t="s">
        <v>1755</v>
      </c>
      <c r="N159" s="47"/>
      <c r="O159" s="46">
        <f>COUNTIF(Table48[[#This Row],[CMMI Comprehensive Primary Care Plus (CPC+)
Version Date: CY 2021]:[CMS Merit-based Incentive Payment System (MIPS)
Version Date: CY 2021]],"*yes*")</f>
        <v>0</v>
      </c>
      <c r="P159" s="223"/>
      <c r="Q159" s="223"/>
      <c r="R159" s="223"/>
      <c r="S159" s="223"/>
      <c r="T159" s="223"/>
      <c r="U159" s="223"/>
      <c r="V159" s="223"/>
      <c r="W159" s="223"/>
      <c r="X159" s="223"/>
      <c r="Y159" s="223"/>
      <c r="Z159" s="223"/>
      <c r="AA159" s="223"/>
      <c r="AB159" s="223"/>
      <c r="AC159" s="223"/>
      <c r="AD159" s="223"/>
      <c r="AE159" s="223"/>
      <c r="AF159" s="223"/>
      <c r="AG159" s="223"/>
      <c r="AH159" s="223"/>
    </row>
    <row r="160" spans="1:34" s="26" customFormat="1" ht="76.5" customHeight="1">
      <c r="A160" s="176" t="s">
        <v>559</v>
      </c>
      <c r="B160" s="55" t="s">
        <v>2365</v>
      </c>
      <c r="C160" s="55" t="s">
        <v>316</v>
      </c>
      <c r="D160" s="55" t="s">
        <v>2381</v>
      </c>
      <c r="E160" s="210" t="s">
        <v>583</v>
      </c>
      <c r="F160" s="58"/>
      <c r="G160" s="58"/>
      <c r="H160" s="181" t="s">
        <v>2406</v>
      </c>
      <c r="I160" s="47" t="s">
        <v>1921</v>
      </c>
      <c r="J160" s="47" t="s">
        <v>1906</v>
      </c>
      <c r="K160" s="47" t="s">
        <v>1896</v>
      </c>
      <c r="L160" s="47" t="s">
        <v>1897</v>
      </c>
      <c r="M160" s="47" t="s">
        <v>5</v>
      </c>
      <c r="N160" s="47"/>
      <c r="O160" s="46">
        <f>COUNTIF(Table48[[#This Row],[CMMI Comprehensive Primary Care Plus (CPC+)
Version Date: CY 2021]:[CMS Merit-based Incentive Payment System (MIPS)
Version Date: CY 2021]],"*yes*")</f>
        <v>0</v>
      </c>
      <c r="P160" s="223"/>
      <c r="Q160" s="223"/>
      <c r="R160" s="223"/>
      <c r="S160" s="223"/>
      <c r="T160" s="223"/>
      <c r="U160" s="223"/>
      <c r="V160" s="223"/>
      <c r="W160" s="223"/>
      <c r="X160" s="223"/>
      <c r="Y160" s="223"/>
      <c r="Z160" s="223" t="s">
        <v>1</v>
      </c>
      <c r="AA160" s="223"/>
      <c r="AB160" s="223"/>
      <c r="AC160" s="223"/>
      <c r="AD160" s="223"/>
      <c r="AE160" s="223"/>
      <c r="AF160" s="223"/>
      <c r="AG160" s="223"/>
      <c r="AH160" s="223"/>
    </row>
    <row r="161" spans="1:34" s="26" customFormat="1" ht="76.5" customHeight="1">
      <c r="A161" s="177" t="s">
        <v>560</v>
      </c>
      <c r="B161" s="55" t="s">
        <v>2338</v>
      </c>
      <c r="C161" s="55" t="s">
        <v>258</v>
      </c>
      <c r="D161" s="55" t="s">
        <v>2381</v>
      </c>
      <c r="E161" s="210" t="s">
        <v>240</v>
      </c>
      <c r="F161" s="58"/>
      <c r="G161" s="58"/>
      <c r="H161" s="181" t="s">
        <v>1759</v>
      </c>
      <c r="I161" s="47" t="s">
        <v>1905</v>
      </c>
      <c r="J161" s="47" t="s">
        <v>1906</v>
      </c>
      <c r="K161" s="47" t="s">
        <v>1890</v>
      </c>
      <c r="L161" s="47" t="s">
        <v>1897</v>
      </c>
      <c r="M161" s="47" t="s">
        <v>327</v>
      </c>
      <c r="N161" s="47"/>
      <c r="O161" s="46">
        <f>COUNTIF(Table48[[#This Row],[CMMI Comprehensive Primary Care Plus (CPC+)
Version Date: CY 2021]:[CMS Merit-based Incentive Payment System (MIPS)
Version Date: CY 2021]],"*yes*")</f>
        <v>0</v>
      </c>
      <c r="P161" s="223"/>
      <c r="Q161" s="223"/>
      <c r="R161" s="223"/>
      <c r="S161" s="223"/>
      <c r="T161" s="223"/>
      <c r="U161" s="223"/>
      <c r="V161" s="223"/>
      <c r="W161" s="223"/>
      <c r="X161" s="223"/>
      <c r="Y161" s="223"/>
      <c r="Z161" s="223"/>
      <c r="AA161" s="223" t="s">
        <v>1995</v>
      </c>
      <c r="AB161" s="223"/>
      <c r="AC161" s="223"/>
      <c r="AD161" s="223"/>
      <c r="AE161" s="223"/>
      <c r="AF161" s="223"/>
      <c r="AG161" s="223"/>
      <c r="AH161" s="223"/>
    </row>
    <row r="162" spans="1:34" s="26" customFormat="1" ht="76.5" customHeight="1">
      <c r="A162" s="226" t="s">
        <v>561</v>
      </c>
      <c r="B162" s="55" t="s">
        <v>2339</v>
      </c>
      <c r="C162" s="55" t="s">
        <v>259</v>
      </c>
      <c r="D162" s="55" t="s">
        <v>2381</v>
      </c>
      <c r="E162" s="210" t="s">
        <v>240</v>
      </c>
      <c r="F162" s="58"/>
      <c r="G162" s="58"/>
      <c r="H162" s="181" t="s">
        <v>1412</v>
      </c>
      <c r="I162" s="47" t="s">
        <v>1905</v>
      </c>
      <c r="J162" s="47" t="s">
        <v>1906</v>
      </c>
      <c r="K162" s="47" t="s">
        <v>1890</v>
      </c>
      <c r="L162" s="47" t="s">
        <v>1897</v>
      </c>
      <c r="M162" s="201" t="s">
        <v>327</v>
      </c>
      <c r="N162" s="201"/>
      <c r="O162" s="46">
        <f>COUNTIF(Table48[[#This Row],[CMMI Comprehensive Primary Care Plus (CPC+)
Version Date: CY 2021]:[CMS Merit-based Incentive Payment System (MIPS)
Version Date: CY 2021]],"*yes*")</f>
        <v>0</v>
      </c>
      <c r="P162" s="223"/>
      <c r="Q162" s="223"/>
      <c r="R162" s="223"/>
      <c r="S162" s="223"/>
      <c r="T162" s="223"/>
      <c r="U162" s="223"/>
      <c r="V162" s="223"/>
      <c r="W162" s="223"/>
      <c r="X162" s="223"/>
      <c r="Y162" s="223"/>
      <c r="Z162" s="223"/>
      <c r="AA162" s="223" t="s">
        <v>1996</v>
      </c>
      <c r="AB162" s="223"/>
      <c r="AC162" s="223"/>
      <c r="AD162" s="223"/>
      <c r="AE162" s="223"/>
      <c r="AF162" s="223"/>
      <c r="AG162" s="223"/>
      <c r="AH162" s="223"/>
    </row>
    <row r="163" spans="1:34" s="26" customFormat="1" ht="76.5" customHeight="1">
      <c r="A163" s="176" t="s">
        <v>562</v>
      </c>
      <c r="B163" s="55" t="s">
        <v>2340</v>
      </c>
      <c r="C163" s="55" t="s">
        <v>260</v>
      </c>
      <c r="D163" s="55" t="s">
        <v>2381</v>
      </c>
      <c r="E163" s="210" t="s">
        <v>240</v>
      </c>
      <c r="F163" s="58"/>
      <c r="G163" s="58"/>
      <c r="H163" s="181" t="s">
        <v>1413</v>
      </c>
      <c r="I163" s="47" t="s">
        <v>1905</v>
      </c>
      <c r="J163" s="47" t="s">
        <v>1906</v>
      </c>
      <c r="K163" s="47" t="s">
        <v>1890</v>
      </c>
      <c r="L163" s="47" t="s">
        <v>1897</v>
      </c>
      <c r="M163" s="47" t="s">
        <v>327</v>
      </c>
      <c r="N163" s="47"/>
      <c r="O163" s="46">
        <f>COUNTIF(Table48[[#This Row],[CMMI Comprehensive Primary Care Plus (CPC+)
Version Date: CY 2021]:[CMS Merit-based Incentive Payment System (MIPS)
Version Date: CY 2021]],"*yes*")</f>
        <v>0</v>
      </c>
      <c r="P163" s="223"/>
      <c r="Q163" s="223"/>
      <c r="R163" s="223"/>
      <c r="S163" s="223"/>
      <c r="T163" s="223"/>
      <c r="U163" s="223"/>
      <c r="V163" s="223"/>
      <c r="W163" s="223"/>
      <c r="X163" s="223"/>
      <c r="Y163" s="223"/>
      <c r="Z163" s="223"/>
      <c r="AA163" s="223"/>
      <c r="AB163" s="223"/>
      <c r="AC163" s="223"/>
      <c r="AD163" s="223"/>
      <c r="AE163" s="223"/>
      <c r="AF163" s="223"/>
      <c r="AG163" s="223"/>
      <c r="AH163" s="223"/>
    </row>
    <row r="164" spans="1:34" s="26" customFormat="1" ht="76.5" customHeight="1">
      <c r="A164" s="177" t="s">
        <v>563</v>
      </c>
      <c r="B164" s="55" t="s">
        <v>2341</v>
      </c>
      <c r="C164" s="55" t="s">
        <v>317</v>
      </c>
      <c r="D164" s="55" t="s">
        <v>2381</v>
      </c>
      <c r="E164" s="210" t="s">
        <v>240</v>
      </c>
      <c r="F164" s="58"/>
      <c r="G164" s="58"/>
      <c r="H164" s="181" t="s">
        <v>1414</v>
      </c>
      <c r="I164" s="47" t="s">
        <v>1905</v>
      </c>
      <c r="J164" s="47" t="s">
        <v>1906</v>
      </c>
      <c r="K164" s="47" t="s">
        <v>1890</v>
      </c>
      <c r="L164" s="47" t="s">
        <v>1897</v>
      </c>
      <c r="M164" s="47" t="s">
        <v>1755</v>
      </c>
      <c r="N164" s="47"/>
      <c r="O164" s="46">
        <f>COUNTIF(Table48[[#This Row],[CMMI Comprehensive Primary Care Plus (CPC+)
Version Date: CY 2021]:[CMS Merit-based Incentive Payment System (MIPS)
Version Date: CY 2021]],"*yes*")</f>
        <v>0</v>
      </c>
      <c r="P164" s="223"/>
      <c r="Q164" s="223"/>
      <c r="R164" s="223"/>
      <c r="S164" s="223"/>
      <c r="T164" s="223"/>
      <c r="U164" s="223"/>
      <c r="V164" s="223"/>
      <c r="W164" s="223"/>
      <c r="X164" s="223"/>
      <c r="Y164" s="223"/>
      <c r="Z164" s="223"/>
      <c r="AA164" s="223"/>
      <c r="AB164" s="223"/>
      <c r="AC164" s="223"/>
      <c r="AD164" s="223"/>
      <c r="AE164" s="223"/>
      <c r="AF164" s="223"/>
      <c r="AG164" s="223"/>
      <c r="AH164" s="223"/>
    </row>
    <row r="165" spans="1:34" s="26" customFormat="1" ht="76.5" customHeight="1">
      <c r="A165" s="176" t="s">
        <v>564</v>
      </c>
      <c r="B165" s="55" t="s">
        <v>2342</v>
      </c>
      <c r="C165" s="55" t="s">
        <v>318</v>
      </c>
      <c r="D165" s="55" t="s">
        <v>2381</v>
      </c>
      <c r="E165" s="210" t="s">
        <v>240</v>
      </c>
      <c r="F165" s="62"/>
      <c r="G165" s="62"/>
      <c r="H165" s="181" t="s">
        <v>1415</v>
      </c>
      <c r="I165" s="47" t="s">
        <v>1905</v>
      </c>
      <c r="J165" s="47" t="s">
        <v>1906</v>
      </c>
      <c r="K165" s="47" t="s">
        <v>1890</v>
      </c>
      <c r="L165" s="47" t="s">
        <v>1897</v>
      </c>
      <c r="M165" s="201" t="s">
        <v>1755</v>
      </c>
      <c r="N165" s="201"/>
      <c r="O165" s="46">
        <f>COUNTIF(Table48[[#This Row],[CMMI Comprehensive Primary Care Plus (CPC+)
Version Date: CY 2021]:[CMS Merit-based Incentive Payment System (MIPS)
Version Date: CY 2021]],"*yes*")</f>
        <v>0</v>
      </c>
      <c r="P165" s="223"/>
      <c r="Q165" s="223"/>
      <c r="R165" s="223"/>
      <c r="S165" s="223"/>
      <c r="T165" s="223"/>
      <c r="U165" s="223"/>
      <c r="V165" s="223"/>
      <c r="W165" s="223"/>
      <c r="X165" s="223"/>
      <c r="Y165" s="223"/>
      <c r="Z165" s="223"/>
      <c r="AA165" s="223"/>
      <c r="AB165" s="223"/>
      <c r="AC165" s="223"/>
      <c r="AD165" s="223"/>
      <c r="AE165" s="223"/>
      <c r="AF165" s="223"/>
      <c r="AG165" s="223"/>
      <c r="AH165" s="223"/>
    </row>
    <row r="166" spans="1:34" s="26" customFormat="1" ht="76.5" customHeight="1">
      <c r="A166" s="176" t="s">
        <v>565</v>
      </c>
      <c r="B166" s="55" t="s">
        <v>2366</v>
      </c>
      <c r="C166" s="55" t="s">
        <v>319</v>
      </c>
      <c r="D166" s="55" t="s">
        <v>2381</v>
      </c>
      <c r="E166" s="210" t="s">
        <v>240</v>
      </c>
      <c r="F166" s="58"/>
      <c r="G166" s="58"/>
      <c r="H166" s="181" t="s">
        <v>1416</v>
      </c>
      <c r="I166" s="47" t="s">
        <v>1905</v>
      </c>
      <c r="J166" s="47" t="s">
        <v>1906</v>
      </c>
      <c r="K166" s="47" t="s">
        <v>1896</v>
      </c>
      <c r="L166" s="47" t="s">
        <v>1897</v>
      </c>
      <c r="M166" s="207" t="s">
        <v>1755</v>
      </c>
      <c r="N166" s="201"/>
      <c r="O166" s="46">
        <f>COUNTIF(Table48[[#This Row],[CMMI Comprehensive Primary Care Plus (CPC+)
Version Date: CY 2021]:[CMS Merit-based Incentive Payment System (MIPS)
Version Date: CY 2021]],"*yes*")</f>
        <v>0</v>
      </c>
      <c r="P166" s="223"/>
      <c r="Q166" s="223"/>
      <c r="R166" s="223"/>
      <c r="S166" s="223"/>
      <c r="T166" s="223"/>
      <c r="U166" s="223"/>
      <c r="V166" s="223"/>
      <c r="W166" s="223"/>
      <c r="X166" s="223"/>
      <c r="Y166" s="223"/>
      <c r="Z166" s="223" t="s">
        <v>1</v>
      </c>
      <c r="AA166" s="223" t="s">
        <v>3671</v>
      </c>
      <c r="AB166" s="223"/>
      <c r="AC166" s="223"/>
      <c r="AD166" s="223"/>
      <c r="AE166" s="223"/>
      <c r="AF166" s="223"/>
      <c r="AG166" s="223"/>
      <c r="AH166" s="223"/>
    </row>
    <row r="167" spans="1:34" s="26" customFormat="1" ht="76.5" customHeight="1">
      <c r="A167" s="177" t="s">
        <v>566</v>
      </c>
      <c r="B167" s="55" t="s">
        <v>784</v>
      </c>
      <c r="C167" s="55" t="s">
        <v>1046</v>
      </c>
      <c r="D167" s="55" t="s">
        <v>2381</v>
      </c>
      <c r="E167" s="210" t="s">
        <v>1960</v>
      </c>
      <c r="F167" s="58" t="s">
        <v>2658</v>
      </c>
      <c r="G167" s="58"/>
      <c r="H167" s="181" t="s">
        <v>785</v>
      </c>
      <c r="I167" s="47" t="s">
        <v>1892</v>
      </c>
      <c r="J167" s="47" t="s">
        <v>1899</v>
      </c>
      <c r="K167" s="47" t="s">
        <v>1890</v>
      </c>
      <c r="L167" s="47" t="s">
        <v>1897</v>
      </c>
      <c r="M167" s="207" t="s">
        <v>327</v>
      </c>
      <c r="N167" s="201" t="s">
        <v>1</v>
      </c>
      <c r="O167" s="46">
        <f>COUNTIF(Table48[[#This Row],[CMMI Comprehensive Primary Care Plus (CPC+)
Version Date: CY 2021]:[CMS Merit-based Incentive Payment System (MIPS)
Version Date: CY 2021]],"*yes*")</f>
        <v>1</v>
      </c>
      <c r="P167" s="223"/>
      <c r="Q167" s="223"/>
      <c r="R167" s="223"/>
      <c r="S167" s="223"/>
      <c r="T167" s="223"/>
      <c r="U167" s="223"/>
      <c r="V167" s="223"/>
      <c r="W167" s="223" t="s">
        <v>1</v>
      </c>
      <c r="X167" s="223"/>
      <c r="Y167" s="223"/>
      <c r="Z167" s="223"/>
      <c r="AA167" s="223"/>
      <c r="AB167" s="223"/>
      <c r="AC167" s="223"/>
      <c r="AD167" s="223"/>
      <c r="AE167" s="223"/>
      <c r="AF167" s="223"/>
      <c r="AG167" s="223"/>
      <c r="AH167" s="223"/>
    </row>
    <row r="168" spans="1:34" s="26" customFormat="1" ht="76.5" customHeight="1">
      <c r="A168" s="176" t="s">
        <v>567</v>
      </c>
      <c r="B168" s="55" t="s">
        <v>786</v>
      </c>
      <c r="C168" s="55" t="s">
        <v>1047</v>
      </c>
      <c r="D168" s="55" t="s">
        <v>2381</v>
      </c>
      <c r="E168" s="210" t="s">
        <v>1960</v>
      </c>
      <c r="F168" s="58" t="s">
        <v>2659</v>
      </c>
      <c r="G168" s="58"/>
      <c r="H168" s="181" t="s">
        <v>787</v>
      </c>
      <c r="I168" s="47" t="s">
        <v>1892</v>
      </c>
      <c r="J168" s="47" t="s">
        <v>1899</v>
      </c>
      <c r="K168" s="47" t="s">
        <v>1890</v>
      </c>
      <c r="L168" s="47" t="s">
        <v>1897</v>
      </c>
      <c r="M168" s="207" t="s">
        <v>327</v>
      </c>
      <c r="N168" s="201" t="s">
        <v>1</v>
      </c>
      <c r="O168" s="46">
        <f>COUNTIF(Table48[[#This Row],[CMMI Comprehensive Primary Care Plus (CPC+)
Version Date: CY 2021]:[CMS Merit-based Incentive Payment System (MIPS)
Version Date: CY 2021]],"*yes*")</f>
        <v>0</v>
      </c>
      <c r="P168" s="223"/>
      <c r="Q168" s="223"/>
      <c r="R168" s="223"/>
      <c r="S168" s="223"/>
      <c r="T168" s="223"/>
      <c r="U168" s="223"/>
      <c r="V168" s="223"/>
      <c r="W168" s="223"/>
      <c r="X168" s="223"/>
      <c r="Y168" s="223"/>
      <c r="Z168" s="223"/>
      <c r="AA168" s="223"/>
      <c r="AB168" s="223"/>
      <c r="AC168" s="223"/>
      <c r="AD168" s="223"/>
      <c r="AE168" s="223"/>
      <c r="AF168" s="223"/>
      <c r="AG168" s="223"/>
      <c r="AH168" s="223"/>
    </row>
    <row r="169" spans="1:34" s="26" customFormat="1" ht="76.5" customHeight="1">
      <c r="A169" s="177" t="s">
        <v>568</v>
      </c>
      <c r="B169" s="55" t="s">
        <v>788</v>
      </c>
      <c r="C169" s="55" t="s">
        <v>1048</v>
      </c>
      <c r="D169" s="55" t="s">
        <v>2381</v>
      </c>
      <c r="E169" s="210" t="s">
        <v>1960</v>
      </c>
      <c r="F169" s="58" t="s">
        <v>2656</v>
      </c>
      <c r="G169" s="58"/>
      <c r="H169" s="204" t="s">
        <v>789</v>
      </c>
      <c r="I169" s="201" t="s">
        <v>1892</v>
      </c>
      <c r="J169" s="47" t="s">
        <v>1899</v>
      </c>
      <c r="K169" s="47" t="s">
        <v>1890</v>
      </c>
      <c r="L169" s="47" t="s">
        <v>1897</v>
      </c>
      <c r="M169" s="60" t="s">
        <v>1755</v>
      </c>
      <c r="N169" s="60" t="s">
        <v>1</v>
      </c>
      <c r="O169" s="46">
        <f>COUNTIF(Table48[[#This Row],[CMMI Comprehensive Primary Care Plus (CPC+)
Version Date: CY 2021]:[CMS Merit-based Incentive Payment System (MIPS)
Version Date: CY 2021]],"*yes*")</f>
        <v>1</v>
      </c>
      <c r="P169" s="223"/>
      <c r="Q169" s="223"/>
      <c r="R169" s="223"/>
      <c r="S169" s="223"/>
      <c r="T169" s="223"/>
      <c r="U169" s="223"/>
      <c r="V169" s="223"/>
      <c r="W169" s="223" t="s">
        <v>1</v>
      </c>
      <c r="X169" s="223"/>
      <c r="Y169" s="223"/>
      <c r="Z169" s="223"/>
      <c r="AA169" s="223"/>
      <c r="AB169" s="223"/>
      <c r="AC169" s="223"/>
      <c r="AD169" s="223"/>
      <c r="AE169" s="223"/>
      <c r="AF169" s="223"/>
      <c r="AG169" s="223"/>
      <c r="AH169" s="223"/>
    </row>
    <row r="170" spans="1:34" s="26" customFormat="1" ht="76.5" customHeight="1">
      <c r="A170" s="176" t="s">
        <v>352</v>
      </c>
      <c r="B170" s="55" t="s">
        <v>790</v>
      </c>
      <c r="C170" s="55" t="s">
        <v>1049</v>
      </c>
      <c r="D170" s="57" t="s">
        <v>2381</v>
      </c>
      <c r="E170" s="210" t="s">
        <v>1960</v>
      </c>
      <c r="F170" s="58" t="s">
        <v>2657</v>
      </c>
      <c r="G170" s="58"/>
      <c r="H170" s="181" t="s">
        <v>791</v>
      </c>
      <c r="I170" s="47" t="s">
        <v>1892</v>
      </c>
      <c r="J170" s="47" t="s">
        <v>1899</v>
      </c>
      <c r="K170" s="47" t="s">
        <v>1890</v>
      </c>
      <c r="L170" s="47" t="s">
        <v>1897</v>
      </c>
      <c r="M170" s="47" t="s">
        <v>1755</v>
      </c>
      <c r="N170" s="47" t="s">
        <v>1</v>
      </c>
      <c r="O170" s="46">
        <f>COUNTIF(Table48[[#This Row],[CMMI Comprehensive Primary Care Plus (CPC+)
Version Date: CY 2021]:[CMS Merit-based Incentive Payment System (MIPS)
Version Date: CY 2021]],"*yes*")</f>
        <v>0</v>
      </c>
      <c r="P170" s="223"/>
      <c r="Q170" s="223"/>
      <c r="R170" s="223"/>
      <c r="S170" s="223"/>
      <c r="T170" s="223"/>
      <c r="U170" s="223"/>
      <c r="V170" s="223"/>
      <c r="W170" s="223"/>
      <c r="X170" s="223"/>
      <c r="Y170" s="223"/>
      <c r="Z170" s="223"/>
      <c r="AA170" s="223"/>
      <c r="AB170" s="223"/>
      <c r="AC170" s="223"/>
      <c r="AD170" s="223"/>
      <c r="AE170" s="223"/>
      <c r="AF170" s="223"/>
      <c r="AG170" s="223"/>
      <c r="AH170" s="223"/>
    </row>
    <row r="171" spans="1:34" s="26" customFormat="1" ht="76.5" customHeight="1">
      <c r="A171" s="177" t="s">
        <v>569</v>
      </c>
      <c r="B171" s="55" t="s">
        <v>2892</v>
      </c>
      <c r="C171" s="55" t="s">
        <v>1050</v>
      </c>
      <c r="D171" s="56" t="s">
        <v>2381</v>
      </c>
      <c r="E171" s="210" t="s">
        <v>1982</v>
      </c>
      <c r="F171" s="58" t="s">
        <v>2691</v>
      </c>
      <c r="G171" s="58"/>
      <c r="H171" s="181" t="s">
        <v>1264</v>
      </c>
      <c r="I171" s="47" t="s">
        <v>1892</v>
      </c>
      <c r="J171" s="47" t="s">
        <v>1899</v>
      </c>
      <c r="K171" s="47" t="s">
        <v>1890</v>
      </c>
      <c r="L171" s="47" t="s">
        <v>1931</v>
      </c>
      <c r="M171" s="149" t="s">
        <v>1755</v>
      </c>
      <c r="N171" s="47" t="s">
        <v>1</v>
      </c>
      <c r="O171" s="46">
        <f>COUNTIF(Table48[[#This Row],[CMMI Comprehensive Primary Care Plus (CPC+)
Version Date: CY 2021]:[CMS Merit-based Incentive Payment System (MIPS)
Version Date: CY 2021]],"*yes*")</f>
        <v>0</v>
      </c>
      <c r="P171" s="223"/>
      <c r="Q171" s="223"/>
      <c r="R171" s="223"/>
      <c r="S171" s="223"/>
      <c r="T171" s="223"/>
      <c r="U171" s="223"/>
      <c r="V171" s="223"/>
      <c r="W171" s="223"/>
      <c r="X171" s="223"/>
      <c r="Y171" s="223"/>
      <c r="Z171" s="223"/>
      <c r="AA171" s="223"/>
      <c r="AB171" s="223"/>
      <c r="AC171" s="223"/>
      <c r="AD171" s="223"/>
      <c r="AE171" s="223"/>
      <c r="AF171" s="223"/>
      <c r="AG171" s="223"/>
      <c r="AH171" s="223"/>
    </row>
    <row r="172" spans="1:34" s="26" customFormat="1" ht="76.5" customHeight="1">
      <c r="A172" s="176" t="s">
        <v>570</v>
      </c>
      <c r="B172" s="55" t="s">
        <v>3155</v>
      </c>
      <c r="C172" s="55" t="s">
        <v>1051</v>
      </c>
      <c r="D172" s="56" t="s">
        <v>2380</v>
      </c>
      <c r="E172" s="210" t="s">
        <v>1960</v>
      </c>
      <c r="F172" s="58" t="s">
        <v>2689</v>
      </c>
      <c r="G172" s="58"/>
      <c r="H172" s="181" t="s">
        <v>1263</v>
      </c>
      <c r="I172" s="47" t="s">
        <v>1892</v>
      </c>
      <c r="J172" s="47" t="s">
        <v>1899</v>
      </c>
      <c r="K172" s="47" t="s">
        <v>1890</v>
      </c>
      <c r="L172" s="47" t="s">
        <v>1931</v>
      </c>
      <c r="M172" s="149" t="s">
        <v>1755</v>
      </c>
      <c r="N172" s="47" t="s">
        <v>1</v>
      </c>
      <c r="O172" s="46">
        <f>COUNTIF(Table48[[#This Row],[CMMI Comprehensive Primary Care Plus (CPC+)
Version Date: CY 2021]:[CMS Merit-based Incentive Payment System (MIPS)
Version Date: CY 2021]],"*yes*")</f>
        <v>1</v>
      </c>
      <c r="P172" s="223"/>
      <c r="Q172" s="223"/>
      <c r="R172" s="223"/>
      <c r="S172" s="223"/>
      <c r="T172" s="223"/>
      <c r="U172" s="223"/>
      <c r="V172" s="223"/>
      <c r="W172" s="223" t="s">
        <v>1</v>
      </c>
      <c r="X172" s="223"/>
      <c r="Y172" s="223"/>
      <c r="Z172" s="223" t="s">
        <v>1</v>
      </c>
      <c r="AA172" s="223"/>
      <c r="AB172" s="223"/>
      <c r="AC172" s="223"/>
      <c r="AD172" s="223"/>
      <c r="AE172" s="223"/>
      <c r="AF172" s="223"/>
      <c r="AG172" s="223"/>
      <c r="AH172" s="223"/>
    </row>
    <row r="173" spans="1:34" s="26" customFormat="1" ht="76.5" customHeight="1">
      <c r="A173" s="177" t="s">
        <v>571</v>
      </c>
      <c r="B173" s="55" t="s">
        <v>2893</v>
      </c>
      <c r="C173" s="55" t="s">
        <v>3154</v>
      </c>
      <c r="D173" s="55" t="s">
        <v>2380</v>
      </c>
      <c r="E173" s="210" t="s">
        <v>1960</v>
      </c>
      <c r="F173" s="58" t="s">
        <v>2690</v>
      </c>
      <c r="G173" s="58" t="s">
        <v>3307</v>
      </c>
      <c r="H173" s="204" t="s">
        <v>1417</v>
      </c>
      <c r="I173" s="47" t="s">
        <v>1892</v>
      </c>
      <c r="J173" s="47" t="s">
        <v>1899</v>
      </c>
      <c r="K173" s="47" t="s">
        <v>1890</v>
      </c>
      <c r="L173" s="47" t="s">
        <v>1931</v>
      </c>
      <c r="M173" s="47" t="s">
        <v>1755</v>
      </c>
      <c r="N173" s="47" t="s">
        <v>1</v>
      </c>
      <c r="O173" s="46">
        <f>COUNTIF(Table48[[#This Row],[CMMI Comprehensive Primary Care Plus (CPC+)
Version Date: CY 2021]:[CMS Merit-based Incentive Payment System (MIPS)
Version Date: CY 2021]],"*yes*")</f>
        <v>2</v>
      </c>
      <c r="P173" s="223"/>
      <c r="Q173" s="223"/>
      <c r="R173" s="223"/>
      <c r="S173" s="223" t="s">
        <v>3308</v>
      </c>
      <c r="T173" s="223"/>
      <c r="U173" s="223"/>
      <c r="V173" s="223"/>
      <c r="W173" s="223" t="s">
        <v>1</v>
      </c>
      <c r="X173" s="223" t="s">
        <v>3672</v>
      </c>
      <c r="Y173" s="223"/>
      <c r="Z173" s="223"/>
      <c r="AA173" s="223"/>
      <c r="AB173" s="223"/>
      <c r="AC173" s="223"/>
      <c r="AD173" s="223"/>
      <c r="AE173" s="223"/>
      <c r="AF173" s="223"/>
      <c r="AG173" s="223"/>
      <c r="AH173" s="223"/>
    </row>
    <row r="174" spans="1:34" s="26" customFormat="1" ht="76.5" customHeight="1">
      <c r="A174" s="177" t="s">
        <v>572</v>
      </c>
      <c r="B174" s="55" t="s">
        <v>1991</v>
      </c>
      <c r="C174" s="55" t="s">
        <v>92</v>
      </c>
      <c r="D174" s="55" t="s">
        <v>2381</v>
      </c>
      <c r="E174" s="198" t="s">
        <v>1960</v>
      </c>
      <c r="F174" s="62"/>
      <c r="G174" s="62"/>
      <c r="H174" s="181" t="s">
        <v>1418</v>
      </c>
      <c r="I174" s="47" t="s">
        <v>1892</v>
      </c>
      <c r="J174" s="47" t="s">
        <v>1899</v>
      </c>
      <c r="K174" s="47" t="s">
        <v>1890</v>
      </c>
      <c r="L174" s="47" t="s">
        <v>1897</v>
      </c>
      <c r="M174" s="47" t="s">
        <v>1755</v>
      </c>
      <c r="N174" s="47" t="s">
        <v>1</v>
      </c>
      <c r="O174" s="46">
        <f>COUNTIF(Table48[[#This Row],[CMMI Comprehensive Primary Care Plus (CPC+)
Version Date: CY 2021]:[CMS Merit-based Incentive Payment System (MIPS)
Version Date: CY 2021]],"*yes*")</f>
        <v>0</v>
      </c>
      <c r="P174" s="223"/>
      <c r="Q174" s="223"/>
      <c r="R174" s="223"/>
      <c r="S174" s="223"/>
      <c r="T174" s="223"/>
      <c r="U174" s="223"/>
      <c r="V174" s="223"/>
      <c r="W174" s="223"/>
      <c r="X174" s="223"/>
      <c r="Y174" s="223"/>
      <c r="Z174" s="223"/>
      <c r="AA174" s="223"/>
      <c r="AB174" s="223"/>
      <c r="AC174" s="223"/>
      <c r="AD174" s="223"/>
      <c r="AE174" s="223"/>
      <c r="AF174" s="223"/>
      <c r="AG174" s="223"/>
      <c r="AH174" s="223"/>
    </row>
    <row r="175" spans="1:34" s="26" customFormat="1" ht="76.5" customHeight="1">
      <c r="A175" s="176" t="s">
        <v>573</v>
      </c>
      <c r="B175" s="55" t="s">
        <v>792</v>
      </c>
      <c r="C175" s="55" t="s">
        <v>1052</v>
      </c>
      <c r="D175" s="55" t="s">
        <v>2381</v>
      </c>
      <c r="E175" s="210" t="s">
        <v>1960</v>
      </c>
      <c r="F175" s="58"/>
      <c r="G175" s="58"/>
      <c r="H175" s="181" t="s">
        <v>793</v>
      </c>
      <c r="I175" s="47" t="s">
        <v>1892</v>
      </c>
      <c r="J175" s="47" t="s">
        <v>1899</v>
      </c>
      <c r="K175" s="47" t="s">
        <v>1890</v>
      </c>
      <c r="L175" s="47" t="s">
        <v>1931</v>
      </c>
      <c r="M175" s="149" t="s">
        <v>1755</v>
      </c>
      <c r="N175" s="47" t="s">
        <v>1</v>
      </c>
      <c r="O175" s="46">
        <f>COUNTIF(Table48[[#This Row],[CMMI Comprehensive Primary Care Plus (CPC+)
Version Date: CY 2021]:[CMS Merit-based Incentive Payment System (MIPS)
Version Date: CY 2021]],"*yes*")</f>
        <v>0</v>
      </c>
      <c r="P175" s="223"/>
      <c r="Q175" s="223"/>
      <c r="R175" s="223"/>
      <c r="S175" s="223"/>
      <c r="T175" s="223"/>
      <c r="U175" s="223"/>
      <c r="V175" s="223"/>
      <c r="W175" s="223"/>
      <c r="X175" s="223"/>
      <c r="Y175" s="223"/>
      <c r="Z175" s="223"/>
      <c r="AA175" s="223"/>
      <c r="AB175" s="223" t="s">
        <v>1</v>
      </c>
      <c r="AC175" s="223"/>
      <c r="AD175" s="223"/>
      <c r="AE175" s="223"/>
      <c r="AF175" s="223"/>
      <c r="AG175" s="223"/>
      <c r="AH175" s="223"/>
    </row>
    <row r="176" spans="1:34" s="26" customFormat="1" ht="76.5" customHeight="1">
      <c r="A176" s="177" t="s">
        <v>574</v>
      </c>
      <c r="B176" s="55" t="s">
        <v>2067</v>
      </c>
      <c r="C176" s="55" t="s">
        <v>91</v>
      </c>
      <c r="D176" s="55" t="s">
        <v>2381</v>
      </c>
      <c r="E176" s="198" t="s">
        <v>1960</v>
      </c>
      <c r="F176" s="62"/>
      <c r="G176" s="62"/>
      <c r="H176" s="181" t="s">
        <v>1419</v>
      </c>
      <c r="I176" s="47" t="s">
        <v>1892</v>
      </c>
      <c r="J176" s="47" t="s">
        <v>1899</v>
      </c>
      <c r="K176" s="47" t="s">
        <v>1890</v>
      </c>
      <c r="L176" s="47" t="s">
        <v>1897</v>
      </c>
      <c r="M176" s="47" t="s">
        <v>1755</v>
      </c>
      <c r="N176" s="47" t="s">
        <v>1</v>
      </c>
      <c r="O176" s="46">
        <f>COUNTIF(Table48[[#This Row],[CMMI Comprehensive Primary Care Plus (CPC+)
Version Date: CY 2021]:[CMS Merit-based Incentive Payment System (MIPS)
Version Date: CY 2021]],"*yes*")</f>
        <v>0</v>
      </c>
      <c r="P176" s="223"/>
      <c r="Q176" s="223"/>
      <c r="R176" s="223"/>
      <c r="S176" s="223"/>
      <c r="T176" s="223"/>
      <c r="U176" s="223"/>
      <c r="V176" s="223"/>
      <c r="W176" s="223"/>
      <c r="X176" s="223"/>
      <c r="Y176" s="223"/>
      <c r="Z176" s="223"/>
      <c r="AA176" s="223"/>
      <c r="AB176" s="223"/>
      <c r="AC176" s="223"/>
      <c r="AD176" s="223"/>
      <c r="AE176" s="223"/>
      <c r="AF176" s="223"/>
      <c r="AG176" s="223"/>
      <c r="AH176" s="223"/>
    </row>
    <row r="177" spans="1:34" s="26" customFormat="1" ht="76.5" customHeight="1">
      <c r="A177" s="176" t="s">
        <v>575</v>
      </c>
      <c r="B177" s="55" t="s">
        <v>2894</v>
      </c>
      <c r="C177" s="55" t="s">
        <v>87</v>
      </c>
      <c r="D177" s="55" t="s">
        <v>2380</v>
      </c>
      <c r="E177" s="198" t="s">
        <v>1960</v>
      </c>
      <c r="F177" s="62" t="s">
        <v>2745</v>
      </c>
      <c r="G177" s="62" t="s">
        <v>3276</v>
      </c>
      <c r="H177" s="181" t="s">
        <v>1420</v>
      </c>
      <c r="I177" s="47" t="s">
        <v>1888</v>
      </c>
      <c r="J177" s="47" t="s">
        <v>1899</v>
      </c>
      <c r="K177" s="47" t="s">
        <v>1890</v>
      </c>
      <c r="L177" s="47" t="s">
        <v>1931</v>
      </c>
      <c r="M177" s="47" t="s">
        <v>327</v>
      </c>
      <c r="N177" s="47" t="s">
        <v>1</v>
      </c>
      <c r="O177" s="46">
        <f>COUNTIF(Table48[[#This Row],[CMMI Comprehensive Primary Care Plus (CPC+)
Version Date: CY 2021]:[CMS Merit-based Incentive Payment System (MIPS)
Version Date: CY 2021]],"*yes*")</f>
        <v>2</v>
      </c>
      <c r="P177" s="223"/>
      <c r="Q177" s="223"/>
      <c r="R177" s="223"/>
      <c r="S177" s="223" t="s">
        <v>3277</v>
      </c>
      <c r="T177" s="223"/>
      <c r="U177" s="223"/>
      <c r="V177" s="223"/>
      <c r="W177" s="223" t="s">
        <v>1</v>
      </c>
      <c r="X177" s="223" t="s">
        <v>3673</v>
      </c>
      <c r="Y177" s="223"/>
      <c r="Z177" s="223"/>
      <c r="AA177" s="223"/>
      <c r="AB177" s="223"/>
      <c r="AC177" s="223"/>
      <c r="AD177" s="223"/>
      <c r="AE177" s="223"/>
      <c r="AF177" s="223"/>
      <c r="AG177" s="223"/>
      <c r="AH177" s="223"/>
    </row>
    <row r="178" spans="1:34" s="26" customFormat="1" ht="76.5" customHeight="1">
      <c r="A178" s="177" t="s">
        <v>576</v>
      </c>
      <c r="B178" s="55" t="s">
        <v>3056</v>
      </c>
      <c r="C178" s="55" t="s">
        <v>1053</v>
      </c>
      <c r="D178" s="55" t="s">
        <v>2380</v>
      </c>
      <c r="E178" s="210" t="s">
        <v>1960</v>
      </c>
      <c r="F178" s="47" t="s">
        <v>2744</v>
      </c>
      <c r="G178" s="47"/>
      <c r="H178" s="181" t="s">
        <v>1262</v>
      </c>
      <c r="I178" s="47" t="s">
        <v>1892</v>
      </c>
      <c r="J178" s="47" t="s">
        <v>1899</v>
      </c>
      <c r="K178" s="47" t="s">
        <v>1890</v>
      </c>
      <c r="L178" s="47" t="s">
        <v>1931</v>
      </c>
      <c r="M178" s="47" t="s">
        <v>327</v>
      </c>
      <c r="N178" s="47" t="s">
        <v>1</v>
      </c>
      <c r="O178" s="46">
        <f>COUNTIF(Table48[[#This Row],[CMMI Comprehensive Primary Care Plus (CPC+)
Version Date: CY 2021]:[CMS Merit-based Incentive Payment System (MIPS)
Version Date: CY 2021]],"*yes*")</f>
        <v>1</v>
      </c>
      <c r="P178" s="223"/>
      <c r="Q178" s="223"/>
      <c r="R178" s="223"/>
      <c r="S178" s="223"/>
      <c r="T178" s="223"/>
      <c r="U178" s="223"/>
      <c r="V178" s="223"/>
      <c r="W178" s="223" t="s">
        <v>1</v>
      </c>
      <c r="X178" s="223"/>
      <c r="Y178" s="223"/>
      <c r="Z178" s="223"/>
      <c r="AA178" s="223"/>
      <c r="AB178" s="223"/>
      <c r="AC178" s="223"/>
      <c r="AD178" s="223"/>
      <c r="AE178" s="223"/>
      <c r="AF178" s="223"/>
      <c r="AG178" s="223"/>
      <c r="AH178" s="223"/>
    </row>
    <row r="179" spans="1:34" s="26" customFormat="1" ht="76.5" customHeight="1">
      <c r="A179" s="276" t="s">
        <v>577</v>
      </c>
      <c r="B179" s="55" t="s">
        <v>794</v>
      </c>
      <c r="C179" s="55" t="s">
        <v>1054</v>
      </c>
      <c r="D179" s="55" t="s">
        <v>2381</v>
      </c>
      <c r="E179" s="210" t="s">
        <v>1965</v>
      </c>
      <c r="F179" s="58" t="s">
        <v>2575</v>
      </c>
      <c r="G179" s="58"/>
      <c r="H179" s="181" t="s">
        <v>795</v>
      </c>
      <c r="I179" s="47" t="s">
        <v>1892</v>
      </c>
      <c r="J179" s="47" t="s">
        <v>1899</v>
      </c>
      <c r="K179" s="47" t="s">
        <v>1890</v>
      </c>
      <c r="L179" s="47" t="s">
        <v>1897</v>
      </c>
      <c r="M179" s="47" t="s">
        <v>327</v>
      </c>
      <c r="N179" s="47" t="s">
        <v>1</v>
      </c>
      <c r="O179" s="46">
        <f>COUNTIF(Table48[[#This Row],[CMMI Comprehensive Primary Care Plus (CPC+)
Version Date: CY 2021]:[CMS Merit-based Incentive Payment System (MIPS)
Version Date: CY 2021]],"*yes*")</f>
        <v>0</v>
      </c>
      <c r="P179" s="223"/>
      <c r="Q179" s="223"/>
      <c r="R179" s="223"/>
      <c r="S179" s="223"/>
      <c r="T179" s="223"/>
      <c r="U179" s="223"/>
      <c r="V179" s="223"/>
      <c r="W179" s="223"/>
      <c r="X179" s="223"/>
      <c r="Y179" s="223"/>
      <c r="Z179" s="223"/>
      <c r="AA179" s="223"/>
      <c r="AB179" s="223"/>
      <c r="AC179" s="223"/>
      <c r="AD179" s="223"/>
      <c r="AE179" s="223"/>
      <c r="AF179" s="223"/>
      <c r="AG179" s="223"/>
      <c r="AH179" s="223"/>
    </row>
    <row r="180" spans="1:34" s="26" customFormat="1" ht="76.5" customHeight="1">
      <c r="A180" s="177" t="s">
        <v>578</v>
      </c>
      <c r="B180" s="55" t="s">
        <v>796</v>
      </c>
      <c r="C180" s="55" t="s">
        <v>1055</v>
      </c>
      <c r="D180" s="57" t="s">
        <v>2381</v>
      </c>
      <c r="E180" s="210" t="s">
        <v>1965</v>
      </c>
      <c r="F180" s="62" t="s">
        <v>2601</v>
      </c>
      <c r="G180" s="62"/>
      <c r="H180" s="204" t="s">
        <v>797</v>
      </c>
      <c r="I180" s="47" t="s">
        <v>1892</v>
      </c>
      <c r="J180" s="201" t="s">
        <v>1899</v>
      </c>
      <c r="K180" s="201" t="s">
        <v>1890</v>
      </c>
      <c r="L180" s="201" t="s">
        <v>1897</v>
      </c>
      <c r="M180" s="207" t="s">
        <v>327</v>
      </c>
      <c r="N180" s="149" t="s">
        <v>1</v>
      </c>
      <c r="O180" s="46">
        <f>COUNTIF(Table48[[#This Row],[CMMI Comprehensive Primary Care Plus (CPC+)
Version Date: CY 2021]:[CMS Merit-based Incentive Payment System (MIPS)
Version Date: CY 2021]],"*yes*")</f>
        <v>0</v>
      </c>
      <c r="P180" s="223"/>
      <c r="Q180" s="223"/>
      <c r="R180" s="223"/>
      <c r="S180" s="223"/>
      <c r="T180" s="223"/>
      <c r="U180" s="223"/>
      <c r="V180" s="223"/>
      <c r="W180" s="223"/>
      <c r="X180" s="223"/>
      <c r="Y180" s="223"/>
      <c r="Z180" s="223"/>
      <c r="AA180" s="223"/>
      <c r="AB180" s="223"/>
      <c r="AC180" s="223"/>
      <c r="AD180" s="223"/>
      <c r="AE180" s="223"/>
      <c r="AF180" s="223"/>
      <c r="AG180" s="223"/>
      <c r="AH180" s="223"/>
    </row>
    <row r="181" spans="1:34" s="26" customFormat="1" ht="76.5" customHeight="1">
      <c r="A181" s="177" t="s">
        <v>353</v>
      </c>
      <c r="B181" s="55" t="s">
        <v>798</v>
      </c>
      <c r="C181" s="55" t="s">
        <v>1056</v>
      </c>
      <c r="D181" s="57" t="s">
        <v>2381</v>
      </c>
      <c r="E181" s="210" t="s">
        <v>1653</v>
      </c>
      <c r="F181" s="59"/>
      <c r="G181" s="59"/>
      <c r="H181" s="181" t="s">
        <v>799</v>
      </c>
      <c r="I181" s="47" t="s">
        <v>1892</v>
      </c>
      <c r="J181" s="47" t="s">
        <v>1889</v>
      </c>
      <c r="K181" s="47" t="s">
        <v>1890</v>
      </c>
      <c r="L181" s="47" t="s">
        <v>1897</v>
      </c>
      <c r="M181" s="47" t="s">
        <v>327</v>
      </c>
      <c r="N181" s="47"/>
      <c r="O181" s="46">
        <f>COUNTIF(Table48[[#This Row],[CMMI Comprehensive Primary Care Plus (CPC+)
Version Date: CY 2021]:[CMS Merit-based Incentive Payment System (MIPS)
Version Date: CY 2021]],"*yes*")</f>
        <v>0</v>
      </c>
      <c r="P181" s="223"/>
      <c r="Q181" s="223"/>
      <c r="R181" s="223"/>
      <c r="S181" s="223"/>
      <c r="T181" s="223"/>
      <c r="U181" s="223"/>
      <c r="V181" s="223"/>
      <c r="W181" s="223"/>
      <c r="X181" s="223"/>
      <c r="Y181" s="223"/>
      <c r="Z181" s="223"/>
      <c r="AA181" s="223"/>
      <c r="AB181" s="223"/>
      <c r="AC181" s="223"/>
      <c r="AD181" s="223"/>
      <c r="AE181" s="223"/>
      <c r="AF181" s="223"/>
      <c r="AG181" s="223"/>
      <c r="AH181" s="223"/>
    </row>
    <row r="182" spans="1:34" s="26" customFormat="1" ht="76.5" customHeight="1">
      <c r="A182" s="176" t="s">
        <v>579</v>
      </c>
      <c r="B182" s="55" t="s">
        <v>800</v>
      </c>
      <c r="C182" s="55" t="s">
        <v>1057</v>
      </c>
      <c r="D182" s="55" t="s">
        <v>2381</v>
      </c>
      <c r="E182" s="210" t="s">
        <v>1653</v>
      </c>
      <c r="F182" s="58"/>
      <c r="G182" s="58"/>
      <c r="H182" s="181" t="s">
        <v>801</v>
      </c>
      <c r="I182" s="47" t="s">
        <v>1892</v>
      </c>
      <c r="J182" s="47" t="s">
        <v>1889</v>
      </c>
      <c r="K182" s="47" t="s">
        <v>1890</v>
      </c>
      <c r="L182" s="47" t="s">
        <v>1897</v>
      </c>
      <c r="M182" s="47" t="s">
        <v>327</v>
      </c>
      <c r="N182" s="47"/>
      <c r="O182" s="46">
        <f>COUNTIF(Table48[[#This Row],[CMMI Comprehensive Primary Care Plus (CPC+)
Version Date: CY 2021]:[CMS Merit-based Incentive Payment System (MIPS)
Version Date: CY 2021]],"*yes*")</f>
        <v>0</v>
      </c>
      <c r="P182" s="223"/>
      <c r="Q182" s="223"/>
      <c r="R182" s="223"/>
      <c r="S182" s="223"/>
      <c r="T182" s="223"/>
      <c r="U182" s="223"/>
      <c r="V182" s="223"/>
      <c r="W182" s="223"/>
      <c r="X182" s="223"/>
      <c r="Y182" s="223"/>
      <c r="Z182" s="223"/>
      <c r="AA182" s="223"/>
      <c r="AB182" s="223"/>
      <c r="AC182" s="223"/>
      <c r="AD182" s="223"/>
      <c r="AE182" s="223"/>
      <c r="AF182" s="223"/>
      <c r="AG182" s="223"/>
      <c r="AH182" s="223"/>
    </row>
    <row r="183" spans="1:34" s="26" customFormat="1" ht="76.5" customHeight="1">
      <c r="A183" s="226" t="s">
        <v>581</v>
      </c>
      <c r="B183" s="55" t="s">
        <v>802</v>
      </c>
      <c r="C183" s="55" t="s">
        <v>1058</v>
      </c>
      <c r="D183" s="55" t="s">
        <v>2381</v>
      </c>
      <c r="E183" s="210" t="s">
        <v>1653</v>
      </c>
      <c r="F183" s="62"/>
      <c r="G183" s="62"/>
      <c r="H183" s="181" t="s">
        <v>803</v>
      </c>
      <c r="I183" s="47" t="s">
        <v>1892</v>
      </c>
      <c r="J183" s="47" t="s">
        <v>1889</v>
      </c>
      <c r="K183" s="47" t="s">
        <v>1890</v>
      </c>
      <c r="L183" s="47" t="s">
        <v>1897</v>
      </c>
      <c r="M183" s="47" t="s">
        <v>327</v>
      </c>
      <c r="N183" s="47"/>
      <c r="O183" s="46">
        <f>COUNTIF(Table48[[#This Row],[CMMI Comprehensive Primary Care Plus (CPC+)
Version Date: CY 2021]:[CMS Merit-based Incentive Payment System (MIPS)
Version Date: CY 2021]],"*yes*")</f>
        <v>0</v>
      </c>
      <c r="P183" s="223"/>
      <c r="Q183" s="223"/>
      <c r="R183" s="223"/>
      <c r="S183" s="223"/>
      <c r="T183" s="223"/>
      <c r="U183" s="223"/>
      <c r="V183" s="223"/>
      <c r="W183" s="223"/>
      <c r="X183" s="223"/>
      <c r="Y183" s="223"/>
      <c r="Z183" s="223"/>
      <c r="AA183" s="223"/>
      <c r="AB183" s="223"/>
      <c r="AC183" s="223"/>
      <c r="AD183" s="223"/>
      <c r="AE183" s="223"/>
      <c r="AF183" s="223"/>
      <c r="AG183" s="223"/>
      <c r="AH183" s="223"/>
    </row>
    <row r="184" spans="1:34" s="26" customFormat="1" ht="76.5" customHeight="1">
      <c r="A184" s="226" t="s">
        <v>584</v>
      </c>
      <c r="B184" s="55" t="s">
        <v>804</v>
      </c>
      <c r="C184" s="55" t="s">
        <v>1059</v>
      </c>
      <c r="D184" s="55" t="s">
        <v>2381</v>
      </c>
      <c r="E184" s="210" t="s">
        <v>1653</v>
      </c>
      <c r="F184" s="62"/>
      <c r="G184" s="62"/>
      <c r="H184" s="181" t="s">
        <v>805</v>
      </c>
      <c r="I184" s="47" t="s">
        <v>1892</v>
      </c>
      <c r="J184" s="47" t="s">
        <v>1889</v>
      </c>
      <c r="K184" s="47" t="s">
        <v>1890</v>
      </c>
      <c r="L184" s="47" t="s">
        <v>1897</v>
      </c>
      <c r="M184" s="201" t="s">
        <v>327</v>
      </c>
      <c r="N184" s="47"/>
      <c r="O184" s="46">
        <f>COUNTIF(Table48[[#This Row],[CMMI Comprehensive Primary Care Plus (CPC+)
Version Date: CY 2021]:[CMS Merit-based Incentive Payment System (MIPS)
Version Date: CY 2021]],"*yes*")</f>
        <v>0</v>
      </c>
      <c r="P184" s="223"/>
      <c r="Q184" s="223"/>
      <c r="R184" s="223"/>
      <c r="S184" s="223"/>
      <c r="T184" s="223"/>
      <c r="U184" s="223"/>
      <c r="V184" s="223"/>
      <c r="W184" s="223"/>
      <c r="X184" s="223"/>
      <c r="Y184" s="223"/>
      <c r="Z184" s="223"/>
      <c r="AA184" s="223"/>
      <c r="AB184" s="223"/>
      <c r="AC184" s="223"/>
      <c r="AD184" s="223"/>
      <c r="AE184" s="223"/>
      <c r="AF184" s="223"/>
      <c r="AG184" s="223"/>
      <c r="AH184" s="223"/>
    </row>
    <row r="185" spans="1:34" s="26" customFormat="1" ht="76.5" customHeight="1">
      <c r="A185" s="177" t="s">
        <v>585</v>
      </c>
      <c r="B185" s="55" t="s">
        <v>625</v>
      </c>
      <c r="C185" s="55" t="s">
        <v>1796</v>
      </c>
      <c r="D185" s="55" t="s">
        <v>2381</v>
      </c>
      <c r="E185" s="210" t="s">
        <v>1976</v>
      </c>
      <c r="F185" s="58"/>
      <c r="G185" s="58"/>
      <c r="H185" s="181" t="s">
        <v>1491</v>
      </c>
      <c r="I185" s="47" t="s">
        <v>1892</v>
      </c>
      <c r="J185" s="47" t="s">
        <v>1889</v>
      </c>
      <c r="K185" s="47" t="s">
        <v>1890</v>
      </c>
      <c r="L185" s="47" t="s">
        <v>1931</v>
      </c>
      <c r="M185" s="47" t="s">
        <v>1755</v>
      </c>
      <c r="N185" s="47"/>
      <c r="O185" s="46">
        <f>COUNTIF(Table48[[#This Row],[CMMI Comprehensive Primary Care Plus (CPC+)
Version Date: CY 2021]:[CMS Merit-based Incentive Payment System (MIPS)
Version Date: CY 2021]],"*yes*")</f>
        <v>0</v>
      </c>
      <c r="P185" s="223"/>
      <c r="Q185" s="223"/>
      <c r="R185" s="223"/>
      <c r="S185" s="223"/>
      <c r="T185" s="223"/>
      <c r="U185" s="223"/>
      <c r="V185" s="223"/>
      <c r="W185" s="223"/>
      <c r="X185" s="223"/>
      <c r="Y185" s="223"/>
      <c r="Z185" s="223"/>
      <c r="AA185" s="223"/>
      <c r="AB185" s="223"/>
      <c r="AC185" s="223"/>
      <c r="AD185" s="223"/>
      <c r="AE185" s="223"/>
      <c r="AF185" s="223"/>
      <c r="AG185" s="223"/>
      <c r="AH185" s="223"/>
    </row>
    <row r="186" spans="1:34" s="26" customFormat="1" ht="76.5" customHeight="1">
      <c r="A186" s="226" t="s">
        <v>587</v>
      </c>
      <c r="B186" s="55" t="s">
        <v>2372</v>
      </c>
      <c r="C186" s="55" t="s">
        <v>626</v>
      </c>
      <c r="D186" s="55" t="s">
        <v>2380</v>
      </c>
      <c r="E186" s="210" t="s">
        <v>1976</v>
      </c>
      <c r="F186" s="58" t="s">
        <v>2665</v>
      </c>
      <c r="G186" s="233" t="s">
        <v>3319</v>
      </c>
      <c r="H186" s="181" t="s">
        <v>1421</v>
      </c>
      <c r="I186" s="47" t="s">
        <v>1892</v>
      </c>
      <c r="J186" s="47" t="s">
        <v>1889</v>
      </c>
      <c r="K186" s="47" t="s">
        <v>1890</v>
      </c>
      <c r="L186" s="47" t="s">
        <v>1931</v>
      </c>
      <c r="M186" s="47" t="s">
        <v>327</v>
      </c>
      <c r="N186" s="47" t="s">
        <v>1</v>
      </c>
      <c r="O186" s="46">
        <f>COUNTIF(Table48[[#This Row],[CMMI Comprehensive Primary Care Plus (CPC+)
Version Date: CY 2021]:[CMS Merit-based Incentive Payment System (MIPS)
Version Date: CY 2021]],"*yes*")</f>
        <v>0</v>
      </c>
      <c r="P186" s="223"/>
      <c r="Q186" s="223"/>
      <c r="R186" s="223"/>
      <c r="S186" s="223"/>
      <c r="T186" s="223"/>
      <c r="U186" s="223"/>
      <c r="V186" s="223"/>
      <c r="W186" s="223"/>
      <c r="X186" s="223" t="s">
        <v>2471</v>
      </c>
      <c r="Y186" s="223"/>
      <c r="Z186" s="223"/>
      <c r="AA186" s="223"/>
      <c r="AB186" s="223"/>
      <c r="AC186" s="223"/>
      <c r="AD186" s="223"/>
      <c r="AE186" s="223"/>
      <c r="AF186" s="223"/>
      <c r="AG186" s="223"/>
      <c r="AH186" s="223"/>
    </row>
    <row r="187" spans="1:34" s="26" customFormat="1" ht="76.5" customHeight="1">
      <c r="A187" s="176" t="s">
        <v>648</v>
      </c>
      <c r="B187" s="55" t="s">
        <v>627</v>
      </c>
      <c r="C187" s="55" t="s">
        <v>1797</v>
      </c>
      <c r="D187" s="55" t="s">
        <v>2381</v>
      </c>
      <c r="E187" s="210" t="s">
        <v>1652</v>
      </c>
      <c r="F187" s="62"/>
      <c r="G187" s="62"/>
      <c r="H187" s="181" t="s">
        <v>1803</v>
      </c>
      <c r="I187" s="47" t="s">
        <v>1892</v>
      </c>
      <c r="J187" s="47" t="s">
        <v>1889</v>
      </c>
      <c r="K187" s="47" t="s">
        <v>1896</v>
      </c>
      <c r="L187" s="47" t="s">
        <v>2210</v>
      </c>
      <c r="M187" s="47" t="s">
        <v>1755</v>
      </c>
      <c r="N187" s="47"/>
      <c r="O187" s="46">
        <f>COUNTIF(Table48[[#This Row],[CMMI Comprehensive Primary Care Plus (CPC+)
Version Date: CY 2021]:[CMS Merit-based Incentive Payment System (MIPS)
Version Date: CY 2021]],"*yes*")</f>
        <v>0</v>
      </c>
      <c r="P187" s="223"/>
      <c r="Q187" s="223"/>
      <c r="R187" s="223"/>
      <c r="S187" s="223"/>
      <c r="T187" s="223"/>
      <c r="U187" s="223"/>
      <c r="V187" s="223"/>
      <c r="W187" s="223"/>
      <c r="X187" s="223"/>
      <c r="Y187" s="223"/>
      <c r="Z187" s="223"/>
      <c r="AA187" s="223"/>
      <c r="AB187" s="223"/>
      <c r="AC187" s="223"/>
      <c r="AD187" s="223"/>
      <c r="AE187" s="223"/>
      <c r="AF187" s="223"/>
      <c r="AG187" s="223"/>
      <c r="AH187" s="223"/>
    </row>
    <row r="188" spans="1:34" s="26" customFormat="1" ht="76.5" customHeight="1">
      <c r="A188" s="176" t="s">
        <v>649</v>
      </c>
      <c r="B188" s="55" t="s">
        <v>806</v>
      </c>
      <c r="C188" s="55" t="s">
        <v>1060</v>
      </c>
      <c r="D188" s="55" t="s">
        <v>2380</v>
      </c>
      <c r="E188" s="210" t="s">
        <v>1976</v>
      </c>
      <c r="F188" s="62" t="s">
        <v>2666</v>
      </c>
      <c r="G188" s="62"/>
      <c r="H188" s="181" t="s">
        <v>3470</v>
      </c>
      <c r="I188" s="47" t="s">
        <v>1892</v>
      </c>
      <c r="J188" s="47" t="s">
        <v>1889</v>
      </c>
      <c r="K188" s="47" t="s">
        <v>1890</v>
      </c>
      <c r="L188" s="47" t="s">
        <v>2210</v>
      </c>
      <c r="M188" s="47" t="s">
        <v>327</v>
      </c>
      <c r="N188" s="47"/>
      <c r="O188" s="46">
        <f>COUNTIF(Table48[[#This Row],[CMMI Comprehensive Primary Care Plus (CPC+)
Version Date: CY 2021]:[CMS Merit-based Incentive Payment System (MIPS)
Version Date: CY 2021]],"*yes*")</f>
        <v>1</v>
      </c>
      <c r="P188" s="223"/>
      <c r="Q188" s="223"/>
      <c r="R188" s="223"/>
      <c r="S188" s="223"/>
      <c r="T188" s="223"/>
      <c r="U188" s="223"/>
      <c r="V188" s="223"/>
      <c r="W188" s="223" t="s">
        <v>1</v>
      </c>
      <c r="X188" s="223" t="s">
        <v>2471</v>
      </c>
      <c r="Y188" s="223"/>
      <c r="Z188" s="223"/>
      <c r="AA188" s="223"/>
      <c r="AB188" s="223"/>
      <c r="AC188" s="223"/>
      <c r="AD188" s="223"/>
      <c r="AE188" s="223"/>
      <c r="AF188" s="223"/>
      <c r="AG188" s="223"/>
      <c r="AH188" s="223"/>
    </row>
    <row r="189" spans="1:34" s="26" customFormat="1" ht="76.5" customHeight="1">
      <c r="A189" s="176" t="s">
        <v>650</v>
      </c>
      <c r="B189" s="55" t="s">
        <v>880</v>
      </c>
      <c r="C189" s="55" t="s">
        <v>1663</v>
      </c>
      <c r="D189" s="55" t="s">
        <v>2380</v>
      </c>
      <c r="E189" s="210" t="s">
        <v>1972</v>
      </c>
      <c r="F189" s="62" t="s">
        <v>2624</v>
      </c>
      <c r="G189" s="62"/>
      <c r="H189" s="181" t="s">
        <v>881</v>
      </c>
      <c r="I189" s="47" t="s">
        <v>1892</v>
      </c>
      <c r="J189" s="47" t="s">
        <v>1903</v>
      </c>
      <c r="K189" s="47" t="s">
        <v>1890</v>
      </c>
      <c r="L189" s="47" t="s">
        <v>1897</v>
      </c>
      <c r="M189" s="47" t="s">
        <v>1755</v>
      </c>
      <c r="N189" s="47" t="s">
        <v>1</v>
      </c>
      <c r="O189" s="46">
        <f>COUNTIF(Table48[[#This Row],[CMMI Comprehensive Primary Care Plus (CPC+)
Version Date: CY 2021]:[CMS Merit-based Incentive Payment System (MIPS)
Version Date: CY 2021]],"*yes*")</f>
        <v>1</v>
      </c>
      <c r="P189" s="223"/>
      <c r="Q189" s="223"/>
      <c r="R189" s="223"/>
      <c r="S189" s="223"/>
      <c r="T189" s="223"/>
      <c r="U189" s="223"/>
      <c r="V189" s="223"/>
      <c r="W189" s="223" t="s">
        <v>1</v>
      </c>
      <c r="X189" s="223"/>
      <c r="Y189" s="223"/>
      <c r="Z189" s="223"/>
      <c r="AA189" s="223"/>
      <c r="AB189" s="223"/>
      <c r="AC189" s="223"/>
      <c r="AD189" s="223"/>
      <c r="AE189" s="223"/>
      <c r="AF189" s="223"/>
      <c r="AG189" s="223"/>
      <c r="AH189" s="223"/>
    </row>
    <row r="190" spans="1:34" s="26" customFormat="1" ht="76.5" customHeight="1">
      <c r="A190" s="177" t="s">
        <v>651</v>
      </c>
      <c r="B190" s="55" t="s">
        <v>1602</v>
      </c>
      <c r="C190" s="55" t="s">
        <v>1662</v>
      </c>
      <c r="D190" s="55" t="s">
        <v>2380</v>
      </c>
      <c r="E190" s="210" t="s">
        <v>1972</v>
      </c>
      <c r="F190" s="62" t="s">
        <v>2623</v>
      </c>
      <c r="G190" s="62"/>
      <c r="H190" s="181" t="s">
        <v>879</v>
      </c>
      <c r="I190" s="47" t="s">
        <v>1892</v>
      </c>
      <c r="J190" s="47" t="s">
        <v>1903</v>
      </c>
      <c r="K190" s="47" t="s">
        <v>1890</v>
      </c>
      <c r="L190" s="47" t="s">
        <v>1897</v>
      </c>
      <c r="M190" s="201" t="s">
        <v>1755</v>
      </c>
      <c r="N190" s="201" t="s">
        <v>1</v>
      </c>
      <c r="O190" s="46">
        <f>COUNTIF(Table48[[#This Row],[CMMI Comprehensive Primary Care Plus (CPC+)
Version Date: CY 2021]:[CMS Merit-based Incentive Payment System (MIPS)
Version Date: CY 2021]],"*yes*")</f>
        <v>1</v>
      </c>
      <c r="P190" s="223"/>
      <c r="Q190" s="223"/>
      <c r="R190" s="223"/>
      <c r="S190" s="223"/>
      <c r="T190" s="223"/>
      <c r="U190" s="223"/>
      <c r="V190" s="223"/>
      <c r="W190" s="223" t="s">
        <v>1</v>
      </c>
      <c r="X190" s="223"/>
      <c r="Y190" s="223"/>
      <c r="Z190" s="223"/>
      <c r="AA190" s="223"/>
      <c r="AB190" s="223"/>
      <c r="AC190" s="223"/>
      <c r="AD190" s="223"/>
      <c r="AE190" s="223"/>
      <c r="AF190" s="223"/>
      <c r="AG190" s="223"/>
      <c r="AH190" s="223"/>
    </row>
    <row r="191" spans="1:34" s="26" customFormat="1" ht="76.5" customHeight="1">
      <c r="A191" s="176" t="s">
        <v>652</v>
      </c>
      <c r="B191" s="55" t="s">
        <v>2204</v>
      </c>
      <c r="C191" s="55" t="s">
        <v>97</v>
      </c>
      <c r="D191" s="55" t="s">
        <v>97</v>
      </c>
      <c r="E191" s="198" t="s">
        <v>1976</v>
      </c>
      <c r="F191" s="58"/>
      <c r="G191" s="58"/>
      <c r="H191" s="181" t="s">
        <v>2236</v>
      </c>
      <c r="I191" s="47" t="s">
        <v>1905</v>
      </c>
      <c r="J191" s="47" t="s">
        <v>1906</v>
      </c>
      <c r="K191" s="47" t="s">
        <v>1890</v>
      </c>
      <c r="L191" s="47" t="s">
        <v>1897</v>
      </c>
      <c r="M191" s="149" t="s">
        <v>1755</v>
      </c>
      <c r="N191" s="201"/>
      <c r="O191" s="46">
        <f>COUNTIF(Table48[[#This Row],[CMMI Comprehensive Primary Care Plus (CPC+)
Version Date: CY 2021]:[CMS Merit-based Incentive Payment System (MIPS)
Version Date: CY 2021]],"*yes*")</f>
        <v>0</v>
      </c>
      <c r="P191" s="223"/>
      <c r="Q191" s="223"/>
      <c r="R191" s="223"/>
      <c r="S191" s="47"/>
      <c r="T191" s="223"/>
      <c r="U191" s="223"/>
      <c r="V191" s="223"/>
      <c r="W191" s="223"/>
      <c r="X191" s="223"/>
      <c r="Y191" s="223"/>
      <c r="Z191" s="223"/>
      <c r="AA191" s="47"/>
      <c r="AB191" s="223"/>
      <c r="AC191" s="223"/>
      <c r="AD191" s="47"/>
      <c r="AE191" s="223"/>
      <c r="AF191" s="223"/>
      <c r="AG191" s="47"/>
      <c r="AH191" s="281"/>
    </row>
    <row r="192" spans="1:34" s="26" customFormat="1" ht="76.5" customHeight="1">
      <c r="A192" s="177" t="s">
        <v>354</v>
      </c>
      <c r="B192" s="55" t="s">
        <v>3760</v>
      </c>
      <c r="C192" s="55" t="s">
        <v>43</v>
      </c>
      <c r="D192" s="57" t="s">
        <v>2381</v>
      </c>
      <c r="E192" s="210" t="s">
        <v>1652</v>
      </c>
      <c r="F192" s="58" t="s">
        <v>2537</v>
      </c>
      <c r="G192" s="58" t="s">
        <v>3259</v>
      </c>
      <c r="H192" s="181" t="s">
        <v>1422</v>
      </c>
      <c r="I192" s="47" t="s">
        <v>3011</v>
      </c>
      <c r="J192" s="47" t="s">
        <v>1904</v>
      </c>
      <c r="K192" s="47" t="s">
        <v>1890</v>
      </c>
      <c r="L192" s="47" t="s">
        <v>2210</v>
      </c>
      <c r="M192" s="149" t="s">
        <v>1755</v>
      </c>
      <c r="N192" s="149" t="s">
        <v>1</v>
      </c>
      <c r="O192" s="46">
        <f>COUNTIF(Table48[[#This Row],[CMMI Comprehensive Primary Care Plus (CPC+)
Version Date: CY 2021]:[CMS Merit-based Incentive Payment System (MIPS)
Version Date: CY 2021]],"*yes*")</f>
        <v>6</v>
      </c>
      <c r="P192" s="223"/>
      <c r="Q192" s="223" t="s">
        <v>3106</v>
      </c>
      <c r="R192" s="223" t="s">
        <v>3107</v>
      </c>
      <c r="S192" s="223" t="s">
        <v>2829</v>
      </c>
      <c r="T192" s="223" t="s">
        <v>2829</v>
      </c>
      <c r="U192" s="223"/>
      <c r="V192" s="223" t="s">
        <v>3411</v>
      </c>
      <c r="W192" s="223" t="s">
        <v>1</v>
      </c>
      <c r="X192" s="223" t="s">
        <v>3902</v>
      </c>
      <c r="Y192" s="223"/>
      <c r="Z192" s="223"/>
      <c r="AA192" s="223"/>
      <c r="AB192" s="223" t="s">
        <v>1</v>
      </c>
      <c r="AC192" s="223" t="s">
        <v>3674</v>
      </c>
      <c r="AD192" s="223"/>
      <c r="AE192" s="223"/>
      <c r="AF192" s="223" t="s">
        <v>1</v>
      </c>
      <c r="AG192" s="223"/>
      <c r="AH192" s="223"/>
    </row>
    <row r="193" spans="1:34" s="26" customFormat="1" ht="76.5" customHeight="1">
      <c r="A193" s="176" t="s">
        <v>653</v>
      </c>
      <c r="B193" s="55" t="s">
        <v>142</v>
      </c>
      <c r="C193" s="55" t="s">
        <v>143</v>
      </c>
      <c r="D193" s="55" t="s">
        <v>2381</v>
      </c>
      <c r="E193" s="210" t="s">
        <v>1652</v>
      </c>
      <c r="F193" s="58" t="s">
        <v>2631</v>
      </c>
      <c r="G193" s="58" t="s">
        <v>3264</v>
      </c>
      <c r="H193" s="181" t="s">
        <v>1423</v>
      </c>
      <c r="I193" s="47" t="s">
        <v>1944</v>
      </c>
      <c r="J193" s="47" t="s">
        <v>1906</v>
      </c>
      <c r="K193" s="47" t="s">
        <v>1890</v>
      </c>
      <c r="L193" s="47" t="s">
        <v>1897</v>
      </c>
      <c r="M193" s="47" t="s">
        <v>1755</v>
      </c>
      <c r="N193" s="47"/>
      <c r="O193" s="46">
        <f>COUNTIF(Table48[[#This Row],[CMMI Comprehensive Primary Care Plus (CPC+)
Version Date: CY 2021]:[CMS Merit-based Incentive Payment System (MIPS)
Version Date: CY 2021]],"*yes*")</f>
        <v>2</v>
      </c>
      <c r="P193" s="223"/>
      <c r="Q193" s="223"/>
      <c r="R193" s="223"/>
      <c r="S193" s="223" t="s">
        <v>3265</v>
      </c>
      <c r="T193" s="223"/>
      <c r="U193" s="223"/>
      <c r="V193" s="223"/>
      <c r="W193" s="223" t="s">
        <v>1</v>
      </c>
      <c r="X193" s="223" t="s">
        <v>2515</v>
      </c>
      <c r="Y193" s="223"/>
      <c r="Z193" s="223"/>
      <c r="AA193" s="223"/>
      <c r="AB193" s="223" t="s">
        <v>1</v>
      </c>
      <c r="AC193" s="223"/>
      <c r="AD193" s="223"/>
      <c r="AE193" s="223"/>
      <c r="AF193" s="223"/>
      <c r="AG193" s="223"/>
      <c r="AH193" s="223"/>
    </row>
    <row r="194" spans="1:34" s="26" customFormat="1" ht="76.5" customHeight="1">
      <c r="A194" s="177" t="s">
        <v>654</v>
      </c>
      <c r="B194" s="55" t="s">
        <v>807</v>
      </c>
      <c r="C194" s="55" t="s">
        <v>1061</v>
      </c>
      <c r="D194" s="55" t="s">
        <v>2380</v>
      </c>
      <c r="E194" s="210" t="s">
        <v>1652</v>
      </c>
      <c r="F194" s="58" t="s">
        <v>2704</v>
      </c>
      <c r="G194" s="58"/>
      <c r="H194" s="181" t="s">
        <v>808</v>
      </c>
      <c r="I194" s="47" t="s">
        <v>3011</v>
      </c>
      <c r="J194" s="47" t="s">
        <v>97</v>
      </c>
      <c r="K194" s="47" t="s">
        <v>1890</v>
      </c>
      <c r="L194" s="47" t="s">
        <v>1897</v>
      </c>
      <c r="M194" s="47" t="s">
        <v>1755</v>
      </c>
      <c r="N194" s="47"/>
      <c r="O194" s="46">
        <f>COUNTIF(Table48[[#This Row],[CMMI Comprehensive Primary Care Plus (CPC+)
Version Date: CY 2021]:[CMS Merit-based Incentive Payment System (MIPS)
Version Date: CY 2021]],"*yes*")</f>
        <v>0</v>
      </c>
      <c r="P194" s="223"/>
      <c r="Q194" s="223"/>
      <c r="R194" s="223"/>
      <c r="S194" s="223"/>
      <c r="T194" s="223"/>
      <c r="U194" s="223"/>
      <c r="V194" s="223"/>
      <c r="W194" s="223"/>
      <c r="X194" s="223"/>
      <c r="Y194" s="223"/>
      <c r="Z194" s="223"/>
      <c r="AA194" s="223"/>
      <c r="AB194" s="223"/>
      <c r="AC194" s="223"/>
      <c r="AD194" s="223"/>
      <c r="AE194" s="223"/>
      <c r="AF194" s="223"/>
      <c r="AG194" s="223"/>
      <c r="AH194" s="223"/>
    </row>
    <row r="195" spans="1:34" s="26" customFormat="1" ht="76.5" customHeight="1">
      <c r="A195" s="176" t="s">
        <v>655</v>
      </c>
      <c r="B195" s="55" t="s">
        <v>2255</v>
      </c>
      <c r="C195" s="55" t="s">
        <v>31</v>
      </c>
      <c r="D195" s="55" t="s">
        <v>2381</v>
      </c>
      <c r="E195" s="198" t="s">
        <v>1652</v>
      </c>
      <c r="F195" s="58" t="s">
        <v>2729</v>
      </c>
      <c r="G195" s="58" t="s">
        <v>3267</v>
      </c>
      <c r="H195" s="181" t="s">
        <v>1424</v>
      </c>
      <c r="I195" s="47" t="s">
        <v>3011</v>
      </c>
      <c r="J195" s="47" t="s">
        <v>1898</v>
      </c>
      <c r="K195" s="47" t="s">
        <v>1890</v>
      </c>
      <c r="L195" s="47" t="s">
        <v>1897</v>
      </c>
      <c r="M195" s="149" t="s">
        <v>327</v>
      </c>
      <c r="N195" s="47"/>
      <c r="O195" s="46">
        <f>COUNTIF(Table48[[#This Row],[CMMI Comprehensive Primary Care Plus (CPC+)
Version Date: CY 2021]:[CMS Merit-based Incentive Payment System (MIPS)
Version Date: CY 2021]],"*yes*")</f>
        <v>2</v>
      </c>
      <c r="P195" s="223"/>
      <c r="Q195" s="223"/>
      <c r="R195" s="223"/>
      <c r="S195" s="223" t="s">
        <v>3266</v>
      </c>
      <c r="T195" s="223"/>
      <c r="U195" s="223" t="s">
        <v>3675</v>
      </c>
      <c r="V195" s="223"/>
      <c r="W195" s="223" t="s">
        <v>1</v>
      </c>
      <c r="X195" s="223" t="s">
        <v>3676</v>
      </c>
      <c r="Y195" s="223"/>
      <c r="Z195" s="223"/>
      <c r="AA195" s="223"/>
      <c r="AB195" s="223" t="s">
        <v>1</v>
      </c>
      <c r="AC195" s="223"/>
      <c r="AD195" s="223"/>
      <c r="AE195" s="223"/>
      <c r="AF195" s="223"/>
      <c r="AG195" s="223"/>
      <c r="AH195" s="223"/>
    </row>
    <row r="196" spans="1:34" s="26" customFormat="1" ht="76.5" customHeight="1">
      <c r="A196" s="177" t="s">
        <v>656</v>
      </c>
      <c r="B196" s="55" t="s">
        <v>809</v>
      </c>
      <c r="C196" s="55" t="s">
        <v>1062</v>
      </c>
      <c r="D196" s="55" t="s">
        <v>2380</v>
      </c>
      <c r="E196" s="198" t="s">
        <v>1968</v>
      </c>
      <c r="F196" s="58" t="s">
        <v>2651</v>
      </c>
      <c r="G196" s="58"/>
      <c r="H196" s="181" t="s">
        <v>810</v>
      </c>
      <c r="I196" s="47" t="s">
        <v>3000</v>
      </c>
      <c r="J196" s="47" t="s">
        <v>1902</v>
      </c>
      <c r="K196" s="47" t="s">
        <v>1896</v>
      </c>
      <c r="L196" s="47" t="s">
        <v>1897</v>
      </c>
      <c r="M196" s="47" t="s">
        <v>327</v>
      </c>
      <c r="N196" s="47"/>
      <c r="O196" s="46">
        <f>COUNTIF(Table48[[#This Row],[CMMI Comprehensive Primary Care Plus (CPC+)
Version Date: CY 2021]:[CMS Merit-based Incentive Payment System (MIPS)
Version Date: CY 2021]],"*yes*")</f>
        <v>1</v>
      </c>
      <c r="P196" s="223"/>
      <c r="Q196" s="223"/>
      <c r="R196" s="223"/>
      <c r="S196" s="223"/>
      <c r="T196" s="223"/>
      <c r="U196" s="223"/>
      <c r="V196" s="223"/>
      <c r="W196" s="223" t="s">
        <v>1</v>
      </c>
      <c r="X196" s="223"/>
      <c r="Y196" s="223"/>
      <c r="Z196" s="223"/>
      <c r="AA196" s="223"/>
      <c r="AB196" s="223"/>
      <c r="AC196" s="223"/>
      <c r="AD196" s="223"/>
      <c r="AE196" s="223"/>
      <c r="AF196" s="223"/>
      <c r="AG196" s="223"/>
      <c r="AH196" s="223"/>
    </row>
    <row r="197" spans="1:34" s="26" customFormat="1" ht="76.5" customHeight="1">
      <c r="A197" s="176" t="s">
        <v>657</v>
      </c>
      <c r="B197" s="55" t="s">
        <v>811</v>
      </c>
      <c r="C197" s="55" t="s">
        <v>1063</v>
      </c>
      <c r="D197" s="55" t="s">
        <v>2380</v>
      </c>
      <c r="E197" s="210" t="s">
        <v>1968</v>
      </c>
      <c r="F197" s="58" t="s">
        <v>2650</v>
      </c>
      <c r="G197" s="58"/>
      <c r="H197" s="181" t="s">
        <v>812</v>
      </c>
      <c r="I197" s="47" t="s">
        <v>3000</v>
      </c>
      <c r="J197" s="47" t="s">
        <v>1902</v>
      </c>
      <c r="K197" s="47" t="s">
        <v>1896</v>
      </c>
      <c r="L197" s="47" t="s">
        <v>1897</v>
      </c>
      <c r="M197" s="47" t="s">
        <v>327</v>
      </c>
      <c r="N197" s="47"/>
      <c r="O197" s="46">
        <f>COUNTIF(Table48[[#This Row],[CMMI Comprehensive Primary Care Plus (CPC+)
Version Date: CY 2021]:[CMS Merit-based Incentive Payment System (MIPS)
Version Date: CY 2021]],"*yes*")</f>
        <v>1</v>
      </c>
      <c r="P197" s="223"/>
      <c r="Q197" s="223"/>
      <c r="R197" s="223"/>
      <c r="S197" s="223"/>
      <c r="T197" s="223"/>
      <c r="U197" s="223"/>
      <c r="V197" s="223"/>
      <c r="W197" s="223" t="s">
        <v>1</v>
      </c>
      <c r="X197" s="223"/>
      <c r="Y197" s="223"/>
      <c r="Z197" s="223"/>
      <c r="AA197" s="223"/>
      <c r="AB197" s="223"/>
      <c r="AC197" s="223"/>
      <c r="AD197" s="223"/>
      <c r="AE197" s="223"/>
      <c r="AF197" s="223"/>
      <c r="AG197" s="223"/>
      <c r="AH197" s="223"/>
    </row>
    <row r="198" spans="1:34" s="26" customFormat="1" ht="76.5" customHeight="1">
      <c r="A198" s="177" t="s">
        <v>658</v>
      </c>
      <c r="B198" s="55" t="s">
        <v>813</v>
      </c>
      <c r="C198" s="55" t="s">
        <v>1064</v>
      </c>
      <c r="D198" s="55" t="s">
        <v>2380</v>
      </c>
      <c r="E198" s="210" t="s">
        <v>1968</v>
      </c>
      <c r="F198" s="58" t="s">
        <v>2648</v>
      </c>
      <c r="G198" s="58"/>
      <c r="H198" s="181" t="s">
        <v>814</v>
      </c>
      <c r="I198" s="47" t="s">
        <v>3000</v>
      </c>
      <c r="J198" s="47" t="s">
        <v>1902</v>
      </c>
      <c r="K198" s="47" t="s">
        <v>1896</v>
      </c>
      <c r="L198" s="47" t="s">
        <v>1897</v>
      </c>
      <c r="M198" s="47" t="s">
        <v>327</v>
      </c>
      <c r="N198" s="47"/>
      <c r="O198" s="46">
        <f>COUNTIF(Table48[[#This Row],[CMMI Comprehensive Primary Care Plus (CPC+)
Version Date: CY 2021]:[CMS Merit-based Incentive Payment System (MIPS)
Version Date: CY 2021]],"*yes*")</f>
        <v>1</v>
      </c>
      <c r="P198" s="223"/>
      <c r="Q198" s="223"/>
      <c r="R198" s="223"/>
      <c r="S198" s="223"/>
      <c r="T198" s="223"/>
      <c r="U198" s="223"/>
      <c r="V198" s="223"/>
      <c r="W198" s="223" t="s">
        <v>1</v>
      </c>
      <c r="X198" s="223"/>
      <c r="Y198" s="223"/>
      <c r="Z198" s="223"/>
      <c r="AA198" s="223"/>
      <c r="AB198" s="223"/>
      <c r="AC198" s="223"/>
      <c r="AD198" s="223"/>
      <c r="AE198" s="223"/>
      <c r="AF198" s="223"/>
      <c r="AG198" s="223"/>
      <c r="AH198" s="223"/>
    </row>
    <row r="199" spans="1:34" s="26" customFormat="1" ht="76.5" customHeight="1">
      <c r="A199" s="176" t="s">
        <v>659</v>
      </c>
      <c r="B199" s="55" t="s">
        <v>815</v>
      </c>
      <c r="C199" s="55" t="s">
        <v>1065</v>
      </c>
      <c r="D199" s="55" t="s">
        <v>2380</v>
      </c>
      <c r="E199" s="210" t="s">
        <v>1968</v>
      </c>
      <c r="F199" s="58" t="s">
        <v>2652</v>
      </c>
      <c r="G199" s="58"/>
      <c r="H199" s="181" t="s">
        <v>816</v>
      </c>
      <c r="I199" s="47" t="s">
        <v>3000</v>
      </c>
      <c r="J199" s="47" t="s">
        <v>1902</v>
      </c>
      <c r="K199" s="47" t="s">
        <v>1896</v>
      </c>
      <c r="L199" s="47" t="s">
        <v>1897</v>
      </c>
      <c r="M199" s="149" t="s">
        <v>327</v>
      </c>
      <c r="N199" s="149"/>
      <c r="O199" s="46">
        <f>COUNTIF(Table48[[#This Row],[CMMI Comprehensive Primary Care Plus (CPC+)
Version Date: CY 2021]:[CMS Merit-based Incentive Payment System (MIPS)
Version Date: CY 2021]],"*yes*")</f>
        <v>1</v>
      </c>
      <c r="P199" s="223"/>
      <c r="Q199" s="223"/>
      <c r="R199" s="223"/>
      <c r="S199" s="223"/>
      <c r="T199" s="223"/>
      <c r="U199" s="223"/>
      <c r="V199" s="223"/>
      <c r="W199" s="223" t="s">
        <v>1</v>
      </c>
      <c r="X199" s="223"/>
      <c r="Y199" s="223"/>
      <c r="Z199" s="223"/>
      <c r="AA199" s="223"/>
      <c r="AB199" s="223"/>
      <c r="AC199" s="223"/>
      <c r="AD199" s="223"/>
      <c r="AE199" s="223"/>
      <c r="AF199" s="223"/>
      <c r="AG199" s="223"/>
      <c r="AH199" s="223"/>
    </row>
    <row r="200" spans="1:34" s="26" customFormat="1" ht="76.5" customHeight="1">
      <c r="A200" s="177" t="s">
        <v>660</v>
      </c>
      <c r="B200" s="55" t="s">
        <v>817</v>
      </c>
      <c r="C200" s="55" t="s">
        <v>1066</v>
      </c>
      <c r="D200" s="55" t="s">
        <v>2380</v>
      </c>
      <c r="E200" s="210" t="s">
        <v>1968</v>
      </c>
      <c r="F200" s="58" t="s">
        <v>2653</v>
      </c>
      <c r="G200" s="58"/>
      <c r="H200" s="204" t="s">
        <v>818</v>
      </c>
      <c r="I200" s="47" t="s">
        <v>3000</v>
      </c>
      <c r="J200" s="47" t="s">
        <v>1902</v>
      </c>
      <c r="K200" s="47" t="s">
        <v>1896</v>
      </c>
      <c r="L200" s="47" t="s">
        <v>1897</v>
      </c>
      <c r="M200" s="149" t="s">
        <v>327</v>
      </c>
      <c r="N200" s="47"/>
      <c r="O200" s="46">
        <f>COUNTIF(Table48[[#This Row],[CMMI Comprehensive Primary Care Plus (CPC+)
Version Date: CY 2021]:[CMS Merit-based Incentive Payment System (MIPS)
Version Date: CY 2021]],"*yes*")</f>
        <v>1</v>
      </c>
      <c r="P200" s="223"/>
      <c r="Q200" s="223"/>
      <c r="R200" s="223"/>
      <c r="S200" s="223"/>
      <c r="T200" s="223"/>
      <c r="U200" s="223"/>
      <c r="V200" s="223"/>
      <c r="W200" s="223" t="s">
        <v>1</v>
      </c>
      <c r="X200" s="223"/>
      <c r="Y200" s="223"/>
      <c r="Z200" s="223"/>
      <c r="AA200" s="223"/>
      <c r="AB200" s="223"/>
      <c r="AC200" s="223"/>
      <c r="AD200" s="223"/>
      <c r="AE200" s="223"/>
      <c r="AF200" s="223"/>
      <c r="AG200" s="223"/>
      <c r="AH200" s="223"/>
    </row>
    <row r="201" spans="1:34" s="26" customFormat="1" ht="76.5" customHeight="1">
      <c r="A201" s="176" t="s">
        <v>661</v>
      </c>
      <c r="B201" s="55" t="s">
        <v>819</v>
      </c>
      <c r="C201" s="55" t="s">
        <v>1067</v>
      </c>
      <c r="D201" s="55" t="s">
        <v>2380</v>
      </c>
      <c r="E201" s="210" t="s">
        <v>1968</v>
      </c>
      <c r="F201" s="58" t="s">
        <v>2647</v>
      </c>
      <c r="G201" s="58"/>
      <c r="H201" s="181" t="s">
        <v>820</v>
      </c>
      <c r="I201" s="47" t="s">
        <v>3000</v>
      </c>
      <c r="J201" s="47" t="s">
        <v>1902</v>
      </c>
      <c r="K201" s="47" t="s">
        <v>1896</v>
      </c>
      <c r="L201" s="47" t="s">
        <v>1897</v>
      </c>
      <c r="M201" s="47" t="s">
        <v>327</v>
      </c>
      <c r="N201" s="47"/>
      <c r="O201" s="46">
        <f>COUNTIF(Table48[[#This Row],[CMMI Comprehensive Primary Care Plus (CPC+)
Version Date: CY 2021]:[CMS Merit-based Incentive Payment System (MIPS)
Version Date: CY 2021]],"*yes*")</f>
        <v>1</v>
      </c>
      <c r="P201" s="223"/>
      <c r="Q201" s="223"/>
      <c r="R201" s="223"/>
      <c r="S201" s="223"/>
      <c r="T201" s="223"/>
      <c r="U201" s="223"/>
      <c r="V201" s="223"/>
      <c r="W201" s="223" t="s">
        <v>1</v>
      </c>
      <c r="X201" s="223"/>
      <c r="Y201" s="223"/>
      <c r="Z201" s="223"/>
      <c r="AA201" s="223"/>
      <c r="AB201" s="223"/>
      <c r="AC201" s="223"/>
      <c r="AD201" s="223"/>
      <c r="AE201" s="223"/>
      <c r="AF201" s="223"/>
      <c r="AG201" s="223"/>
      <c r="AH201" s="223"/>
    </row>
    <row r="202" spans="1:34" s="26" customFormat="1" ht="76.5" customHeight="1">
      <c r="A202" s="177" t="s">
        <v>662</v>
      </c>
      <c r="B202" s="55" t="s">
        <v>1807</v>
      </c>
      <c r="C202" s="55" t="s">
        <v>1068</v>
      </c>
      <c r="D202" s="55" t="s">
        <v>2380</v>
      </c>
      <c r="E202" s="210" t="s">
        <v>1968</v>
      </c>
      <c r="F202" s="62" t="s">
        <v>2649</v>
      </c>
      <c r="G202" s="62"/>
      <c r="H202" s="181" t="s">
        <v>1808</v>
      </c>
      <c r="I202" s="47" t="s">
        <v>3000</v>
      </c>
      <c r="J202" s="47" t="s">
        <v>1902</v>
      </c>
      <c r="K202" s="47" t="s">
        <v>1896</v>
      </c>
      <c r="L202" s="47" t="s">
        <v>1897</v>
      </c>
      <c r="M202" s="47" t="s">
        <v>327</v>
      </c>
      <c r="N202" s="47"/>
      <c r="O202" s="46">
        <f>COUNTIF(Table48[[#This Row],[CMMI Comprehensive Primary Care Plus (CPC+)
Version Date: CY 2021]:[CMS Merit-based Incentive Payment System (MIPS)
Version Date: CY 2021]],"*yes*")</f>
        <v>0</v>
      </c>
      <c r="P202" s="223"/>
      <c r="Q202" s="223"/>
      <c r="R202" s="223"/>
      <c r="S202" s="223"/>
      <c r="T202" s="223"/>
      <c r="U202" s="223"/>
      <c r="V202" s="223"/>
      <c r="W202" s="223"/>
      <c r="X202" s="223"/>
      <c r="Y202" s="223"/>
      <c r="Z202" s="223"/>
      <c r="AA202" s="223"/>
      <c r="AB202" s="223"/>
      <c r="AC202" s="223"/>
      <c r="AD202" s="223"/>
      <c r="AE202" s="223"/>
      <c r="AF202" s="223"/>
      <c r="AG202" s="223"/>
      <c r="AH202" s="223"/>
    </row>
    <row r="203" spans="1:34" s="26" customFormat="1" ht="76.5" customHeight="1">
      <c r="A203" s="176" t="s">
        <v>355</v>
      </c>
      <c r="B203" s="55" t="s">
        <v>2066</v>
      </c>
      <c r="C203" s="55" t="s">
        <v>171</v>
      </c>
      <c r="D203" s="57" t="s">
        <v>2381</v>
      </c>
      <c r="E203" s="210" t="s">
        <v>161</v>
      </c>
      <c r="F203" s="58"/>
      <c r="G203" s="58"/>
      <c r="H203" s="181" t="s">
        <v>3448</v>
      </c>
      <c r="I203" s="47" t="s">
        <v>1892</v>
      </c>
      <c r="J203" s="47" t="s">
        <v>1902</v>
      </c>
      <c r="K203" s="47" t="s">
        <v>1896</v>
      </c>
      <c r="L203" s="47" t="s">
        <v>1897</v>
      </c>
      <c r="M203" s="47" t="s">
        <v>327</v>
      </c>
      <c r="N203" s="47"/>
      <c r="O203" s="46">
        <f>COUNTIF(Table48[[#This Row],[CMMI Comprehensive Primary Care Plus (CPC+)
Version Date: CY 2021]:[CMS Merit-based Incentive Payment System (MIPS)
Version Date: CY 2021]],"*yes*")</f>
        <v>0</v>
      </c>
      <c r="P203" s="223"/>
      <c r="Q203" s="223"/>
      <c r="R203" s="223"/>
      <c r="S203" s="223"/>
      <c r="T203" s="223"/>
      <c r="U203" s="223"/>
      <c r="V203" s="223"/>
      <c r="W203" s="223"/>
      <c r="X203" s="223"/>
      <c r="Y203" s="223"/>
      <c r="Z203" s="223"/>
      <c r="AA203" s="223"/>
      <c r="AB203" s="223"/>
      <c r="AC203" s="223"/>
      <c r="AD203" s="223"/>
      <c r="AE203" s="223"/>
      <c r="AF203" s="223"/>
      <c r="AG203" s="223"/>
      <c r="AH203" s="223"/>
    </row>
    <row r="204" spans="1:34" s="26" customFormat="1" ht="76.5" customHeight="1">
      <c r="A204" s="203" t="s">
        <v>663</v>
      </c>
      <c r="B204" s="55" t="s">
        <v>2065</v>
      </c>
      <c r="C204" s="55" t="s">
        <v>170</v>
      </c>
      <c r="D204" s="55" t="s">
        <v>2381</v>
      </c>
      <c r="E204" s="210" t="s">
        <v>161</v>
      </c>
      <c r="F204" s="58"/>
      <c r="G204" s="58"/>
      <c r="H204" s="181" t="s">
        <v>1425</v>
      </c>
      <c r="I204" s="47" t="s">
        <v>1892</v>
      </c>
      <c r="J204" s="47" t="s">
        <v>1902</v>
      </c>
      <c r="K204" s="47" t="s">
        <v>1896</v>
      </c>
      <c r="L204" s="47" t="s">
        <v>1897</v>
      </c>
      <c r="M204" s="47" t="s">
        <v>327</v>
      </c>
      <c r="N204" s="47"/>
      <c r="O204" s="46">
        <f>COUNTIF(Table48[[#This Row],[CMMI Comprehensive Primary Care Plus (CPC+)
Version Date: CY 2021]:[CMS Merit-based Incentive Payment System (MIPS)
Version Date: CY 2021]],"*yes*")</f>
        <v>0</v>
      </c>
      <c r="P204" s="223"/>
      <c r="Q204" s="223"/>
      <c r="R204" s="223"/>
      <c r="S204" s="223"/>
      <c r="T204" s="223"/>
      <c r="U204" s="223"/>
      <c r="V204" s="223"/>
      <c r="W204" s="223"/>
      <c r="X204" s="223"/>
      <c r="Y204" s="223"/>
      <c r="Z204" s="223"/>
      <c r="AA204" s="223"/>
      <c r="AB204" s="223"/>
      <c r="AC204" s="223"/>
      <c r="AD204" s="223"/>
      <c r="AE204" s="223"/>
      <c r="AF204" s="223"/>
      <c r="AG204" s="223"/>
      <c r="AH204" s="223"/>
    </row>
    <row r="205" spans="1:34" s="53" customFormat="1" ht="76.5" customHeight="1">
      <c r="A205" s="176" t="s">
        <v>664</v>
      </c>
      <c r="B205" s="55" t="s">
        <v>2343</v>
      </c>
      <c r="C205" s="55" t="s">
        <v>1743</v>
      </c>
      <c r="D205" s="55" t="s">
        <v>2380</v>
      </c>
      <c r="E205" s="210" t="s">
        <v>1975</v>
      </c>
      <c r="F205" s="58"/>
      <c r="G205" s="58"/>
      <c r="H205" s="181" t="s">
        <v>1744</v>
      </c>
      <c r="I205" s="47" t="s">
        <v>1920</v>
      </c>
      <c r="J205" s="47" t="s">
        <v>1906</v>
      </c>
      <c r="K205" s="47" t="s">
        <v>1890</v>
      </c>
      <c r="L205" s="47" t="s">
        <v>1897</v>
      </c>
      <c r="M205" s="47" t="s">
        <v>327</v>
      </c>
      <c r="N205" s="47"/>
      <c r="O205" s="46">
        <f>COUNTIF(Table48[[#This Row],[CMMI Comprehensive Primary Care Plus (CPC+)
Version Date: CY 2021]:[CMS Merit-based Incentive Payment System (MIPS)
Version Date: CY 2021]],"*yes*")</f>
        <v>0</v>
      </c>
      <c r="P205" s="223"/>
      <c r="Q205" s="223"/>
      <c r="R205" s="223"/>
      <c r="S205" s="223"/>
      <c r="T205" s="223"/>
      <c r="U205" s="223"/>
      <c r="V205" s="223"/>
      <c r="W205" s="223"/>
      <c r="X205" s="223"/>
      <c r="Y205" s="223"/>
      <c r="Z205" s="223"/>
      <c r="AA205" s="223"/>
      <c r="AB205" s="223"/>
      <c r="AC205" s="223"/>
      <c r="AD205" s="223"/>
      <c r="AE205" s="223"/>
      <c r="AF205" s="223"/>
      <c r="AG205" s="223"/>
      <c r="AH205" s="223"/>
    </row>
    <row r="206" spans="1:34" s="26" customFormat="1" ht="76.5" customHeight="1">
      <c r="A206" s="177" t="s">
        <v>665</v>
      </c>
      <c r="B206" s="55" t="s">
        <v>2344</v>
      </c>
      <c r="C206" s="55" t="s">
        <v>261</v>
      </c>
      <c r="D206" s="55" t="s">
        <v>2380</v>
      </c>
      <c r="E206" s="210" t="s">
        <v>240</v>
      </c>
      <c r="F206" s="62"/>
      <c r="G206" s="62"/>
      <c r="H206" s="181" t="s">
        <v>1426</v>
      </c>
      <c r="I206" s="47" t="s">
        <v>1905</v>
      </c>
      <c r="J206" s="47" t="s">
        <v>1919</v>
      </c>
      <c r="K206" s="47" t="s">
        <v>1890</v>
      </c>
      <c r="L206" s="47" t="s">
        <v>1897</v>
      </c>
      <c r="M206" s="47" t="s">
        <v>327</v>
      </c>
      <c r="N206" s="47"/>
      <c r="O206" s="46">
        <f>COUNTIF(Table48[[#This Row],[CMMI Comprehensive Primary Care Plus (CPC+)
Version Date: CY 2021]:[CMS Merit-based Incentive Payment System (MIPS)
Version Date: CY 2021]],"*yes*")</f>
        <v>0</v>
      </c>
      <c r="P206" s="223"/>
      <c r="Q206" s="223"/>
      <c r="R206" s="223"/>
      <c r="S206" s="223"/>
      <c r="T206" s="223"/>
      <c r="U206" s="223"/>
      <c r="V206" s="223"/>
      <c r="W206" s="223"/>
      <c r="X206" s="223"/>
      <c r="Y206" s="223"/>
      <c r="Z206" s="223"/>
      <c r="AA206" s="223"/>
      <c r="AB206" s="223"/>
      <c r="AC206" s="223"/>
      <c r="AD206" s="223"/>
      <c r="AE206" s="223"/>
      <c r="AF206" s="223"/>
      <c r="AG206" s="223"/>
      <c r="AH206" s="223"/>
    </row>
    <row r="207" spans="1:34" s="26" customFormat="1" ht="76.5" customHeight="1">
      <c r="A207" s="176" t="s">
        <v>666</v>
      </c>
      <c r="B207" s="55" t="s">
        <v>2345</v>
      </c>
      <c r="C207" s="55" t="s">
        <v>262</v>
      </c>
      <c r="D207" s="57" t="s">
        <v>2380</v>
      </c>
      <c r="E207" s="198" t="s">
        <v>240</v>
      </c>
      <c r="F207" s="58"/>
      <c r="G207" s="58"/>
      <c r="H207" s="181" t="s">
        <v>1427</v>
      </c>
      <c r="I207" s="47" t="s">
        <v>1905</v>
      </c>
      <c r="J207" s="47" t="s">
        <v>1919</v>
      </c>
      <c r="K207" s="47" t="s">
        <v>1890</v>
      </c>
      <c r="L207" s="47" t="s">
        <v>1897</v>
      </c>
      <c r="M207" s="149" t="s">
        <v>327</v>
      </c>
      <c r="N207" s="47" t="s">
        <v>1</v>
      </c>
      <c r="O207" s="46">
        <f>COUNTIF(Table48[[#This Row],[CMMI Comprehensive Primary Care Plus (CPC+)
Version Date: CY 2021]:[CMS Merit-based Incentive Payment System (MIPS)
Version Date: CY 2021]],"*yes*")</f>
        <v>0</v>
      </c>
      <c r="P207" s="223"/>
      <c r="Q207" s="223"/>
      <c r="R207" s="223"/>
      <c r="S207" s="223"/>
      <c r="T207" s="223"/>
      <c r="U207" s="223"/>
      <c r="V207" s="223"/>
      <c r="W207" s="223"/>
      <c r="X207" s="223"/>
      <c r="Y207" s="223"/>
      <c r="Z207" s="223"/>
      <c r="AA207" s="223" t="s">
        <v>1997</v>
      </c>
      <c r="AB207" s="223"/>
      <c r="AC207" s="223"/>
      <c r="AD207" s="223"/>
      <c r="AE207" s="223"/>
      <c r="AF207" s="223"/>
      <c r="AG207" s="223"/>
      <c r="AH207" s="223"/>
    </row>
    <row r="208" spans="1:34" s="26" customFormat="1" ht="76.5" customHeight="1">
      <c r="A208" s="177" t="s">
        <v>718</v>
      </c>
      <c r="B208" s="55" t="s">
        <v>2346</v>
      </c>
      <c r="C208" s="55" t="s">
        <v>263</v>
      </c>
      <c r="D208" s="57" t="s">
        <v>2380</v>
      </c>
      <c r="E208" s="210" t="s">
        <v>240</v>
      </c>
      <c r="F208" s="62"/>
      <c r="G208" s="62"/>
      <c r="H208" s="181" t="s">
        <v>1428</v>
      </c>
      <c r="I208" s="47" t="s">
        <v>1905</v>
      </c>
      <c r="J208" s="47" t="s">
        <v>1919</v>
      </c>
      <c r="K208" s="47" t="s">
        <v>1890</v>
      </c>
      <c r="L208" s="47" t="s">
        <v>1897</v>
      </c>
      <c r="M208" s="149" t="s">
        <v>327</v>
      </c>
      <c r="N208" s="149" t="s">
        <v>1</v>
      </c>
      <c r="O208" s="46">
        <f>COUNTIF(Table48[[#This Row],[CMMI Comprehensive Primary Care Plus (CPC+)
Version Date: CY 2021]:[CMS Merit-based Incentive Payment System (MIPS)
Version Date: CY 2021]],"*yes*")</f>
        <v>0</v>
      </c>
      <c r="P208" s="223"/>
      <c r="Q208" s="223"/>
      <c r="R208" s="223"/>
      <c r="S208" s="223"/>
      <c r="T208" s="223"/>
      <c r="U208" s="223"/>
      <c r="V208" s="223"/>
      <c r="W208" s="223"/>
      <c r="X208" s="223"/>
      <c r="Y208" s="223"/>
      <c r="Z208" s="223"/>
      <c r="AA208" s="223" t="s">
        <v>1998</v>
      </c>
      <c r="AB208" s="223"/>
      <c r="AC208" s="223"/>
      <c r="AD208" s="223"/>
      <c r="AE208" s="223"/>
      <c r="AF208" s="223"/>
      <c r="AG208" s="223"/>
      <c r="AH208" s="223"/>
    </row>
    <row r="209" spans="1:34" s="26" customFormat="1" ht="76.5" customHeight="1">
      <c r="A209" s="176" t="s">
        <v>719</v>
      </c>
      <c r="B209" s="55" t="s">
        <v>2347</v>
      </c>
      <c r="C209" s="55" t="s">
        <v>264</v>
      </c>
      <c r="D209" s="57" t="s">
        <v>2380</v>
      </c>
      <c r="E209" s="210" t="s">
        <v>240</v>
      </c>
      <c r="F209" s="62"/>
      <c r="G209" s="62"/>
      <c r="H209" s="181" t="s">
        <v>1429</v>
      </c>
      <c r="I209" s="47" t="s">
        <v>1905</v>
      </c>
      <c r="J209" s="47" t="s">
        <v>1919</v>
      </c>
      <c r="K209" s="47" t="s">
        <v>1890</v>
      </c>
      <c r="L209" s="47" t="s">
        <v>1897</v>
      </c>
      <c r="M209" s="149" t="s">
        <v>327</v>
      </c>
      <c r="N209" s="149" t="s">
        <v>1</v>
      </c>
      <c r="O209" s="46">
        <f>COUNTIF(Table48[[#This Row],[CMMI Comprehensive Primary Care Plus (CPC+)
Version Date: CY 2021]:[CMS Merit-based Incentive Payment System (MIPS)
Version Date: CY 2021]],"*yes*")</f>
        <v>0</v>
      </c>
      <c r="P209" s="223"/>
      <c r="Q209" s="223"/>
      <c r="R209" s="223"/>
      <c r="S209" s="223"/>
      <c r="T209" s="223"/>
      <c r="U209" s="223"/>
      <c r="V209" s="223"/>
      <c r="W209" s="223"/>
      <c r="X209" s="223"/>
      <c r="Y209" s="223"/>
      <c r="Z209" s="223"/>
      <c r="AA209" s="223"/>
      <c r="AB209" s="223"/>
      <c r="AC209" s="223"/>
      <c r="AD209" s="223"/>
      <c r="AE209" s="223"/>
      <c r="AF209" s="223"/>
      <c r="AG209" s="223"/>
      <c r="AH209" s="223" t="s">
        <v>1</v>
      </c>
    </row>
    <row r="210" spans="1:34" s="26" customFormat="1" ht="76.5" customHeight="1">
      <c r="A210" s="177" t="s">
        <v>720</v>
      </c>
      <c r="B210" s="55" t="s">
        <v>2348</v>
      </c>
      <c r="C210" s="55" t="s">
        <v>265</v>
      </c>
      <c r="D210" s="57" t="s">
        <v>2380</v>
      </c>
      <c r="E210" s="210" t="s">
        <v>240</v>
      </c>
      <c r="F210" s="62"/>
      <c r="G210" s="62"/>
      <c r="H210" s="181" t="s">
        <v>1430</v>
      </c>
      <c r="I210" s="47" t="s">
        <v>1905</v>
      </c>
      <c r="J210" s="47" t="s">
        <v>1919</v>
      </c>
      <c r="K210" s="47" t="s">
        <v>1890</v>
      </c>
      <c r="L210" s="47" t="s">
        <v>1897</v>
      </c>
      <c r="M210" s="149" t="s">
        <v>327</v>
      </c>
      <c r="N210" s="149"/>
      <c r="O210" s="46">
        <f>COUNTIF(Table48[[#This Row],[CMMI Comprehensive Primary Care Plus (CPC+)
Version Date: CY 2021]:[CMS Merit-based Incentive Payment System (MIPS)
Version Date: CY 2021]],"*yes*")</f>
        <v>0</v>
      </c>
      <c r="P210" s="223"/>
      <c r="Q210" s="223"/>
      <c r="R210" s="223"/>
      <c r="S210" s="223"/>
      <c r="T210" s="223"/>
      <c r="U210" s="223"/>
      <c r="V210" s="223"/>
      <c r="W210" s="223"/>
      <c r="X210" s="223"/>
      <c r="Y210" s="223"/>
      <c r="Z210" s="223"/>
      <c r="AA210" s="223" t="s">
        <v>1999</v>
      </c>
      <c r="AB210" s="223"/>
      <c r="AC210" s="223"/>
      <c r="AD210" s="223"/>
      <c r="AE210" s="223"/>
      <c r="AF210" s="223"/>
      <c r="AG210" s="223"/>
      <c r="AH210" s="223"/>
    </row>
    <row r="211" spans="1:34" s="26" customFormat="1" ht="76.5" customHeight="1">
      <c r="A211" s="176" t="s">
        <v>721</v>
      </c>
      <c r="B211" s="55" t="s">
        <v>2349</v>
      </c>
      <c r="C211" s="55" t="s">
        <v>266</v>
      </c>
      <c r="D211" s="57" t="s">
        <v>2380</v>
      </c>
      <c r="E211" s="210" t="s">
        <v>240</v>
      </c>
      <c r="F211" s="62"/>
      <c r="G211" s="62"/>
      <c r="H211" s="181" t="s">
        <v>1431</v>
      </c>
      <c r="I211" s="47" t="s">
        <v>1905</v>
      </c>
      <c r="J211" s="47" t="s">
        <v>1919</v>
      </c>
      <c r="K211" s="47" t="s">
        <v>1890</v>
      </c>
      <c r="L211" s="47" t="s">
        <v>1897</v>
      </c>
      <c r="M211" s="149" t="s">
        <v>327</v>
      </c>
      <c r="N211" s="149" t="s">
        <v>1</v>
      </c>
      <c r="O211" s="46">
        <f>COUNTIF(Table48[[#This Row],[CMMI Comprehensive Primary Care Plus (CPC+)
Version Date: CY 2021]:[CMS Merit-based Incentive Payment System (MIPS)
Version Date: CY 2021]],"*yes*")</f>
        <v>0</v>
      </c>
      <c r="P211" s="223"/>
      <c r="Q211" s="223"/>
      <c r="R211" s="223"/>
      <c r="S211" s="223"/>
      <c r="T211" s="223"/>
      <c r="U211" s="223"/>
      <c r="V211" s="223"/>
      <c r="W211" s="223"/>
      <c r="X211" s="223"/>
      <c r="Y211" s="223"/>
      <c r="Z211" s="223"/>
      <c r="AA211" s="223" t="s">
        <v>2000</v>
      </c>
      <c r="AB211" s="223"/>
      <c r="AC211" s="223"/>
      <c r="AD211" s="223"/>
      <c r="AE211" s="223"/>
      <c r="AF211" s="223"/>
      <c r="AG211" s="223"/>
      <c r="AH211" s="223"/>
    </row>
    <row r="212" spans="1:34" s="26" customFormat="1" ht="76.5" customHeight="1">
      <c r="A212" s="177" t="s">
        <v>722</v>
      </c>
      <c r="B212" s="55" t="s">
        <v>2350</v>
      </c>
      <c r="C212" s="55" t="s">
        <v>320</v>
      </c>
      <c r="D212" s="55" t="s">
        <v>2381</v>
      </c>
      <c r="E212" s="198" t="s">
        <v>240</v>
      </c>
      <c r="F212" s="62"/>
      <c r="G212" s="62"/>
      <c r="H212" s="181" t="s">
        <v>1432</v>
      </c>
      <c r="I212" s="212" t="s">
        <v>1905</v>
      </c>
      <c r="J212" s="47" t="s">
        <v>1919</v>
      </c>
      <c r="K212" s="47" t="s">
        <v>1890</v>
      </c>
      <c r="L212" s="47" t="s">
        <v>1897</v>
      </c>
      <c r="M212" s="47" t="s">
        <v>327</v>
      </c>
      <c r="N212" s="47" t="s">
        <v>1</v>
      </c>
      <c r="O212" s="46">
        <f>COUNTIF(Table48[[#This Row],[CMMI Comprehensive Primary Care Plus (CPC+)
Version Date: CY 2021]:[CMS Merit-based Incentive Payment System (MIPS)
Version Date: CY 2021]],"*yes*")</f>
        <v>0</v>
      </c>
      <c r="P212" s="223"/>
      <c r="Q212" s="223"/>
      <c r="R212" s="223"/>
      <c r="S212" s="223"/>
      <c r="T212" s="223"/>
      <c r="U212" s="223"/>
      <c r="V212" s="223"/>
      <c r="W212" s="223"/>
      <c r="X212" s="223"/>
      <c r="Y212" s="223"/>
      <c r="Z212" s="223"/>
      <c r="AA212" s="223"/>
      <c r="AB212" s="223"/>
      <c r="AC212" s="223"/>
      <c r="AD212" s="223"/>
      <c r="AE212" s="223"/>
      <c r="AF212" s="223"/>
      <c r="AG212" s="223"/>
      <c r="AH212" s="223"/>
    </row>
    <row r="213" spans="1:34" s="26" customFormat="1" ht="76.5" customHeight="1">
      <c r="A213" s="176" t="s">
        <v>356</v>
      </c>
      <c r="B213" s="55" t="s">
        <v>2351</v>
      </c>
      <c r="C213" s="55" t="s">
        <v>267</v>
      </c>
      <c r="D213" s="57" t="s">
        <v>2380</v>
      </c>
      <c r="E213" s="210" t="s">
        <v>240</v>
      </c>
      <c r="F213" s="58"/>
      <c r="G213" s="58"/>
      <c r="H213" s="181" t="s">
        <v>1433</v>
      </c>
      <c r="I213" s="47" t="s">
        <v>1905</v>
      </c>
      <c r="J213" s="47" t="s">
        <v>1919</v>
      </c>
      <c r="K213" s="47" t="s">
        <v>1890</v>
      </c>
      <c r="L213" s="47" t="s">
        <v>1897</v>
      </c>
      <c r="M213" s="149" t="s">
        <v>327</v>
      </c>
      <c r="N213" s="149"/>
      <c r="O213" s="46">
        <f>COUNTIF(Table48[[#This Row],[CMMI Comprehensive Primary Care Plus (CPC+)
Version Date: CY 2021]:[CMS Merit-based Incentive Payment System (MIPS)
Version Date: CY 2021]],"*yes*")</f>
        <v>0</v>
      </c>
      <c r="P213" s="223"/>
      <c r="Q213" s="223"/>
      <c r="R213" s="223"/>
      <c r="S213" s="223"/>
      <c r="T213" s="223"/>
      <c r="U213" s="223"/>
      <c r="V213" s="223"/>
      <c r="W213" s="223"/>
      <c r="X213" s="223"/>
      <c r="Y213" s="223"/>
      <c r="Z213" s="223"/>
      <c r="AA213" s="223"/>
      <c r="AB213" s="223"/>
      <c r="AC213" s="223"/>
      <c r="AD213" s="223"/>
      <c r="AE213" s="223"/>
      <c r="AF213" s="223"/>
      <c r="AG213" s="223"/>
      <c r="AH213" s="223"/>
    </row>
    <row r="214" spans="1:34" s="26" customFormat="1" ht="76.5" customHeight="1">
      <c r="A214" s="177" t="s">
        <v>723</v>
      </c>
      <c r="B214" s="55" t="s">
        <v>2367</v>
      </c>
      <c r="C214" s="55" t="s">
        <v>268</v>
      </c>
      <c r="D214" s="55" t="s">
        <v>2380</v>
      </c>
      <c r="E214" s="210" t="s">
        <v>583</v>
      </c>
      <c r="F214" s="62"/>
      <c r="G214" s="62"/>
      <c r="H214" s="181" t="s">
        <v>2407</v>
      </c>
      <c r="I214" s="47" t="s">
        <v>1905</v>
      </c>
      <c r="J214" s="47" t="s">
        <v>1906</v>
      </c>
      <c r="K214" s="47" t="s">
        <v>1896</v>
      </c>
      <c r="L214" s="47" t="s">
        <v>1897</v>
      </c>
      <c r="M214" s="149" t="s">
        <v>5</v>
      </c>
      <c r="N214" s="149"/>
      <c r="O214" s="46">
        <f>COUNTIF(Table48[[#This Row],[CMMI Comprehensive Primary Care Plus (CPC+)
Version Date: CY 2021]:[CMS Merit-based Incentive Payment System (MIPS)
Version Date: CY 2021]],"*yes*")</f>
        <v>0</v>
      </c>
      <c r="P214" s="223"/>
      <c r="Q214" s="223"/>
      <c r="R214" s="223"/>
      <c r="S214" s="223"/>
      <c r="T214" s="223"/>
      <c r="U214" s="223"/>
      <c r="V214" s="223"/>
      <c r="W214" s="223"/>
      <c r="X214" s="223"/>
      <c r="Y214" s="223"/>
      <c r="Z214" s="223" t="s">
        <v>1</v>
      </c>
      <c r="AA214" s="223"/>
      <c r="AB214" s="223"/>
      <c r="AC214" s="223"/>
      <c r="AD214" s="223"/>
      <c r="AE214" s="223"/>
      <c r="AF214" s="223"/>
      <c r="AG214" s="223"/>
      <c r="AH214" s="223"/>
    </row>
    <row r="215" spans="1:34" s="26" customFormat="1" ht="76.5" customHeight="1">
      <c r="A215" s="176" t="s">
        <v>724</v>
      </c>
      <c r="B215" s="55" t="s">
        <v>2368</v>
      </c>
      <c r="C215" s="55" t="s">
        <v>321</v>
      </c>
      <c r="D215" s="55" t="s">
        <v>2381</v>
      </c>
      <c r="E215" s="210" t="s">
        <v>1652</v>
      </c>
      <c r="F215" s="62"/>
      <c r="G215" s="62"/>
      <c r="H215" s="181" t="s">
        <v>1434</v>
      </c>
      <c r="I215" s="47" t="s">
        <v>1905</v>
      </c>
      <c r="J215" s="47" t="s">
        <v>1906</v>
      </c>
      <c r="K215" s="47" t="s">
        <v>1890</v>
      </c>
      <c r="L215" s="47" t="s">
        <v>1931</v>
      </c>
      <c r="M215" s="47" t="s">
        <v>327</v>
      </c>
      <c r="N215" s="47"/>
      <c r="O215" s="46">
        <f>COUNTIF(Table48[[#This Row],[CMMI Comprehensive Primary Care Plus (CPC+)
Version Date: CY 2021]:[CMS Merit-based Incentive Payment System (MIPS)
Version Date: CY 2021]],"*yes*")</f>
        <v>0</v>
      </c>
      <c r="P215" s="223"/>
      <c r="Q215" s="223"/>
      <c r="R215" s="223"/>
      <c r="S215" s="223"/>
      <c r="T215" s="223"/>
      <c r="U215" s="223"/>
      <c r="V215" s="223"/>
      <c r="W215" s="223"/>
      <c r="X215" s="223"/>
      <c r="Y215" s="223"/>
      <c r="Z215" s="223" t="s">
        <v>3358</v>
      </c>
      <c r="AA215" s="223"/>
      <c r="AB215" s="223"/>
      <c r="AC215" s="223"/>
      <c r="AD215" s="223"/>
      <c r="AE215" s="223"/>
      <c r="AF215" s="223"/>
      <c r="AG215" s="223"/>
      <c r="AH215" s="223"/>
    </row>
    <row r="216" spans="1:34" s="26" customFormat="1" ht="76.5" customHeight="1">
      <c r="A216" s="177" t="s">
        <v>725</v>
      </c>
      <c r="B216" s="55" t="s">
        <v>2352</v>
      </c>
      <c r="C216" s="55" t="s">
        <v>269</v>
      </c>
      <c r="D216" s="55" t="s">
        <v>2381</v>
      </c>
      <c r="E216" s="210" t="s">
        <v>1652</v>
      </c>
      <c r="F216" s="62"/>
      <c r="G216" s="62"/>
      <c r="H216" s="181" t="s">
        <v>1435</v>
      </c>
      <c r="I216" s="47" t="s">
        <v>1905</v>
      </c>
      <c r="J216" s="47" t="s">
        <v>1906</v>
      </c>
      <c r="K216" s="47" t="s">
        <v>1890</v>
      </c>
      <c r="L216" s="47" t="s">
        <v>1897</v>
      </c>
      <c r="M216" s="47" t="s">
        <v>1755</v>
      </c>
      <c r="N216" s="47"/>
      <c r="O216" s="46">
        <f>COUNTIF(Table48[[#This Row],[CMMI Comprehensive Primary Care Plus (CPC+)
Version Date: CY 2021]:[CMS Merit-based Incentive Payment System (MIPS)
Version Date: CY 2021]],"*yes*")</f>
        <v>0</v>
      </c>
      <c r="P216" s="223"/>
      <c r="Q216" s="223"/>
      <c r="R216" s="223"/>
      <c r="S216" s="223"/>
      <c r="T216" s="223"/>
      <c r="U216" s="223"/>
      <c r="V216" s="223"/>
      <c r="W216" s="223"/>
      <c r="X216" s="223"/>
      <c r="Y216" s="223"/>
      <c r="Z216" s="223"/>
      <c r="AA216" s="223"/>
      <c r="AB216" s="223"/>
      <c r="AC216" s="223"/>
      <c r="AD216" s="223"/>
      <c r="AE216" s="223"/>
      <c r="AF216" s="223"/>
      <c r="AG216" s="223"/>
      <c r="AH216" s="223"/>
    </row>
    <row r="217" spans="1:34" s="26" customFormat="1" ht="76.5" customHeight="1">
      <c r="A217" s="176" t="s">
        <v>726</v>
      </c>
      <c r="B217" s="55" t="s">
        <v>1630</v>
      </c>
      <c r="C217" s="55" t="s">
        <v>1631</v>
      </c>
      <c r="D217" s="55" t="s">
        <v>2380</v>
      </c>
      <c r="E217" s="210" t="s">
        <v>1638</v>
      </c>
      <c r="F217" s="62" t="s">
        <v>2717</v>
      </c>
      <c r="G217" s="62"/>
      <c r="H217" s="181" t="s">
        <v>1912</v>
      </c>
      <c r="I217" s="47" t="s">
        <v>1905</v>
      </c>
      <c r="J217" s="47" t="s">
        <v>1906</v>
      </c>
      <c r="K217" s="47" t="s">
        <v>1890</v>
      </c>
      <c r="L217" s="47" t="s">
        <v>1897</v>
      </c>
      <c r="M217" s="149" t="s">
        <v>327</v>
      </c>
      <c r="N217" s="149" t="s">
        <v>1</v>
      </c>
      <c r="O217" s="46">
        <f>COUNTIF(Table48[[#This Row],[CMMI Comprehensive Primary Care Plus (CPC+)
Version Date: CY 2021]:[CMS Merit-based Incentive Payment System (MIPS)
Version Date: CY 2021]],"*yes*")</f>
        <v>0</v>
      </c>
      <c r="P217" s="223"/>
      <c r="Q217" s="223"/>
      <c r="R217" s="223"/>
      <c r="S217" s="223"/>
      <c r="T217" s="223"/>
      <c r="U217" s="223"/>
      <c r="V217" s="223"/>
      <c r="W217" s="223"/>
      <c r="X217" s="223"/>
      <c r="Y217" s="223"/>
      <c r="Z217" s="223"/>
      <c r="AA217" s="223"/>
      <c r="AB217" s="223"/>
      <c r="AC217" s="223"/>
      <c r="AD217" s="223"/>
      <c r="AE217" s="223"/>
      <c r="AF217" s="223"/>
      <c r="AG217" s="223"/>
      <c r="AH217" s="223"/>
    </row>
    <row r="218" spans="1:34" s="26" customFormat="1" ht="76.5" customHeight="1">
      <c r="A218" s="177" t="s">
        <v>727</v>
      </c>
      <c r="B218" s="55" t="s">
        <v>2353</v>
      </c>
      <c r="C218" s="55" t="s">
        <v>270</v>
      </c>
      <c r="D218" s="55" t="s">
        <v>2380</v>
      </c>
      <c r="E218" s="210" t="s">
        <v>1652</v>
      </c>
      <c r="F218" s="62"/>
      <c r="G218" s="62"/>
      <c r="H218" s="181" t="s">
        <v>1436</v>
      </c>
      <c r="I218" s="47" t="s">
        <v>1905</v>
      </c>
      <c r="J218" s="47" t="s">
        <v>1900</v>
      </c>
      <c r="K218" s="47" t="s">
        <v>1896</v>
      </c>
      <c r="L218" s="47" t="s">
        <v>1897</v>
      </c>
      <c r="M218" s="207" t="s">
        <v>1755</v>
      </c>
      <c r="N218" s="149"/>
      <c r="O218" s="46">
        <f>COUNTIF(Table48[[#This Row],[CMMI Comprehensive Primary Care Plus (CPC+)
Version Date: CY 2021]:[CMS Merit-based Incentive Payment System (MIPS)
Version Date: CY 2021]],"*yes*")</f>
        <v>0</v>
      </c>
      <c r="P218" s="223"/>
      <c r="Q218" s="223"/>
      <c r="R218" s="223"/>
      <c r="S218" s="223"/>
      <c r="T218" s="223"/>
      <c r="U218" s="223"/>
      <c r="V218" s="223"/>
      <c r="W218" s="223"/>
      <c r="X218" s="223"/>
      <c r="Y218" s="223" t="s">
        <v>3677</v>
      </c>
      <c r="Z218" s="223" t="s">
        <v>1</v>
      </c>
      <c r="AA218" s="223"/>
      <c r="AB218" s="223"/>
      <c r="AC218" s="223"/>
      <c r="AD218" s="223"/>
      <c r="AE218" s="223"/>
      <c r="AF218" s="223"/>
      <c r="AG218" s="223"/>
      <c r="AH218" s="223"/>
    </row>
    <row r="219" spans="1:34" s="26" customFormat="1" ht="76.5" customHeight="1">
      <c r="A219" s="176" t="s">
        <v>728</v>
      </c>
      <c r="B219" s="55" t="s">
        <v>144</v>
      </c>
      <c r="C219" s="55" t="s">
        <v>56</v>
      </c>
      <c r="D219" s="55" t="s">
        <v>2380</v>
      </c>
      <c r="E219" s="210" t="s">
        <v>240</v>
      </c>
      <c r="F219" s="62"/>
      <c r="G219" s="62"/>
      <c r="H219" s="181" t="s">
        <v>3203</v>
      </c>
      <c r="I219" s="47" t="s">
        <v>1905</v>
      </c>
      <c r="J219" s="47" t="s">
        <v>1916</v>
      </c>
      <c r="K219" s="47" t="s">
        <v>1896</v>
      </c>
      <c r="L219" s="47" t="s">
        <v>2210</v>
      </c>
      <c r="M219" s="149" t="s">
        <v>1755</v>
      </c>
      <c r="N219" s="149" t="s">
        <v>1</v>
      </c>
      <c r="O219" s="46">
        <f>COUNTIF(Table48[[#This Row],[CMMI Comprehensive Primary Care Plus (CPC+)
Version Date: CY 2021]:[CMS Merit-based Incentive Payment System (MIPS)
Version Date: CY 2021]],"*yes*")</f>
        <v>1</v>
      </c>
      <c r="P219" s="223"/>
      <c r="Q219" s="223"/>
      <c r="R219" s="223" t="s">
        <v>3249</v>
      </c>
      <c r="S219" s="223"/>
      <c r="T219" s="223"/>
      <c r="U219" s="223"/>
      <c r="V219" s="223"/>
      <c r="W219" s="223"/>
      <c r="X219" s="223" t="s">
        <v>2426</v>
      </c>
      <c r="Y219" s="223"/>
      <c r="Z219" s="223"/>
      <c r="AA219" s="223" t="s">
        <v>2001</v>
      </c>
      <c r="AB219" s="223" t="s">
        <v>1</v>
      </c>
      <c r="AC219" s="223"/>
      <c r="AD219" s="223"/>
      <c r="AE219" s="223"/>
      <c r="AF219" s="223"/>
      <c r="AG219" s="223" t="s">
        <v>3913</v>
      </c>
      <c r="AH219" s="223"/>
    </row>
    <row r="220" spans="1:34" s="26" customFormat="1" ht="76.5" customHeight="1">
      <c r="A220" s="177" t="s">
        <v>729</v>
      </c>
      <c r="B220" s="55" t="s">
        <v>2435</v>
      </c>
      <c r="C220" s="55" t="s">
        <v>2434</v>
      </c>
      <c r="D220" s="55" t="s">
        <v>2380</v>
      </c>
      <c r="E220" s="210" t="s">
        <v>2436</v>
      </c>
      <c r="F220" s="62"/>
      <c r="G220" s="62"/>
      <c r="H220" s="181" t="s">
        <v>2437</v>
      </c>
      <c r="I220" s="47" t="s">
        <v>1905</v>
      </c>
      <c r="J220" s="47" t="s">
        <v>1916</v>
      </c>
      <c r="K220" s="47" t="s">
        <v>1890</v>
      </c>
      <c r="L220" s="47" t="s">
        <v>2210</v>
      </c>
      <c r="M220" s="149" t="s">
        <v>1755</v>
      </c>
      <c r="N220" s="149" t="s">
        <v>1</v>
      </c>
      <c r="O220" s="46">
        <f>COUNTIF(Table48[[#This Row],[CMMI Comprehensive Primary Care Plus (CPC+)
Version Date: CY 2021]:[CMS Merit-based Incentive Payment System (MIPS)
Version Date: CY 2021]],"*yes*")</f>
        <v>0</v>
      </c>
      <c r="P220" s="223"/>
      <c r="Q220" s="223"/>
      <c r="R220" s="223"/>
      <c r="S220" s="223"/>
      <c r="T220" s="223"/>
      <c r="U220" s="223"/>
      <c r="V220" s="223"/>
      <c r="W220" s="223"/>
      <c r="X220" s="223" t="s">
        <v>2426</v>
      </c>
      <c r="Y220" s="223"/>
      <c r="Z220" s="223"/>
      <c r="AA220" s="223"/>
      <c r="AB220" s="223"/>
      <c r="AC220" s="223"/>
      <c r="AD220" s="223"/>
      <c r="AE220" s="223"/>
      <c r="AF220" s="223"/>
      <c r="AG220" s="223"/>
      <c r="AH220" s="223"/>
    </row>
    <row r="221" spans="1:34" s="26" customFormat="1" ht="76.5" customHeight="1">
      <c r="A221" s="177" t="s">
        <v>730</v>
      </c>
      <c r="B221" s="55" t="s">
        <v>145</v>
      </c>
      <c r="C221" s="55" t="s">
        <v>146</v>
      </c>
      <c r="D221" s="55" t="s">
        <v>2380</v>
      </c>
      <c r="E221" s="210" t="s">
        <v>240</v>
      </c>
      <c r="F221" s="62"/>
      <c r="G221" s="62"/>
      <c r="H221" s="181" t="s">
        <v>3204</v>
      </c>
      <c r="I221" s="47" t="s">
        <v>1905</v>
      </c>
      <c r="J221" s="47" t="s">
        <v>1916</v>
      </c>
      <c r="K221" s="47" t="s">
        <v>1896</v>
      </c>
      <c r="L221" s="47" t="s">
        <v>2210</v>
      </c>
      <c r="M221" s="149" t="s">
        <v>1755</v>
      </c>
      <c r="N221" s="149" t="s">
        <v>1</v>
      </c>
      <c r="O221" s="46">
        <f>COUNTIF(Table48[[#This Row],[CMMI Comprehensive Primary Care Plus (CPC+)
Version Date: CY 2021]:[CMS Merit-based Incentive Payment System (MIPS)
Version Date: CY 2021]],"*yes*")</f>
        <v>0</v>
      </c>
      <c r="P221" s="223"/>
      <c r="Q221" s="223"/>
      <c r="R221" s="223"/>
      <c r="S221" s="223"/>
      <c r="T221" s="223"/>
      <c r="U221" s="223"/>
      <c r="V221" s="223"/>
      <c r="W221" s="223"/>
      <c r="X221" s="223" t="s">
        <v>2426</v>
      </c>
      <c r="Y221" s="223"/>
      <c r="Z221" s="223"/>
      <c r="AA221" s="223" t="s">
        <v>3365</v>
      </c>
      <c r="AB221" s="223" t="s">
        <v>1</v>
      </c>
      <c r="AC221" s="223"/>
      <c r="AD221" s="223"/>
      <c r="AE221" s="223"/>
      <c r="AF221" s="223"/>
      <c r="AG221" s="223" t="s">
        <v>3913</v>
      </c>
      <c r="AH221" s="223" t="s">
        <v>1</v>
      </c>
    </row>
    <row r="222" spans="1:34" s="26" customFormat="1" ht="76.5" customHeight="1">
      <c r="A222" s="176" t="s">
        <v>1834</v>
      </c>
      <c r="B222" s="55" t="s">
        <v>2859</v>
      </c>
      <c r="C222" s="55" t="s">
        <v>97</v>
      </c>
      <c r="D222" s="55" t="s">
        <v>97</v>
      </c>
      <c r="E222" s="198" t="s">
        <v>2862</v>
      </c>
      <c r="F222" s="58" t="s">
        <v>2861</v>
      </c>
      <c r="G222" s="58"/>
      <c r="H222" s="181" t="s">
        <v>2860</v>
      </c>
      <c r="I222" s="47" t="s">
        <v>1905</v>
      </c>
      <c r="J222" s="47" t="s">
        <v>97</v>
      </c>
      <c r="K222" s="47" t="s">
        <v>1890</v>
      </c>
      <c r="L222" s="47" t="s">
        <v>1897</v>
      </c>
      <c r="M222" s="149" t="s">
        <v>327</v>
      </c>
      <c r="N222" s="201"/>
      <c r="O222" s="46">
        <f>COUNTIF(Table48[[#This Row],[CMMI Comprehensive Primary Care Plus (CPC+)
Version Date: CY 2021]:[CMS Merit-based Incentive Payment System (MIPS)
Version Date: CY 2021]],"*yes*")</f>
        <v>1</v>
      </c>
      <c r="P222" s="223"/>
      <c r="Q222" s="223"/>
      <c r="R222" s="223"/>
      <c r="S222" s="223"/>
      <c r="T222" s="47"/>
      <c r="U222" s="223"/>
      <c r="V222" s="223"/>
      <c r="W222" s="223" t="s">
        <v>1</v>
      </c>
      <c r="X222" s="223"/>
      <c r="Y222" s="223"/>
      <c r="Z222" s="223"/>
      <c r="AA222" s="223"/>
      <c r="AB222" s="47"/>
      <c r="AC222" s="223"/>
      <c r="AD222" s="223"/>
      <c r="AE222" s="47"/>
      <c r="AF222" s="223"/>
      <c r="AG222" s="223"/>
      <c r="AH222" s="47"/>
    </row>
    <row r="223" spans="1:34" s="26" customFormat="1" ht="76.5" customHeight="1">
      <c r="A223" s="176" t="s">
        <v>731</v>
      </c>
      <c r="B223" s="55" t="s">
        <v>147</v>
      </c>
      <c r="C223" s="55" t="s">
        <v>102</v>
      </c>
      <c r="D223" s="55" t="s">
        <v>2381</v>
      </c>
      <c r="E223" s="210" t="s">
        <v>240</v>
      </c>
      <c r="F223" s="62"/>
      <c r="G223" s="62"/>
      <c r="H223" s="181" t="s">
        <v>3205</v>
      </c>
      <c r="I223" s="47" t="s">
        <v>1905</v>
      </c>
      <c r="J223" s="47" t="s">
        <v>1916</v>
      </c>
      <c r="K223" s="47" t="s">
        <v>1890</v>
      </c>
      <c r="L223" s="47" t="s">
        <v>2210</v>
      </c>
      <c r="M223" s="149" t="s">
        <v>1755</v>
      </c>
      <c r="N223" s="149" t="s">
        <v>1</v>
      </c>
      <c r="O223" s="46">
        <f>COUNTIF(Table48[[#This Row],[CMMI Comprehensive Primary Care Plus (CPC+)
Version Date: CY 2021]:[CMS Merit-based Incentive Payment System (MIPS)
Version Date: CY 2021]],"*yes*")</f>
        <v>0</v>
      </c>
      <c r="P223" s="223"/>
      <c r="Q223" s="223"/>
      <c r="R223" s="223"/>
      <c r="S223" s="223"/>
      <c r="T223" s="223"/>
      <c r="U223" s="223"/>
      <c r="V223" s="223"/>
      <c r="W223" s="223"/>
      <c r="X223" s="223" t="s">
        <v>2426</v>
      </c>
      <c r="Y223" s="223"/>
      <c r="Z223" s="223"/>
      <c r="AA223" s="223"/>
      <c r="AB223" s="223"/>
      <c r="AC223" s="223"/>
      <c r="AD223" s="223"/>
      <c r="AE223" s="223"/>
      <c r="AF223" s="223"/>
      <c r="AG223" s="223"/>
      <c r="AH223" s="223"/>
    </row>
    <row r="224" spans="1:34" s="26" customFormat="1" ht="76.5" customHeight="1">
      <c r="A224" s="176" t="s">
        <v>332</v>
      </c>
      <c r="B224" s="55" t="s">
        <v>2256</v>
      </c>
      <c r="C224" s="55" t="s">
        <v>271</v>
      </c>
      <c r="D224" s="55" t="s">
        <v>2380</v>
      </c>
      <c r="E224" s="210" t="s">
        <v>240</v>
      </c>
      <c r="F224" s="58"/>
      <c r="G224" s="58"/>
      <c r="H224" s="181" t="s">
        <v>3206</v>
      </c>
      <c r="I224" s="47" t="s">
        <v>1905</v>
      </c>
      <c r="J224" s="47" t="s">
        <v>1916</v>
      </c>
      <c r="K224" s="47" t="s">
        <v>1890</v>
      </c>
      <c r="L224" s="47" t="s">
        <v>1891</v>
      </c>
      <c r="M224" s="47" t="s">
        <v>1755</v>
      </c>
      <c r="N224" s="47" t="s">
        <v>1</v>
      </c>
      <c r="O224" s="46">
        <f>COUNTIF(Table48[[#This Row],[CMMI Comprehensive Primary Care Plus (CPC+)
Version Date: CY 2021]:[CMS Merit-based Incentive Payment System (MIPS)
Version Date: CY 2021]],"*yes*")</f>
        <v>0</v>
      </c>
      <c r="P224" s="223"/>
      <c r="Q224" s="223"/>
      <c r="R224" s="223"/>
      <c r="S224" s="223"/>
      <c r="T224" s="223"/>
      <c r="U224" s="223"/>
      <c r="V224" s="223"/>
      <c r="W224" s="223"/>
      <c r="X224" s="223" t="s">
        <v>2426</v>
      </c>
      <c r="Y224" s="223"/>
      <c r="Z224" s="223"/>
      <c r="AA224" s="223" t="s">
        <v>3063</v>
      </c>
      <c r="AB224" s="223"/>
      <c r="AC224" s="223"/>
      <c r="AD224" s="223"/>
      <c r="AE224" s="223"/>
      <c r="AF224" s="223"/>
      <c r="AG224" s="223" t="s">
        <v>3913</v>
      </c>
      <c r="AH224" s="223"/>
    </row>
    <row r="225" spans="1:34" s="26" customFormat="1" ht="76.5" customHeight="1">
      <c r="A225" s="177" t="s">
        <v>357</v>
      </c>
      <c r="B225" s="55" t="s">
        <v>77</v>
      </c>
      <c r="C225" s="55" t="s">
        <v>148</v>
      </c>
      <c r="D225" s="57" t="s">
        <v>2381</v>
      </c>
      <c r="E225" s="210" t="s">
        <v>1652</v>
      </c>
      <c r="F225" s="59"/>
      <c r="G225" s="59"/>
      <c r="H225" s="181" t="s">
        <v>1437</v>
      </c>
      <c r="I225" s="47" t="s">
        <v>1945</v>
      </c>
      <c r="J225" s="47" t="s">
        <v>97</v>
      </c>
      <c r="K225" s="47" t="s">
        <v>1908</v>
      </c>
      <c r="L225" s="47" t="s">
        <v>1931</v>
      </c>
      <c r="M225" s="47" t="s">
        <v>2408</v>
      </c>
      <c r="N225" s="47"/>
      <c r="O225" s="46">
        <f>COUNTIF(Table48[[#This Row],[CMMI Comprehensive Primary Care Plus (CPC+)
Version Date: CY 2021]:[CMS Merit-based Incentive Payment System (MIPS)
Version Date: CY 2021]],"*yes*")</f>
        <v>0</v>
      </c>
      <c r="P225" s="223"/>
      <c r="Q225" s="223"/>
      <c r="R225" s="223"/>
      <c r="S225" s="223"/>
      <c r="T225" s="223"/>
      <c r="U225" s="223"/>
      <c r="V225" s="223"/>
      <c r="W225" s="223"/>
      <c r="X225" s="223"/>
      <c r="Y225" s="223"/>
      <c r="Z225" s="223"/>
      <c r="AA225" s="223"/>
      <c r="AB225" s="223"/>
      <c r="AC225" s="223"/>
      <c r="AD225" s="223"/>
      <c r="AE225" s="223"/>
      <c r="AF225" s="223"/>
      <c r="AG225" s="223"/>
      <c r="AH225" s="223"/>
    </row>
    <row r="226" spans="1:34" s="26" customFormat="1" ht="76.5" customHeight="1">
      <c r="A226" s="177" t="s">
        <v>732</v>
      </c>
      <c r="B226" s="55" t="s">
        <v>3158</v>
      </c>
      <c r="C226" s="55" t="s">
        <v>149</v>
      </c>
      <c r="D226" s="55" t="s">
        <v>2381</v>
      </c>
      <c r="E226" s="210" t="s">
        <v>1652</v>
      </c>
      <c r="F226" s="62"/>
      <c r="G226" s="62"/>
      <c r="H226" s="181" t="s">
        <v>1438</v>
      </c>
      <c r="I226" s="47" t="s">
        <v>1945</v>
      </c>
      <c r="J226" s="47" t="s">
        <v>97</v>
      </c>
      <c r="K226" s="47" t="s">
        <v>1908</v>
      </c>
      <c r="L226" s="47" t="s">
        <v>1931</v>
      </c>
      <c r="M226" s="149" t="s">
        <v>1932</v>
      </c>
      <c r="N226" s="149"/>
      <c r="O226" s="46">
        <f>COUNTIF(Table48[[#This Row],[CMMI Comprehensive Primary Care Plus (CPC+)
Version Date: CY 2021]:[CMS Merit-based Incentive Payment System (MIPS)
Version Date: CY 2021]],"*yes*")</f>
        <v>0</v>
      </c>
      <c r="P226" s="223"/>
      <c r="Q226" s="223"/>
      <c r="R226" s="223"/>
      <c r="S226" s="223"/>
      <c r="T226" s="223"/>
      <c r="U226" s="223"/>
      <c r="V226" s="223"/>
      <c r="W226" s="223"/>
      <c r="X226" s="223"/>
      <c r="Y226" s="223"/>
      <c r="Z226" s="223"/>
      <c r="AA226" s="223"/>
      <c r="AB226" s="223"/>
      <c r="AC226" s="223"/>
      <c r="AD226" s="223"/>
      <c r="AE226" s="223"/>
      <c r="AF226" s="223"/>
      <c r="AG226" s="223"/>
      <c r="AH226" s="223"/>
    </row>
    <row r="227" spans="1:34" s="26" customFormat="1" ht="76.5" customHeight="1">
      <c r="A227" s="176" t="s">
        <v>733</v>
      </c>
      <c r="B227" s="55" t="s">
        <v>2257</v>
      </c>
      <c r="C227" s="55" t="s">
        <v>322</v>
      </c>
      <c r="D227" s="55" t="s">
        <v>2381</v>
      </c>
      <c r="E227" s="210" t="s">
        <v>1652</v>
      </c>
      <c r="F227" s="62"/>
      <c r="G227" s="62"/>
      <c r="H227" s="181" t="s">
        <v>1439</v>
      </c>
      <c r="I227" s="47" t="s">
        <v>1945</v>
      </c>
      <c r="J227" s="47" t="s">
        <v>97</v>
      </c>
      <c r="K227" s="47" t="s">
        <v>1908</v>
      </c>
      <c r="L227" s="47" t="s">
        <v>1931</v>
      </c>
      <c r="M227" s="149" t="s">
        <v>1932</v>
      </c>
      <c r="N227" s="47"/>
      <c r="O227" s="46">
        <f>COUNTIF(Table48[[#This Row],[CMMI Comprehensive Primary Care Plus (CPC+)
Version Date: CY 2021]:[CMS Merit-based Incentive Payment System (MIPS)
Version Date: CY 2021]],"*yes*")</f>
        <v>0</v>
      </c>
      <c r="P227" s="223"/>
      <c r="Q227" s="223"/>
      <c r="R227" s="223"/>
      <c r="S227" s="223"/>
      <c r="T227" s="223"/>
      <c r="U227" s="223"/>
      <c r="V227" s="223"/>
      <c r="W227" s="223"/>
      <c r="X227" s="223"/>
      <c r="Y227" s="223"/>
      <c r="Z227" s="223"/>
      <c r="AA227" s="223"/>
      <c r="AB227" s="223"/>
      <c r="AC227" s="223"/>
      <c r="AD227" s="223"/>
      <c r="AE227" s="223"/>
      <c r="AF227" s="223"/>
      <c r="AG227" s="223"/>
      <c r="AH227" s="223"/>
    </row>
    <row r="228" spans="1:34" s="26" customFormat="1" ht="76.5" customHeight="1">
      <c r="A228" s="176" t="s">
        <v>734</v>
      </c>
      <c r="B228" s="55" t="s">
        <v>2259</v>
      </c>
      <c r="C228" s="55" t="s">
        <v>1771</v>
      </c>
      <c r="D228" s="55" t="s">
        <v>2381</v>
      </c>
      <c r="E228" s="210" t="s">
        <v>1652</v>
      </c>
      <c r="F228" s="62"/>
      <c r="G228" s="62"/>
      <c r="H228" s="181" t="s">
        <v>1770</v>
      </c>
      <c r="I228" s="47" t="s">
        <v>1945</v>
      </c>
      <c r="J228" s="47" t="s">
        <v>97</v>
      </c>
      <c r="K228" s="47" t="s">
        <v>1908</v>
      </c>
      <c r="L228" s="47" t="s">
        <v>1931</v>
      </c>
      <c r="M228" s="149" t="s">
        <v>327</v>
      </c>
      <c r="N228" s="47"/>
      <c r="O228" s="46">
        <f>COUNTIF(Table48[[#This Row],[CMMI Comprehensive Primary Care Plus (CPC+)
Version Date: CY 2021]:[CMS Merit-based Incentive Payment System (MIPS)
Version Date: CY 2021]],"*yes*")</f>
        <v>0</v>
      </c>
      <c r="P228" s="223"/>
      <c r="Q228" s="223"/>
      <c r="R228" s="223"/>
      <c r="S228" s="223"/>
      <c r="T228" s="223"/>
      <c r="U228" s="223"/>
      <c r="V228" s="223"/>
      <c r="W228" s="223"/>
      <c r="X228" s="223"/>
      <c r="Y228" s="223"/>
      <c r="Z228" s="223"/>
      <c r="AA228" s="223"/>
      <c r="AB228" s="223"/>
      <c r="AC228" s="223"/>
      <c r="AD228" s="223"/>
      <c r="AE228" s="223"/>
      <c r="AF228" s="223"/>
      <c r="AG228" s="223"/>
      <c r="AH228" s="223"/>
    </row>
    <row r="229" spans="1:34" s="26" customFormat="1" ht="76.5" customHeight="1">
      <c r="A229" s="177" t="s">
        <v>735</v>
      </c>
      <c r="B229" s="55" t="s">
        <v>2258</v>
      </c>
      <c r="C229" s="55" t="s">
        <v>272</v>
      </c>
      <c r="D229" s="55" t="s">
        <v>2381</v>
      </c>
      <c r="E229" s="210" t="s">
        <v>1652</v>
      </c>
      <c r="F229" s="62"/>
      <c r="G229" s="62"/>
      <c r="H229" s="181" t="s">
        <v>1440</v>
      </c>
      <c r="I229" s="47" t="s">
        <v>1905</v>
      </c>
      <c r="J229" s="47" t="s">
        <v>1909</v>
      </c>
      <c r="K229" s="47" t="s">
        <v>1890</v>
      </c>
      <c r="L229" s="47" t="s">
        <v>1931</v>
      </c>
      <c r="M229" s="149" t="s">
        <v>327</v>
      </c>
      <c r="N229" s="149"/>
      <c r="O229" s="46">
        <f>COUNTIF(Table48[[#This Row],[CMMI Comprehensive Primary Care Plus (CPC+)
Version Date: CY 2021]:[CMS Merit-based Incentive Payment System (MIPS)
Version Date: CY 2021]],"*yes*")</f>
        <v>0</v>
      </c>
      <c r="P229" s="223"/>
      <c r="Q229" s="223"/>
      <c r="R229" s="223"/>
      <c r="S229" s="223"/>
      <c r="T229" s="223"/>
      <c r="U229" s="223"/>
      <c r="V229" s="223"/>
      <c r="W229" s="223"/>
      <c r="X229" s="223"/>
      <c r="Y229" s="223"/>
      <c r="Z229" s="223" t="s">
        <v>1</v>
      </c>
      <c r="AA229" s="223" t="s">
        <v>3678</v>
      </c>
      <c r="AB229" s="223"/>
      <c r="AC229" s="223"/>
      <c r="AD229" s="223"/>
      <c r="AE229" s="223"/>
      <c r="AF229" s="223"/>
      <c r="AG229" s="223"/>
      <c r="AH229" s="223"/>
    </row>
    <row r="230" spans="1:34" s="26" customFormat="1" ht="76.5" customHeight="1">
      <c r="A230" s="176" t="s">
        <v>2912</v>
      </c>
      <c r="B230" s="55" t="s">
        <v>3061</v>
      </c>
      <c r="C230" s="55" t="s">
        <v>273</v>
      </c>
      <c r="D230" s="55" t="s">
        <v>2381</v>
      </c>
      <c r="E230" s="198" t="s">
        <v>1652</v>
      </c>
      <c r="F230" s="62"/>
      <c r="G230" s="62"/>
      <c r="H230" s="181" t="s">
        <v>3060</v>
      </c>
      <c r="I230" s="47" t="s">
        <v>1905</v>
      </c>
      <c r="J230" s="47" t="s">
        <v>1909</v>
      </c>
      <c r="K230" s="47" t="s">
        <v>1890</v>
      </c>
      <c r="L230" s="47" t="s">
        <v>1931</v>
      </c>
      <c r="M230" s="47" t="s">
        <v>1755</v>
      </c>
      <c r="N230" s="47"/>
      <c r="O230" s="46">
        <f>COUNTIF(Table48[[#This Row],[CMMI Comprehensive Primary Care Plus (CPC+)
Version Date: CY 2021]:[CMS Merit-based Incentive Payment System (MIPS)
Version Date: CY 2021]],"*yes*")</f>
        <v>0</v>
      </c>
      <c r="P230" s="223"/>
      <c r="Q230" s="223"/>
      <c r="R230" s="223"/>
      <c r="S230" s="223"/>
      <c r="T230" s="223"/>
      <c r="U230" s="223"/>
      <c r="V230" s="223"/>
      <c r="W230" s="223"/>
      <c r="X230" s="223"/>
      <c r="Y230" s="223"/>
      <c r="Z230" s="223" t="s">
        <v>3062</v>
      </c>
      <c r="AA230" s="223" t="s">
        <v>1873</v>
      </c>
      <c r="AB230" s="223"/>
      <c r="AC230" s="223"/>
      <c r="AD230" s="223"/>
      <c r="AE230" s="223"/>
      <c r="AF230" s="223"/>
      <c r="AG230" s="223"/>
      <c r="AH230" s="223"/>
    </row>
    <row r="231" spans="1:34" s="26" customFormat="1" ht="76.5" customHeight="1">
      <c r="A231" s="176" t="s">
        <v>736</v>
      </c>
      <c r="B231" s="55" t="s">
        <v>2260</v>
      </c>
      <c r="C231" s="55" t="s">
        <v>274</v>
      </c>
      <c r="D231" s="55" t="s">
        <v>2381</v>
      </c>
      <c r="E231" s="210" t="s">
        <v>1652</v>
      </c>
      <c r="F231" s="62"/>
      <c r="G231" s="62"/>
      <c r="H231" s="181" t="s">
        <v>1442</v>
      </c>
      <c r="I231" s="47" t="s">
        <v>1905</v>
      </c>
      <c r="J231" s="47" t="s">
        <v>1909</v>
      </c>
      <c r="K231" s="47" t="s">
        <v>1890</v>
      </c>
      <c r="L231" s="47" t="s">
        <v>1931</v>
      </c>
      <c r="M231" s="149" t="s">
        <v>327</v>
      </c>
      <c r="N231" s="149"/>
      <c r="O231" s="46">
        <f>COUNTIF(Table48[[#This Row],[CMMI Comprehensive Primary Care Plus (CPC+)
Version Date: CY 2021]:[CMS Merit-based Incentive Payment System (MIPS)
Version Date: CY 2021]],"*yes*")</f>
        <v>0</v>
      </c>
      <c r="P231" s="223"/>
      <c r="Q231" s="223"/>
      <c r="R231" s="223"/>
      <c r="S231" s="223"/>
      <c r="T231" s="223"/>
      <c r="U231" s="223"/>
      <c r="V231" s="223"/>
      <c r="W231" s="223"/>
      <c r="X231" s="223"/>
      <c r="Y231" s="223"/>
      <c r="Z231" s="223"/>
      <c r="AA231" s="223" t="s">
        <v>2002</v>
      </c>
      <c r="AB231" s="223"/>
      <c r="AC231" s="223"/>
      <c r="AD231" s="223"/>
      <c r="AE231" s="223"/>
      <c r="AF231" s="223"/>
      <c r="AG231" s="223"/>
      <c r="AH231" s="223"/>
    </row>
    <row r="232" spans="1:34" s="26" customFormat="1" ht="76.5" customHeight="1">
      <c r="A232" s="177" t="s">
        <v>737</v>
      </c>
      <c r="B232" s="55" t="s">
        <v>3053</v>
      </c>
      <c r="C232" s="55" t="s">
        <v>3055</v>
      </c>
      <c r="D232" s="55" t="s">
        <v>2380</v>
      </c>
      <c r="E232" s="210" t="s">
        <v>3054</v>
      </c>
      <c r="F232" s="62"/>
      <c r="G232" s="62"/>
      <c r="H232" s="181" t="s">
        <v>3220</v>
      </c>
      <c r="I232" s="47" t="s">
        <v>1905</v>
      </c>
      <c r="J232" s="47" t="s">
        <v>1906</v>
      </c>
      <c r="K232" s="47" t="s">
        <v>1890</v>
      </c>
      <c r="L232" s="47" t="s">
        <v>1897</v>
      </c>
      <c r="M232" s="149" t="s">
        <v>327</v>
      </c>
      <c r="N232" s="149"/>
      <c r="O232" s="46">
        <f>COUNTIF(Table48[[#This Row],[CMMI Comprehensive Primary Care Plus (CPC+)
Version Date: CY 2021]:[CMS Merit-based Incentive Payment System (MIPS)
Version Date: CY 2021]],"*yes*")</f>
        <v>0</v>
      </c>
      <c r="P232" s="223"/>
      <c r="Q232" s="223"/>
      <c r="R232" s="223"/>
      <c r="S232" s="223"/>
      <c r="T232" s="223"/>
      <c r="U232" s="223"/>
      <c r="V232" s="223"/>
      <c r="W232" s="223"/>
      <c r="X232" s="223"/>
      <c r="Y232" s="223"/>
      <c r="Z232" s="223" t="s">
        <v>3876</v>
      </c>
      <c r="AA232" s="223"/>
      <c r="AB232" s="223"/>
      <c r="AC232" s="223"/>
      <c r="AD232" s="223"/>
      <c r="AE232" s="223"/>
      <c r="AF232" s="223"/>
      <c r="AG232" s="223"/>
      <c r="AH232" s="223"/>
    </row>
    <row r="233" spans="1:34" s="26" customFormat="1" ht="76.5" customHeight="1">
      <c r="A233" s="176" t="s">
        <v>738</v>
      </c>
      <c r="B233" s="55" t="s">
        <v>2261</v>
      </c>
      <c r="C233" s="55" t="s">
        <v>275</v>
      </c>
      <c r="D233" s="55" t="s">
        <v>2380</v>
      </c>
      <c r="E233" s="210" t="s">
        <v>1652</v>
      </c>
      <c r="F233" s="62"/>
      <c r="G233" s="62"/>
      <c r="H233" s="181" t="s">
        <v>3471</v>
      </c>
      <c r="I233" s="47" t="s">
        <v>1905</v>
      </c>
      <c r="J233" s="47" t="s">
        <v>1895</v>
      </c>
      <c r="K233" s="47" t="s">
        <v>1896</v>
      </c>
      <c r="L233" s="47" t="s">
        <v>1897</v>
      </c>
      <c r="M233" s="149" t="s">
        <v>5</v>
      </c>
      <c r="N233" s="149" t="s">
        <v>1</v>
      </c>
      <c r="O233" s="46">
        <f>COUNTIF(Table48[[#This Row],[CMMI Comprehensive Primary Care Plus (CPC+)
Version Date: CY 2021]:[CMS Merit-based Incentive Payment System (MIPS)
Version Date: CY 2021]],"*yes*")</f>
        <v>0</v>
      </c>
      <c r="P233" s="223"/>
      <c r="Q233" s="223"/>
      <c r="R233" s="223"/>
      <c r="S233" s="223"/>
      <c r="T233" s="223"/>
      <c r="U233" s="223"/>
      <c r="V233" s="223"/>
      <c r="W233" s="223"/>
      <c r="X233" s="223" t="s">
        <v>2479</v>
      </c>
      <c r="Y233" s="223"/>
      <c r="Z233" s="223" t="s">
        <v>3348</v>
      </c>
      <c r="AA233" s="223"/>
      <c r="AB233" s="223"/>
      <c r="AC233" s="223"/>
      <c r="AD233" s="223"/>
      <c r="AE233" s="223"/>
      <c r="AF233" s="223"/>
      <c r="AG233" s="223"/>
      <c r="AH233" s="223"/>
    </row>
    <row r="234" spans="1:34" s="26" customFormat="1" ht="76.5" customHeight="1">
      <c r="A234" s="177" t="s">
        <v>739</v>
      </c>
      <c r="B234" s="55" t="s">
        <v>2262</v>
      </c>
      <c r="C234" s="55" t="s">
        <v>276</v>
      </c>
      <c r="D234" s="55" t="s">
        <v>2380</v>
      </c>
      <c r="E234" s="210" t="s">
        <v>1652</v>
      </c>
      <c r="F234" s="62"/>
      <c r="G234" s="62"/>
      <c r="H234" s="181" t="s">
        <v>1443</v>
      </c>
      <c r="I234" s="47" t="s">
        <v>1905</v>
      </c>
      <c r="J234" s="47" t="s">
        <v>1900</v>
      </c>
      <c r="K234" s="47" t="s">
        <v>1896</v>
      </c>
      <c r="L234" s="47" t="s">
        <v>1897</v>
      </c>
      <c r="M234" s="149" t="s">
        <v>5</v>
      </c>
      <c r="N234" s="149"/>
      <c r="O234" s="46">
        <f>COUNTIF(Table48[[#This Row],[CMMI Comprehensive Primary Care Plus (CPC+)
Version Date: CY 2021]:[CMS Merit-based Incentive Payment System (MIPS)
Version Date: CY 2021]],"*yes*")</f>
        <v>0</v>
      </c>
      <c r="P234" s="223"/>
      <c r="Q234" s="223"/>
      <c r="R234" s="223"/>
      <c r="S234" s="223"/>
      <c r="T234" s="223"/>
      <c r="U234" s="223"/>
      <c r="V234" s="223"/>
      <c r="W234" s="223"/>
      <c r="X234" s="223"/>
      <c r="Y234" s="223"/>
      <c r="Z234" s="223" t="s">
        <v>3349</v>
      </c>
      <c r="AA234" s="223"/>
      <c r="AB234" s="223"/>
      <c r="AC234" s="223"/>
      <c r="AD234" s="223"/>
      <c r="AE234" s="223"/>
      <c r="AF234" s="223"/>
      <c r="AG234" s="223"/>
      <c r="AH234" s="223"/>
    </row>
    <row r="235" spans="1:34" s="26" customFormat="1" ht="76.5" customHeight="1">
      <c r="A235" s="176" t="s">
        <v>740</v>
      </c>
      <c r="B235" s="55" t="s">
        <v>823</v>
      </c>
      <c r="C235" s="55" t="s">
        <v>1069</v>
      </c>
      <c r="D235" s="55" t="s">
        <v>2380</v>
      </c>
      <c r="E235" s="210" t="s">
        <v>1651</v>
      </c>
      <c r="F235" s="62" t="s">
        <v>2754</v>
      </c>
      <c r="G235" s="62"/>
      <c r="H235" s="181" t="s">
        <v>824</v>
      </c>
      <c r="I235" s="47" t="s">
        <v>97</v>
      </c>
      <c r="J235" s="47" t="s">
        <v>1895</v>
      </c>
      <c r="K235" s="47" t="s">
        <v>1890</v>
      </c>
      <c r="L235" s="47" t="s">
        <v>1897</v>
      </c>
      <c r="M235" s="149" t="s">
        <v>1755</v>
      </c>
      <c r="N235" s="149" t="s">
        <v>1</v>
      </c>
      <c r="O235" s="46">
        <f>COUNTIF(Table48[[#This Row],[CMMI Comprehensive Primary Care Plus (CPC+)
Version Date: CY 2021]:[CMS Merit-based Incentive Payment System (MIPS)
Version Date: CY 2021]],"*yes*")</f>
        <v>1</v>
      </c>
      <c r="P235" s="223"/>
      <c r="Q235" s="223"/>
      <c r="R235" s="223"/>
      <c r="S235" s="223"/>
      <c r="T235" s="223"/>
      <c r="U235" s="223"/>
      <c r="V235" s="223"/>
      <c r="W235" s="223" t="s">
        <v>1</v>
      </c>
      <c r="X235" s="223"/>
      <c r="Y235" s="223"/>
      <c r="Z235" s="223"/>
      <c r="AA235" s="223"/>
      <c r="AB235" s="223"/>
      <c r="AC235" s="223"/>
      <c r="AD235" s="223"/>
      <c r="AE235" s="223"/>
      <c r="AF235" s="223"/>
      <c r="AG235" s="223"/>
      <c r="AH235" s="223"/>
    </row>
    <row r="236" spans="1:34" s="26" customFormat="1" ht="76.5" customHeight="1">
      <c r="A236" s="177" t="s">
        <v>358</v>
      </c>
      <c r="B236" s="55" t="s">
        <v>825</v>
      </c>
      <c r="C236" s="55" t="s">
        <v>1070</v>
      </c>
      <c r="D236" s="57" t="s">
        <v>2380</v>
      </c>
      <c r="E236" s="210" t="s">
        <v>1651</v>
      </c>
      <c r="F236" s="58" t="s">
        <v>2752</v>
      </c>
      <c r="G236" s="58"/>
      <c r="H236" s="181" t="s">
        <v>826</v>
      </c>
      <c r="I236" s="47" t="s">
        <v>3011</v>
      </c>
      <c r="J236" s="47" t="s">
        <v>1899</v>
      </c>
      <c r="K236" s="47" t="s">
        <v>1890</v>
      </c>
      <c r="L236" s="47" t="s">
        <v>1897</v>
      </c>
      <c r="M236" s="149" t="s">
        <v>1755</v>
      </c>
      <c r="N236" s="149"/>
      <c r="O236" s="46">
        <f>COUNTIF(Table48[[#This Row],[CMMI Comprehensive Primary Care Plus (CPC+)
Version Date: CY 2021]:[CMS Merit-based Incentive Payment System (MIPS)
Version Date: CY 2021]],"*yes*")</f>
        <v>0</v>
      </c>
      <c r="P236" s="223"/>
      <c r="Q236" s="223"/>
      <c r="R236" s="223"/>
      <c r="S236" s="223"/>
      <c r="T236" s="223"/>
      <c r="U236" s="223"/>
      <c r="V236" s="223"/>
      <c r="W236" s="223"/>
      <c r="X236" s="223"/>
      <c r="Y236" s="223"/>
      <c r="Z236" s="223"/>
      <c r="AA236" s="223"/>
      <c r="AB236" s="223"/>
      <c r="AC236" s="223"/>
      <c r="AD236" s="223"/>
      <c r="AE236" s="223"/>
      <c r="AF236" s="223"/>
      <c r="AG236" s="223"/>
      <c r="AH236" s="223"/>
    </row>
    <row r="237" spans="1:34" s="26" customFormat="1" ht="76.5" customHeight="1">
      <c r="A237" s="176" t="s">
        <v>742</v>
      </c>
      <c r="B237" s="55" t="s">
        <v>827</v>
      </c>
      <c r="C237" s="55" t="s">
        <v>1071</v>
      </c>
      <c r="D237" s="57" t="s">
        <v>2381</v>
      </c>
      <c r="E237" s="210" t="s">
        <v>1651</v>
      </c>
      <c r="F237" s="62" t="s">
        <v>2753</v>
      </c>
      <c r="G237" s="62"/>
      <c r="H237" s="181" t="s">
        <v>2409</v>
      </c>
      <c r="I237" s="47" t="s">
        <v>3011</v>
      </c>
      <c r="J237" s="47" t="s">
        <v>1899</v>
      </c>
      <c r="K237" s="47" t="s">
        <v>1890</v>
      </c>
      <c r="L237" s="47" t="s">
        <v>1897</v>
      </c>
      <c r="M237" s="149" t="s">
        <v>1755</v>
      </c>
      <c r="N237" s="149" t="s">
        <v>1</v>
      </c>
      <c r="O237" s="46">
        <f>COUNTIF(Table48[[#This Row],[CMMI Comprehensive Primary Care Plus (CPC+)
Version Date: CY 2021]:[CMS Merit-based Incentive Payment System (MIPS)
Version Date: CY 2021]],"*yes*")</f>
        <v>1</v>
      </c>
      <c r="P237" s="223"/>
      <c r="Q237" s="223"/>
      <c r="R237" s="223"/>
      <c r="S237" s="223"/>
      <c r="T237" s="223"/>
      <c r="U237" s="223"/>
      <c r="V237" s="223"/>
      <c r="W237" s="223" t="s">
        <v>1</v>
      </c>
      <c r="X237" s="223"/>
      <c r="Y237" s="223"/>
      <c r="Z237" s="223"/>
      <c r="AA237" s="223"/>
      <c r="AB237" s="223"/>
      <c r="AC237" s="223"/>
      <c r="AD237" s="223"/>
      <c r="AE237" s="223"/>
      <c r="AF237" s="223"/>
      <c r="AG237" s="223"/>
      <c r="AH237" s="223"/>
    </row>
    <row r="238" spans="1:34" s="26" customFormat="1" ht="76.5" customHeight="1">
      <c r="A238" s="177" t="s">
        <v>745</v>
      </c>
      <c r="B238" s="55" t="s">
        <v>828</v>
      </c>
      <c r="C238" s="55" t="s">
        <v>1072</v>
      </c>
      <c r="D238" s="57" t="s">
        <v>2381</v>
      </c>
      <c r="E238" s="210" t="s">
        <v>1651</v>
      </c>
      <c r="F238" s="62" t="s">
        <v>2751</v>
      </c>
      <c r="G238" s="62"/>
      <c r="H238" s="181" t="s">
        <v>829</v>
      </c>
      <c r="I238" s="47" t="s">
        <v>97</v>
      </c>
      <c r="J238" s="47" t="s">
        <v>1906</v>
      </c>
      <c r="K238" s="47" t="s">
        <v>1890</v>
      </c>
      <c r="L238" s="47" t="s">
        <v>1897</v>
      </c>
      <c r="M238" s="149" t="s">
        <v>1755</v>
      </c>
      <c r="N238" s="149"/>
      <c r="O238" s="46">
        <f>COUNTIF(Table48[[#This Row],[CMMI Comprehensive Primary Care Plus (CPC+)
Version Date: CY 2021]:[CMS Merit-based Incentive Payment System (MIPS)
Version Date: CY 2021]],"*yes*")</f>
        <v>1</v>
      </c>
      <c r="P238" s="223"/>
      <c r="Q238" s="223"/>
      <c r="R238" s="223"/>
      <c r="S238" s="223"/>
      <c r="T238" s="223"/>
      <c r="U238" s="223"/>
      <c r="V238" s="223"/>
      <c r="W238" s="223" t="s">
        <v>1</v>
      </c>
      <c r="X238" s="223"/>
      <c r="Y238" s="223"/>
      <c r="Z238" s="223"/>
      <c r="AA238" s="223"/>
      <c r="AB238" s="223"/>
      <c r="AC238" s="223"/>
      <c r="AD238" s="223"/>
      <c r="AE238" s="223"/>
      <c r="AF238" s="223"/>
      <c r="AG238" s="223"/>
      <c r="AH238" s="223"/>
    </row>
    <row r="239" spans="1:34" s="26" customFormat="1" ht="76.5" customHeight="1">
      <c r="A239" s="176" t="s">
        <v>1088</v>
      </c>
      <c r="B239" s="55" t="s">
        <v>2263</v>
      </c>
      <c r="C239" s="55" t="s">
        <v>277</v>
      </c>
      <c r="D239" s="55" t="s">
        <v>2381</v>
      </c>
      <c r="E239" s="210" t="s">
        <v>1652</v>
      </c>
      <c r="F239" s="62"/>
      <c r="G239" s="62"/>
      <c r="H239" s="181" t="s">
        <v>2031</v>
      </c>
      <c r="I239" s="47" t="s">
        <v>1888</v>
      </c>
      <c r="J239" s="47" t="s">
        <v>1906</v>
      </c>
      <c r="K239" s="47" t="s">
        <v>1890</v>
      </c>
      <c r="L239" s="47" t="s">
        <v>1897</v>
      </c>
      <c r="M239" s="149" t="s">
        <v>5</v>
      </c>
      <c r="N239" s="149" t="s">
        <v>1</v>
      </c>
      <c r="O239" s="46">
        <f>COUNTIF(Table48[[#This Row],[CMMI Comprehensive Primary Care Plus (CPC+)
Version Date: CY 2021]:[CMS Merit-based Incentive Payment System (MIPS)
Version Date: CY 2021]],"*yes*")</f>
        <v>0</v>
      </c>
      <c r="P239" s="223"/>
      <c r="Q239" s="223"/>
      <c r="R239" s="223"/>
      <c r="S239" s="223"/>
      <c r="T239" s="223"/>
      <c r="U239" s="223"/>
      <c r="V239" s="223"/>
      <c r="W239" s="223"/>
      <c r="X239" s="223"/>
      <c r="Y239" s="223"/>
      <c r="Z239" s="223"/>
      <c r="AA239" s="223"/>
      <c r="AB239" s="223"/>
      <c r="AC239" s="223"/>
      <c r="AD239" s="223"/>
      <c r="AE239" s="223"/>
      <c r="AF239" s="223"/>
      <c r="AG239" s="223"/>
      <c r="AH239" s="223"/>
    </row>
    <row r="240" spans="1:34" s="26" customFormat="1" ht="76.5" customHeight="1">
      <c r="A240" s="177" t="s">
        <v>1089</v>
      </c>
      <c r="B240" s="55" t="s">
        <v>2264</v>
      </c>
      <c r="C240" s="55" t="s">
        <v>278</v>
      </c>
      <c r="D240" s="57" t="s">
        <v>2381</v>
      </c>
      <c r="E240" s="210" t="s">
        <v>1652</v>
      </c>
      <c r="F240" s="62"/>
      <c r="G240" s="62"/>
      <c r="H240" s="181" t="s">
        <v>2032</v>
      </c>
      <c r="I240" s="47" t="s">
        <v>1888</v>
      </c>
      <c r="J240" s="47" t="s">
        <v>1902</v>
      </c>
      <c r="K240" s="47" t="s">
        <v>1890</v>
      </c>
      <c r="L240" s="47" t="s">
        <v>1897</v>
      </c>
      <c r="M240" s="149" t="s">
        <v>5</v>
      </c>
      <c r="N240" s="149"/>
      <c r="O240" s="46">
        <f>COUNTIF(Table48[[#This Row],[CMMI Comprehensive Primary Care Plus (CPC+)
Version Date: CY 2021]:[CMS Merit-based Incentive Payment System (MIPS)
Version Date: CY 2021]],"*yes*")</f>
        <v>0</v>
      </c>
      <c r="P240" s="223"/>
      <c r="Q240" s="223"/>
      <c r="R240" s="223"/>
      <c r="S240" s="223"/>
      <c r="T240" s="223"/>
      <c r="U240" s="223"/>
      <c r="V240" s="223"/>
      <c r="W240" s="223"/>
      <c r="X240" s="223"/>
      <c r="Y240" s="223"/>
      <c r="Z240" s="223" t="s">
        <v>1</v>
      </c>
      <c r="AA240" s="223"/>
      <c r="AB240" s="223"/>
      <c r="AC240" s="223"/>
      <c r="AD240" s="223"/>
      <c r="AE240" s="223"/>
      <c r="AF240" s="223"/>
      <c r="AG240" s="223"/>
      <c r="AH240" s="223"/>
    </row>
    <row r="241" spans="1:34" s="26" customFormat="1" ht="76.5" customHeight="1">
      <c r="A241" s="177" t="s">
        <v>1090</v>
      </c>
      <c r="B241" s="55" t="s">
        <v>183</v>
      </c>
      <c r="C241" s="55" t="s">
        <v>178</v>
      </c>
      <c r="D241" s="57" t="s">
        <v>2380</v>
      </c>
      <c r="E241" s="210" t="s">
        <v>1652</v>
      </c>
      <c r="F241" s="62"/>
      <c r="G241" s="62"/>
      <c r="H241" s="181" t="s">
        <v>1933</v>
      </c>
      <c r="I241" s="212" t="s">
        <v>1922</v>
      </c>
      <c r="J241" s="47" t="s">
        <v>97</v>
      </c>
      <c r="K241" s="47" t="s">
        <v>1894</v>
      </c>
      <c r="L241" s="47" t="s">
        <v>1897</v>
      </c>
      <c r="M241" s="149" t="s">
        <v>6</v>
      </c>
      <c r="N241" s="149"/>
      <c r="O241" s="46">
        <f>COUNTIF(Table48[[#This Row],[CMMI Comprehensive Primary Care Plus (CPC+)
Version Date: CY 2021]:[CMS Merit-based Incentive Payment System (MIPS)
Version Date: CY 2021]],"*yes*")</f>
        <v>0</v>
      </c>
      <c r="P241" s="223"/>
      <c r="Q241" s="223"/>
      <c r="R241" s="223"/>
      <c r="S241" s="223"/>
      <c r="T241" s="223"/>
      <c r="U241" s="223"/>
      <c r="V241" s="223"/>
      <c r="W241" s="223"/>
      <c r="X241" s="223"/>
      <c r="Y241" s="223"/>
      <c r="Z241" s="223"/>
      <c r="AA241" s="223"/>
      <c r="AB241" s="223"/>
      <c r="AC241" s="223"/>
      <c r="AD241" s="223"/>
      <c r="AE241" s="223"/>
      <c r="AF241" s="223"/>
      <c r="AG241" s="223"/>
      <c r="AH241" s="223"/>
    </row>
    <row r="242" spans="1:34" s="26" customFormat="1" ht="76.5" customHeight="1">
      <c r="A242" s="176" t="s">
        <v>1091</v>
      </c>
      <c r="B242" s="55" t="s">
        <v>2265</v>
      </c>
      <c r="C242" s="55" t="s">
        <v>279</v>
      </c>
      <c r="D242" s="57" t="s">
        <v>2380</v>
      </c>
      <c r="E242" s="210" t="s">
        <v>1652</v>
      </c>
      <c r="F242" s="62"/>
      <c r="G242" s="62"/>
      <c r="H242" s="181" t="s">
        <v>1444</v>
      </c>
      <c r="I242" s="212" t="s">
        <v>1905</v>
      </c>
      <c r="J242" s="47" t="s">
        <v>1906</v>
      </c>
      <c r="K242" s="47" t="s">
        <v>1890</v>
      </c>
      <c r="L242" s="47" t="s">
        <v>1897</v>
      </c>
      <c r="M242" s="149" t="s">
        <v>1755</v>
      </c>
      <c r="N242" s="149"/>
      <c r="O242" s="46">
        <f>COUNTIF(Table48[[#This Row],[CMMI Comprehensive Primary Care Plus (CPC+)
Version Date: CY 2021]:[CMS Merit-based Incentive Payment System (MIPS)
Version Date: CY 2021]],"*yes*")</f>
        <v>0</v>
      </c>
      <c r="P242" s="223"/>
      <c r="Q242" s="223"/>
      <c r="R242" s="223"/>
      <c r="S242" s="223"/>
      <c r="T242" s="223"/>
      <c r="U242" s="223"/>
      <c r="V242" s="223"/>
      <c r="W242" s="223"/>
      <c r="X242" s="223"/>
      <c r="Y242" s="223"/>
      <c r="Z242" s="223"/>
      <c r="AA242" s="223"/>
      <c r="AB242" s="223"/>
      <c r="AC242" s="223"/>
      <c r="AD242" s="223"/>
      <c r="AE242" s="223"/>
      <c r="AF242" s="223"/>
      <c r="AG242" s="223"/>
      <c r="AH242" s="223"/>
    </row>
    <row r="243" spans="1:34" s="26" customFormat="1" ht="76.5" customHeight="1">
      <c r="A243" s="177" t="s">
        <v>1092</v>
      </c>
      <c r="B243" s="55" t="s">
        <v>2266</v>
      </c>
      <c r="C243" s="55" t="s">
        <v>280</v>
      </c>
      <c r="D243" s="57" t="s">
        <v>2380</v>
      </c>
      <c r="E243" s="210" t="s">
        <v>1652</v>
      </c>
      <c r="F243" s="62"/>
      <c r="G243" s="62"/>
      <c r="H243" s="181" t="s">
        <v>281</v>
      </c>
      <c r="I243" s="212" t="s">
        <v>1905</v>
      </c>
      <c r="J243" s="47" t="s">
        <v>1906</v>
      </c>
      <c r="K243" s="47" t="s">
        <v>1890</v>
      </c>
      <c r="L243" s="47" t="s">
        <v>1897</v>
      </c>
      <c r="M243" s="149" t="s">
        <v>1755</v>
      </c>
      <c r="N243" s="149"/>
      <c r="O243" s="46">
        <f>COUNTIF(Table48[[#This Row],[CMMI Comprehensive Primary Care Plus (CPC+)
Version Date: CY 2021]:[CMS Merit-based Incentive Payment System (MIPS)
Version Date: CY 2021]],"*yes*")</f>
        <v>0</v>
      </c>
      <c r="P243" s="223"/>
      <c r="Q243" s="223"/>
      <c r="R243" s="223"/>
      <c r="S243" s="223"/>
      <c r="T243" s="223"/>
      <c r="U243" s="223"/>
      <c r="V243" s="223"/>
      <c r="W243" s="223"/>
      <c r="X243" s="223"/>
      <c r="Y243" s="223"/>
      <c r="Z243" s="223"/>
      <c r="AA243" s="223"/>
      <c r="AB243" s="223"/>
      <c r="AC243" s="223"/>
      <c r="AD243" s="223"/>
      <c r="AE243" s="223"/>
      <c r="AF243" s="223"/>
      <c r="AG243" s="223"/>
      <c r="AH243" s="223"/>
    </row>
    <row r="244" spans="1:34" s="26" customFormat="1" ht="76.5" customHeight="1">
      <c r="A244" s="176" t="s">
        <v>1093</v>
      </c>
      <c r="B244" s="55" t="s">
        <v>2267</v>
      </c>
      <c r="C244" s="55" t="s">
        <v>71</v>
      </c>
      <c r="D244" s="57" t="s">
        <v>2380</v>
      </c>
      <c r="E244" s="210" t="s">
        <v>1652</v>
      </c>
      <c r="F244" s="62"/>
      <c r="G244" s="62"/>
      <c r="H244" s="181" t="s">
        <v>1445</v>
      </c>
      <c r="I244" s="47" t="s">
        <v>1905</v>
      </c>
      <c r="J244" s="47" t="s">
        <v>1906</v>
      </c>
      <c r="K244" s="47" t="s">
        <v>1890</v>
      </c>
      <c r="L244" s="47" t="s">
        <v>1897</v>
      </c>
      <c r="M244" s="207" t="s">
        <v>1755</v>
      </c>
      <c r="N244" s="149"/>
      <c r="O244" s="46">
        <f>COUNTIF(Table48[[#This Row],[CMMI Comprehensive Primary Care Plus (CPC+)
Version Date: CY 2021]:[CMS Merit-based Incentive Payment System (MIPS)
Version Date: CY 2021]],"*yes*")</f>
        <v>0</v>
      </c>
      <c r="P244" s="223"/>
      <c r="Q244" s="223"/>
      <c r="R244" s="223"/>
      <c r="S244" s="223"/>
      <c r="T244" s="223"/>
      <c r="U244" s="223"/>
      <c r="V244" s="223"/>
      <c r="W244" s="223"/>
      <c r="X244" s="223"/>
      <c r="Y244" s="223"/>
      <c r="Z244" s="223"/>
      <c r="AA244" s="223"/>
      <c r="AB244" s="223"/>
      <c r="AC244" s="223"/>
      <c r="AD244" s="223"/>
      <c r="AE244" s="223"/>
      <c r="AF244" s="223"/>
      <c r="AG244" s="223"/>
      <c r="AH244" s="223"/>
    </row>
    <row r="245" spans="1:34" s="26" customFormat="1" ht="76.5" customHeight="1">
      <c r="A245" s="177" t="s">
        <v>1094</v>
      </c>
      <c r="B245" s="55" t="s">
        <v>2369</v>
      </c>
      <c r="C245" s="55" t="s">
        <v>67</v>
      </c>
      <c r="D245" s="57" t="s">
        <v>2380</v>
      </c>
      <c r="E245" s="210" t="s">
        <v>583</v>
      </c>
      <c r="F245" s="62"/>
      <c r="G245" s="62"/>
      <c r="H245" s="181" t="s">
        <v>1446</v>
      </c>
      <c r="I245" s="47" t="s">
        <v>1905</v>
      </c>
      <c r="J245" s="47" t="s">
        <v>1906</v>
      </c>
      <c r="K245" s="47" t="s">
        <v>1896</v>
      </c>
      <c r="L245" s="47" t="s">
        <v>1897</v>
      </c>
      <c r="M245" s="149" t="s">
        <v>5</v>
      </c>
      <c r="N245" s="149"/>
      <c r="O245" s="46">
        <f>COUNTIF(Table48[[#This Row],[CMMI Comprehensive Primary Care Plus (CPC+)
Version Date: CY 2021]:[CMS Merit-based Incentive Payment System (MIPS)
Version Date: CY 2021]],"*yes*")</f>
        <v>0</v>
      </c>
      <c r="P245" s="223"/>
      <c r="Q245" s="223"/>
      <c r="R245" s="223"/>
      <c r="S245" s="223"/>
      <c r="T245" s="223"/>
      <c r="U245" s="223"/>
      <c r="V245" s="223"/>
      <c r="W245" s="223"/>
      <c r="X245" s="223"/>
      <c r="Y245" s="223"/>
      <c r="Z245" s="223" t="s">
        <v>3877</v>
      </c>
      <c r="AA245" s="223"/>
      <c r="AB245" s="223" t="s">
        <v>1</v>
      </c>
      <c r="AC245" s="223"/>
      <c r="AD245" s="223"/>
      <c r="AE245" s="223"/>
      <c r="AF245" s="223"/>
      <c r="AG245" s="223"/>
      <c r="AH245" s="223" t="s">
        <v>1</v>
      </c>
    </row>
    <row r="246" spans="1:34" s="26" customFormat="1" ht="76.5" customHeight="1">
      <c r="A246" s="177" t="s">
        <v>1095</v>
      </c>
      <c r="B246" s="55" t="s">
        <v>2880</v>
      </c>
      <c r="C246" s="55" t="s">
        <v>2887</v>
      </c>
      <c r="D246" s="57" t="s">
        <v>2380</v>
      </c>
      <c r="E246" s="210" t="s">
        <v>583</v>
      </c>
      <c r="F246" s="62"/>
      <c r="G246" s="62"/>
      <c r="H246" s="181" t="s">
        <v>2884</v>
      </c>
      <c r="I246" s="47" t="s">
        <v>1921</v>
      </c>
      <c r="J246" s="47" t="s">
        <v>1906</v>
      </c>
      <c r="K246" s="47" t="s">
        <v>1896</v>
      </c>
      <c r="L246" s="47" t="s">
        <v>1897</v>
      </c>
      <c r="M246" s="149" t="s">
        <v>5</v>
      </c>
      <c r="N246" s="149"/>
      <c r="O246" s="46">
        <f>COUNTIF(Table48[[#This Row],[CMMI Comprehensive Primary Care Plus (CPC+)
Version Date: CY 2021]:[CMS Merit-based Incentive Payment System (MIPS)
Version Date: CY 2021]],"*yes*")</f>
        <v>0</v>
      </c>
      <c r="P246" s="223"/>
      <c r="Q246" s="223"/>
      <c r="R246" s="223"/>
      <c r="S246" s="223"/>
      <c r="T246" s="223"/>
      <c r="U246" s="223"/>
      <c r="V246" s="223"/>
      <c r="W246" s="223"/>
      <c r="X246" s="223"/>
      <c r="Y246" s="223"/>
      <c r="Z246" s="223" t="s">
        <v>1</v>
      </c>
      <c r="AA246" s="223"/>
      <c r="AB246" s="223"/>
      <c r="AC246" s="223"/>
      <c r="AD246" s="223"/>
      <c r="AE246" s="223"/>
      <c r="AF246" s="223"/>
      <c r="AG246" s="223"/>
      <c r="AH246" s="223"/>
    </row>
    <row r="247" spans="1:34" s="26" customFormat="1" ht="76.5" customHeight="1">
      <c r="A247" s="176" t="s">
        <v>359</v>
      </c>
      <c r="B247" s="55" t="s">
        <v>2490</v>
      </c>
      <c r="C247" s="55" t="s">
        <v>2487</v>
      </c>
      <c r="D247" s="56" t="s">
        <v>2380</v>
      </c>
      <c r="E247" s="210" t="s">
        <v>135</v>
      </c>
      <c r="F247" s="58"/>
      <c r="G247" s="58"/>
      <c r="H247" s="181" t="s">
        <v>2488</v>
      </c>
      <c r="I247" s="47" t="s">
        <v>1905</v>
      </c>
      <c r="J247" s="47" t="s">
        <v>1895</v>
      </c>
      <c r="K247" s="47" t="s">
        <v>1896</v>
      </c>
      <c r="L247" s="47" t="s">
        <v>1897</v>
      </c>
      <c r="M247" s="149" t="s">
        <v>1755</v>
      </c>
      <c r="N247" s="149" t="s">
        <v>1</v>
      </c>
      <c r="O247" s="46">
        <f>COUNTIF(Table48[[#This Row],[CMMI Comprehensive Primary Care Plus (CPC+)
Version Date: CY 2021]:[CMS Merit-based Incentive Payment System (MIPS)
Version Date: CY 2021]],"*yes*")</f>
        <v>0</v>
      </c>
      <c r="P247" s="223"/>
      <c r="Q247" s="223"/>
      <c r="R247" s="223"/>
      <c r="S247" s="223"/>
      <c r="T247" s="223"/>
      <c r="U247" s="223"/>
      <c r="V247" s="223"/>
      <c r="W247" s="223"/>
      <c r="X247" s="223" t="s">
        <v>2479</v>
      </c>
      <c r="Y247" s="223"/>
      <c r="Z247" s="223"/>
      <c r="AA247" s="223"/>
      <c r="AB247" s="223"/>
      <c r="AC247" s="223"/>
      <c r="AD247" s="223"/>
      <c r="AE247" s="223"/>
      <c r="AF247" s="223"/>
      <c r="AG247" s="223"/>
      <c r="AH247" s="223"/>
    </row>
    <row r="248" spans="1:34" s="26" customFormat="1" ht="76.5" customHeight="1">
      <c r="A248" s="177" t="s">
        <v>1096</v>
      </c>
      <c r="B248" s="55" t="s">
        <v>2491</v>
      </c>
      <c r="C248" s="55" t="s">
        <v>2486</v>
      </c>
      <c r="D248" s="55" t="s">
        <v>2380</v>
      </c>
      <c r="E248" s="210" t="s">
        <v>135</v>
      </c>
      <c r="F248" s="62"/>
      <c r="G248" s="62"/>
      <c r="H248" s="181" t="s">
        <v>2489</v>
      </c>
      <c r="I248" s="47" t="s">
        <v>1905</v>
      </c>
      <c r="J248" s="47" t="s">
        <v>1895</v>
      </c>
      <c r="K248" s="47" t="s">
        <v>1896</v>
      </c>
      <c r="L248" s="47" t="s">
        <v>1897</v>
      </c>
      <c r="M248" s="149" t="s">
        <v>1755</v>
      </c>
      <c r="N248" s="149" t="s">
        <v>1</v>
      </c>
      <c r="O248" s="46">
        <f>COUNTIF(Table48[[#This Row],[CMMI Comprehensive Primary Care Plus (CPC+)
Version Date: CY 2021]:[CMS Merit-based Incentive Payment System (MIPS)
Version Date: CY 2021]],"*yes*")</f>
        <v>0</v>
      </c>
      <c r="P248" s="223"/>
      <c r="Q248" s="223"/>
      <c r="R248" s="223"/>
      <c r="S248" s="223"/>
      <c r="T248" s="223"/>
      <c r="U248" s="223"/>
      <c r="V248" s="223"/>
      <c r="W248" s="223"/>
      <c r="X248" s="223" t="s">
        <v>2479</v>
      </c>
      <c r="Y248" s="223"/>
      <c r="Z248" s="223"/>
      <c r="AA248" s="223"/>
      <c r="AB248" s="223"/>
      <c r="AC248" s="223"/>
      <c r="AD248" s="223"/>
      <c r="AE248" s="223"/>
      <c r="AF248" s="223"/>
      <c r="AG248" s="223"/>
      <c r="AH248" s="223"/>
    </row>
    <row r="249" spans="1:34" s="26" customFormat="1" ht="76.5" customHeight="1">
      <c r="A249" s="176" t="s">
        <v>1097</v>
      </c>
      <c r="B249" s="55" t="s">
        <v>150</v>
      </c>
      <c r="C249" s="55" t="s">
        <v>72</v>
      </c>
      <c r="D249" s="57" t="s">
        <v>2380</v>
      </c>
      <c r="E249" s="210" t="s">
        <v>151</v>
      </c>
      <c r="F249" s="62"/>
      <c r="G249" s="62"/>
      <c r="H249" s="181" t="s">
        <v>3120</v>
      </c>
      <c r="I249" s="47" t="s">
        <v>1944</v>
      </c>
      <c r="J249" s="47" t="s">
        <v>97</v>
      </c>
      <c r="K249" s="47" t="s">
        <v>1890</v>
      </c>
      <c r="L249" s="47" t="s">
        <v>1897</v>
      </c>
      <c r="M249" s="207" t="s">
        <v>5</v>
      </c>
      <c r="N249" s="149" t="s">
        <v>1</v>
      </c>
      <c r="O249" s="46">
        <f>COUNTIF(Table48[[#This Row],[CMMI Comprehensive Primary Care Plus (CPC+)
Version Date: CY 2021]:[CMS Merit-based Incentive Payment System (MIPS)
Version Date: CY 2021]],"*yes*")</f>
        <v>1</v>
      </c>
      <c r="P249" s="223"/>
      <c r="Q249" s="223"/>
      <c r="R249" s="223"/>
      <c r="S249" s="223"/>
      <c r="T249" s="223"/>
      <c r="U249" s="223" t="s">
        <v>3069</v>
      </c>
      <c r="V249" s="223"/>
      <c r="W249" s="223"/>
      <c r="X249" s="223"/>
      <c r="Y249" s="223"/>
      <c r="Z249" s="223"/>
      <c r="AA249" s="223"/>
      <c r="AB249" s="223"/>
      <c r="AC249" s="223"/>
      <c r="AD249" s="223" t="s">
        <v>3340</v>
      </c>
      <c r="AE249" s="223"/>
      <c r="AF249" s="223"/>
      <c r="AG249" s="223"/>
      <c r="AH249" s="223" t="s">
        <v>1</v>
      </c>
    </row>
    <row r="250" spans="1:34" s="26" customFormat="1" ht="76.5" customHeight="1">
      <c r="A250" s="177" t="s">
        <v>1098</v>
      </c>
      <c r="B250" s="55" t="s">
        <v>710</v>
      </c>
      <c r="C250" s="55" t="s">
        <v>711</v>
      </c>
      <c r="D250" s="57" t="s">
        <v>2381</v>
      </c>
      <c r="E250" s="210" t="s">
        <v>151</v>
      </c>
      <c r="F250" s="62"/>
      <c r="G250" s="62"/>
      <c r="H250" s="181" t="s">
        <v>1504</v>
      </c>
      <c r="I250" s="47" t="s">
        <v>1892</v>
      </c>
      <c r="J250" s="47" t="s">
        <v>1903</v>
      </c>
      <c r="K250" s="47" t="s">
        <v>1890</v>
      </c>
      <c r="L250" s="47" t="s">
        <v>1897</v>
      </c>
      <c r="M250" s="149" t="s">
        <v>327</v>
      </c>
      <c r="N250" s="149"/>
      <c r="O250" s="46">
        <f>COUNTIF(Table48[[#This Row],[CMMI Comprehensive Primary Care Plus (CPC+)
Version Date: CY 2021]:[CMS Merit-based Incentive Payment System (MIPS)
Version Date: CY 2021]],"*yes*")</f>
        <v>0</v>
      </c>
      <c r="P250" s="223"/>
      <c r="Q250" s="223"/>
      <c r="R250" s="223"/>
      <c r="S250" s="223"/>
      <c r="T250" s="223"/>
      <c r="U250" s="223"/>
      <c r="V250" s="223"/>
      <c r="W250" s="223"/>
      <c r="X250" s="223"/>
      <c r="Y250" s="223"/>
      <c r="Z250" s="223"/>
      <c r="AA250" s="223"/>
      <c r="AB250" s="223"/>
      <c r="AC250" s="223"/>
      <c r="AD250" s="223"/>
      <c r="AE250" s="223"/>
      <c r="AF250" s="223"/>
      <c r="AG250" s="223"/>
      <c r="AH250" s="223"/>
    </row>
    <row r="251" spans="1:34" s="26" customFormat="1" ht="76.5" customHeight="1">
      <c r="A251" s="177" t="s">
        <v>1099</v>
      </c>
      <c r="B251" s="55" t="s">
        <v>3472</v>
      </c>
      <c r="C251" s="55" t="s">
        <v>3473</v>
      </c>
      <c r="D251" s="57" t="s">
        <v>2381</v>
      </c>
      <c r="E251" s="210" t="s">
        <v>151</v>
      </c>
      <c r="F251" s="62"/>
      <c r="G251" s="62"/>
      <c r="H251" s="181" t="s">
        <v>3825</v>
      </c>
      <c r="I251" s="47" t="s">
        <v>1892</v>
      </c>
      <c r="J251" s="47" t="s">
        <v>1900</v>
      </c>
      <c r="K251" s="47" t="s">
        <v>1890</v>
      </c>
      <c r="L251" s="47" t="s">
        <v>2378</v>
      </c>
      <c r="M251" s="149" t="s">
        <v>1755</v>
      </c>
      <c r="N251" s="149"/>
      <c r="O251" s="46">
        <f>COUNTIF(Table48[[#This Row],[CMMI Comprehensive Primary Care Plus (CPC+)
Version Date: CY 2021]:[CMS Merit-based Incentive Payment System (MIPS)
Version Date: CY 2021]],"*yes*")</f>
        <v>0</v>
      </c>
      <c r="P251" s="223"/>
      <c r="Q251" s="223"/>
      <c r="R251" s="223"/>
      <c r="S251" s="223"/>
      <c r="T251" s="223"/>
      <c r="U251" s="223"/>
      <c r="V251" s="223"/>
      <c r="W251" s="223"/>
      <c r="X251" s="223"/>
      <c r="Y251" s="223"/>
      <c r="Z251" s="223"/>
      <c r="AA251" s="223"/>
      <c r="AB251" s="223"/>
      <c r="AC251" s="223"/>
      <c r="AD251" s="223"/>
      <c r="AE251" s="223"/>
      <c r="AF251" s="223"/>
      <c r="AG251" s="223"/>
      <c r="AH251" s="223"/>
    </row>
    <row r="252" spans="1:34" s="26" customFormat="1" ht="76.5" customHeight="1">
      <c r="A252" s="176" t="s">
        <v>1100</v>
      </c>
      <c r="B252" s="55" t="s">
        <v>297</v>
      </c>
      <c r="C252" s="55" t="s">
        <v>211</v>
      </c>
      <c r="D252" s="55" t="s">
        <v>2381</v>
      </c>
      <c r="E252" s="210" t="s">
        <v>1976</v>
      </c>
      <c r="F252" s="62"/>
      <c r="G252" s="62"/>
      <c r="H252" s="181" t="s">
        <v>2033</v>
      </c>
      <c r="I252" s="47" t="s">
        <v>1892</v>
      </c>
      <c r="J252" s="47" t="s">
        <v>1900</v>
      </c>
      <c r="K252" s="47" t="s">
        <v>1890</v>
      </c>
      <c r="L252" s="47" t="s">
        <v>1897</v>
      </c>
      <c r="M252" s="149" t="s">
        <v>5</v>
      </c>
      <c r="N252" s="149"/>
      <c r="O252" s="46">
        <f>COUNTIF(Table48[[#This Row],[CMMI Comprehensive Primary Care Plus (CPC+)
Version Date: CY 2021]:[CMS Merit-based Incentive Payment System (MIPS)
Version Date: CY 2021]],"*yes*")</f>
        <v>0</v>
      </c>
      <c r="P252" s="223"/>
      <c r="Q252" s="223"/>
      <c r="R252" s="223"/>
      <c r="S252" s="223"/>
      <c r="T252" s="223"/>
      <c r="U252" s="223"/>
      <c r="V252" s="223"/>
      <c r="W252" s="223"/>
      <c r="X252" s="223"/>
      <c r="Y252" s="223"/>
      <c r="Z252" s="223"/>
      <c r="AA252" s="223"/>
      <c r="AB252" s="223"/>
      <c r="AC252" s="223"/>
      <c r="AD252" s="223"/>
      <c r="AE252" s="223"/>
      <c r="AF252" s="223"/>
      <c r="AG252" s="223"/>
      <c r="AH252" s="223"/>
    </row>
    <row r="253" spans="1:34" s="26" customFormat="1" ht="76.5" customHeight="1">
      <c r="A253" s="177" t="s">
        <v>1101</v>
      </c>
      <c r="B253" s="55" t="s">
        <v>2093</v>
      </c>
      <c r="C253" s="55" t="s">
        <v>712</v>
      </c>
      <c r="D253" s="55" t="s">
        <v>2380</v>
      </c>
      <c r="E253" s="210" t="s">
        <v>1976</v>
      </c>
      <c r="F253" s="62"/>
      <c r="G253" s="62"/>
      <c r="H253" s="181" t="s">
        <v>1506</v>
      </c>
      <c r="I253" s="47" t="s">
        <v>1892</v>
      </c>
      <c r="J253" s="47" t="s">
        <v>1906</v>
      </c>
      <c r="K253" s="47" t="s">
        <v>1890</v>
      </c>
      <c r="L253" s="47" t="s">
        <v>1901</v>
      </c>
      <c r="M253" s="149" t="s">
        <v>1755</v>
      </c>
      <c r="N253" s="149"/>
      <c r="O253" s="46">
        <f>COUNTIF(Table48[[#This Row],[CMMI Comprehensive Primary Care Plus (CPC+)
Version Date: CY 2021]:[CMS Merit-based Incentive Payment System (MIPS)
Version Date: CY 2021]],"*yes*")</f>
        <v>1</v>
      </c>
      <c r="P253" s="223"/>
      <c r="Q253" s="223"/>
      <c r="R253" s="223"/>
      <c r="S253" s="223"/>
      <c r="T253" s="223"/>
      <c r="U253" s="223" t="s">
        <v>2160</v>
      </c>
      <c r="V253" s="223"/>
      <c r="W253" s="223"/>
      <c r="X253" s="223"/>
      <c r="Y253" s="223"/>
      <c r="Z253" s="223"/>
      <c r="AA253" s="223"/>
      <c r="AB253" s="223"/>
      <c r="AC253" s="223"/>
      <c r="AD253" s="223"/>
      <c r="AE253" s="223"/>
      <c r="AF253" s="223"/>
      <c r="AG253" s="223"/>
      <c r="AH253" s="223"/>
    </row>
    <row r="254" spans="1:34" s="26" customFormat="1" ht="76.5" customHeight="1">
      <c r="A254" s="226" t="s">
        <v>1102</v>
      </c>
      <c r="B254" s="55" t="s">
        <v>152</v>
      </c>
      <c r="C254" s="55" t="s">
        <v>68</v>
      </c>
      <c r="D254" s="55" t="s">
        <v>2381</v>
      </c>
      <c r="E254" s="210" t="s">
        <v>240</v>
      </c>
      <c r="F254" s="62"/>
      <c r="G254" s="62"/>
      <c r="H254" s="181" t="s">
        <v>1447</v>
      </c>
      <c r="I254" s="47" t="s">
        <v>1905</v>
      </c>
      <c r="J254" s="47" t="s">
        <v>1904</v>
      </c>
      <c r="K254" s="47" t="s">
        <v>1890</v>
      </c>
      <c r="L254" s="47" t="s">
        <v>1931</v>
      </c>
      <c r="M254" s="207" t="s">
        <v>327</v>
      </c>
      <c r="N254" s="207" t="s">
        <v>1</v>
      </c>
      <c r="O254" s="46">
        <f>COUNTIF(Table48[[#This Row],[CMMI Comprehensive Primary Care Plus (CPC+)
Version Date: CY 2021]:[CMS Merit-based Incentive Payment System (MIPS)
Version Date: CY 2021]],"*yes*")</f>
        <v>0</v>
      </c>
      <c r="P254" s="223"/>
      <c r="Q254" s="223"/>
      <c r="R254" s="223"/>
      <c r="S254" s="223"/>
      <c r="T254" s="223"/>
      <c r="U254" s="223"/>
      <c r="V254" s="223"/>
      <c r="W254" s="223"/>
      <c r="X254" s="223"/>
      <c r="Y254" s="223"/>
      <c r="Z254" s="223"/>
      <c r="AA254" s="223"/>
      <c r="AB254" s="223"/>
      <c r="AC254" s="223"/>
      <c r="AD254" s="223"/>
      <c r="AE254" s="223"/>
      <c r="AF254" s="223"/>
      <c r="AG254" s="223"/>
      <c r="AH254" s="223"/>
    </row>
    <row r="255" spans="1:34" s="26" customFormat="1" ht="76.5" customHeight="1">
      <c r="A255" s="226" t="s">
        <v>1103</v>
      </c>
      <c r="B255" s="55" t="s">
        <v>2865</v>
      </c>
      <c r="C255" s="55" t="s">
        <v>69</v>
      </c>
      <c r="D255" s="55" t="s">
        <v>2381</v>
      </c>
      <c r="E255" s="210" t="s">
        <v>240</v>
      </c>
      <c r="F255" s="62"/>
      <c r="G255" s="62"/>
      <c r="H255" s="181" t="s">
        <v>1448</v>
      </c>
      <c r="I255" s="47" t="s">
        <v>1905</v>
      </c>
      <c r="J255" s="47" t="s">
        <v>1904</v>
      </c>
      <c r="K255" s="47" t="s">
        <v>1890</v>
      </c>
      <c r="L255" s="47" t="s">
        <v>1931</v>
      </c>
      <c r="M255" s="149" t="s">
        <v>327</v>
      </c>
      <c r="N255" s="149" t="s">
        <v>1</v>
      </c>
      <c r="O255" s="46">
        <f>COUNTIF(Table48[[#This Row],[CMMI Comprehensive Primary Care Plus (CPC+)
Version Date: CY 2021]:[CMS Merit-based Incentive Payment System (MIPS)
Version Date: CY 2021]],"*yes*")</f>
        <v>0</v>
      </c>
      <c r="P255" s="223"/>
      <c r="Q255" s="223"/>
      <c r="R255" s="223"/>
      <c r="S255" s="223"/>
      <c r="T255" s="223"/>
      <c r="U255" s="223"/>
      <c r="V255" s="223"/>
      <c r="W255" s="223"/>
      <c r="X255" s="223"/>
      <c r="Y255" s="223"/>
      <c r="Z255" s="223"/>
      <c r="AA255" s="223"/>
      <c r="AB255" s="223"/>
      <c r="AC255" s="223"/>
      <c r="AD255" s="223"/>
      <c r="AE255" s="223"/>
      <c r="AF255" s="223"/>
      <c r="AG255" s="223"/>
      <c r="AH255" s="223"/>
    </row>
    <row r="256" spans="1:34" s="26" customFormat="1" ht="76.5" customHeight="1">
      <c r="A256" s="176" t="s">
        <v>1104</v>
      </c>
      <c r="B256" s="55" t="s">
        <v>2891</v>
      </c>
      <c r="C256" s="55" t="s">
        <v>2438</v>
      </c>
      <c r="D256" s="57" t="s">
        <v>2381</v>
      </c>
      <c r="E256" s="210" t="s">
        <v>1947</v>
      </c>
      <c r="F256" s="62"/>
      <c r="G256" s="62"/>
      <c r="H256" s="181" t="s">
        <v>2439</v>
      </c>
      <c r="I256" s="47" t="s">
        <v>97</v>
      </c>
      <c r="J256" s="47" t="s">
        <v>1899</v>
      </c>
      <c r="K256" s="47" t="s">
        <v>1890</v>
      </c>
      <c r="L256" s="47" t="s">
        <v>1897</v>
      </c>
      <c r="M256" s="149" t="s">
        <v>327</v>
      </c>
      <c r="N256" s="47" t="s">
        <v>1</v>
      </c>
      <c r="O256" s="46">
        <f>COUNTIF(Table48[[#This Row],[CMMI Comprehensive Primary Care Plus (CPC+)
Version Date: CY 2021]:[CMS Merit-based Incentive Payment System (MIPS)
Version Date: CY 2021]],"*yes*")</f>
        <v>0</v>
      </c>
      <c r="P256" s="223"/>
      <c r="Q256" s="223"/>
      <c r="R256" s="223"/>
      <c r="S256" s="223"/>
      <c r="T256" s="223"/>
      <c r="U256" s="223"/>
      <c r="V256" s="223"/>
      <c r="W256" s="223"/>
      <c r="X256" s="223" t="s">
        <v>2440</v>
      </c>
      <c r="Y256" s="223"/>
      <c r="Z256" s="223"/>
      <c r="AA256" s="223"/>
      <c r="AB256" s="223"/>
      <c r="AC256" s="223"/>
      <c r="AD256" s="223"/>
      <c r="AE256" s="223"/>
      <c r="AF256" s="223"/>
      <c r="AG256" s="223"/>
      <c r="AH256" s="223"/>
    </row>
    <row r="257" spans="1:34" s="26" customFormat="1" ht="76.5" customHeight="1">
      <c r="A257" s="177" t="s">
        <v>360</v>
      </c>
      <c r="B257" s="55" t="s">
        <v>2866</v>
      </c>
      <c r="C257" s="55" t="s">
        <v>282</v>
      </c>
      <c r="D257" s="57" t="s">
        <v>2381</v>
      </c>
      <c r="E257" s="210" t="s">
        <v>240</v>
      </c>
      <c r="F257" s="62"/>
      <c r="G257" s="62"/>
      <c r="H257" s="181" t="s">
        <v>1449</v>
      </c>
      <c r="I257" s="47" t="s">
        <v>1905</v>
      </c>
      <c r="J257" s="47" t="s">
        <v>1904</v>
      </c>
      <c r="K257" s="47" t="s">
        <v>1890</v>
      </c>
      <c r="L257" s="47" t="s">
        <v>1931</v>
      </c>
      <c r="M257" s="149" t="s">
        <v>1755</v>
      </c>
      <c r="N257" s="149" t="s">
        <v>1</v>
      </c>
      <c r="O257" s="46">
        <f>COUNTIF(Table48[[#This Row],[CMMI Comprehensive Primary Care Plus (CPC+)
Version Date: CY 2021]:[CMS Merit-based Incentive Payment System (MIPS)
Version Date: CY 2021]],"*yes*")</f>
        <v>0</v>
      </c>
      <c r="P257" s="223"/>
      <c r="Q257" s="223"/>
      <c r="R257" s="223"/>
      <c r="S257" s="223"/>
      <c r="T257" s="223"/>
      <c r="U257" s="223"/>
      <c r="V257" s="223"/>
      <c r="W257" s="223"/>
      <c r="X257" s="223"/>
      <c r="Y257" s="223"/>
      <c r="Z257" s="223" t="s">
        <v>1</v>
      </c>
      <c r="AA257" s="223" t="s">
        <v>3211</v>
      </c>
      <c r="AB257" s="223"/>
      <c r="AC257" s="223"/>
      <c r="AD257" s="223"/>
      <c r="AE257" s="223"/>
      <c r="AF257" s="223"/>
      <c r="AG257" s="223"/>
      <c r="AH257" s="223"/>
    </row>
    <row r="258" spans="1:34" s="26" customFormat="1" ht="76.5" customHeight="1">
      <c r="A258" s="226" t="s">
        <v>3929</v>
      </c>
      <c r="B258" s="55" t="s">
        <v>3872</v>
      </c>
      <c r="C258" s="55" t="s">
        <v>97</v>
      </c>
      <c r="D258" s="55" t="s">
        <v>97</v>
      </c>
      <c r="E258" s="198" t="s">
        <v>1976</v>
      </c>
      <c r="F258" s="58"/>
      <c r="G258" s="233"/>
      <c r="H258" s="181" t="s">
        <v>3784</v>
      </c>
      <c r="I258" s="47" t="s">
        <v>3011</v>
      </c>
      <c r="J258" s="47" t="s">
        <v>97</v>
      </c>
      <c r="K258" s="47" t="s">
        <v>1890</v>
      </c>
      <c r="L258" s="47" t="s">
        <v>1891</v>
      </c>
      <c r="M258" s="149" t="s">
        <v>5</v>
      </c>
      <c r="N258" s="201"/>
      <c r="O258" s="46">
        <f>COUNTIF(Table48[[#This Row],[CMMI Comprehensive Primary Care Plus (CPC+)
Version Date: CY 2021]:[CMS Merit-based Incentive Payment System (MIPS)
Version Date: CY 2021]],"*yes*")</f>
        <v>1</v>
      </c>
      <c r="P258" s="223"/>
      <c r="Q258" s="223" t="s">
        <v>3111</v>
      </c>
      <c r="R258" s="223"/>
      <c r="S258" s="223"/>
      <c r="T258" s="47"/>
      <c r="U258" s="223"/>
      <c r="V258" s="223"/>
      <c r="W258" s="223"/>
      <c r="X258" s="223"/>
      <c r="Y258" s="223"/>
      <c r="Z258" s="223"/>
      <c r="AA258" s="223"/>
      <c r="AB258" s="47"/>
      <c r="AC258" s="223"/>
      <c r="AD258" s="223"/>
      <c r="AE258" s="47"/>
      <c r="AF258" s="223"/>
      <c r="AG258" s="223"/>
      <c r="AH258" s="47"/>
    </row>
    <row r="259" spans="1:34" s="26" customFormat="1" ht="76.5" customHeight="1">
      <c r="A259" s="226" t="s">
        <v>1105</v>
      </c>
      <c r="B259" s="55" t="s">
        <v>882</v>
      </c>
      <c r="C259" s="55" t="s">
        <v>3142</v>
      </c>
      <c r="D259" s="178" t="s">
        <v>2381</v>
      </c>
      <c r="E259" s="210" t="s">
        <v>1684</v>
      </c>
      <c r="F259" s="62" t="s">
        <v>2685</v>
      </c>
      <c r="G259" s="265"/>
      <c r="H259" s="181" t="s">
        <v>883</v>
      </c>
      <c r="I259" s="47" t="s">
        <v>1892</v>
      </c>
      <c r="J259" s="47" t="s">
        <v>1899</v>
      </c>
      <c r="K259" s="47" t="s">
        <v>1890</v>
      </c>
      <c r="L259" s="47" t="s">
        <v>1931</v>
      </c>
      <c r="M259" s="207" t="s">
        <v>1755</v>
      </c>
      <c r="N259" s="149" t="s">
        <v>1</v>
      </c>
      <c r="O259" s="46">
        <f>COUNTIF(Table48[[#This Row],[CMMI Comprehensive Primary Care Plus (CPC+)
Version Date: CY 2021]:[CMS Merit-based Incentive Payment System (MIPS)
Version Date: CY 2021]],"*yes*")</f>
        <v>1</v>
      </c>
      <c r="P259" s="223"/>
      <c r="Q259" s="223"/>
      <c r="R259" s="223"/>
      <c r="S259" s="223"/>
      <c r="T259" s="223"/>
      <c r="U259" s="223"/>
      <c r="V259" s="223"/>
      <c r="W259" s="223" t="s">
        <v>1</v>
      </c>
      <c r="X259" s="223"/>
      <c r="Y259" s="223"/>
      <c r="Z259" s="223"/>
      <c r="AA259" s="223"/>
      <c r="AB259" s="223"/>
      <c r="AC259" s="223"/>
      <c r="AD259" s="223"/>
      <c r="AE259" s="223"/>
      <c r="AF259" s="223"/>
      <c r="AG259" s="223"/>
      <c r="AH259" s="223"/>
    </row>
    <row r="260" spans="1:34" s="26" customFormat="1" ht="76.5" customHeight="1">
      <c r="A260" s="226" t="s">
        <v>1106</v>
      </c>
      <c r="B260" s="55" t="s">
        <v>830</v>
      </c>
      <c r="C260" s="55" t="s">
        <v>1073</v>
      </c>
      <c r="D260" s="57" t="s">
        <v>2381</v>
      </c>
      <c r="E260" s="210" t="s">
        <v>1684</v>
      </c>
      <c r="F260" s="62" t="s">
        <v>2686</v>
      </c>
      <c r="G260" s="265"/>
      <c r="H260" s="181" t="s">
        <v>831</v>
      </c>
      <c r="I260" s="47" t="s">
        <v>1888</v>
      </c>
      <c r="J260" s="47" t="s">
        <v>1899</v>
      </c>
      <c r="K260" s="47" t="s">
        <v>1890</v>
      </c>
      <c r="L260" s="47" t="s">
        <v>1931</v>
      </c>
      <c r="M260" s="207" t="s">
        <v>1755</v>
      </c>
      <c r="N260" s="47" t="s">
        <v>1</v>
      </c>
      <c r="O260" s="46">
        <f>COUNTIF(Table48[[#This Row],[CMMI Comprehensive Primary Care Plus (CPC+)
Version Date: CY 2021]:[CMS Merit-based Incentive Payment System (MIPS)
Version Date: CY 2021]],"*yes*")</f>
        <v>0</v>
      </c>
      <c r="P260" s="223"/>
      <c r="Q260" s="223"/>
      <c r="R260" s="223"/>
      <c r="S260" s="223"/>
      <c r="T260" s="223"/>
      <c r="U260" s="223"/>
      <c r="V260" s="223"/>
      <c r="W260" s="223"/>
      <c r="X260" s="223"/>
      <c r="Y260" s="223"/>
      <c r="Z260" s="223"/>
      <c r="AA260" s="223"/>
      <c r="AB260" s="223"/>
      <c r="AC260" s="223"/>
      <c r="AD260" s="223"/>
      <c r="AE260" s="223"/>
      <c r="AF260" s="223"/>
      <c r="AG260" s="223"/>
      <c r="AH260" s="223"/>
    </row>
    <row r="261" spans="1:34" s="26" customFormat="1" ht="76.5" customHeight="1">
      <c r="A261" s="176" t="s">
        <v>1107</v>
      </c>
      <c r="B261" s="55" t="s">
        <v>832</v>
      </c>
      <c r="C261" s="55" t="s">
        <v>1074</v>
      </c>
      <c r="D261" s="57" t="s">
        <v>2380</v>
      </c>
      <c r="E261" s="210" t="s">
        <v>1951</v>
      </c>
      <c r="F261" s="62" t="s">
        <v>2737</v>
      </c>
      <c r="G261" s="62"/>
      <c r="H261" s="181" t="s">
        <v>833</v>
      </c>
      <c r="I261" s="47" t="s">
        <v>1892</v>
      </c>
      <c r="J261" s="47" t="s">
        <v>1907</v>
      </c>
      <c r="K261" s="47" t="s">
        <v>1896</v>
      </c>
      <c r="L261" s="47" t="s">
        <v>1897</v>
      </c>
      <c r="M261" s="207" t="s">
        <v>1755</v>
      </c>
      <c r="N261" s="47"/>
      <c r="O261" s="46">
        <f>COUNTIF(Table48[[#This Row],[CMMI Comprehensive Primary Care Plus (CPC+)
Version Date: CY 2021]:[CMS Merit-based Incentive Payment System (MIPS)
Version Date: CY 2021]],"*yes*")</f>
        <v>1</v>
      </c>
      <c r="P261" s="223"/>
      <c r="Q261" s="223"/>
      <c r="R261" s="223"/>
      <c r="S261" s="223"/>
      <c r="T261" s="223"/>
      <c r="U261" s="223"/>
      <c r="V261" s="223"/>
      <c r="W261" s="223" t="s">
        <v>1</v>
      </c>
      <c r="X261" s="223"/>
      <c r="Y261" s="223"/>
      <c r="Z261" s="223"/>
      <c r="AA261" s="223"/>
      <c r="AB261" s="223"/>
      <c r="AC261" s="223"/>
      <c r="AD261" s="223"/>
      <c r="AE261" s="223"/>
      <c r="AF261" s="223"/>
      <c r="AG261" s="223"/>
      <c r="AH261" s="223"/>
    </row>
    <row r="262" spans="1:34" s="26" customFormat="1" ht="76.5" customHeight="1">
      <c r="A262" s="177" t="s">
        <v>1108</v>
      </c>
      <c r="B262" s="55" t="s">
        <v>630</v>
      </c>
      <c r="C262" s="55" t="s">
        <v>628</v>
      </c>
      <c r="D262" s="57" t="s">
        <v>2380</v>
      </c>
      <c r="E262" s="210" t="s">
        <v>1960</v>
      </c>
      <c r="F262" s="62" t="s">
        <v>2588</v>
      </c>
      <c r="G262" s="62" t="s">
        <v>3432</v>
      </c>
      <c r="H262" s="181" t="s">
        <v>1450</v>
      </c>
      <c r="I262" s="47" t="s">
        <v>3000</v>
      </c>
      <c r="J262" s="47" t="s">
        <v>1907</v>
      </c>
      <c r="K262" s="47" t="s">
        <v>1896</v>
      </c>
      <c r="L262" s="47" t="s">
        <v>1897</v>
      </c>
      <c r="M262" s="207" t="s">
        <v>327</v>
      </c>
      <c r="N262" s="207"/>
      <c r="O262" s="46">
        <f>COUNTIF(Table48[[#This Row],[CMMI Comprehensive Primary Care Plus (CPC+)
Version Date: CY 2021]:[CMS Merit-based Incentive Payment System (MIPS)
Version Date: CY 2021]],"*yes*")</f>
        <v>0</v>
      </c>
      <c r="P262" s="223"/>
      <c r="Q262" s="223"/>
      <c r="R262" s="223"/>
      <c r="S262" s="223"/>
      <c r="T262" s="223"/>
      <c r="U262" s="223"/>
      <c r="V262" s="223"/>
      <c r="W262" s="223"/>
      <c r="X262" s="223"/>
      <c r="Y262" s="223"/>
      <c r="Z262" s="223"/>
      <c r="AA262" s="223"/>
      <c r="AB262" s="223"/>
      <c r="AC262" s="223"/>
      <c r="AD262" s="223"/>
      <c r="AE262" s="223"/>
      <c r="AF262" s="223"/>
      <c r="AG262" s="223"/>
      <c r="AH262" s="223"/>
    </row>
    <row r="263" spans="1:34" s="26" customFormat="1" ht="76.5" customHeight="1">
      <c r="A263" s="226" t="s">
        <v>1109</v>
      </c>
      <c r="B263" s="55" t="s">
        <v>631</v>
      </c>
      <c r="C263" s="55" t="s">
        <v>629</v>
      </c>
      <c r="D263" s="57" t="s">
        <v>2380</v>
      </c>
      <c r="E263" s="210" t="s">
        <v>1960</v>
      </c>
      <c r="F263" s="62" t="s">
        <v>2586</v>
      </c>
      <c r="G263" s="62" t="s">
        <v>3280</v>
      </c>
      <c r="H263" s="181" t="s">
        <v>1451</v>
      </c>
      <c r="I263" s="47" t="s">
        <v>3000</v>
      </c>
      <c r="J263" s="47" t="s">
        <v>1907</v>
      </c>
      <c r="K263" s="47" t="s">
        <v>1896</v>
      </c>
      <c r="L263" s="47" t="s">
        <v>1897</v>
      </c>
      <c r="M263" s="207" t="s">
        <v>327</v>
      </c>
      <c r="N263" s="207"/>
      <c r="O263" s="46">
        <f>COUNTIF(Table48[[#This Row],[CMMI Comprehensive Primary Care Plus (CPC+)
Version Date: CY 2021]:[CMS Merit-based Incentive Payment System (MIPS)
Version Date: CY 2021]],"*yes*")</f>
        <v>2</v>
      </c>
      <c r="P263" s="223"/>
      <c r="Q263" s="223"/>
      <c r="R263" s="223"/>
      <c r="S263" s="223" t="s">
        <v>3281</v>
      </c>
      <c r="T263" s="223"/>
      <c r="U263" s="223"/>
      <c r="V263" s="223"/>
      <c r="W263" s="223" t="s">
        <v>1</v>
      </c>
      <c r="X263" s="223"/>
      <c r="Y263" s="223"/>
      <c r="Z263" s="223"/>
      <c r="AA263" s="223"/>
      <c r="AB263" s="223"/>
      <c r="AC263" s="223"/>
      <c r="AD263" s="223"/>
      <c r="AE263" s="223"/>
      <c r="AF263" s="223"/>
      <c r="AG263" s="223"/>
      <c r="AH263" s="223"/>
    </row>
    <row r="264" spans="1:34" s="26" customFormat="1" ht="76.5" customHeight="1">
      <c r="A264" s="176" t="s">
        <v>1110</v>
      </c>
      <c r="B264" s="55" t="s">
        <v>834</v>
      </c>
      <c r="C264" s="55" t="s">
        <v>1075</v>
      </c>
      <c r="D264" s="57" t="s">
        <v>2380</v>
      </c>
      <c r="E264" s="210" t="s">
        <v>1951</v>
      </c>
      <c r="F264" s="62" t="s">
        <v>2554</v>
      </c>
      <c r="G264" s="62"/>
      <c r="H264" s="181" t="s">
        <v>835</v>
      </c>
      <c r="I264" s="47" t="s">
        <v>1892</v>
      </c>
      <c r="J264" s="47" t="s">
        <v>1907</v>
      </c>
      <c r="K264" s="47" t="s">
        <v>1890</v>
      </c>
      <c r="L264" s="47" t="s">
        <v>1897</v>
      </c>
      <c r="M264" s="207" t="s">
        <v>1755</v>
      </c>
      <c r="N264" s="207"/>
      <c r="O264" s="46">
        <f>COUNTIF(Table48[[#This Row],[CMMI Comprehensive Primary Care Plus (CPC+)
Version Date: CY 2021]:[CMS Merit-based Incentive Payment System (MIPS)
Version Date: CY 2021]],"*yes*")</f>
        <v>0</v>
      </c>
      <c r="P264" s="223"/>
      <c r="Q264" s="223"/>
      <c r="R264" s="223"/>
      <c r="S264" s="223"/>
      <c r="T264" s="223"/>
      <c r="U264" s="223"/>
      <c r="V264" s="223"/>
      <c r="W264" s="223"/>
      <c r="X264" s="223"/>
      <c r="Y264" s="223"/>
      <c r="Z264" s="223"/>
      <c r="AA264" s="223"/>
      <c r="AB264" s="223"/>
      <c r="AC264" s="223"/>
      <c r="AD264" s="223"/>
      <c r="AE264" s="223"/>
      <c r="AF264" s="223"/>
      <c r="AG264" s="223"/>
      <c r="AH264" s="223"/>
    </row>
    <row r="265" spans="1:34" s="26" customFormat="1" ht="76.5" customHeight="1">
      <c r="A265" s="177" t="s">
        <v>1111</v>
      </c>
      <c r="B265" s="55" t="s">
        <v>2431</v>
      </c>
      <c r="C265" s="55" t="s">
        <v>2430</v>
      </c>
      <c r="D265" s="55" t="s">
        <v>2381</v>
      </c>
      <c r="E265" s="210" t="s">
        <v>2432</v>
      </c>
      <c r="F265" s="62" t="s">
        <v>2569</v>
      </c>
      <c r="G265" s="62"/>
      <c r="H265" s="181" t="s">
        <v>2433</v>
      </c>
      <c r="I265" s="47" t="s">
        <v>1905</v>
      </c>
      <c r="J265" s="47" t="s">
        <v>1916</v>
      </c>
      <c r="K265" s="47" t="s">
        <v>1890</v>
      </c>
      <c r="L265" s="47" t="s">
        <v>2210</v>
      </c>
      <c r="M265" s="207" t="s">
        <v>5</v>
      </c>
      <c r="N265" s="207"/>
      <c r="O265" s="46">
        <f>COUNTIF(Table48[[#This Row],[CMMI Comprehensive Primary Care Plus (CPC+)
Version Date: CY 2021]:[CMS Merit-based Incentive Payment System (MIPS)
Version Date: CY 2021]],"*yes*")</f>
        <v>1</v>
      </c>
      <c r="P265" s="223"/>
      <c r="Q265" s="223"/>
      <c r="R265" s="223"/>
      <c r="S265" s="223"/>
      <c r="T265" s="223"/>
      <c r="U265" s="223"/>
      <c r="V265" s="223"/>
      <c r="W265" s="223" t="s">
        <v>1</v>
      </c>
      <c r="X265" s="223"/>
      <c r="Y265" s="223"/>
      <c r="Z265" s="223"/>
      <c r="AA265" s="223"/>
      <c r="AB265" s="223"/>
      <c r="AC265" s="223"/>
      <c r="AD265" s="223"/>
      <c r="AE265" s="223"/>
      <c r="AF265" s="223"/>
      <c r="AG265" s="223"/>
      <c r="AH265" s="223"/>
    </row>
    <row r="266" spans="1:34" s="26" customFormat="1" ht="76.5" customHeight="1">
      <c r="A266" s="226" t="s">
        <v>1112</v>
      </c>
      <c r="B266" s="55" t="s">
        <v>2194</v>
      </c>
      <c r="C266" s="55" t="s">
        <v>165</v>
      </c>
      <c r="D266" s="55" t="s">
        <v>2380</v>
      </c>
      <c r="E266" s="210" t="s">
        <v>1976</v>
      </c>
      <c r="F266" s="62"/>
      <c r="G266" s="62"/>
      <c r="H266" s="181" t="s">
        <v>2034</v>
      </c>
      <c r="I266" s="47" t="s">
        <v>1892</v>
      </c>
      <c r="J266" s="47" t="s">
        <v>1903</v>
      </c>
      <c r="K266" s="47" t="s">
        <v>1896</v>
      </c>
      <c r="L266" s="47" t="s">
        <v>1897</v>
      </c>
      <c r="M266" s="207" t="s">
        <v>1755</v>
      </c>
      <c r="N266" s="207" t="s">
        <v>1</v>
      </c>
      <c r="O266" s="46">
        <f>COUNTIF(Table48[[#This Row],[CMMI Comprehensive Primary Care Plus (CPC+)
Version Date: CY 2021]:[CMS Merit-based Incentive Payment System (MIPS)
Version Date: CY 2021]],"*yes*")</f>
        <v>0</v>
      </c>
      <c r="P266" s="223"/>
      <c r="Q266" s="223"/>
      <c r="R266" s="223"/>
      <c r="S266" s="223"/>
      <c r="T266" s="223"/>
      <c r="U266" s="223"/>
      <c r="V266" s="223"/>
      <c r="W266" s="223"/>
      <c r="X266" s="223"/>
      <c r="Y266" s="223"/>
      <c r="Z266" s="223"/>
      <c r="AA266" s="223"/>
      <c r="AB266" s="223"/>
      <c r="AC266" s="223"/>
      <c r="AD266" s="223" t="s">
        <v>1</v>
      </c>
      <c r="AE266" s="223"/>
      <c r="AF266" s="223"/>
      <c r="AG266" s="223" t="s">
        <v>3915</v>
      </c>
      <c r="AH266" s="223"/>
    </row>
    <row r="267" spans="1:34" s="26" customFormat="1" ht="76.5" customHeight="1">
      <c r="A267" s="176" t="s">
        <v>361</v>
      </c>
      <c r="B267" s="55" t="s">
        <v>298</v>
      </c>
      <c r="C267" s="55" t="s">
        <v>59</v>
      </c>
      <c r="D267" s="57" t="s">
        <v>2380</v>
      </c>
      <c r="E267" s="210" t="s">
        <v>1976</v>
      </c>
      <c r="F267" s="62" t="s">
        <v>2641</v>
      </c>
      <c r="G267" s="62"/>
      <c r="H267" s="181" t="s">
        <v>1452</v>
      </c>
      <c r="I267" s="47" t="s">
        <v>1905</v>
      </c>
      <c r="J267" s="47" t="s">
        <v>1904</v>
      </c>
      <c r="K267" s="47" t="s">
        <v>1890</v>
      </c>
      <c r="L267" s="47" t="s">
        <v>2378</v>
      </c>
      <c r="M267" s="149" t="s">
        <v>5</v>
      </c>
      <c r="N267" s="149" t="s">
        <v>1</v>
      </c>
      <c r="O267" s="46">
        <f>COUNTIF(Table48[[#This Row],[CMMI Comprehensive Primary Care Plus (CPC+)
Version Date: CY 2021]:[CMS Merit-based Incentive Payment System (MIPS)
Version Date: CY 2021]],"*yes*")</f>
        <v>4</v>
      </c>
      <c r="P267" s="223"/>
      <c r="Q267" s="223" t="s">
        <v>3109</v>
      </c>
      <c r="R267" s="223" t="s">
        <v>3110</v>
      </c>
      <c r="S267" s="223"/>
      <c r="T267" s="223" t="s">
        <v>1</v>
      </c>
      <c r="U267" s="223"/>
      <c r="V267" s="223"/>
      <c r="W267" s="223" t="s">
        <v>1</v>
      </c>
      <c r="X267" s="223" t="s">
        <v>3669</v>
      </c>
      <c r="Y267" s="223"/>
      <c r="Z267" s="223" t="s">
        <v>3346</v>
      </c>
      <c r="AA267" s="223"/>
      <c r="AB267" s="223"/>
      <c r="AC267" s="223"/>
      <c r="AD267" s="223"/>
      <c r="AE267" s="223" t="s">
        <v>1</v>
      </c>
      <c r="AF267" s="223"/>
      <c r="AG267" s="223"/>
      <c r="AH267" s="223" t="s">
        <v>1</v>
      </c>
    </row>
    <row r="268" spans="1:34" s="26" customFormat="1" ht="76.5" customHeight="1">
      <c r="A268" s="177" t="s">
        <v>1113</v>
      </c>
      <c r="B268" s="55" t="s">
        <v>1580</v>
      </c>
      <c r="C268" s="55" t="s">
        <v>166</v>
      </c>
      <c r="D268" s="57" t="s">
        <v>2380</v>
      </c>
      <c r="E268" s="210" t="s">
        <v>1976</v>
      </c>
      <c r="F268" s="62"/>
      <c r="G268" s="62"/>
      <c r="H268" s="181" t="s">
        <v>1453</v>
      </c>
      <c r="I268" s="47" t="s">
        <v>1892</v>
      </c>
      <c r="J268" s="47" t="s">
        <v>1900</v>
      </c>
      <c r="K268" s="47" t="s">
        <v>1890</v>
      </c>
      <c r="L268" s="47" t="s">
        <v>1897</v>
      </c>
      <c r="M268" s="207" t="s">
        <v>5</v>
      </c>
      <c r="N268" s="47"/>
      <c r="O268" s="46">
        <f>COUNTIF(Table48[[#This Row],[CMMI Comprehensive Primary Care Plus (CPC+)
Version Date: CY 2021]:[CMS Merit-based Incentive Payment System (MIPS)
Version Date: CY 2021]],"*yes*")</f>
        <v>0</v>
      </c>
      <c r="P268" s="223"/>
      <c r="Q268" s="223"/>
      <c r="R268" s="223"/>
      <c r="S268" s="223"/>
      <c r="T268" s="223"/>
      <c r="U268" s="223"/>
      <c r="V268" s="223"/>
      <c r="W268" s="223"/>
      <c r="X268" s="223"/>
      <c r="Y268" s="223"/>
      <c r="Z268" s="223"/>
      <c r="AA268" s="223"/>
      <c r="AB268" s="223"/>
      <c r="AC268" s="223"/>
      <c r="AD268" s="223"/>
      <c r="AE268" s="223"/>
      <c r="AF268" s="223"/>
      <c r="AG268" s="223"/>
      <c r="AH268" s="223" t="s">
        <v>1</v>
      </c>
    </row>
    <row r="269" spans="1:34" s="26" customFormat="1" ht="76.5" customHeight="1">
      <c r="A269" s="176" t="s">
        <v>1114</v>
      </c>
      <c r="B269" s="55" t="s">
        <v>2473</v>
      </c>
      <c r="C269" s="55" t="s">
        <v>2472</v>
      </c>
      <c r="D269" s="57" t="s">
        <v>2381</v>
      </c>
      <c r="E269" s="210" t="s">
        <v>2474</v>
      </c>
      <c r="F269" s="62"/>
      <c r="G269" s="62"/>
      <c r="H269" s="181" t="s">
        <v>2475</v>
      </c>
      <c r="I269" s="47" t="s">
        <v>3011</v>
      </c>
      <c r="J269" s="47" t="s">
        <v>1899</v>
      </c>
      <c r="K269" s="47" t="s">
        <v>1890</v>
      </c>
      <c r="L269" s="47" t="s">
        <v>2210</v>
      </c>
      <c r="M269" s="207" t="s">
        <v>1755</v>
      </c>
      <c r="N269" s="47"/>
      <c r="O269" s="46">
        <f>COUNTIF(Table48[[#This Row],[CMMI Comprehensive Primary Care Plus (CPC+)
Version Date: CY 2021]:[CMS Merit-based Incentive Payment System (MIPS)
Version Date: CY 2021]],"*yes*")</f>
        <v>0</v>
      </c>
      <c r="P269" s="223"/>
      <c r="Q269" s="223"/>
      <c r="R269" s="223"/>
      <c r="S269" s="223"/>
      <c r="T269" s="223"/>
      <c r="U269" s="223"/>
      <c r="V269" s="223"/>
      <c r="W269" s="223"/>
      <c r="X269" s="223"/>
      <c r="Y269" s="223"/>
      <c r="Z269" s="223"/>
      <c r="AA269" s="223"/>
      <c r="AB269" s="223"/>
      <c r="AC269" s="223"/>
      <c r="AD269" s="223"/>
      <c r="AE269" s="223"/>
      <c r="AF269" s="223"/>
      <c r="AG269" s="223"/>
      <c r="AH269" s="223"/>
    </row>
    <row r="270" spans="1:34" s="26" customFormat="1" ht="76.5" customHeight="1">
      <c r="A270" s="177" t="s">
        <v>1115</v>
      </c>
      <c r="B270" s="55" t="s">
        <v>2376</v>
      </c>
      <c r="C270" s="55" t="s">
        <v>3213</v>
      </c>
      <c r="D270" s="57" t="s">
        <v>2381</v>
      </c>
      <c r="E270" s="210" t="s">
        <v>632</v>
      </c>
      <c r="F270" s="62" t="s">
        <v>2725</v>
      </c>
      <c r="G270" s="62" t="s">
        <v>2905</v>
      </c>
      <c r="H270" s="181" t="s">
        <v>2025</v>
      </c>
      <c r="I270" s="47" t="s">
        <v>3011</v>
      </c>
      <c r="J270" s="47" t="s">
        <v>1916</v>
      </c>
      <c r="K270" s="47" t="s">
        <v>1890</v>
      </c>
      <c r="L270" s="47" t="s">
        <v>1897</v>
      </c>
      <c r="M270" s="149" t="s">
        <v>5</v>
      </c>
      <c r="N270" s="47" t="s">
        <v>1</v>
      </c>
      <c r="O270" s="46">
        <f>COUNTIF(Table48[[#This Row],[CMMI Comprehensive Primary Care Plus (CPC+)
Version Date: CY 2021]:[CMS Merit-based Incentive Payment System (MIPS)
Version Date: CY 2021]],"*yes*")</f>
        <v>0</v>
      </c>
      <c r="P270" s="223"/>
      <c r="Q270" s="223"/>
      <c r="R270" s="223"/>
      <c r="S270" s="223"/>
      <c r="T270" s="223"/>
      <c r="U270" s="223"/>
      <c r="V270" s="223"/>
      <c r="W270" s="223"/>
      <c r="X270" s="223"/>
      <c r="Y270" s="223"/>
      <c r="Z270" s="223"/>
      <c r="AA270" s="223"/>
      <c r="AB270" s="223"/>
      <c r="AC270" s="223"/>
      <c r="AD270" s="223"/>
      <c r="AE270" s="223"/>
      <c r="AF270" s="223"/>
      <c r="AG270" s="223"/>
      <c r="AH270" s="223"/>
    </row>
    <row r="271" spans="1:34" s="26" customFormat="1" ht="76.5" customHeight="1">
      <c r="A271" s="176" t="s">
        <v>1116</v>
      </c>
      <c r="B271" s="55" t="s">
        <v>2411</v>
      </c>
      <c r="C271" s="55" t="s">
        <v>586</v>
      </c>
      <c r="D271" s="55" t="s">
        <v>2380</v>
      </c>
      <c r="E271" s="210" t="s">
        <v>583</v>
      </c>
      <c r="F271" s="62"/>
      <c r="G271" s="62"/>
      <c r="H271" s="181" t="s">
        <v>2410</v>
      </c>
      <c r="I271" s="47" t="s">
        <v>1921</v>
      </c>
      <c r="J271" s="47" t="s">
        <v>1903</v>
      </c>
      <c r="K271" s="47" t="s">
        <v>1896</v>
      </c>
      <c r="L271" s="47" t="s">
        <v>1897</v>
      </c>
      <c r="M271" s="149" t="s">
        <v>5</v>
      </c>
      <c r="N271" s="149"/>
      <c r="O271" s="46">
        <f>COUNTIF(Table48[[#This Row],[CMMI Comprehensive Primary Care Plus (CPC+)
Version Date: CY 2021]:[CMS Merit-based Incentive Payment System (MIPS)
Version Date: CY 2021]],"*yes*")</f>
        <v>0</v>
      </c>
      <c r="P271" s="223"/>
      <c r="Q271" s="223"/>
      <c r="R271" s="223"/>
      <c r="S271" s="223"/>
      <c r="T271" s="223"/>
      <c r="U271" s="223"/>
      <c r="V271" s="223"/>
      <c r="W271" s="223"/>
      <c r="X271" s="223"/>
      <c r="Y271" s="223"/>
      <c r="Z271" s="223"/>
      <c r="AA271" s="223"/>
      <c r="AB271" s="223"/>
      <c r="AC271" s="223"/>
      <c r="AD271" s="223"/>
      <c r="AE271" s="223"/>
      <c r="AF271" s="223"/>
      <c r="AG271" s="223"/>
      <c r="AH271" s="223"/>
    </row>
    <row r="272" spans="1:34" s="26" customFormat="1" ht="76.5" customHeight="1">
      <c r="A272" s="177" t="s">
        <v>1117</v>
      </c>
      <c r="B272" s="55" t="s">
        <v>2268</v>
      </c>
      <c r="C272" s="55" t="s">
        <v>283</v>
      </c>
      <c r="D272" s="57" t="s">
        <v>2381</v>
      </c>
      <c r="E272" s="210" t="s">
        <v>1652</v>
      </c>
      <c r="F272" s="62"/>
      <c r="G272" s="62"/>
      <c r="H272" s="181" t="s">
        <v>2035</v>
      </c>
      <c r="I272" s="47" t="s">
        <v>1905</v>
      </c>
      <c r="J272" s="47" t="s">
        <v>1895</v>
      </c>
      <c r="K272" s="47" t="s">
        <v>1890</v>
      </c>
      <c r="L272" s="47" t="s">
        <v>1897</v>
      </c>
      <c r="M272" s="207" t="s">
        <v>1755</v>
      </c>
      <c r="N272" s="149" t="s">
        <v>1</v>
      </c>
      <c r="O272" s="46">
        <f>COUNTIF(Table48[[#This Row],[CMMI Comprehensive Primary Care Plus (CPC+)
Version Date: CY 2021]:[CMS Merit-based Incentive Payment System (MIPS)
Version Date: CY 2021]],"*yes*")</f>
        <v>0</v>
      </c>
      <c r="P272" s="223"/>
      <c r="Q272" s="223"/>
      <c r="R272" s="223"/>
      <c r="S272" s="223"/>
      <c r="T272" s="223"/>
      <c r="U272" s="223"/>
      <c r="V272" s="223"/>
      <c r="W272" s="223"/>
      <c r="X272" s="223"/>
      <c r="Y272" s="223"/>
      <c r="Z272" s="223"/>
      <c r="AA272" s="223"/>
      <c r="AB272" s="223"/>
      <c r="AC272" s="223"/>
      <c r="AD272" s="223"/>
      <c r="AE272" s="223"/>
      <c r="AF272" s="223"/>
      <c r="AG272" s="223"/>
      <c r="AH272" s="223"/>
    </row>
    <row r="273" spans="1:34" s="26" customFormat="1" ht="76.5" customHeight="1">
      <c r="A273" s="177" t="s">
        <v>1118</v>
      </c>
      <c r="B273" s="55" t="s">
        <v>2867</v>
      </c>
      <c r="C273" s="55" t="s">
        <v>284</v>
      </c>
      <c r="D273" s="55" t="s">
        <v>2380</v>
      </c>
      <c r="E273" s="210" t="s">
        <v>240</v>
      </c>
      <c r="F273" s="62"/>
      <c r="G273" s="62"/>
      <c r="H273" s="181" t="s">
        <v>1454</v>
      </c>
      <c r="I273" s="47" t="s">
        <v>1905</v>
      </c>
      <c r="J273" s="47" t="s">
        <v>1906</v>
      </c>
      <c r="K273" s="47" t="s">
        <v>1890</v>
      </c>
      <c r="L273" s="47" t="s">
        <v>1931</v>
      </c>
      <c r="M273" s="149" t="s">
        <v>327</v>
      </c>
      <c r="N273" s="47" t="s">
        <v>1</v>
      </c>
      <c r="O273" s="46">
        <f>COUNTIF(Table48[[#This Row],[CMMI Comprehensive Primary Care Plus (CPC+)
Version Date: CY 2021]:[CMS Merit-based Incentive Payment System (MIPS)
Version Date: CY 2021]],"*yes*")</f>
        <v>0</v>
      </c>
      <c r="P273" s="223"/>
      <c r="Q273" s="223"/>
      <c r="R273" s="223"/>
      <c r="S273" s="223"/>
      <c r="T273" s="223"/>
      <c r="U273" s="223"/>
      <c r="V273" s="223"/>
      <c r="W273" s="223"/>
      <c r="X273" s="223"/>
      <c r="Y273" s="223"/>
      <c r="Z273" s="223" t="s">
        <v>1</v>
      </c>
      <c r="AA273" s="223" t="s">
        <v>3209</v>
      </c>
      <c r="AB273" s="223"/>
      <c r="AC273" s="223"/>
      <c r="AD273" s="223"/>
      <c r="AE273" s="223"/>
      <c r="AF273" s="223"/>
      <c r="AG273" s="223"/>
      <c r="AH273" s="223"/>
    </row>
    <row r="274" spans="1:34" s="26" customFormat="1" ht="76.5" customHeight="1">
      <c r="A274" s="176" t="s">
        <v>1119</v>
      </c>
      <c r="B274" s="55" t="s">
        <v>2868</v>
      </c>
      <c r="C274" s="55" t="s">
        <v>285</v>
      </c>
      <c r="D274" s="56" t="s">
        <v>2380</v>
      </c>
      <c r="E274" s="210" t="s">
        <v>240</v>
      </c>
      <c r="F274" s="62"/>
      <c r="G274" s="62"/>
      <c r="H274" s="181" t="s">
        <v>1455</v>
      </c>
      <c r="I274" s="47" t="s">
        <v>1905</v>
      </c>
      <c r="J274" s="47" t="s">
        <v>1906</v>
      </c>
      <c r="K274" s="47" t="s">
        <v>1890</v>
      </c>
      <c r="L274" s="47" t="s">
        <v>1931</v>
      </c>
      <c r="M274" s="47" t="s">
        <v>327</v>
      </c>
      <c r="N274" s="47"/>
      <c r="O274" s="46">
        <f>COUNTIF(Table48[[#This Row],[CMMI Comprehensive Primary Care Plus (CPC+)
Version Date: CY 2021]:[CMS Merit-based Incentive Payment System (MIPS)
Version Date: CY 2021]],"*yes*")</f>
        <v>0</v>
      </c>
      <c r="P274" s="239"/>
      <c r="Q274" s="223"/>
      <c r="R274" s="223"/>
      <c r="S274" s="223"/>
      <c r="T274" s="223"/>
      <c r="U274" s="223"/>
      <c r="V274" s="223"/>
      <c r="W274" s="223"/>
      <c r="X274" s="223"/>
      <c r="Y274" s="223"/>
      <c r="Z274" s="223" t="s">
        <v>1</v>
      </c>
      <c r="AA274" s="223" t="s">
        <v>3210</v>
      </c>
      <c r="AB274" s="223"/>
      <c r="AC274" s="223"/>
      <c r="AD274" s="223"/>
      <c r="AE274" s="223"/>
      <c r="AF274" s="223"/>
      <c r="AG274" s="223"/>
      <c r="AH274" s="223"/>
    </row>
    <row r="275" spans="1:34" s="26" customFormat="1" ht="76.5" customHeight="1">
      <c r="A275" s="177" t="s">
        <v>1120</v>
      </c>
      <c r="B275" s="55" t="s">
        <v>907</v>
      </c>
      <c r="C275" s="55" t="s">
        <v>1664</v>
      </c>
      <c r="D275" s="56" t="s">
        <v>2380</v>
      </c>
      <c r="E275" s="210" t="s">
        <v>1957</v>
      </c>
      <c r="F275" s="62" t="s">
        <v>2579</v>
      </c>
      <c r="G275" s="62"/>
      <c r="H275" s="181" t="s">
        <v>908</v>
      </c>
      <c r="I275" s="47" t="s">
        <v>1892</v>
      </c>
      <c r="J275" s="47" t="s">
        <v>1895</v>
      </c>
      <c r="K275" s="47" t="s">
        <v>1890</v>
      </c>
      <c r="L275" s="47" t="s">
        <v>1897</v>
      </c>
      <c r="M275" s="47" t="s">
        <v>327</v>
      </c>
      <c r="N275" s="47" t="s">
        <v>1</v>
      </c>
      <c r="O275" s="46">
        <f>COUNTIF(Table48[[#This Row],[CMMI Comprehensive Primary Care Plus (CPC+)
Version Date: CY 2021]:[CMS Merit-based Incentive Payment System (MIPS)
Version Date: CY 2021]],"*yes*")</f>
        <v>1</v>
      </c>
      <c r="P275" s="240"/>
      <c r="Q275" s="241"/>
      <c r="R275" s="223"/>
      <c r="S275" s="223"/>
      <c r="T275" s="223"/>
      <c r="U275" s="223"/>
      <c r="V275" s="223"/>
      <c r="W275" s="223" t="s">
        <v>1</v>
      </c>
      <c r="X275" s="223"/>
      <c r="Y275" s="223"/>
      <c r="Z275" s="223"/>
      <c r="AA275" s="223"/>
      <c r="AB275" s="223"/>
      <c r="AC275" s="223"/>
      <c r="AD275" s="223"/>
      <c r="AE275" s="223"/>
      <c r="AF275" s="223"/>
      <c r="AG275" s="223"/>
      <c r="AH275" s="223"/>
    </row>
    <row r="276" spans="1:34" s="26" customFormat="1" ht="76.5" customHeight="1">
      <c r="A276" s="176" t="s">
        <v>1121</v>
      </c>
      <c r="B276" s="55" t="s">
        <v>920</v>
      </c>
      <c r="C276" s="55" t="s">
        <v>3146</v>
      </c>
      <c r="D276" s="56" t="s">
        <v>2381</v>
      </c>
      <c r="E276" s="210" t="s">
        <v>1684</v>
      </c>
      <c r="F276" s="62" t="s">
        <v>2573</v>
      </c>
      <c r="G276" s="62"/>
      <c r="H276" s="181" t="s">
        <v>921</v>
      </c>
      <c r="I276" s="208" t="s">
        <v>1892</v>
      </c>
      <c r="J276" s="47" t="s">
        <v>1899</v>
      </c>
      <c r="K276" s="47" t="s">
        <v>1890</v>
      </c>
      <c r="L276" s="47" t="s">
        <v>1931</v>
      </c>
      <c r="M276" s="47" t="s">
        <v>1755</v>
      </c>
      <c r="N276" s="47" t="s">
        <v>1</v>
      </c>
      <c r="O276" s="46">
        <f>COUNTIF(Table48[[#This Row],[CMMI Comprehensive Primary Care Plus (CPC+)
Version Date: CY 2021]:[CMS Merit-based Incentive Payment System (MIPS)
Version Date: CY 2021]],"*yes*")</f>
        <v>1</v>
      </c>
      <c r="P276" s="223"/>
      <c r="Q276" s="223"/>
      <c r="R276" s="239"/>
      <c r="S276" s="223"/>
      <c r="T276" s="223"/>
      <c r="U276" s="223"/>
      <c r="V276" s="223"/>
      <c r="W276" s="223" t="s">
        <v>1</v>
      </c>
      <c r="X276" s="223"/>
      <c r="Y276" s="223"/>
      <c r="Z276" s="223"/>
      <c r="AA276" s="223"/>
      <c r="AB276" s="223"/>
      <c r="AC276" s="223"/>
      <c r="AD276" s="223"/>
      <c r="AE276" s="223"/>
      <c r="AF276" s="223"/>
      <c r="AG276" s="223"/>
      <c r="AH276" s="223"/>
    </row>
    <row r="277" spans="1:34" s="26" customFormat="1" ht="76.5" customHeight="1">
      <c r="A277" s="226" t="s">
        <v>1122</v>
      </c>
      <c r="B277" s="55" t="s">
        <v>2413</v>
      </c>
      <c r="C277" s="55" t="s">
        <v>51</v>
      </c>
      <c r="D277" s="55" t="s">
        <v>2381</v>
      </c>
      <c r="E277" s="210" t="s">
        <v>1960</v>
      </c>
      <c r="F277" s="62"/>
      <c r="G277" s="62"/>
      <c r="H277" s="181" t="s">
        <v>2036</v>
      </c>
      <c r="I277" s="208" t="s">
        <v>1905</v>
      </c>
      <c r="J277" s="47" t="s">
        <v>97</v>
      </c>
      <c r="K277" s="47" t="s">
        <v>1890</v>
      </c>
      <c r="L277" s="47" t="s">
        <v>1931</v>
      </c>
      <c r="M277" s="207" t="s">
        <v>327</v>
      </c>
      <c r="N277" s="149"/>
      <c r="O277" s="46">
        <f>COUNTIF(Table48[[#This Row],[CMMI Comprehensive Primary Care Plus (CPC+)
Version Date: CY 2021]:[CMS Merit-based Incentive Payment System (MIPS)
Version Date: CY 2021]],"*yes*")</f>
        <v>0</v>
      </c>
      <c r="P277" s="223"/>
      <c r="Q277" s="223"/>
      <c r="R277" s="223"/>
      <c r="S277" s="223"/>
      <c r="T277" s="223"/>
      <c r="U277" s="223"/>
      <c r="V277" s="223"/>
      <c r="W277" s="223"/>
      <c r="X277" s="223"/>
      <c r="Y277" s="223"/>
      <c r="Z277" s="223" t="s">
        <v>3356</v>
      </c>
      <c r="AA277" s="223"/>
      <c r="AB277" s="223"/>
      <c r="AC277" s="223"/>
      <c r="AD277" s="223"/>
      <c r="AE277" s="223"/>
      <c r="AF277" s="223"/>
      <c r="AG277" s="223" t="s">
        <v>3913</v>
      </c>
      <c r="AH277" s="223"/>
    </row>
    <row r="278" spans="1:34" s="26" customFormat="1" ht="76.5" customHeight="1">
      <c r="A278" s="226" t="s">
        <v>362</v>
      </c>
      <c r="B278" s="55" t="s">
        <v>74</v>
      </c>
      <c r="C278" s="55" t="s">
        <v>2412</v>
      </c>
      <c r="D278" s="56" t="s">
        <v>2381</v>
      </c>
      <c r="E278" s="210" t="s">
        <v>1960</v>
      </c>
      <c r="F278" s="58"/>
      <c r="G278" s="58"/>
      <c r="H278" s="181" t="s">
        <v>3041</v>
      </c>
      <c r="I278" s="208" t="s">
        <v>1905</v>
      </c>
      <c r="J278" s="47" t="s">
        <v>97</v>
      </c>
      <c r="K278" s="47" t="s">
        <v>1890</v>
      </c>
      <c r="L278" s="47" t="s">
        <v>1931</v>
      </c>
      <c r="M278" s="149" t="s">
        <v>327</v>
      </c>
      <c r="N278" s="47"/>
      <c r="O278" s="46">
        <f>COUNTIF(Table48[[#This Row],[CMMI Comprehensive Primary Care Plus (CPC+)
Version Date: CY 2021]:[CMS Merit-based Incentive Payment System (MIPS)
Version Date: CY 2021]],"*yes*")</f>
        <v>0</v>
      </c>
      <c r="P278" s="223"/>
      <c r="Q278" s="223"/>
      <c r="R278" s="223"/>
      <c r="S278" s="223"/>
      <c r="T278" s="223"/>
      <c r="U278" s="223"/>
      <c r="V278" s="223"/>
      <c r="W278" s="223"/>
      <c r="X278" s="223"/>
      <c r="Y278" s="223"/>
      <c r="Z278" s="223" t="s">
        <v>3357</v>
      </c>
      <c r="AA278" s="223"/>
      <c r="AB278" s="223"/>
      <c r="AC278" s="223"/>
      <c r="AD278" s="223"/>
      <c r="AE278" s="223"/>
      <c r="AF278" s="223"/>
      <c r="AG278" s="223" t="s">
        <v>3913</v>
      </c>
      <c r="AH278" s="223"/>
    </row>
    <row r="279" spans="1:34" s="26" customFormat="1" ht="76.5" customHeight="1">
      <c r="A279" s="177" t="s">
        <v>1123</v>
      </c>
      <c r="B279" s="55" t="s">
        <v>836</v>
      </c>
      <c r="C279" s="55" t="s">
        <v>1076</v>
      </c>
      <c r="D279" s="55" t="s">
        <v>2381</v>
      </c>
      <c r="E279" s="210" t="s">
        <v>1684</v>
      </c>
      <c r="F279" s="62" t="s">
        <v>2684</v>
      </c>
      <c r="G279" s="62"/>
      <c r="H279" s="181" t="s">
        <v>1806</v>
      </c>
      <c r="I279" s="47" t="s">
        <v>1892</v>
      </c>
      <c r="J279" s="47" t="s">
        <v>1899</v>
      </c>
      <c r="K279" s="47" t="s">
        <v>1908</v>
      </c>
      <c r="L279" s="47" t="s">
        <v>1931</v>
      </c>
      <c r="M279" s="149" t="s">
        <v>1755</v>
      </c>
      <c r="N279" s="149" t="s">
        <v>1</v>
      </c>
      <c r="O279" s="46">
        <f>COUNTIF(Table48[[#This Row],[CMMI Comprehensive Primary Care Plus (CPC+)
Version Date: CY 2021]:[CMS Merit-based Incentive Payment System (MIPS)
Version Date: CY 2021]],"*yes*")</f>
        <v>1</v>
      </c>
      <c r="P279" s="242"/>
      <c r="Q279" s="243"/>
      <c r="R279" s="244"/>
      <c r="S279" s="223"/>
      <c r="T279" s="223"/>
      <c r="U279" s="223"/>
      <c r="V279" s="223"/>
      <c r="W279" s="223" t="s">
        <v>1</v>
      </c>
      <c r="X279" s="241"/>
      <c r="Y279" s="223"/>
      <c r="Z279" s="223"/>
      <c r="AA279" s="223"/>
      <c r="AB279" s="223"/>
      <c r="AC279" s="223"/>
      <c r="AD279" s="223"/>
      <c r="AE279" s="223"/>
      <c r="AF279" s="223"/>
      <c r="AG279" s="223"/>
      <c r="AH279" s="223"/>
    </row>
    <row r="280" spans="1:34" s="26" customFormat="1" ht="76.5" customHeight="1">
      <c r="A280" s="176" t="s">
        <v>1124</v>
      </c>
      <c r="B280" s="55" t="s">
        <v>1604</v>
      </c>
      <c r="C280" s="55" t="s">
        <v>1077</v>
      </c>
      <c r="D280" s="56" t="s">
        <v>2381</v>
      </c>
      <c r="E280" s="210" t="s">
        <v>1697</v>
      </c>
      <c r="F280" s="62" t="s">
        <v>2791</v>
      </c>
      <c r="G280" s="62"/>
      <c r="H280" s="181" t="s">
        <v>837</v>
      </c>
      <c r="I280" s="212" t="s">
        <v>1905</v>
      </c>
      <c r="J280" s="47" t="s">
        <v>1909</v>
      </c>
      <c r="K280" s="47" t="s">
        <v>1890</v>
      </c>
      <c r="L280" s="47" t="s">
        <v>2210</v>
      </c>
      <c r="M280" s="278" t="s">
        <v>1755</v>
      </c>
      <c r="N280" s="278" t="s">
        <v>1</v>
      </c>
      <c r="O280" s="46">
        <f>COUNTIF(Table48[[#This Row],[CMMI Comprehensive Primary Care Plus (CPC+)
Version Date: CY 2021]:[CMS Merit-based Incentive Payment System (MIPS)
Version Date: CY 2021]],"*yes*")</f>
        <v>1</v>
      </c>
      <c r="P280" s="245"/>
      <c r="Q280" s="246"/>
      <c r="R280" s="246"/>
      <c r="S280" s="223"/>
      <c r="T280" s="223"/>
      <c r="U280" s="223"/>
      <c r="V280" s="223"/>
      <c r="W280" s="223" t="s">
        <v>1</v>
      </c>
      <c r="X280" s="223"/>
      <c r="Y280" s="223"/>
      <c r="Z280" s="223"/>
      <c r="AA280" s="223"/>
      <c r="AB280" s="223"/>
      <c r="AC280" s="223"/>
      <c r="AD280" s="223"/>
      <c r="AE280" s="223"/>
      <c r="AF280" s="223"/>
      <c r="AG280" s="223"/>
      <c r="AH280" s="223"/>
    </row>
    <row r="281" spans="1:34" s="26" customFormat="1" ht="76.5" customHeight="1">
      <c r="A281" s="177" t="s">
        <v>1125</v>
      </c>
      <c r="B281" s="55" t="s">
        <v>838</v>
      </c>
      <c r="C281" s="55" t="s">
        <v>1078</v>
      </c>
      <c r="D281" s="57" t="s">
        <v>2381</v>
      </c>
      <c r="E281" s="210" t="s">
        <v>1697</v>
      </c>
      <c r="F281" s="62" t="s">
        <v>2765</v>
      </c>
      <c r="G281" s="62"/>
      <c r="H281" s="181" t="s">
        <v>839</v>
      </c>
      <c r="I281" s="47" t="s">
        <v>1905</v>
      </c>
      <c r="J281" s="47" t="s">
        <v>1909</v>
      </c>
      <c r="K281" s="47" t="s">
        <v>1890</v>
      </c>
      <c r="L281" s="47" t="s">
        <v>2210</v>
      </c>
      <c r="M281" s="207" t="s">
        <v>1755</v>
      </c>
      <c r="N281" s="207" t="s">
        <v>1</v>
      </c>
      <c r="O281" s="46">
        <f>COUNTIF(Table48[[#This Row],[CMMI Comprehensive Primary Care Plus (CPC+)
Version Date: CY 2021]:[CMS Merit-based Incentive Payment System (MIPS)
Version Date: CY 2021]],"*yes*")</f>
        <v>0</v>
      </c>
      <c r="P281" s="246"/>
      <c r="Q281" s="223"/>
      <c r="R281" s="223"/>
      <c r="S281" s="223"/>
      <c r="T281" s="223"/>
      <c r="U281" s="223"/>
      <c r="V281" s="223"/>
      <c r="W281" s="223"/>
      <c r="X281" s="223"/>
      <c r="Y281" s="223"/>
      <c r="Z281" s="223"/>
      <c r="AA281" s="223"/>
      <c r="AB281" s="223"/>
      <c r="AC281" s="223"/>
      <c r="AD281" s="223"/>
      <c r="AE281" s="223"/>
      <c r="AF281" s="223"/>
      <c r="AG281" s="223"/>
      <c r="AH281" s="223"/>
    </row>
    <row r="282" spans="1:34" s="26" customFormat="1" ht="76.5" customHeight="1">
      <c r="A282" s="176" t="s">
        <v>1126</v>
      </c>
      <c r="B282" s="55" t="s">
        <v>840</v>
      </c>
      <c r="C282" s="55" t="s">
        <v>1079</v>
      </c>
      <c r="D282" s="57" t="s">
        <v>2380</v>
      </c>
      <c r="E282" s="210" t="s">
        <v>1952</v>
      </c>
      <c r="F282" s="62" t="s">
        <v>2539</v>
      </c>
      <c r="G282" s="62"/>
      <c r="H282" s="181" t="s">
        <v>841</v>
      </c>
      <c r="I282" s="47" t="s">
        <v>3000</v>
      </c>
      <c r="J282" s="47" t="s">
        <v>1917</v>
      </c>
      <c r="K282" s="47" t="s">
        <v>1890</v>
      </c>
      <c r="L282" s="47" t="s">
        <v>2378</v>
      </c>
      <c r="M282" s="207" t="s">
        <v>1755</v>
      </c>
      <c r="N282" s="47"/>
      <c r="O282" s="46">
        <f>COUNTIF(Table48[[#This Row],[CMMI Comprehensive Primary Care Plus (CPC+)
Version Date: CY 2021]:[CMS Merit-based Incentive Payment System (MIPS)
Version Date: CY 2021]],"*yes*")</f>
        <v>0</v>
      </c>
      <c r="P282" s="223"/>
      <c r="Q282" s="223"/>
      <c r="R282" s="223"/>
      <c r="S282" s="223"/>
      <c r="T282" s="223"/>
      <c r="U282" s="223"/>
      <c r="V282" s="223"/>
      <c r="W282" s="223"/>
      <c r="X282" s="223"/>
      <c r="Y282" s="223"/>
      <c r="Z282" s="223"/>
      <c r="AA282" s="223"/>
      <c r="AB282" s="223"/>
      <c r="AC282" s="223"/>
      <c r="AD282" s="223"/>
      <c r="AE282" s="223"/>
      <c r="AF282" s="223"/>
      <c r="AG282" s="223"/>
      <c r="AH282" s="223"/>
    </row>
    <row r="283" spans="1:34" s="26" customFormat="1" ht="76.5" customHeight="1">
      <c r="A283" s="177" t="s">
        <v>1127</v>
      </c>
      <c r="B283" s="55" t="s">
        <v>842</v>
      </c>
      <c r="C283" s="55" t="s">
        <v>1080</v>
      </c>
      <c r="D283" s="57" t="s">
        <v>2380</v>
      </c>
      <c r="E283" s="210" t="s">
        <v>1952</v>
      </c>
      <c r="F283" s="62" t="s">
        <v>2536</v>
      </c>
      <c r="G283" s="62"/>
      <c r="H283" s="181" t="s">
        <v>843</v>
      </c>
      <c r="I283" s="47" t="s">
        <v>1888</v>
      </c>
      <c r="J283" s="47" t="s">
        <v>1917</v>
      </c>
      <c r="K283" s="47" t="s">
        <v>1890</v>
      </c>
      <c r="L283" s="47" t="s">
        <v>2378</v>
      </c>
      <c r="M283" s="149" t="s">
        <v>1755</v>
      </c>
      <c r="N283" s="149"/>
      <c r="O283" s="46">
        <f>COUNTIF(Table48[[#This Row],[CMMI Comprehensive Primary Care Plus (CPC+)
Version Date: CY 2021]:[CMS Merit-based Incentive Payment System (MIPS)
Version Date: CY 2021]],"*yes*")</f>
        <v>1</v>
      </c>
      <c r="P283" s="223"/>
      <c r="Q283" s="223"/>
      <c r="R283" s="223"/>
      <c r="S283" s="223"/>
      <c r="T283" s="223"/>
      <c r="U283" s="223"/>
      <c r="V283" s="223"/>
      <c r="W283" s="223" t="s">
        <v>1</v>
      </c>
      <c r="X283" s="223"/>
      <c r="Y283" s="223"/>
      <c r="Z283" s="223"/>
      <c r="AA283" s="223"/>
      <c r="AB283" s="223"/>
      <c r="AC283" s="223"/>
      <c r="AD283" s="223"/>
      <c r="AE283" s="223"/>
      <c r="AF283" s="223"/>
      <c r="AG283" s="223"/>
      <c r="AH283" s="223"/>
    </row>
    <row r="284" spans="1:34" s="26" customFormat="1" ht="76.5" customHeight="1">
      <c r="A284" s="176" t="s">
        <v>1128</v>
      </c>
      <c r="B284" s="55" t="s">
        <v>3474</v>
      </c>
      <c r="C284" s="55" t="s">
        <v>3475</v>
      </c>
      <c r="D284" s="57" t="s">
        <v>2380</v>
      </c>
      <c r="E284" s="210" t="s">
        <v>1952</v>
      </c>
      <c r="F284" s="62"/>
      <c r="G284" s="62"/>
      <c r="H284" s="181" t="s">
        <v>3476</v>
      </c>
      <c r="I284" s="47" t="s">
        <v>1888</v>
      </c>
      <c r="J284" s="47" t="s">
        <v>1906</v>
      </c>
      <c r="K284" s="47" t="s">
        <v>1890</v>
      </c>
      <c r="L284" s="47" t="s">
        <v>1891</v>
      </c>
      <c r="M284" s="149" t="s">
        <v>327</v>
      </c>
      <c r="N284" s="149"/>
      <c r="O284" s="46">
        <f>COUNTIF(Table48[[#This Row],[CMMI Comprehensive Primary Care Plus (CPC+)
Version Date: CY 2021]:[CMS Merit-based Incentive Payment System (MIPS)
Version Date: CY 2021]],"*yes*")</f>
        <v>0</v>
      </c>
      <c r="P284" s="223"/>
      <c r="Q284" s="223"/>
      <c r="R284" s="223"/>
      <c r="S284" s="223"/>
      <c r="T284" s="223"/>
      <c r="U284" s="223"/>
      <c r="V284" s="223"/>
      <c r="W284" s="223"/>
      <c r="X284" s="223"/>
      <c r="Y284" s="223"/>
      <c r="Z284" s="223"/>
      <c r="AA284" s="223"/>
      <c r="AB284" s="223"/>
      <c r="AC284" s="223"/>
      <c r="AD284" s="223"/>
      <c r="AE284" s="223"/>
      <c r="AF284" s="223"/>
      <c r="AG284" s="223"/>
      <c r="AH284" s="223"/>
    </row>
    <row r="285" spans="1:34" s="26" customFormat="1" ht="76.5" customHeight="1">
      <c r="A285" s="177" t="s">
        <v>1129</v>
      </c>
      <c r="B285" s="55" t="s">
        <v>3477</v>
      </c>
      <c r="C285" s="55" t="s">
        <v>3478</v>
      </c>
      <c r="D285" s="55" t="s">
        <v>2380</v>
      </c>
      <c r="E285" s="210" t="s">
        <v>1952</v>
      </c>
      <c r="F285" s="62"/>
      <c r="G285" s="62"/>
      <c r="H285" s="181" t="s">
        <v>3479</v>
      </c>
      <c r="I285" s="47" t="s">
        <v>1888</v>
      </c>
      <c r="J285" s="47" t="s">
        <v>1906</v>
      </c>
      <c r="K285" s="47" t="s">
        <v>1890</v>
      </c>
      <c r="L285" s="47" t="s">
        <v>1891</v>
      </c>
      <c r="M285" s="207" t="s">
        <v>327</v>
      </c>
      <c r="N285" s="207"/>
      <c r="O285" s="46">
        <f>COUNTIF(Table48[[#This Row],[CMMI Comprehensive Primary Care Plus (CPC+)
Version Date: CY 2021]:[CMS Merit-based Incentive Payment System (MIPS)
Version Date: CY 2021]],"*yes*")</f>
        <v>0</v>
      </c>
      <c r="P285" s="223"/>
      <c r="Q285" s="223"/>
      <c r="R285" s="223"/>
      <c r="S285" s="223"/>
      <c r="T285" s="223"/>
      <c r="U285" s="223"/>
      <c r="V285" s="223"/>
      <c r="W285" s="223"/>
      <c r="X285" s="223"/>
      <c r="Y285" s="223"/>
      <c r="Z285" s="223"/>
      <c r="AA285" s="223"/>
      <c r="AB285" s="223"/>
      <c r="AC285" s="223"/>
      <c r="AD285" s="223"/>
      <c r="AE285" s="223"/>
      <c r="AF285" s="223"/>
      <c r="AG285" s="223"/>
      <c r="AH285" s="223"/>
    </row>
    <row r="286" spans="1:34" s="26" customFormat="1" ht="76.5" customHeight="1">
      <c r="A286" s="176" t="s">
        <v>3928</v>
      </c>
      <c r="B286" s="55" t="s">
        <v>3014</v>
      </c>
      <c r="C286" s="55" t="s">
        <v>97</v>
      </c>
      <c r="D286" s="55" t="s">
        <v>97</v>
      </c>
      <c r="E286" s="198" t="s">
        <v>3013</v>
      </c>
      <c r="F286" s="58"/>
      <c r="G286" s="58"/>
      <c r="H286" s="181" t="s">
        <v>3015</v>
      </c>
      <c r="I286" s="47" t="s">
        <v>3011</v>
      </c>
      <c r="J286" s="47" t="s">
        <v>1898</v>
      </c>
      <c r="K286" s="47" t="s">
        <v>1896</v>
      </c>
      <c r="L286" s="47" t="s">
        <v>2225</v>
      </c>
      <c r="M286" s="149" t="s">
        <v>6</v>
      </c>
      <c r="N286" s="201"/>
      <c r="O286" s="46">
        <f>COUNTIF(Table48[[#This Row],[CMMI Comprehensive Primary Care Plus (CPC+)
Version Date: CY 2021]:[CMS Merit-based Incentive Payment System (MIPS)
Version Date: CY 2021]],"*yes*")</f>
        <v>0</v>
      </c>
      <c r="P286" s="223"/>
      <c r="Q286" s="223"/>
      <c r="R286" s="223"/>
      <c r="S286" s="223"/>
      <c r="T286" s="47"/>
      <c r="U286" s="223"/>
      <c r="V286" s="223"/>
      <c r="W286" s="223"/>
      <c r="X286" s="223"/>
      <c r="Y286" s="223"/>
      <c r="Z286" s="223"/>
      <c r="AA286" s="223"/>
      <c r="AB286" s="47"/>
      <c r="AC286" s="223"/>
      <c r="AD286" s="223"/>
      <c r="AE286" s="47"/>
      <c r="AF286" s="223"/>
      <c r="AG286" s="223"/>
      <c r="AH286" s="47" t="s">
        <v>1</v>
      </c>
    </row>
    <row r="287" spans="1:34" s="26" customFormat="1" ht="76.5" customHeight="1">
      <c r="A287" s="177" t="s">
        <v>1130</v>
      </c>
      <c r="B287" s="55" t="s">
        <v>2845</v>
      </c>
      <c r="C287" s="55" t="s">
        <v>2847</v>
      </c>
      <c r="D287" s="55" t="s">
        <v>2380</v>
      </c>
      <c r="E287" s="210" t="s">
        <v>1952</v>
      </c>
      <c r="F287" s="62" t="s">
        <v>2848</v>
      </c>
      <c r="G287" s="62"/>
      <c r="H287" s="181" t="s">
        <v>2846</v>
      </c>
      <c r="I287" s="47" t="s">
        <v>1888</v>
      </c>
      <c r="J287" s="47" t="s">
        <v>1906</v>
      </c>
      <c r="K287" s="47" t="s">
        <v>1890</v>
      </c>
      <c r="L287" s="47" t="s">
        <v>1891</v>
      </c>
      <c r="M287" s="207" t="s">
        <v>327</v>
      </c>
      <c r="N287" s="149"/>
      <c r="O287" s="46">
        <f>COUNTIF(Table48[[#This Row],[CMMI Comprehensive Primary Care Plus (CPC+)
Version Date: CY 2021]:[CMS Merit-based Incentive Payment System (MIPS)
Version Date: CY 2021]],"*yes*")</f>
        <v>1</v>
      </c>
      <c r="P287" s="223"/>
      <c r="Q287" s="223"/>
      <c r="R287" s="223"/>
      <c r="S287" s="223"/>
      <c r="T287" s="223"/>
      <c r="U287" s="223"/>
      <c r="V287" s="223"/>
      <c r="W287" s="223" t="s">
        <v>1</v>
      </c>
      <c r="X287" s="223"/>
      <c r="Y287" s="223"/>
      <c r="Z287" s="223"/>
      <c r="AA287" s="223"/>
      <c r="AB287" s="223"/>
      <c r="AC287" s="223"/>
      <c r="AD287" s="223"/>
      <c r="AE287" s="223"/>
      <c r="AF287" s="223"/>
      <c r="AG287" s="223"/>
      <c r="AH287" s="223"/>
    </row>
    <row r="288" spans="1:34" s="26" customFormat="1" ht="76.5" customHeight="1">
      <c r="A288" s="176" t="s">
        <v>1131</v>
      </c>
      <c r="B288" s="55" t="s">
        <v>2269</v>
      </c>
      <c r="C288" s="55" t="s">
        <v>1081</v>
      </c>
      <c r="D288" s="55" t="s">
        <v>2380</v>
      </c>
      <c r="E288" s="210" t="s">
        <v>1653</v>
      </c>
      <c r="F288" s="62" t="s">
        <v>2565</v>
      </c>
      <c r="G288" s="62"/>
      <c r="H288" s="181" t="s">
        <v>844</v>
      </c>
      <c r="I288" s="208" t="s">
        <v>3011</v>
      </c>
      <c r="J288" s="47" t="s">
        <v>1899</v>
      </c>
      <c r="K288" s="47" t="s">
        <v>1890</v>
      </c>
      <c r="L288" s="47" t="s">
        <v>1897</v>
      </c>
      <c r="M288" s="207" t="s">
        <v>1755</v>
      </c>
      <c r="N288" s="149"/>
      <c r="O288" s="46">
        <f>COUNTIF(Table48[[#This Row],[CMMI Comprehensive Primary Care Plus (CPC+)
Version Date: CY 2021]:[CMS Merit-based Incentive Payment System (MIPS)
Version Date: CY 2021]],"*yes*")</f>
        <v>1</v>
      </c>
      <c r="P288" s="223"/>
      <c r="Q288" s="223"/>
      <c r="R288" s="223"/>
      <c r="S288" s="223"/>
      <c r="T288" s="223"/>
      <c r="U288" s="223"/>
      <c r="V288" s="223"/>
      <c r="W288" s="223" t="s">
        <v>1</v>
      </c>
      <c r="X288" s="223" t="s">
        <v>2478</v>
      </c>
      <c r="Y288" s="223"/>
      <c r="Z288" s="223" t="s">
        <v>1839</v>
      </c>
      <c r="AA288" s="223"/>
      <c r="AB288" s="223"/>
      <c r="AC288" s="223"/>
      <c r="AD288" s="223"/>
      <c r="AE288" s="223"/>
      <c r="AF288" s="223"/>
      <c r="AG288" s="223"/>
      <c r="AH288" s="223"/>
    </row>
    <row r="289" spans="1:34" s="26" customFormat="1" ht="76.5" customHeight="1">
      <c r="A289" s="226" t="s">
        <v>363</v>
      </c>
      <c r="B289" s="55" t="s">
        <v>2270</v>
      </c>
      <c r="C289" s="55" t="s">
        <v>1082</v>
      </c>
      <c r="D289" s="56" t="s">
        <v>2381</v>
      </c>
      <c r="E289" s="210" t="s">
        <v>1653</v>
      </c>
      <c r="F289" s="62" t="s">
        <v>2600</v>
      </c>
      <c r="G289" s="62"/>
      <c r="H289" s="181" t="s">
        <v>845</v>
      </c>
      <c r="I289" s="231" t="s">
        <v>3011</v>
      </c>
      <c r="J289" s="47" t="s">
        <v>1899</v>
      </c>
      <c r="K289" s="47" t="s">
        <v>1890</v>
      </c>
      <c r="L289" s="47" t="s">
        <v>1897</v>
      </c>
      <c r="M289" s="149" t="s">
        <v>1755</v>
      </c>
      <c r="N289" s="47"/>
      <c r="O289" s="46">
        <f>COUNTIF(Table48[[#This Row],[CMMI Comprehensive Primary Care Plus (CPC+)
Version Date: CY 2021]:[CMS Merit-based Incentive Payment System (MIPS)
Version Date: CY 2021]],"*yes*")</f>
        <v>1</v>
      </c>
      <c r="P289" s="223"/>
      <c r="Q289" s="223"/>
      <c r="R289" s="223"/>
      <c r="S289" s="223"/>
      <c r="T289" s="223"/>
      <c r="U289" s="223"/>
      <c r="V289" s="223"/>
      <c r="W289" s="223" t="s">
        <v>1</v>
      </c>
      <c r="X289" s="223" t="s">
        <v>2478</v>
      </c>
      <c r="Y289" s="223"/>
      <c r="Z289" s="223"/>
      <c r="AA289" s="223"/>
      <c r="AB289" s="223" t="s">
        <v>1</v>
      </c>
      <c r="AC289" s="223"/>
      <c r="AD289" s="223"/>
      <c r="AE289" s="223"/>
      <c r="AF289" s="223"/>
      <c r="AG289" s="223"/>
      <c r="AH289" s="223"/>
    </row>
    <row r="290" spans="1:34" s="26" customFormat="1" ht="76.5" customHeight="1">
      <c r="A290" s="177" t="s">
        <v>1132</v>
      </c>
      <c r="B290" s="55" t="s">
        <v>2271</v>
      </c>
      <c r="C290" s="55" t="s">
        <v>286</v>
      </c>
      <c r="D290" s="55" t="s">
        <v>2380</v>
      </c>
      <c r="E290" s="210" t="s">
        <v>1652</v>
      </c>
      <c r="F290" s="62"/>
      <c r="G290" s="62"/>
      <c r="H290" s="181" t="s">
        <v>1456</v>
      </c>
      <c r="I290" s="47" t="s">
        <v>1905</v>
      </c>
      <c r="J290" s="47" t="s">
        <v>1909</v>
      </c>
      <c r="K290" s="47" t="s">
        <v>1890</v>
      </c>
      <c r="L290" s="47" t="s">
        <v>1897</v>
      </c>
      <c r="M290" s="207" t="s">
        <v>1755</v>
      </c>
      <c r="N290" s="149" t="s">
        <v>1</v>
      </c>
      <c r="O290" s="46">
        <f>COUNTIF(Table48[[#This Row],[CMMI Comprehensive Primary Care Plus (CPC+)
Version Date: CY 2021]:[CMS Merit-based Incentive Payment System (MIPS)
Version Date: CY 2021]],"*yes*")</f>
        <v>0</v>
      </c>
      <c r="P290" s="223"/>
      <c r="Q290" s="223"/>
      <c r="R290" s="223"/>
      <c r="S290" s="223"/>
      <c r="T290" s="223"/>
      <c r="U290" s="223"/>
      <c r="V290" s="223"/>
      <c r="W290" s="223"/>
      <c r="X290" s="223"/>
      <c r="Y290" s="223"/>
      <c r="Z290" s="223" t="s">
        <v>1</v>
      </c>
      <c r="AA290" s="223" t="s">
        <v>3208</v>
      </c>
      <c r="AB290" s="223"/>
      <c r="AC290" s="223"/>
      <c r="AD290" s="223"/>
      <c r="AE290" s="223"/>
      <c r="AF290" s="223"/>
      <c r="AG290" s="223"/>
      <c r="AH290" s="223"/>
    </row>
    <row r="291" spans="1:34" s="26" customFormat="1" ht="76.5" customHeight="1">
      <c r="A291" s="176" t="s">
        <v>1133</v>
      </c>
      <c r="B291" s="55" t="s">
        <v>2272</v>
      </c>
      <c r="C291" s="55" t="s">
        <v>287</v>
      </c>
      <c r="D291" s="55" t="s">
        <v>2381</v>
      </c>
      <c r="E291" s="210" t="s">
        <v>1652</v>
      </c>
      <c r="F291" s="62"/>
      <c r="G291" s="62"/>
      <c r="H291" s="181" t="s">
        <v>1457</v>
      </c>
      <c r="I291" s="47" t="s">
        <v>1905</v>
      </c>
      <c r="J291" s="47" t="s">
        <v>1909</v>
      </c>
      <c r="K291" s="47" t="s">
        <v>1890</v>
      </c>
      <c r="L291" s="47" t="s">
        <v>1897</v>
      </c>
      <c r="M291" s="207" t="s">
        <v>1755</v>
      </c>
      <c r="N291" s="149"/>
      <c r="O291" s="46">
        <f>COUNTIF(Table48[[#This Row],[CMMI Comprehensive Primary Care Plus (CPC+)
Version Date: CY 2021]:[CMS Merit-based Incentive Payment System (MIPS)
Version Date: CY 2021]],"*yes*")</f>
        <v>0</v>
      </c>
      <c r="P291" s="223"/>
      <c r="Q291" s="223"/>
      <c r="R291" s="223"/>
      <c r="S291" s="223"/>
      <c r="T291" s="223"/>
      <c r="U291" s="223"/>
      <c r="V291" s="223"/>
      <c r="W291" s="223"/>
      <c r="X291" s="223"/>
      <c r="Y291" s="223"/>
      <c r="Z291" s="223"/>
      <c r="AA291" s="223"/>
      <c r="AB291" s="223"/>
      <c r="AC291" s="223"/>
      <c r="AD291" s="223"/>
      <c r="AE291" s="223"/>
      <c r="AF291" s="223"/>
      <c r="AG291" s="223"/>
      <c r="AH291" s="223"/>
    </row>
    <row r="292" spans="1:34" s="26" customFormat="1" ht="76.5" customHeight="1">
      <c r="A292" s="177" t="s">
        <v>1134</v>
      </c>
      <c r="B292" s="55" t="s">
        <v>2273</v>
      </c>
      <c r="C292" s="55" t="s">
        <v>288</v>
      </c>
      <c r="D292" s="55" t="s">
        <v>2380</v>
      </c>
      <c r="E292" s="210" t="s">
        <v>1652</v>
      </c>
      <c r="F292" s="62"/>
      <c r="G292" s="62"/>
      <c r="H292" s="181" t="s">
        <v>2037</v>
      </c>
      <c r="I292" s="47" t="s">
        <v>1888</v>
      </c>
      <c r="J292" s="47" t="s">
        <v>1895</v>
      </c>
      <c r="K292" s="47" t="s">
        <v>1890</v>
      </c>
      <c r="L292" s="47" t="s">
        <v>1931</v>
      </c>
      <c r="M292" s="207" t="s">
        <v>5</v>
      </c>
      <c r="N292" s="149" t="s">
        <v>1</v>
      </c>
      <c r="O292" s="46">
        <f>COUNTIF(Table48[[#This Row],[CMMI Comprehensive Primary Care Plus (CPC+)
Version Date: CY 2021]:[CMS Merit-based Incentive Payment System (MIPS)
Version Date: CY 2021]],"*yes*")</f>
        <v>0</v>
      </c>
      <c r="P292" s="223"/>
      <c r="Q292" s="223"/>
      <c r="R292" s="223"/>
      <c r="S292" s="223"/>
      <c r="T292" s="223"/>
      <c r="U292" s="223"/>
      <c r="V292" s="223"/>
      <c r="W292" s="223"/>
      <c r="X292" s="223"/>
      <c r="Y292" s="223"/>
      <c r="Z292" s="223" t="s">
        <v>1</v>
      </c>
      <c r="AA292" s="223"/>
      <c r="AB292" s="223"/>
      <c r="AC292" s="223"/>
      <c r="AD292" s="223"/>
      <c r="AE292" s="223"/>
      <c r="AF292" s="223"/>
      <c r="AG292" s="223"/>
      <c r="AH292" s="223"/>
    </row>
    <row r="293" spans="1:34" s="26" customFormat="1" ht="76.5" customHeight="1">
      <c r="A293" s="176" t="s">
        <v>1135</v>
      </c>
      <c r="B293" s="55" t="s">
        <v>846</v>
      </c>
      <c r="C293" s="55" t="s">
        <v>1083</v>
      </c>
      <c r="D293" s="55" t="s">
        <v>2380</v>
      </c>
      <c r="E293" s="210" t="s">
        <v>135</v>
      </c>
      <c r="F293" s="62" t="s">
        <v>2580</v>
      </c>
      <c r="G293" s="62"/>
      <c r="H293" s="181" t="s">
        <v>847</v>
      </c>
      <c r="I293" s="47" t="s">
        <v>1888</v>
      </c>
      <c r="J293" s="47" t="s">
        <v>1895</v>
      </c>
      <c r="K293" s="47" t="s">
        <v>1890</v>
      </c>
      <c r="L293" s="47" t="s">
        <v>1897</v>
      </c>
      <c r="M293" s="149" t="s">
        <v>1755</v>
      </c>
      <c r="N293" s="149" t="s">
        <v>1</v>
      </c>
      <c r="O293" s="46">
        <f>COUNTIF(Table48[[#This Row],[CMMI Comprehensive Primary Care Plus (CPC+)
Version Date: CY 2021]:[CMS Merit-based Incentive Payment System (MIPS)
Version Date: CY 2021]],"*yes*")</f>
        <v>1</v>
      </c>
      <c r="P293" s="223"/>
      <c r="Q293" s="223"/>
      <c r="R293" s="223"/>
      <c r="S293" s="223"/>
      <c r="T293" s="223"/>
      <c r="U293" s="223"/>
      <c r="V293" s="223"/>
      <c r="W293" s="223" t="s">
        <v>1</v>
      </c>
      <c r="X293" s="223"/>
      <c r="Y293" s="223"/>
      <c r="Z293" s="223"/>
      <c r="AA293" s="223"/>
      <c r="AB293" s="223"/>
      <c r="AC293" s="223"/>
      <c r="AD293" s="223"/>
      <c r="AE293" s="223"/>
      <c r="AF293" s="223"/>
      <c r="AG293" s="223"/>
      <c r="AH293" s="223"/>
    </row>
    <row r="294" spans="1:34" s="26" customFormat="1" ht="76.5" customHeight="1">
      <c r="A294" s="226" t="s">
        <v>1136</v>
      </c>
      <c r="B294" s="55" t="s">
        <v>848</v>
      </c>
      <c r="C294" s="55" t="s">
        <v>1084</v>
      </c>
      <c r="D294" s="55" t="s">
        <v>2380</v>
      </c>
      <c r="E294" s="210" t="s">
        <v>135</v>
      </c>
      <c r="F294" s="62" t="s">
        <v>2581</v>
      </c>
      <c r="G294" s="62"/>
      <c r="H294" s="181" t="s">
        <v>849</v>
      </c>
      <c r="I294" s="47" t="s">
        <v>1888</v>
      </c>
      <c r="J294" s="47" t="s">
        <v>1895</v>
      </c>
      <c r="K294" s="47" t="s">
        <v>1890</v>
      </c>
      <c r="L294" s="47" t="s">
        <v>1897</v>
      </c>
      <c r="M294" s="149" t="s">
        <v>1755</v>
      </c>
      <c r="N294" s="47" t="s">
        <v>1</v>
      </c>
      <c r="O294" s="46">
        <f>COUNTIF(Table48[[#This Row],[CMMI Comprehensive Primary Care Plus (CPC+)
Version Date: CY 2021]:[CMS Merit-based Incentive Payment System (MIPS)
Version Date: CY 2021]],"*yes*")</f>
        <v>1</v>
      </c>
      <c r="P294" s="223"/>
      <c r="Q294" s="223"/>
      <c r="R294" s="223"/>
      <c r="S294" s="223"/>
      <c r="T294" s="223"/>
      <c r="U294" s="223"/>
      <c r="V294" s="223"/>
      <c r="W294" s="223" t="s">
        <v>1</v>
      </c>
      <c r="X294" s="223" t="s">
        <v>2479</v>
      </c>
      <c r="Y294" s="223"/>
      <c r="Z294" s="223"/>
      <c r="AA294" s="223"/>
      <c r="AB294" s="223"/>
      <c r="AC294" s="223"/>
      <c r="AD294" s="223"/>
      <c r="AE294" s="223"/>
      <c r="AF294" s="223"/>
      <c r="AG294" s="223"/>
      <c r="AH294" s="223"/>
    </row>
    <row r="295" spans="1:34" s="26" customFormat="1" ht="76.5" customHeight="1">
      <c r="A295" s="226" t="s">
        <v>1137</v>
      </c>
      <c r="B295" s="55" t="s">
        <v>850</v>
      </c>
      <c r="C295" s="55" t="s">
        <v>1085</v>
      </c>
      <c r="D295" s="55" t="s">
        <v>2380</v>
      </c>
      <c r="E295" s="210" t="s">
        <v>135</v>
      </c>
      <c r="F295" s="62" t="s">
        <v>2582</v>
      </c>
      <c r="G295" s="62"/>
      <c r="H295" s="181" t="s">
        <v>851</v>
      </c>
      <c r="I295" s="47" t="s">
        <v>1888</v>
      </c>
      <c r="J295" s="47" t="s">
        <v>1895</v>
      </c>
      <c r="K295" s="47" t="s">
        <v>1890</v>
      </c>
      <c r="L295" s="47" t="s">
        <v>1897</v>
      </c>
      <c r="M295" s="149" t="s">
        <v>1755</v>
      </c>
      <c r="N295" s="149" t="s">
        <v>1</v>
      </c>
      <c r="O295" s="46">
        <f>COUNTIF(Table48[[#This Row],[CMMI Comprehensive Primary Care Plus (CPC+)
Version Date: CY 2021]:[CMS Merit-based Incentive Payment System (MIPS)
Version Date: CY 2021]],"*yes*")</f>
        <v>1</v>
      </c>
      <c r="P295" s="223"/>
      <c r="Q295" s="223"/>
      <c r="R295" s="223"/>
      <c r="S295" s="223"/>
      <c r="T295" s="223"/>
      <c r="U295" s="223"/>
      <c r="V295" s="223"/>
      <c r="W295" s="223" t="s">
        <v>1</v>
      </c>
      <c r="X295" s="223"/>
      <c r="Y295" s="223"/>
      <c r="Z295" s="223"/>
      <c r="AA295" s="223"/>
      <c r="AB295" s="223"/>
      <c r="AC295" s="223"/>
      <c r="AD295" s="223"/>
      <c r="AE295" s="223"/>
      <c r="AF295" s="223"/>
      <c r="AG295" s="223"/>
      <c r="AH295" s="223"/>
    </row>
    <row r="296" spans="1:34" s="26" customFormat="1" ht="76.5" customHeight="1">
      <c r="A296" s="226" t="s">
        <v>1138</v>
      </c>
      <c r="B296" s="55" t="s">
        <v>3480</v>
      </c>
      <c r="C296" s="55" t="s">
        <v>182</v>
      </c>
      <c r="D296" s="55" t="s">
        <v>2381</v>
      </c>
      <c r="E296" s="210" t="s">
        <v>583</v>
      </c>
      <c r="F296" s="62"/>
      <c r="G296" s="62"/>
      <c r="H296" s="181" t="s">
        <v>1815</v>
      </c>
      <c r="I296" s="47" t="s">
        <v>1935</v>
      </c>
      <c r="J296" s="47" t="s">
        <v>97</v>
      </c>
      <c r="K296" s="47" t="s">
        <v>1894</v>
      </c>
      <c r="L296" s="47" t="s">
        <v>1897</v>
      </c>
      <c r="M296" s="149" t="s">
        <v>6</v>
      </c>
      <c r="N296" s="149"/>
      <c r="O296" s="46">
        <f>COUNTIF(Table48[[#This Row],[CMMI Comprehensive Primary Care Plus (CPC+)
Version Date: CY 2021]:[CMS Merit-based Incentive Payment System (MIPS)
Version Date: CY 2021]],"*yes*")</f>
        <v>0</v>
      </c>
      <c r="P296" s="223"/>
      <c r="Q296" s="223"/>
      <c r="R296" s="223"/>
      <c r="S296" s="223"/>
      <c r="T296" s="223"/>
      <c r="U296" s="223"/>
      <c r="V296" s="223"/>
      <c r="W296" s="223"/>
      <c r="X296" s="223"/>
      <c r="Y296" s="223"/>
      <c r="Z296" s="223"/>
      <c r="AA296" s="223"/>
      <c r="AB296" s="223"/>
      <c r="AC296" s="223"/>
      <c r="AD296" s="223"/>
      <c r="AE296" s="223"/>
      <c r="AF296" s="223"/>
      <c r="AG296" s="223"/>
      <c r="AH296" s="223"/>
    </row>
    <row r="297" spans="1:34" s="26" customFormat="1" ht="76.5" customHeight="1">
      <c r="A297" s="226" t="s">
        <v>1139</v>
      </c>
      <c r="B297" s="55" t="s">
        <v>184</v>
      </c>
      <c r="C297" s="55" t="s">
        <v>180</v>
      </c>
      <c r="D297" s="55" t="s">
        <v>2381</v>
      </c>
      <c r="E297" s="210" t="s">
        <v>583</v>
      </c>
      <c r="F297" s="62"/>
      <c r="G297" s="62"/>
      <c r="H297" s="181" t="s">
        <v>1458</v>
      </c>
      <c r="I297" s="47" t="s">
        <v>1935</v>
      </c>
      <c r="J297" s="47" t="s">
        <v>97</v>
      </c>
      <c r="K297" s="47" t="s">
        <v>1894</v>
      </c>
      <c r="L297" s="47" t="s">
        <v>1897</v>
      </c>
      <c r="M297" s="149" t="s">
        <v>6</v>
      </c>
      <c r="N297" s="149"/>
      <c r="O297" s="46">
        <f>COUNTIF(Table48[[#This Row],[CMMI Comprehensive Primary Care Plus (CPC+)
Version Date: CY 2021]:[CMS Merit-based Incentive Payment System (MIPS)
Version Date: CY 2021]],"*yes*")</f>
        <v>0</v>
      </c>
      <c r="P297" s="223"/>
      <c r="Q297" s="223"/>
      <c r="R297" s="223"/>
      <c r="S297" s="223"/>
      <c r="T297" s="223"/>
      <c r="U297" s="223"/>
      <c r="V297" s="223"/>
      <c r="W297" s="223"/>
      <c r="X297" s="223"/>
      <c r="Y297" s="223"/>
      <c r="Z297" s="223"/>
      <c r="AA297" s="223"/>
      <c r="AB297" s="223"/>
      <c r="AC297" s="223"/>
      <c r="AD297" s="223"/>
      <c r="AE297" s="223"/>
      <c r="AF297" s="223"/>
      <c r="AG297" s="223"/>
      <c r="AH297" s="223"/>
    </row>
    <row r="298" spans="1:34" s="26" customFormat="1" ht="76.5" customHeight="1">
      <c r="A298" s="226" t="s">
        <v>1140</v>
      </c>
      <c r="B298" s="55" t="s">
        <v>2069</v>
      </c>
      <c r="C298" s="55" t="s">
        <v>181</v>
      </c>
      <c r="D298" s="55" t="s">
        <v>2381</v>
      </c>
      <c r="E298" s="210" t="s">
        <v>583</v>
      </c>
      <c r="F298" s="62"/>
      <c r="G298" s="62"/>
      <c r="H298" s="181" t="s">
        <v>1459</v>
      </c>
      <c r="I298" s="47" t="s">
        <v>1935</v>
      </c>
      <c r="J298" s="47" t="s">
        <v>97</v>
      </c>
      <c r="K298" s="47" t="s">
        <v>1894</v>
      </c>
      <c r="L298" s="47" t="s">
        <v>1897</v>
      </c>
      <c r="M298" s="149" t="s">
        <v>6</v>
      </c>
      <c r="N298" s="149"/>
      <c r="O298" s="46">
        <f>COUNTIF(Table48[[#This Row],[CMMI Comprehensive Primary Care Plus (CPC+)
Version Date: CY 2021]:[CMS Merit-based Incentive Payment System (MIPS)
Version Date: CY 2021]],"*yes*")</f>
        <v>0</v>
      </c>
      <c r="P298" s="223"/>
      <c r="Q298" s="223"/>
      <c r="R298" s="223"/>
      <c r="S298" s="223"/>
      <c r="T298" s="223"/>
      <c r="U298" s="223"/>
      <c r="V298" s="223"/>
      <c r="W298" s="223"/>
      <c r="X298" s="223"/>
      <c r="Y298" s="223"/>
      <c r="Z298" s="223"/>
      <c r="AA298" s="223"/>
      <c r="AB298" s="223"/>
      <c r="AC298" s="223"/>
      <c r="AD298" s="223"/>
      <c r="AE298" s="223"/>
      <c r="AF298" s="223"/>
      <c r="AG298" s="223"/>
      <c r="AH298" s="223"/>
    </row>
    <row r="299" spans="1:34" s="26" customFormat="1" ht="76.5" customHeight="1">
      <c r="A299" s="226" t="s">
        <v>1141</v>
      </c>
      <c r="B299" s="55" t="s">
        <v>2499</v>
      </c>
      <c r="C299" s="55" t="s">
        <v>2498</v>
      </c>
      <c r="D299" s="55" t="s">
        <v>2380</v>
      </c>
      <c r="E299" s="210" t="s">
        <v>135</v>
      </c>
      <c r="F299" s="62"/>
      <c r="G299" s="62"/>
      <c r="H299" s="181" t="s">
        <v>2500</v>
      </c>
      <c r="I299" s="47" t="s">
        <v>1905</v>
      </c>
      <c r="J299" s="47" t="s">
        <v>1895</v>
      </c>
      <c r="K299" s="47" t="s">
        <v>2495</v>
      </c>
      <c r="L299" s="47" t="s">
        <v>1901</v>
      </c>
      <c r="M299" s="149" t="s">
        <v>1755</v>
      </c>
      <c r="N299" s="149" t="s">
        <v>1</v>
      </c>
      <c r="O299" s="46">
        <f>COUNTIF(Table48[[#This Row],[CMMI Comprehensive Primary Care Plus (CPC+)
Version Date: CY 2021]:[CMS Merit-based Incentive Payment System (MIPS)
Version Date: CY 2021]],"*yes*")</f>
        <v>0</v>
      </c>
      <c r="P299" s="223"/>
      <c r="Q299" s="223"/>
      <c r="R299" s="223"/>
      <c r="S299" s="223"/>
      <c r="T299" s="223"/>
      <c r="U299" s="223"/>
      <c r="V299" s="223"/>
      <c r="W299" s="223"/>
      <c r="X299" s="223" t="s">
        <v>2479</v>
      </c>
      <c r="Y299" s="223"/>
      <c r="Z299" s="223"/>
      <c r="AA299" s="223"/>
      <c r="AB299" s="223"/>
      <c r="AC299" s="223"/>
      <c r="AD299" s="223"/>
      <c r="AE299" s="223"/>
      <c r="AF299" s="223"/>
      <c r="AG299" s="223"/>
      <c r="AH299" s="223"/>
    </row>
    <row r="300" spans="1:34" s="26" customFormat="1" ht="76.5" customHeight="1">
      <c r="A300" s="177" t="s">
        <v>364</v>
      </c>
      <c r="B300" s="55" t="s">
        <v>2089</v>
      </c>
      <c r="C300" s="55" t="s">
        <v>1752</v>
      </c>
      <c r="D300" s="57" t="s">
        <v>2381</v>
      </c>
      <c r="E300" s="210" t="s">
        <v>1753</v>
      </c>
      <c r="F300" s="62"/>
      <c r="G300" s="62"/>
      <c r="H300" s="181" t="s">
        <v>2046</v>
      </c>
      <c r="I300" s="47" t="s">
        <v>1892</v>
      </c>
      <c r="J300" s="47" t="s">
        <v>1906</v>
      </c>
      <c r="K300" s="47" t="s">
        <v>1896</v>
      </c>
      <c r="L300" s="47" t="s">
        <v>1897</v>
      </c>
      <c r="M300" s="149" t="s">
        <v>5</v>
      </c>
      <c r="N300" s="149" t="s">
        <v>1</v>
      </c>
      <c r="O300" s="46">
        <f>COUNTIF(Table48[[#This Row],[CMMI Comprehensive Primary Care Plus (CPC+)
Version Date: CY 2021]:[CMS Merit-based Incentive Payment System (MIPS)
Version Date: CY 2021]],"*yes*")</f>
        <v>0</v>
      </c>
      <c r="P300" s="223"/>
      <c r="Q300" s="223"/>
      <c r="R300" s="223"/>
      <c r="S300" s="223"/>
      <c r="T300" s="223"/>
      <c r="U300" s="223"/>
      <c r="V300" s="223"/>
      <c r="W300" s="223"/>
      <c r="X300" s="223"/>
      <c r="Y300" s="223"/>
      <c r="Z300" s="223"/>
      <c r="AA300" s="223"/>
      <c r="AB300" s="223" t="s">
        <v>1</v>
      </c>
      <c r="AC300" s="223"/>
      <c r="AD300" s="223"/>
      <c r="AE300" s="223"/>
      <c r="AF300" s="223"/>
      <c r="AG300" s="223"/>
      <c r="AH300" s="223"/>
    </row>
    <row r="301" spans="1:34" s="26" customFormat="1" ht="76.5" customHeight="1">
      <c r="A301" s="176" t="s">
        <v>1142</v>
      </c>
      <c r="B301" s="55" t="s">
        <v>635</v>
      </c>
      <c r="C301" s="55" t="s">
        <v>633</v>
      </c>
      <c r="D301" s="55" t="s">
        <v>2380</v>
      </c>
      <c r="E301" s="210" t="s">
        <v>1688</v>
      </c>
      <c r="F301" s="62" t="s">
        <v>2621</v>
      </c>
      <c r="G301" s="62" t="s">
        <v>3309</v>
      </c>
      <c r="H301" s="181" t="s">
        <v>1460</v>
      </c>
      <c r="I301" s="47" t="s">
        <v>3000</v>
      </c>
      <c r="J301" s="47" t="s">
        <v>1904</v>
      </c>
      <c r="K301" s="47" t="s">
        <v>1896</v>
      </c>
      <c r="L301" s="47" t="s">
        <v>1897</v>
      </c>
      <c r="M301" s="207" t="s">
        <v>327</v>
      </c>
      <c r="N301" s="207" t="s">
        <v>1</v>
      </c>
      <c r="O301" s="46">
        <f>COUNTIF(Table48[[#This Row],[CMMI Comprehensive Primary Care Plus (CPC+)
Version Date: CY 2021]:[CMS Merit-based Incentive Payment System (MIPS)
Version Date: CY 2021]],"*yes*")</f>
        <v>3</v>
      </c>
      <c r="P301" s="223"/>
      <c r="Q301" s="223"/>
      <c r="R301" s="223"/>
      <c r="S301" s="223" t="s">
        <v>3310</v>
      </c>
      <c r="T301" s="223"/>
      <c r="U301" s="223"/>
      <c r="V301" s="223" t="s">
        <v>3408</v>
      </c>
      <c r="W301" s="223" t="s">
        <v>1</v>
      </c>
      <c r="X301" s="223"/>
      <c r="Y301" s="223"/>
      <c r="Z301" s="223"/>
      <c r="AA301" s="223"/>
      <c r="AB301" s="223"/>
      <c r="AC301" s="223"/>
      <c r="AD301" s="223"/>
      <c r="AE301" s="223"/>
      <c r="AF301" s="223"/>
      <c r="AG301" s="223"/>
      <c r="AH301" s="223"/>
    </row>
    <row r="302" spans="1:34" s="26" customFormat="1" ht="76.5" customHeight="1">
      <c r="A302" s="177" t="s">
        <v>1143</v>
      </c>
      <c r="B302" s="55" t="s">
        <v>1686</v>
      </c>
      <c r="C302" s="55" t="s">
        <v>1687</v>
      </c>
      <c r="D302" s="57" t="s">
        <v>2380</v>
      </c>
      <c r="E302" s="210" t="s">
        <v>1688</v>
      </c>
      <c r="F302" s="62" t="s">
        <v>2620</v>
      </c>
      <c r="G302" s="62"/>
      <c r="H302" s="181" t="s">
        <v>3481</v>
      </c>
      <c r="I302" s="47" t="s">
        <v>3000</v>
      </c>
      <c r="J302" s="47" t="s">
        <v>1904</v>
      </c>
      <c r="K302" s="47" t="s">
        <v>1896</v>
      </c>
      <c r="L302" s="47" t="s">
        <v>1897</v>
      </c>
      <c r="M302" s="207" t="s">
        <v>327</v>
      </c>
      <c r="N302" s="207" t="s">
        <v>1</v>
      </c>
      <c r="O302" s="46">
        <f>COUNTIF(Table48[[#This Row],[CMMI Comprehensive Primary Care Plus (CPC+)
Version Date: CY 2021]:[CMS Merit-based Incentive Payment System (MIPS)
Version Date: CY 2021]],"*yes*")</f>
        <v>0</v>
      </c>
      <c r="P302" s="223"/>
      <c r="Q302" s="223"/>
      <c r="R302" s="223"/>
      <c r="S302" s="223"/>
      <c r="T302" s="223"/>
      <c r="U302" s="223"/>
      <c r="V302" s="223"/>
      <c r="W302" s="223"/>
      <c r="X302" s="223"/>
      <c r="Y302" s="223"/>
      <c r="Z302" s="223"/>
      <c r="AA302" s="223"/>
      <c r="AB302" s="223"/>
      <c r="AC302" s="223"/>
      <c r="AD302" s="223"/>
      <c r="AE302" s="223"/>
      <c r="AF302" s="223"/>
      <c r="AG302" s="223" t="s">
        <v>3913</v>
      </c>
      <c r="AH302" s="223"/>
    </row>
    <row r="303" spans="1:34" s="26" customFormat="1" ht="76.5" customHeight="1">
      <c r="A303" s="176" t="s">
        <v>1144</v>
      </c>
      <c r="B303" s="55" t="s">
        <v>636</v>
      </c>
      <c r="C303" s="55" t="s">
        <v>634</v>
      </c>
      <c r="D303" s="57" t="s">
        <v>2380</v>
      </c>
      <c r="E303" s="210" t="s">
        <v>1688</v>
      </c>
      <c r="F303" s="62" t="s">
        <v>2622</v>
      </c>
      <c r="G303" s="62" t="s">
        <v>3320</v>
      </c>
      <c r="H303" s="181" t="s">
        <v>1461</v>
      </c>
      <c r="I303" s="47" t="s">
        <v>3000</v>
      </c>
      <c r="J303" s="47" t="s">
        <v>1904</v>
      </c>
      <c r="K303" s="47" t="s">
        <v>1890</v>
      </c>
      <c r="L303" s="47" t="s">
        <v>1897</v>
      </c>
      <c r="M303" s="207" t="s">
        <v>327</v>
      </c>
      <c r="N303" s="207" t="s">
        <v>1</v>
      </c>
      <c r="O303" s="46">
        <f>COUNTIF(Table48[[#This Row],[CMMI Comprehensive Primary Care Plus (CPC+)
Version Date: CY 2021]:[CMS Merit-based Incentive Payment System (MIPS)
Version Date: CY 2021]],"*yes*")</f>
        <v>0</v>
      </c>
      <c r="P303" s="223"/>
      <c r="Q303" s="223"/>
      <c r="R303" s="223"/>
      <c r="S303" s="223"/>
      <c r="T303" s="223"/>
      <c r="U303" s="223"/>
      <c r="V303" s="223"/>
      <c r="W303" s="223"/>
      <c r="X303" s="223"/>
      <c r="Y303" s="223"/>
      <c r="Z303" s="223"/>
      <c r="AA303" s="223"/>
      <c r="AB303" s="223"/>
      <c r="AC303" s="223"/>
      <c r="AD303" s="223"/>
      <c r="AE303" s="223"/>
      <c r="AF303" s="223"/>
      <c r="AG303" s="223"/>
      <c r="AH303" s="223"/>
    </row>
    <row r="304" spans="1:34" s="26" customFormat="1" ht="76.5" customHeight="1">
      <c r="A304" s="177" t="s">
        <v>1145</v>
      </c>
      <c r="B304" s="55" t="s">
        <v>2502</v>
      </c>
      <c r="C304" s="55" t="s">
        <v>2501</v>
      </c>
      <c r="D304" s="55" t="s">
        <v>2380</v>
      </c>
      <c r="E304" s="210" t="s">
        <v>1365</v>
      </c>
      <c r="F304" s="62"/>
      <c r="G304" s="62"/>
      <c r="H304" s="181" t="s">
        <v>2503</v>
      </c>
      <c r="I304" s="47" t="s">
        <v>1905</v>
      </c>
      <c r="J304" s="47" t="s">
        <v>1895</v>
      </c>
      <c r="K304" s="47" t="s">
        <v>1896</v>
      </c>
      <c r="L304" s="47" t="s">
        <v>1891</v>
      </c>
      <c r="M304" s="207" t="s">
        <v>327</v>
      </c>
      <c r="N304" s="47" t="s">
        <v>1</v>
      </c>
      <c r="O304" s="46">
        <f>COUNTIF(Table48[[#This Row],[CMMI Comprehensive Primary Care Plus (CPC+)
Version Date: CY 2021]:[CMS Merit-based Incentive Payment System (MIPS)
Version Date: CY 2021]],"*yes*")</f>
        <v>0</v>
      </c>
      <c r="P304" s="223"/>
      <c r="Q304" s="223"/>
      <c r="R304" s="223"/>
      <c r="S304" s="223"/>
      <c r="T304" s="223"/>
      <c r="U304" s="223"/>
      <c r="V304" s="223"/>
      <c r="W304" s="223"/>
      <c r="X304" s="223" t="s">
        <v>2479</v>
      </c>
      <c r="Y304" s="223"/>
      <c r="Z304" s="223"/>
      <c r="AA304" s="223"/>
      <c r="AB304" s="223"/>
      <c r="AC304" s="223"/>
      <c r="AD304" s="223"/>
      <c r="AE304" s="223"/>
      <c r="AF304" s="223"/>
      <c r="AG304" s="223"/>
      <c r="AH304" s="223"/>
    </row>
    <row r="305" spans="1:34" s="26" customFormat="1" ht="76.5" customHeight="1">
      <c r="A305" s="176" t="s">
        <v>1146</v>
      </c>
      <c r="B305" s="55" t="s">
        <v>3201</v>
      </c>
      <c r="C305" s="55" t="s">
        <v>61</v>
      </c>
      <c r="D305" s="55" t="s">
        <v>2380</v>
      </c>
      <c r="E305" s="210" t="s">
        <v>3482</v>
      </c>
      <c r="F305" s="62"/>
      <c r="G305" s="62"/>
      <c r="H305" s="181" t="s">
        <v>3202</v>
      </c>
      <c r="I305" s="47" t="s">
        <v>1905</v>
      </c>
      <c r="J305" s="47" t="s">
        <v>1916</v>
      </c>
      <c r="K305" s="47" t="s">
        <v>1896</v>
      </c>
      <c r="L305" s="47" t="s">
        <v>1891</v>
      </c>
      <c r="M305" s="149" t="s">
        <v>5</v>
      </c>
      <c r="N305" s="149" t="s">
        <v>1</v>
      </c>
      <c r="O305" s="46">
        <f>COUNTIF(Table48[[#This Row],[CMMI Comprehensive Primary Care Plus (CPC+)
Version Date: CY 2021]:[CMS Merit-based Incentive Payment System (MIPS)
Version Date: CY 2021]],"*yes*")</f>
        <v>0</v>
      </c>
      <c r="P305" s="223"/>
      <c r="Q305" s="223"/>
      <c r="R305" s="223"/>
      <c r="S305" s="223"/>
      <c r="T305" s="223"/>
      <c r="U305" s="223"/>
      <c r="V305" s="223"/>
      <c r="W305" s="223"/>
      <c r="X305" s="223" t="s">
        <v>2426</v>
      </c>
      <c r="Y305" s="223"/>
      <c r="Z305" s="223"/>
      <c r="AA305" s="223" t="s">
        <v>3679</v>
      </c>
      <c r="AB305" s="223" t="s">
        <v>1</v>
      </c>
      <c r="AC305" s="223"/>
      <c r="AD305" s="223"/>
      <c r="AE305" s="223"/>
      <c r="AF305" s="223"/>
      <c r="AG305" s="223"/>
      <c r="AH305" s="223"/>
    </row>
    <row r="306" spans="1:34" s="26" customFormat="1" ht="76.5" customHeight="1">
      <c r="A306" s="252" t="s">
        <v>1147</v>
      </c>
      <c r="B306" s="55" t="s">
        <v>2070</v>
      </c>
      <c r="C306" s="55" t="s">
        <v>289</v>
      </c>
      <c r="D306" s="57" t="s">
        <v>2380</v>
      </c>
      <c r="E306" s="266" t="s">
        <v>583</v>
      </c>
      <c r="F306" s="224"/>
      <c r="G306" s="62"/>
      <c r="H306" s="181" t="s">
        <v>3483</v>
      </c>
      <c r="I306" s="47" t="s">
        <v>1921</v>
      </c>
      <c r="J306" s="47" t="s">
        <v>1900</v>
      </c>
      <c r="K306" s="47" t="s">
        <v>1896</v>
      </c>
      <c r="L306" s="47" t="s">
        <v>1891</v>
      </c>
      <c r="M306" s="47" t="s">
        <v>5</v>
      </c>
      <c r="N306" s="149"/>
      <c r="O306" s="46">
        <f>COUNTIF(Table48[[#This Row],[CMMI Comprehensive Primary Care Plus (CPC+)
Version Date: CY 2021]:[CMS Merit-based Incentive Payment System (MIPS)
Version Date: CY 2021]],"*yes*")</f>
        <v>0</v>
      </c>
      <c r="P306" s="223"/>
      <c r="Q306" s="223"/>
      <c r="R306" s="223"/>
      <c r="S306" s="223"/>
      <c r="T306" s="223"/>
      <c r="U306" s="223"/>
      <c r="V306" s="223"/>
      <c r="W306" s="223"/>
      <c r="X306" s="223"/>
      <c r="Y306" s="223"/>
      <c r="Z306" s="223"/>
      <c r="AA306" s="223"/>
      <c r="AB306" s="223"/>
      <c r="AC306" s="223"/>
      <c r="AD306" s="223"/>
      <c r="AE306" s="47"/>
      <c r="AF306" s="223"/>
      <c r="AG306" s="223"/>
      <c r="AH306" s="223"/>
    </row>
    <row r="307" spans="1:34" s="26" customFormat="1" ht="76.5" customHeight="1">
      <c r="A307" s="176" t="s">
        <v>1148</v>
      </c>
      <c r="B307" s="55" t="s">
        <v>64</v>
      </c>
      <c r="C307" s="55" t="s">
        <v>65</v>
      </c>
      <c r="D307" s="57" t="s">
        <v>2380</v>
      </c>
      <c r="E307" s="210" t="s">
        <v>1688</v>
      </c>
      <c r="F307" s="62"/>
      <c r="G307" s="62"/>
      <c r="H307" s="181" t="s">
        <v>3484</v>
      </c>
      <c r="I307" s="47" t="s">
        <v>1892</v>
      </c>
      <c r="J307" s="47" t="s">
        <v>1903</v>
      </c>
      <c r="K307" s="47" t="s">
        <v>1896</v>
      </c>
      <c r="L307" s="47" t="s">
        <v>1897</v>
      </c>
      <c r="M307" s="207" t="s">
        <v>327</v>
      </c>
      <c r="N307" s="47" t="s">
        <v>1</v>
      </c>
      <c r="O307" s="46">
        <f>COUNTIF(Table48[[#This Row],[CMMI Comprehensive Primary Care Plus (CPC+)
Version Date: CY 2021]:[CMS Merit-based Incentive Payment System (MIPS)
Version Date: CY 2021]],"*yes*")</f>
        <v>0</v>
      </c>
      <c r="P307" s="223"/>
      <c r="Q307" s="223"/>
      <c r="R307" s="223"/>
      <c r="S307" s="223"/>
      <c r="T307" s="223"/>
      <c r="U307" s="223"/>
      <c r="V307" s="223"/>
      <c r="W307" s="223"/>
      <c r="X307" s="223"/>
      <c r="Y307" s="223"/>
      <c r="Z307" s="223"/>
      <c r="AA307" s="223"/>
      <c r="AB307" s="223" t="s">
        <v>1</v>
      </c>
      <c r="AC307" s="223"/>
      <c r="AD307" s="223"/>
      <c r="AE307" s="223" t="s">
        <v>1</v>
      </c>
      <c r="AF307" s="223"/>
      <c r="AG307" s="223"/>
      <c r="AH307" s="223"/>
    </row>
    <row r="308" spans="1:34" s="26" customFormat="1" ht="76.5" customHeight="1">
      <c r="A308" s="177" t="s">
        <v>1149</v>
      </c>
      <c r="B308" s="55" t="s">
        <v>2061</v>
      </c>
      <c r="C308" s="55" t="s">
        <v>210</v>
      </c>
      <c r="D308" s="57" t="s">
        <v>2381</v>
      </c>
      <c r="E308" s="210" t="s">
        <v>1976</v>
      </c>
      <c r="F308" s="62"/>
      <c r="G308" s="62"/>
      <c r="H308" s="181" t="s">
        <v>2038</v>
      </c>
      <c r="I308" s="47" t="s">
        <v>1892</v>
      </c>
      <c r="J308" s="47" t="s">
        <v>1903</v>
      </c>
      <c r="K308" s="47" t="s">
        <v>1896</v>
      </c>
      <c r="L308" s="47" t="s">
        <v>1897</v>
      </c>
      <c r="M308" s="149" t="s">
        <v>1755</v>
      </c>
      <c r="N308" s="149" t="s">
        <v>1</v>
      </c>
      <c r="O308" s="46">
        <f>COUNTIF(Table48[[#This Row],[CMMI Comprehensive Primary Care Plus (CPC+)
Version Date: CY 2021]:[CMS Merit-based Incentive Payment System (MIPS)
Version Date: CY 2021]],"*yes*")</f>
        <v>0</v>
      </c>
      <c r="P308" s="223"/>
      <c r="Q308" s="223"/>
      <c r="R308" s="223"/>
      <c r="S308" s="223"/>
      <c r="T308" s="223"/>
      <c r="U308" s="223"/>
      <c r="V308" s="223"/>
      <c r="W308" s="223"/>
      <c r="X308" s="223"/>
      <c r="Y308" s="223"/>
      <c r="Z308" s="223"/>
      <c r="AA308" s="223"/>
      <c r="AB308" s="223"/>
      <c r="AC308" s="223"/>
      <c r="AD308" s="223"/>
      <c r="AE308" s="223"/>
      <c r="AF308" s="223"/>
      <c r="AG308" s="223"/>
      <c r="AH308" s="223"/>
    </row>
    <row r="309" spans="1:34" s="26" customFormat="1" ht="76.5" customHeight="1">
      <c r="A309" s="226" t="s">
        <v>1150</v>
      </c>
      <c r="B309" s="55" t="s">
        <v>2506</v>
      </c>
      <c r="C309" s="55" t="s">
        <v>2504</v>
      </c>
      <c r="D309" s="56" t="s">
        <v>2380</v>
      </c>
      <c r="E309" s="210" t="s">
        <v>233</v>
      </c>
      <c r="F309" s="62" t="s">
        <v>2692</v>
      </c>
      <c r="G309" s="62"/>
      <c r="H309" s="181" t="s">
        <v>2505</v>
      </c>
      <c r="I309" s="47" t="s">
        <v>1905</v>
      </c>
      <c r="J309" s="47" t="s">
        <v>1895</v>
      </c>
      <c r="K309" s="47" t="s">
        <v>1896</v>
      </c>
      <c r="L309" s="47" t="s">
        <v>1891</v>
      </c>
      <c r="M309" s="149" t="s">
        <v>327</v>
      </c>
      <c r="N309" s="47" t="s">
        <v>1</v>
      </c>
      <c r="O309" s="46">
        <f>COUNTIF(Table48[[#This Row],[CMMI Comprehensive Primary Care Plus (CPC+)
Version Date: CY 2021]:[CMS Merit-based Incentive Payment System (MIPS)
Version Date: CY 2021]],"*yes*")</f>
        <v>0</v>
      </c>
      <c r="P309" s="223"/>
      <c r="Q309" s="223"/>
      <c r="R309" s="223"/>
      <c r="S309" s="223"/>
      <c r="T309" s="223"/>
      <c r="U309" s="223"/>
      <c r="V309" s="223"/>
      <c r="W309" s="223"/>
      <c r="X309" s="223" t="s">
        <v>2479</v>
      </c>
      <c r="Y309" s="223"/>
      <c r="Z309" s="223"/>
      <c r="AA309" s="223"/>
      <c r="AB309" s="223"/>
      <c r="AC309" s="223"/>
      <c r="AD309" s="223"/>
      <c r="AE309" s="223"/>
      <c r="AF309" s="223"/>
      <c r="AG309" s="223"/>
      <c r="AH309" s="223"/>
    </row>
    <row r="310" spans="1:34" s="26" customFormat="1" ht="76.5" customHeight="1">
      <c r="A310" s="176" t="s">
        <v>1151</v>
      </c>
      <c r="B310" s="55" t="s">
        <v>3485</v>
      </c>
      <c r="C310" s="55" t="s">
        <v>290</v>
      </c>
      <c r="D310" s="56" t="s">
        <v>2380</v>
      </c>
      <c r="E310" s="210" t="s">
        <v>1975</v>
      </c>
      <c r="F310" s="62"/>
      <c r="G310" s="62"/>
      <c r="H310" s="181" t="s">
        <v>1462</v>
      </c>
      <c r="I310" s="47" t="s">
        <v>1905</v>
      </c>
      <c r="J310" s="47" t="s">
        <v>1906</v>
      </c>
      <c r="K310" s="47" t="s">
        <v>1896</v>
      </c>
      <c r="L310" s="47" t="s">
        <v>1897</v>
      </c>
      <c r="M310" s="207" t="s">
        <v>327</v>
      </c>
      <c r="N310" s="149"/>
      <c r="O310" s="46">
        <f>COUNTIF(Table48[[#This Row],[CMMI Comprehensive Primary Care Plus (CPC+)
Version Date: CY 2021]:[CMS Merit-based Incentive Payment System (MIPS)
Version Date: CY 2021]],"*yes*")</f>
        <v>0</v>
      </c>
      <c r="P310" s="223"/>
      <c r="Q310" s="223"/>
      <c r="R310" s="223"/>
      <c r="S310" s="223"/>
      <c r="T310" s="223"/>
      <c r="U310" s="223"/>
      <c r="V310" s="223"/>
      <c r="W310" s="223"/>
      <c r="X310" s="223"/>
      <c r="Y310" s="223" t="s">
        <v>1</v>
      </c>
      <c r="Z310" s="223" t="s">
        <v>3353</v>
      </c>
      <c r="AA310" s="223"/>
      <c r="AB310" s="223"/>
      <c r="AC310" s="223"/>
      <c r="AD310" s="223"/>
      <c r="AE310" s="223"/>
      <c r="AF310" s="223"/>
      <c r="AG310" s="223"/>
      <c r="AH310" s="223"/>
    </row>
    <row r="311" spans="1:34" s="26" customFormat="1" ht="76.5" customHeight="1">
      <c r="A311" s="177" t="s">
        <v>365</v>
      </c>
      <c r="B311" s="55" t="s">
        <v>2073</v>
      </c>
      <c r="C311" s="55" t="s">
        <v>291</v>
      </c>
      <c r="D311" s="57" t="s">
        <v>97</v>
      </c>
      <c r="E311" s="210" t="s">
        <v>1975</v>
      </c>
      <c r="F311" s="62"/>
      <c r="G311" s="62"/>
      <c r="H311" s="181" t="s">
        <v>2414</v>
      </c>
      <c r="I311" s="47" t="s">
        <v>1905</v>
      </c>
      <c r="J311" s="47" t="s">
        <v>1895</v>
      </c>
      <c r="K311" s="47" t="s">
        <v>1896</v>
      </c>
      <c r="L311" s="47" t="s">
        <v>1897</v>
      </c>
      <c r="M311" s="149" t="s">
        <v>327</v>
      </c>
      <c r="N311" s="149"/>
      <c r="O311" s="46">
        <f>COUNTIF(Table48[[#This Row],[CMMI Comprehensive Primary Care Plus (CPC+)
Version Date: CY 2021]:[CMS Merit-based Incentive Payment System (MIPS)
Version Date: CY 2021]],"*yes*")</f>
        <v>0</v>
      </c>
      <c r="P311" s="223"/>
      <c r="Q311" s="223"/>
      <c r="R311" s="223"/>
      <c r="S311" s="223"/>
      <c r="T311" s="223"/>
      <c r="U311" s="223"/>
      <c r="V311" s="223"/>
      <c r="W311" s="223"/>
      <c r="X311" s="223"/>
      <c r="Y311" s="223"/>
      <c r="Z311" s="223"/>
      <c r="AA311" s="223"/>
      <c r="AB311" s="223"/>
      <c r="AC311" s="223"/>
      <c r="AD311" s="223"/>
      <c r="AE311" s="223"/>
      <c r="AF311" s="223"/>
      <c r="AG311" s="223"/>
      <c r="AH311" s="223"/>
    </row>
    <row r="312" spans="1:34" s="26" customFormat="1" ht="76.5" customHeight="1">
      <c r="A312" s="176" t="s">
        <v>1152</v>
      </c>
      <c r="B312" s="55" t="s">
        <v>2074</v>
      </c>
      <c r="C312" s="55" t="s">
        <v>291</v>
      </c>
      <c r="D312" s="56" t="s">
        <v>97</v>
      </c>
      <c r="E312" s="210" t="s">
        <v>1975</v>
      </c>
      <c r="F312" s="62"/>
      <c r="G312" s="62"/>
      <c r="H312" s="181" t="s">
        <v>2414</v>
      </c>
      <c r="I312" s="47" t="s">
        <v>1905</v>
      </c>
      <c r="J312" s="47" t="s">
        <v>1895</v>
      </c>
      <c r="K312" s="47" t="s">
        <v>1896</v>
      </c>
      <c r="L312" s="47" t="s">
        <v>1897</v>
      </c>
      <c r="M312" s="207" t="s">
        <v>327</v>
      </c>
      <c r="N312" s="149"/>
      <c r="O312" s="46">
        <f>COUNTIF(Table48[[#This Row],[CMMI Comprehensive Primary Care Plus (CPC+)
Version Date: CY 2021]:[CMS Merit-based Incentive Payment System (MIPS)
Version Date: CY 2021]],"*yes*")</f>
        <v>0</v>
      </c>
      <c r="P312" s="223"/>
      <c r="Q312" s="223"/>
      <c r="R312" s="223"/>
      <c r="S312" s="223"/>
      <c r="T312" s="223"/>
      <c r="U312" s="223"/>
      <c r="V312" s="223"/>
      <c r="W312" s="223"/>
      <c r="X312" s="223"/>
      <c r="Y312" s="223"/>
      <c r="Z312" s="223"/>
      <c r="AA312" s="223"/>
      <c r="AB312" s="223"/>
      <c r="AC312" s="223"/>
      <c r="AD312" s="223"/>
      <c r="AE312" s="223"/>
      <c r="AF312" s="223"/>
      <c r="AG312" s="223"/>
      <c r="AH312" s="223"/>
    </row>
    <row r="313" spans="1:34" s="26" customFormat="1" ht="76.5" customHeight="1">
      <c r="A313" s="177" t="s">
        <v>1153</v>
      </c>
      <c r="B313" s="55" t="s">
        <v>2075</v>
      </c>
      <c r="C313" s="55" t="s">
        <v>291</v>
      </c>
      <c r="D313" s="56" t="s">
        <v>97</v>
      </c>
      <c r="E313" s="210" t="s">
        <v>1975</v>
      </c>
      <c r="F313" s="62"/>
      <c r="G313" s="62"/>
      <c r="H313" s="181" t="s">
        <v>2414</v>
      </c>
      <c r="I313" s="47" t="s">
        <v>1905</v>
      </c>
      <c r="J313" s="47" t="s">
        <v>1895</v>
      </c>
      <c r="K313" s="47" t="s">
        <v>1896</v>
      </c>
      <c r="L313" s="47" t="s">
        <v>1897</v>
      </c>
      <c r="M313" s="207" t="s">
        <v>327</v>
      </c>
      <c r="N313" s="201"/>
      <c r="O313" s="46">
        <f>COUNTIF(Table48[[#This Row],[CMMI Comprehensive Primary Care Plus (CPC+)
Version Date: CY 2021]:[CMS Merit-based Incentive Payment System (MIPS)
Version Date: CY 2021]],"*yes*")</f>
        <v>0</v>
      </c>
      <c r="P313" s="223"/>
      <c r="Q313" s="223"/>
      <c r="R313" s="223"/>
      <c r="S313" s="223"/>
      <c r="T313" s="223"/>
      <c r="U313" s="223"/>
      <c r="V313" s="223"/>
      <c r="W313" s="223"/>
      <c r="X313" s="223"/>
      <c r="Y313" s="223"/>
      <c r="Z313" s="223"/>
      <c r="AA313" s="223"/>
      <c r="AB313" s="223"/>
      <c r="AC313" s="223"/>
      <c r="AD313" s="223"/>
      <c r="AE313" s="223"/>
      <c r="AF313" s="223"/>
      <c r="AG313" s="223"/>
      <c r="AH313" s="223"/>
    </row>
    <row r="314" spans="1:34" s="26" customFormat="1" ht="76.5" customHeight="1">
      <c r="A314" s="226" t="s">
        <v>1154</v>
      </c>
      <c r="B314" s="55" t="s">
        <v>2076</v>
      </c>
      <c r="C314" s="55" t="s">
        <v>291</v>
      </c>
      <c r="D314" s="56" t="s">
        <v>97</v>
      </c>
      <c r="E314" s="210" t="s">
        <v>1975</v>
      </c>
      <c r="F314" s="62"/>
      <c r="G314" s="62"/>
      <c r="H314" s="181" t="s">
        <v>2414</v>
      </c>
      <c r="I314" s="47" t="s">
        <v>1905</v>
      </c>
      <c r="J314" s="47" t="s">
        <v>1895</v>
      </c>
      <c r="K314" s="47" t="s">
        <v>1896</v>
      </c>
      <c r="L314" s="47" t="s">
        <v>1897</v>
      </c>
      <c r="M314" s="207" t="s">
        <v>327</v>
      </c>
      <c r="N314" s="149"/>
      <c r="O314" s="46">
        <f>COUNTIF(Table48[[#This Row],[CMMI Comprehensive Primary Care Plus (CPC+)
Version Date: CY 2021]:[CMS Merit-based Incentive Payment System (MIPS)
Version Date: CY 2021]],"*yes*")</f>
        <v>0</v>
      </c>
      <c r="P314" s="223"/>
      <c r="Q314" s="223"/>
      <c r="R314" s="223"/>
      <c r="S314" s="223"/>
      <c r="T314" s="223"/>
      <c r="U314" s="223"/>
      <c r="V314" s="223"/>
      <c r="W314" s="223"/>
      <c r="X314" s="223"/>
      <c r="Y314" s="223"/>
      <c r="Z314" s="223"/>
      <c r="AA314" s="223"/>
      <c r="AB314" s="223"/>
      <c r="AC314" s="223"/>
      <c r="AD314" s="223"/>
      <c r="AE314" s="223"/>
      <c r="AF314" s="223"/>
      <c r="AG314" s="223"/>
      <c r="AH314" s="223"/>
    </row>
    <row r="315" spans="1:34" s="26" customFormat="1" ht="76.5" customHeight="1">
      <c r="A315" s="176" t="s">
        <v>1155</v>
      </c>
      <c r="B315" s="55" t="s">
        <v>2077</v>
      </c>
      <c r="C315" s="55" t="s">
        <v>291</v>
      </c>
      <c r="D315" s="56" t="s">
        <v>97</v>
      </c>
      <c r="E315" s="210" t="s">
        <v>1975</v>
      </c>
      <c r="F315" s="62"/>
      <c r="G315" s="62"/>
      <c r="H315" s="181" t="s">
        <v>2414</v>
      </c>
      <c r="I315" s="47" t="s">
        <v>1905</v>
      </c>
      <c r="J315" s="47" t="s">
        <v>1934</v>
      </c>
      <c r="K315" s="47" t="s">
        <v>1896</v>
      </c>
      <c r="L315" s="47" t="s">
        <v>1897</v>
      </c>
      <c r="M315" s="207" t="s">
        <v>327</v>
      </c>
      <c r="N315" s="149"/>
      <c r="O315" s="46">
        <f>COUNTIF(Table48[[#This Row],[CMMI Comprehensive Primary Care Plus (CPC+)
Version Date: CY 2021]:[CMS Merit-based Incentive Payment System (MIPS)
Version Date: CY 2021]],"*yes*")</f>
        <v>0</v>
      </c>
      <c r="P315" s="223"/>
      <c r="Q315" s="223"/>
      <c r="R315" s="223"/>
      <c r="S315" s="223"/>
      <c r="T315" s="223"/>
      <c r="U315" s="223"/>
      <c r="V315" s="223"/>
      <c r="W315" s="223"/>
      <c r="X315" s="223"/>
      <c r="Y315" s="223"/>
      <c r="Z315" s="223"/>
      <c r="AA315" s="223"/>
      <c r="AB315" s="223"/>
      <c r="AC315" s="223"/>
      <c r="AD315" s="223"/>
      <c r="AE315" s="223"/>
      <c r="AF315" s="223"/>
      <c r="AG315" s="223"/>
      <c r="AH315" s="223"/>
    </row>
    <row r="316" spans="1:34" s="26" customFormat="1" ht="76.5" customHeight="1">
      <c r="A316" s="177" t="s">
        <v>1156</v>
      </c>
      <c r="B316" s="55" t="s">
        <v>2493</v>
      </c>
      <c r="C316" s="55" t="s">
        <v>2492</v>
      </c>
      <c r="D316" s="56" t="s">
        <v>2380</v>
      </c>
      <c r="E316" s="210" t="s">
        <v>135</v>
      </c>
      <c r="F316" s="62"/>
      <c r="G316" s="62"/>
      <c r="H316" s="181" t="s">
        <v>2494</v>
      </c>
      <c r="I316" s="47" t="s">
        <v>1905</v>
      </c>
      <c r="J316" s="47" t="s">
        <v>1895</v>
      </c>
      <c r="K316" s="47" t="s">
        <v>2495</v>
      </c>
      <c r="L316" s="47" t="s">
        <v>1897</v>
      </c>
      <c r="M316" s="207" t="s">
        <v>327</v>
      </c>
      <c r="N316" s="149" t="s">
        <v>1</v>
      </c>
      <c r="O316" s="46">
        <f>COUNTIF(Table48[[#This Row],[CMMI Comprehensive Primary Care Plus (CPC+)
Version Date: CY 2021]:[CMS Merit-based Incentive Payment System (MIPS)
Version Date: CY 2021]],"*yes*")</f>
        <v>0</v>
      </c>
      <c r="P316" s="223"/>
      <c r="Q316" s="223"/>
      <c r="R316" s="223"/>
      <c r="S316" s="223"/>
      <c r="T316" s="223"/>
      <c r="U316" s="223"/>
      <c r="V316" s="223"/>
      <c r="W316" s="223"/>
      <c r="X316" s="223" t="s">
        <v>2479</v>
      </c>
      <c r="Y316" s="223"/>
      <c r="Z316" s="223"/>
      <c r="AA316" s="223"/>
      <c r="AB316" s="223"/>
      <c r="AC316" s="223"/>
      <c r="AD316" s="223"/>
      <c r="AE316" s="223"/>
      <c r="AF316" s="223"/>
      <c r="AG316" s="223"/>
      <c r="AH316" s="223"/>
    </row>
    <row r="317" spans="1:34" s="26" customFormat="1" ht="76.5" customHeight="1">
      <c r="A317" s="226" t="s">
        <v>1157</v>
      </c>
      <c r="B317" s="55" t="s">
        <v>2288</v>
      </c>
      <c r="C317" s="55" t="s">
        <v>3149</v>
      </c>
      <c r="D317" s="56" t="s">
        <v>2380</v>
      </c>
      <c r="E317" s="210" t="s">
        <v>1975</v>
      </c>
      <c r="F317" s="62"/>
      <c r="G317" s="62"/>
      <c r="H317" s="181" t="s">
        <v>2024</v>
      </c>
      <c r="I317" s="47" t="s">
        <v>1905</v>
      </c>
      <c r="J317" s="47" t="s">
        <v>1917</v>
      </c>
      <c r="K317" s="47" t="s">
        <v>1890</v>
      </c>
      <c r="L317" s="47" t="s">
        <v>1891</v>
      </c>
      <c r="M317" s="207" t="s">
        <v>1755</v>
      </c>
      <c r="N317" s="201"/>
      <c r="O317" s="46">
        <f>COUNTIF(Table48[[#This Row],[CMMI Comprehensive Primary Care Plus (CPC+)
Version Date: CY 2021]:[CMS Merit-based Incentive Payment System (MIPS)
Version Date: CY 2021]],"*yes*")</f>
        <v>0</v>
      </c>
      <c r="P317" s="223"/>
      <c r="Q317" s="223"/>
      <c r="R317" s="223"/>
      <c r="S317" s="223"/>
      <c r="T317" s="223"/>
      <c r="U317" s="223"/>
      <c r="V317" s="223"/>
      <c r="W317" s="223"/>
      <c r="X317" s="223"/>
      <c r="Y317" s="223"/>
      <c r="Z317" s="223"/>
      <c r="AA317" s="223"/>
      <c r="AB317" s="223"/>
      <c r="AC317" s="223"/>
      <c r="AD317" s="223"/>
      <c r="AE317" s="223"/>
      <c r="AF317" s="223"/>
      <c r="AG317" s="223"/>
      <c r="AH317" s="223"/>
    </row>
    <row r="318" spans="1:34" s="26" customFormat="1" ht="76.5" customHeight="1">
      <c r="A318" s="176" t="s">
        <v>1158</v>
      </c>
      <c r="B318" s="55" t="s">
        <v>2107</v>
      </c>
      <c r="C318" s="55" t="s">
        <v>1399</v>
      </c>
      <c r="D318" s="55" t="s">
        <v>2380</v>
      </c>
      <c r="E318" s="210" t="s">
        <v>1975</v>
      </c>
      <c r="F318" s="62"/>
      <c r="G318" s="62"/>
      <c r="H318" s="181" t="s">
        <v>1400</v>
      </c>
      <c r="I318" s="47" t="s">
        <v>3011</v>
      </c>
      <c r="J318" s="47" t="s">
        <v>1917</v>
      </c>
      <c r="K318" s="47" t="s">
        <v>1890</v>
      </c>
      <c r="L318" s="47" t="s">
        <v>1891</v>
      </c>
      <c r="M318" s="207" t="s">
        <v>327</v>
      </c>
      <c r="N318" s="149"/>
      <c r="O318" s="46">
        <f>COUNTIF(Table48[[#This Row],[CMMI Comprehensive Primary Care Plus (CPC+)
Version Date: CY 2021]:[CMS Merit-based Incentive Payment System (MIPS)
Version Date: CY 2021]],"*yes*")</f>
        <v>1</v>
      </c>
      <c r="P318" s="223"/>
      <c r="Q318" s="223" t="s">
        <v>3111</v>
      </c>
      <c r="R318" s="223"/>
      <c r="S318" s="223"/>
      <c r="T318" s="223"/>
      <c r="U318" s="223"/>
      <c r="V318" s="223"/>
      <c r="W318" s="223"/>
      <c r="X318" s="223"/>
      <c r="Y318" s="223"/>
      <c r="Z318" s="223"/>
      <c r="AA318" s="223"/>
      <c r="AB318" s="223"/>
      <c r="AC318" s="223"/>
      <c r="AD318" s="223"/>
      <c r="AE318" s="223"/>
      <c r="AF318" s="223"/>
      <c r="AG318" s="223"/>
      <c r="AH318" s="223" t="s">
        <v>1</v>
      </c>
    </row>
    <row r="319" spans="1:34" s="26" customFormat="1" ht="76.5" customHeight="1">
      <c r="A319" s="177" t="s">
        <v>1159</v>
      </c>
      <c r="B319" s="55" t="s">
        <v>637</v>
      </c>
      <c r="C319" s="55" t="s">
        <v>696</v>
      </c>
      <c r="D319" s="57" t="s">
        <v>2380</v>
      </c>
      <c r="E319" s="210" t="s">
        <v>1960</v>
      </c>
      <c r="F319" s="62" t="s">
        <v>2590</v>
      </c>
      <c r="G319" s="62" t="s">
        <v>3313</v>
      </c>
      <c r="H319" s="181" t="s">
        <v>1463</v>
      </c>
      <c r="I319" s="47" t="s">
        <v>3011</v>
      </c>
      <c r="J319" s="47" t="s">
        <v>1904</v>
      </c>
      <c r="K319" s="47" t="s">
        <v>1890</v>
      </c>
      <c r="L319" s="47" t="s">
        <v>1891</v>
      </c>
      <c r="M319" s="149" t="s">
        <v>327</v>
      </c>
      <c r="N319" s="149" t="s">
        <v>1</v>
      </c>
      <c r="O319" s="46">
        <f>COUNTIF(Table48[[#This Row],[CMMI Comprehensive Primary Care Plus (CPC+)
Version Date: CY 2021]:[CMS Merit-based Incentive Payment System (MIPS)
Version Date: CY 2021]],"*yes*")</f>
        <v>2</v>
      </c>
      <c r="P319" s="223"/>
      <c r="Q319" s="223"/>
      <c r="R319" s="223"/>
      <c r="S319" s="223" t="s">
        <v>3314</v>
      </c>
      <c r="T319" s="223"/>
      <c r="U319" s="223"/>
      <c r="V319" s="223"/>
      <c r="W319" s="223" t="s">
        <v>1</v>
      </c>
      <c r="X319" s="223"/>
      <c r="Y319" s="223"/>
      <c r="Z319" s="223"/>
      <c r="AA319" s="223"/>
      <c r="AB319" s="223"/>
      <c r="AC319" s="223"/>
      <c r="AD319" s="223"/>
      <c r="AE319" s="223"/>
      <c r="AF319" s="223"/>
      <c r="AG319" s="223" t="s">
        <v>3913</v>
      </c>
      <c r="AH319" s="223"/>
    </row>
    <row r="320" spans="1:34" s="26" customFormat="1" ht="76.5" customHeight="1">
      <c r="A320" s="226" t="s">
        <v>1160</v>
      </c>
      <c r="B320" s="55" t="s">
        <v>206</v>
      </c>
      <c r="C320" s="55" t="s">
        <v>697</v>
      </c>
      <c r="D320" s="55" t="s">
        <v>2381</v>
      </c>
      <c r="E320" s="210" t="s">
        <v>207</v>
      </c>
      <c r="F320" s="62"/>
      <c r="G320" s="62"/>
      <c r="H320" s="181" t="s">
        <v>1465</v>
      </c>
      <c r="I320" s="47" t="s">
        <v>1905</v>
      </c>
      <c r="J320" s="47" t="s">
        <v>1900</v>
      </c>
      <c r="K320" s="47" t="s">
        <v>1896</v>
      </c>
      <c r="L320" s="47" t="s">
        <v>2415</v>
      </c>
      <c r="M320" s="207" t="s">
        <v>5</v>
      </c>
      <c r="N320" s="149"/>
      <c r="O320" s="46">
        <f>COUNTIF(Table48[[#This Row],[CMMI Comprehensive Primary Care Plus (CPC+)
Version Date: CY 2021]:[CMS Merit-based Incentive Payment System (MIPS)
Version Date: CY 2021]],"*yes*")</f>
        <v>0</v>
      </c>
      <c r="P320" s="223"/>
      <c r="Q320" s="223"/>
      <c r="R320" s="223"/>
      <c r="S320" s="223"/>
      <c r="T320" s="223"/>
      <c r="U320" s="223"/>
      <c r="V320" s="223"/>
      <c r="W320" s="223"/>
      <c r="X320" s="223"/>
      <c r="Y320" s="223"/>
      <c r="Z320" s="223"/>
      <c r="AA320" s="223"/>
      <c r="AB320" s="223"/>
      <c r="AC320" s="223"/>
      <c r="AD320" s="223"/>
      <c r="AE320" s="223"/>
      <c r="AF320" s="223"/>
      <c r="AG320" s="223"/>
      <c r="AH320" s="223"/>
    </row>
    <row r="321" spans="1:34" s="26" customFormat="1" ht="76.5" customHeight="1">
      <c r="A321" s="176" t="s">
        <v>1161</v>
      </c>
      <c r="B321" s="55" t="s">
        <v>83</v>
      </c>
      <c r="C321" s="55" t="s">
        <v>153</v>
      </c>
      <c r="D321" s="55" t="s">
        <v>2380</v>
      </c>
      <c r="E321" s="210" t="s">
        <v>1975</v>
      </c>
      <c r="F321" s="62"/>
      <c r="G321" s="62"/>
      <c r="H321" s="181" t="s">
        <v>1466</v>
      </c>
      <c r="I321" s="47" t="s">
        <v>1905</v>
      </c>
      <c r="J321" s="47" t="s">
        <v>1916</v>
      </c>
      <c r="K321" s="47" t="s">
        <v>1896</v>
      </c>
      <c r="L321" s="47" t="s">
        <v>1891</v>
      </c>
      <c r="M321" s="207" t="s">
        <v>327</v>
      </c>
      <c r="N321" s="149" t="s">
        <v>1</v>
      </c>
      <c r="O321" s="46">
        <f>COUNTIF(Table48[[#This Row],[CMMI Comprehensive Primary Care Plus (CPC+)
Version Date: CY 2021]:[CMS Merit-based Incentive Payment System (MIPS)
Version Date: CY 2021]],"*yes*")</f>
        <v>1</v>
      </c>
      <c r="P321" s="223"/>
      <c r="Q321" s="223" t="s">
        <v>3111</v>
      </c>
      <c r="R321" s="223"/>
      <c r="S321" s="223"/>
      <c r="T321" s="223"/>
      <c r="U321" s="223"/>
      <c r="V321" s="223"/>
      <c r="W321" s="223"/>
      <c r="X321" s="223"/>
      <c r="Y321" s="223"/>
      <c r="Z321" s="223"/>
      <c r="AA321" s="223"/>
      <c r="AB321" s="223"/>
      <c r="AC321" s="223"/>
      <c r="AD321" s="223"/>
      <c r="AE321" s="223"/>
      <c r="AF321" s="223"/>
      <c r="AG321" s="223"/>
      <c r="AH321" s="223"/>
    </row>
    <row r="322" spans="1:34" s="26" customFormat="1" ht="76.5" customHeight="1">
      <c r="A322" s="177" t="s">
        <v>366</v>
      </c>
      <c r="B322" s="55" t="s">
        <v>2191</v>
      </c>
      <c r="C322" s="55" t="s">
        <v>209</v>
      </c>
      <c r="D322" s="57" t="s">
        <v>2381</v>
      </c>
      <c r="E322" s="210" t="s">
        <v>1976</v>
      </c>
      <c r="F322" s="62"/>
      <c r="G322" s="62"/>
      <c r="H322" s="181" t="s">
        <v>2228</v>
      </c>
      <c r="I322" s="47" t="s">
        <v>3011</v>
      </c>
      <c r="J322" s="47" t="s">
        <v>3100</v>
      </c>
      <c r="K322" s="47" t="s">
        <v>1890</v>
      </c>
      <c r="L322" s="47" t="s">
        <v>2415</v>
      </c>
      <c r="M322" s="47" t="s">
        <v>5</v>
      </c>
      <c r="N322" s="47"/>
      <c r="O322" s="46">
        <f>COUNTIF(Table48[[#This Row],[CMMI Comprehensive Primary Care Plus (CPC+)
Version Date: CY 2021]:[CMS Merit-based Incentive Payment System (MIPS)
Version Date: CY 2021]],"*yes*")</f>
        <v>0</v>
      </c>
      <c r="P322" s="223"/>
      <c r="Q322" s="223"/>
      <c r="R322" s="223"/>
      <c r="S322" s="223"/>
      <c r="T322" s="223"/>
      <c r="U322" s="223"/>
      <c r="V322" s="223"/>
      <c r="W322" s="223"/>
      <c r="X322" s="223"/>
      <c r="Y322" s="223"/>
      <c r="Z322" s="223"/>
      <c r="AA322" s="223"/>
      <c r="AB322" s="223"/>
      <c r="AC322" s="223"/>
      <c r="AD322" s="223"/>
      <c r="AE322" s="223" t="s">
        <v>3334</v>
      </c>
      <c r="AF322" s="223"/>
      <c r="AG322" s="223"/>
      <c r="AH322" s="223"/>
    </row>
    <row r="323" spans="1:34" s="26" customFormat="1" ht="76.5" customHeight="1">
      <c r="A323" s="176" t="s">
        <v>1162</v>
      </c>
      <c r="B323" s="55" t="s">
        <v>1582</v>
      </c>
      <c r="C323" s="55" t="s">
        <v>60</v>
      </c>
      <c r="D323" s="55" t="s">
        <v>2381</v>
      </c>
      <c r="E323" s="210" t="s">
        <v>1976</v>
      </c>
      <c r="F323" s="62"/>
      <c r="G323" s="62"/>
      <c r="H323" s="181" t="s">
        <v>2230</v>
      </c>
      <c r="I323" s="47" t="s">
        <v>3011</v>
      </c>
      <c r="J323" s="47" t="s">
        <v>1916</v>
      </c>
      <c r="K323" s="47" t="s">
        <v>1890</v>
      </c>
      <c r="L323" s="47" t="s">
        <v>1897</v>
      </c>
      <c r="M323" s="149" t="s">
        <v>1755</v>
      </c>
      <c r="N323" s="47" t="s">
        <v>1</v>
      </c>
      <c r="O323" s="46">
        <f>COUNTIF(Table48[[#This Row],[CMMI Comprehensive Primary Care Plus (CPC+)
Version Date: CY 2021]:[CMS Merit-based Incentive Payment System (MIPS)
Version Date: CY 2021]],"*yes*")</f>
        <v>0</v>
      </c>
      <c r="P323" s="223"/>
      <c r="Q323" s="223"/>
      <c r="R323" s="223"/>
      <c r="S323" s="223"/>
      <c r="T323" s="223"/>
      <c r="U323" s="223"/>
      <c r="V323" s="223"/>
      <c r="W323" s="223"/>
      <c r="X323" s="223"/>
      <c r="Y323" s="223"/>
      <c r="Z323" s="223"/>
      <c r="AA323" s="223"/>
      <c r="AB323" s="223"/>
      <c r="AC323" s="223"/>
      <c r="AD323" s="223"/>
      <c r="AE323" s="223"/>
      <c r="AF323" s="223"/>
      <c r="AG323" s="223"/>
      <c r="AH323" s="223"/>
    </row>
    <row r="324" spans="1:34" s="26" customFormat="1" ht="76.5" customHeight="1">
      <c r="A324" s="177" t="s">
        <v>1163</v>
      </c>
      <c r="B324" s="55" t="s">
        <v>308</v>
      </c>
      <c r="C324" s="55" t="s">
        <v>78</v>
      </c>
      <c r="D324" s="55" t="s">
        <v>2380</v>
      </c>
      <c r="E324" s="210" t="s">
        <v>1976</v>
      </c>
      <c r="F324" s="62"/>
      <c r="G324" s="62"/>
      <c r="H324" s="181" t="s">
        <v>1467</v>
      </c>
      <c r="I324" s="47" t="s">
        <v>3011</v>
      </c>
      <c r="J324" s="47" t="s">
        <v>97</v>
      </c>
      <c r="K324" s="47" t="s">
        <v>1890</v>
      </c>
      <c r="L324" s="47" t="s">
        <v>1891</v>
      </c>
      <c r="M324" s="149" t="s">
        <v>1755</v>
      </c>
      <c r="N324" s="47"/>
      <c r="O324" s="46">
        <f>COUNTIF(Table48[[#This Row],[CMMI Comprehensive Primary Care Plus (CPC+)
Version Date: CY 2021]:[CMS Merit-based Incentive Payment System (MIPS)
Version Date: CY 2021]],"*yes*")</f>
        <v>0</v>
      </c>
      <c r="P324" s="223"/>
      <c r="Q324" s="223"/>
      <c r="R324" s="223"/>
      <c r="S324" s="223"/>
      <c r="T324" s="223"/>
      <c r="U324" s="223"/>
      <c r="V324" s="223"/>
      <c r="W324" s="223"/>
      <c r="X324" s="223"/>
      <c r="Y324" s="223"/>
      <c r="Z324" s="223"/>
      <c r="AA324" s="223"/>
      <c r="AB324" s="223"/>
      <c r="AC324" s="223"/>
      <c r="AD324" s="223"/>
      <c r="AE324" s="223" t="s">
        <v>1</v>
      </c>
      <c r="AF324" s="223"/>
      <c r="AG324" s="223"/>
      <c r="AH324" s="223" t="s">
        <v>1</v>
      </c>
    </row>
    <row r="325" spans="1:34" s="26" customFormat="1" ht="76.5" customHeight="1">
      <c r="A325" s="176" t="s">
        <v>1164</v>
      </c>
      <c r="B325" s="55" t="s">
        <v>2428</v>
      </c>
      <c r="C325" s="55" t="s">
        <v>2427</v>
      </c>
      <c r="D325" s="55" t="s">
        <v>2381</v>
      </c>
      <c r="E325" s="210" t="s">
        <v>1976</v>
      </c>
      <c r="F325" s="62"/>
      <c r="G325" s="62"/>
      <c r="H325" s="181" t="s">
        <v>2429</v>
      </c>
      <c r="I325" s="47" t="s">
        <v>3011</v>
      </c>
      <c r="J325" s="47" t="s">
        <v>1899</v>
      </c>
      <c r="K325" s="47" t="s">
        <v>1890</v>
      </c>
      <c r="L325" s="47" t="s">
        <v>1897</v>
      </c>
      <c r="M325" s="149" t="s">
        <v>327</v>
      </c>
      <c r="N325" s="47" t="s">
        <v>1</v>
      </c>
      <c r="O325" s="46">
        <f>COUNTIF(Table48[[#This Row],[CMMI Comprehensive Primary Care Plus (CPC+)
Version Date: CY 2021]:[CMS Merit-based Incentive Payment System (MIPS)
Version Date: CY 2021]],"*yes*")</f>
        <v>0</v>
      </c>
      <c r="P325" s="223"/>
      <c r="Q325" s="223"/>
      <c r="R325" s="223"/>
      <c r="S325" s="223"/>
      <c r="T325" s="223"/>
      <c r="U325" s="223"/>
      <c r="V325" s="223"/>
      <c r="W325" s="223"/>
      <c r="X325" s="223"/>
      <c r="Y325" s="223"/>
      <c r="Z325" s="223"/>
      <c r="AA325" s="223"/>
      <c r="AB325" s="223"/>
      <c r="AC325" s="223"/>
      <c r="AD325" s="223"/>
      <c r="AE325" s="223"/>
      <c r="AF325" s="223"/>
      <c r="AG325" s="223"/>
      <c r="AH325" s="223"/>
    </row>
    <row r="326" spans="1:34" s="26" customFormat="1" ht="76.5" customHeight="1">
      <c r="A326" s="177" t="s">
        <v>1165</v>
      </c>
      <c r="B326" s="55" t="s">
        <v>638</v>
      </c>
      <c r="C326" s="55" t="s">
        <v>698</v>
      </c>
      <c r="D326" s="55" t="s">
        <v>2381</v>
      </c>
      <c r="E326" s="210" t="s">
        <v>1976</v>
      </c>
      <c r="F326" s="62" t="s">
        <v>2679</v>
      </c>
      <c r="G326" s="62" t="s">
        <v>3321</v>
      </c>
      <c r="H326" s="181" t="s">
        <v>2039</v>
      </c>
      <c r="I326" s="47" t="s">
        <v>3011</v>
      </c>
      <c r="J326" s="47" t="s">
        <v>1906</v>
      </c>
      <c r="K326" s="47" t="s">
        <v>1890</v>
      </c>
      <c r="L326" s="47" t="s">
        <v>1891</v>
      </c>
      <c r="M326" s="149" t="s">
        <v>327</v>
      </c>
      <c r="N326" s="149" t="s">
        <v>1</v>
      </c>
      <c r="O326" s="46">
        <f>COUNTIF(Table48[[#This Row],[CMMI Comprehensive Primary Care Plus (CPC+)
Version Date: CY 2021]:[CMS Merit-based Incentive Payment System (MIPS)
Version Date: CY 2021]],"*yes*")</f>
        <v>0</v>
      </c>
      <c r="P326" s="223"/>
      <c r="Q326" s="223"/>
      <c r="R326" s="223"/>
      <c r="S326" s="223"/>
      <c r="T326" s="223"/>
      <c r="U326" s="223"/>
      <c r="V326" s="223"/>
      <c r="W326" s="223"/>
      <c r="X326" s="223"/>
      <c r="Y326" s="223"/>
      <c r="Z326" s="223"/>
      <c r="AA326" s="223"/>
      <c r="AB326" s="223"/>
      <c r="AC326" s="223"/>
      <c r="AD326" s="223"/>
      <c r="AE326" s="223"/>
      <c r="AF326" s="223"/>
      <c r="AG326" s="223" t="s">
        <v>3913</v>
      </c>
      <c r="AH326" s="223"/>
    </row>
    <row r="327" spans="1:34" s="26" customFormat="1" ht="76.5" customHeight="1">
      <c r="A327" s="226" t="s">
        <v>1166</v>
      </c>
      <c r="B327" s="55" t="s">
        <v>1885</v>
      </c>
      <c r="C327" s="55" t="s">
        <v>154</v>
      </c>
      <c r="D327" s="55" t="s">
        <v>2380</v>
      </c>
      <c r="E327" s="210" t="s">
        <v>1976</v>
      </c>
      <c r="F327" s="62" t="s">
        <v>2669</v>
      </c>
      <c r="G327" s="62"/>
      <c r="H327" s="181" t="s">
        <v>2217</v>
      </c>
      <c r="I327" s="47" t="s">
        <v>3011</v>
      </c>
      <c r="J327" s="47" t="s">
        <v>1889</v>
      </c>
      <c r="K327" s="47" t="s">
        <v>1890</v>
      </c>
      <c r="L327" s="47" t="s">
        <v>2225</v>
      </c>
      <c r="M327" s="149" t="s">
        <v>1755</v>
      </c>
      <c r="N327" s="149"/>
      <c r="O327" s="46">
        <f>COUNTIF(Table48[[#This Row],[CMMI Comprehensive Primary Care Plus (CPC+)
Version Date: CY 2021]:[CMS Merit-based Incentive Payment System (MIPS)
Version Date: CY 2021]],"*yes*")</f>
        <v>2</v>
      </c>
      <c r="P327" s="223"/>
      <c r="Q327" s="223" t="s">
        <v>1</v>
      </c>
      <c r="R327" s="223"/>
      <c r="S327" s="223"/>
      <c r="T327" s="223"/>
      <c r="U327" s="223"/>
      <c r="V327" s="223"/>
      <c r="W327" s="223" t="s">
        <v>1</v>
      </c>
      <c r="X327" s="223" t="s">
        <v>3899</v>
      </c>
      <c r="Y327" s="223"/>
      <c r="Z327" s="223"/>
      <c r="AA327" s="223"/>
      <c r="AB327" s="223"/>
      <c r="AC327" s="223" t="s">
        <v>2839</v>
      </c>
      <c r="AD327" s="223" t="s">
        <v>2839</v>
      </c>
      <c r="AE327" s="223"/>
      <c r="AF327" s="223" t="s">
        <v>2839</v>
      </c>
      <c r="AG327" s="223" t="s">
        <v>3919</v>
      </c>
      <c r="AH327" s="223" t="s">
        <v>1</v>
      </c>
    </row>
    <row r="328" spans="1:34" s="26" customFormat="1" ht="76.5" customHeight="1">
      <c r="A328" s="176" t="s">
        <v>1167</v>
      </c>
      <c r="B328" s="55" t="s">
        <v>1292</v>
      </c>
      <c r="C328" s="55" t="s">
        <v>1291</v>
      </c>
      <c r="D328" s="57" t="s">
        <v>2381</v>
      </c>
      <c r="E328" s="210" t="s">
        <v>1293</v>
      </c>
      <c r="F328" s="62"/>
      <c r="G328" s="62"/>
      <c r="H328" s="181" t="s">
        <v>1538</v>
      </c>
      <c r="I328" s="47" t="s">
        <v>3011</v>
      </c>
      <c r="J328" s="47" t="s">
        <v>3100</v>
      </c>
      <c r="K328" s="47" t="s">
        <v>1890</v>
      </c>
      <c r="L328" s="47" t="s">
        <v>1891</v>
      </c>
      <c r="M328" s="207" t="s">
        <v>5</v>
      </c>
      <c r="N328" s="207"/>
      <c r="O328" s="46">
        <f>COUNTIF(Table48[[#This Row],[CMMI Comprehensive Primary Care Plus (CPC+)
Version Date: CY 2021]:[CMS Merit-based Incentive Payment System (MIPS)
Version Date: CY 2021]],"*yes*")</f>
        <v>0</v>
      </c>
      <c r="P328" s="223"/>
      <c r="Q328" s="223"/>
      <c r="R328" s="223"/>
      <c r="S328" s="223"/>
      <c r="T328" s="223"/>
      <c r="U328" s="223"/>
      <c r="V328" s="223"/>
      <c r="W328" s="223"/>
      <c r="X328" s="223"/>
      <c r="Y328" s="223"/>
      <c r="Z328" s="223"/>
      <c r="AA328" s="223"/>
      <c r="AB328" s="223"/>
      <c r="AC328" s="223"/>
      <c r="AD328" s="223"/>
      <c r="AE328" s="223"/>
      <c r="AF328" s="223"/>
      <c r="AG328" s="223"/>
      <c r="AH328" s="223"/>
    </row>
    <row r="329" spans="1:34" s="26" customFormat="1" ht="76.5" customHeight="1">
      <c r="A329" s="177" t="s">
        <v>1168</v>
      </c>
      <c r="B329" s="55" t="s">
        <v>2071</v>
      </c>
      <c r="C329" s="55" t="s">
        <v>155</v>
      </c>
      <c r="D329" s="55" t="s">
        <v>2381</v>
      </c>
      <c r="E329" s="210" t="s">
        <v>1936</v>
      </c>
      <c r="F329" s="62" t="s">
        <v>2849</v>
      </c>
      <c r="G329" s="62"/>
      <c r="H329" s="181" t="s">
        <v>2040</v>
      </c>
      <c r="I329" s="47" t="s">
        <v>3011</v>
      </c>
      <c r="J329" s="47" t="s">
        <v>97</v>
      </c>
      <c r="K329" s="47" t="s">
        <v>1890</v>
      </c>
      <c r="L329" s="47" t="s">
        <v>1891</v>
      </c>
      <c r="M329" s="149" t="s">
        <v>1755</v>
      </c>
      <c r="N329" s="149"/>
      <c r="O329" s="46">
        <f>COUNTIF(Table48[[#This Row],[CMMI Comprehensive Primary Care Plus (CPC+)
Version Date: CY 2021]:[CMS Merit-based Incentive Payment System (MIPS)
Version Date: CY 2021]],"*yes*")</f>
        <v>1</v>
      </c>
      <c r="P329" s="223"/>
      <c r="Q329" s="223" t="s">
        <v>1</v>
      </c>
      <c r="R329" s="223"/>
      <c r="S329" s="223"/>
      <c r="T329" s="223"/>
      <c r="U329" s="223"/>
      <c r="V329" s="223"/>
      <c r="W329" s="223"/>
      <c r="X329" s="223" t="s">
        <v>3899</v>
      </c>
      <c r="Y329" s="223"/>
      <c r="Z329" s="223"/>
      <c r="AA329" s="223"/>
      <c r="AB329" s="223"/>
      <c r="AC329" s="223"/>
      <c r="AD329" s="223"/>
      <c r="AE329" s="223"/>
      <c r="AF329" s="223"/>
      <c r="AG329" s="223" t="s">
        <v>3915</v>
      </c>
      <c r="AH329" s="223"/>
    </row>
    <row r="330" spans="1:34" s="26" customFormat="1" ht="76.5" customHeight="1">
      <c r="A330" s="176" t="s">
        <v>1169</v>
      </c>
      <c r="B330" s="55" t="s">
        <v>309</v>
      </c>
      <c r="C330" s="55" t="s">
        <v>79</v>
      </c>
      <c r="D330" s="55" t="s">
        <v>2380</v>
      </c>
      <c r="E330" s="210" t="s">
        <v>1976</v>
      </c>
      <c r="F330" s="62"/>
      <c r="G330" s="62"/>
      <c r="H330" s="181" t="s">
        <v>1468</v>
      </c>
      <c r="I330" s="47" t="s">
        <v>3011</v>
      </c>
      <c r="J330" s="47" t="s">
        <v>97</v>
      </c>
      <c r="K330" s="47" t="s">
        <v>1890</v>
      </c>
      <c r="L330" s="47" t="s">
        <v>1891</v>
      </c>
      <c r="M330" s="149" t="s">
        <v>1755</v>
      </c>
      <c r="N330" s="149"/>
      <c r="O330" s="46">
        <f>COUNTIF(Table48[[#This Row],[CMMI Comprehensive Primary Care Plus (CPC+)
Version Date: CY 2021]:[CMS Merit-based Incentive Payment System (MIPS)
Version Date: CY 2021]],"*yes*")</f>
        <v>0</v>
      </c>
      <c r="P330" s="223"/>
      <c r="Q330" s="223"/>
      <c r="R330" s="223"/>
      <c r="S330" s="223"/>
      <c r="T330" s="223"/>
      <c r="U330" s="223"/>
      <c r="V330" s="223"/>
      <c r="W330" s="223"/>
      <c r="X330" s="223" t="s">
        <v>3899</v>
      </c>
      <c r="Y330" s="223"/>
      <c r="Z330" s="223"/>
      <c r="AA330" s="223"/>
      <c r="AB330" s="223"/>
      <c r="AC330" s="223"/>
      <c r="AD330" s="223"/>
      <c r="AE330" s="223" t="s">
        <v>1</v>
      </c>
      <c r="AF330" s="223" t="s">
        <v>1</v>
      </c>
      <c r="AG330" s="223"/>
      <c r="AH330" s="223"/>
    </row>
    <row r="331" spans="1:34" s="26" customFormat="1" ht="76.5" customHeight="1">
      <c r="A331" s="177" t="s">
        <v>1170</v>
      </c>
      <c r="B331" s="55" t="s">
        <v>310</v>
      </c>
      <c r="C331" s="55" t="s">
        <v>156</v>
      </c>
      <c r="D331" s="55" t="s">
        <v>2381</v>
      </c>
      <c r="E331" s="210" t="s">
        <v>1976</v>
      </c>
      <c r="F331" s="62"/>
      <c r="G331" s="62"/>
      <c r="H331" s="181" t="s">
        <v>3486</v>
      </c>
      <c r="I331" s="47" t="s">
        <v>3011</v>
      </c>
      <c r="J331" s="47" t="s">
        <v>1916</v>
      </c>
      <c r="K331" s="47" t="s">
        <v>1890</v>
      </c>
      <c r="L331" s="47" t="s">
        <v>2210</v>
      </c>
      <c r="M331" s="149" t="s">
        <v>1755</v>
      </c>
      <c r="N331" s="149" t="s">
        <v>1</v>
      </c>
      <c r="O331" s="46">
        <f>COUNTIF(Table48[[#This Row],[CMMI Comprehensive Primary Care Plus (CPC+)
Version Date: CY 2021]:[CMS Merit-based Incentive Payment System (MIPS)
Version Date: CY 2021]],"*yes*")</f>
        <v>2</v>
      </c>
      <c r="P331" s="223"/>
      <c r="Q331" s="223" t="s">
        <v>3112</v>
      </c>
      <c r="R331" s="223" t="s">
        <v>3113</v>
      </c>
      <c r="S331" s="223"/>
      <c r="T331" s="223"/>
      <c r="U331" s="223"/>
      <c r="V331" s="223"/>
      <c r="W331" s="223"/>
      <c r="X331" s="223"/>
      <c r="Y331" s="223"/>
      <c r="Z331" s="223"/>
      <c r="AA331" s="223"/>
      <c r="AB331" s="223"/>
      <c r="AC331" s="223"/>
      <c r="AD331" s="223" t="s">
        <v>3680</v>
      </c>
      <c r="AE331" s="223"/>
      <c r="AF331" s="223" t="s">
        <v>3132</v>
      </c>
      <c r="AG331" s="223" t="s">
        <v>3920</v>
      </c>
      <c r="AH331" s="223" t="s">
        <v>1</v>
      </c>
    </row>
    <row r="332" spans="1:34" s="26" customFormat="1" ht="76.5" customHeight="1">
      <c r="A332" s="176" t="s">
        <v>1171</v>
      </c>
      <c r="B332" s="55" t="s">
        <v>852</v>
      </c>
      <c r="C332" s="55" t="s">
        <v>1086</v>
      </c>
      <c r="D332" s="55" t="s">
        <v>2380</v>
      </c>
      <c r="E332" s="210" t="s">
        <v>1638</v>
      </c>
      <c r="F332" s="62" t="s">
        <v>2779</v>
      </c>
      <c r="G332" s="62"/>
      <c r="H332" s="181" t="s">
        <v>853</v>
      </c>
      <c r="I332" s="47" t="s">
        <v>1905</v>
      </c>
      <c r="J332" s="47" t="s">
        <v>1895</v>
      </c>
      <c r="K332" s="47" t="s">
        <v>1890</v>
      </c>
      <c r="L332" s="47" t="s">
        <v>1897</v>
      </c>
      <c r="M332" s="149" t="s">
        <v>327</v>
      </c>
      <c r="N332" s="149"/>
      <c r="O332" s="46">
        <f>COUNTIF(Table48[[#This Row],[CMMI Comprehensive Primary Care Plus (CPC+)
Version Date: CY 2021]:[CMS Merit-based Incentive Payment System (MIPS)
Version Date: CY 2021]],"*yes*")</f>
        <v>0</v>
      </c>
      <c r="P332" s="223"/>
      <c r="Q332" s="223"/>
      <c r="R332" s="223"/>
      <c r="S332" s="223"/>
      <c r="T332" s="223"/>
      <c r="U332" s="223"/>
      <c r="V332" s="223"/>
      <c r="W332" s="223"/>
      <c r="X332" s="223"/>
      <c r="Y332" s="223"/>
      <c r="Z332" s="223"/>
      <c r="AA332" s="223"/>
      <c r="AB332" s="223"/>
      <c r="AC332" s="223"/>
      <c r="AD332" s="223"/>
      <c r="AE332" s="223"/>
      <c r="AF332" s="223"/>
      <c r="AG332" s="223"/>
      <c r="AH332" s="223"/>
    </row>
    <row r="333" spans="1:34" s="26" customFormat="1" ht="76.5" customHeight="1">
      <c r="A333" s="177" t="s">
        <v>333</v>
      </c>
      <c r="B333" s="55" t="s">
        <v>2511</v>
      </c>
      <c r="C333" s="55" t="s">
        <v>2510</v>
      </c>
      <c r="D333" s="55" t="s">
        <v>2380</v>
      </c>
      <c r="E333" s="210" t="s">
        <v>1638</v>
      </c>
      <c r="F333" s="62" t="s">
        <v>2759</v>
      </c>
      <c r="G333" s="62"/>
      <c r="H333" s="181" t="s">
        <v>2512</v>
      </c>
      <c r="I333" s="47" t="s">
        <v>1905</v>
      </c>
      <c r="J333" s="47" t="s">
        <v>1895</v>
      </c>
      <c r="K333" s="47" t="s">
        <v>1896</v>
      </c>
      <c r="L333" s="47" t="s">
        <v>1897</v>
      </c>
      <c r="M333" s="47" t="s">
        <v>327</v>
      </c>
      <c r="N333" s="47" t="s">
        <v>1</v>
      </c>
      <c r="O333" s="46">
        <f>COUNTIF(Table48[[#This Row],[CMMI Comprehensive Primary Care Plus (CPC+)
Version Date: CY 2021]:[CMS Merit-based Incentive Payment System (MIPS)
Version Date: CY 2021]],"*yes*")</f>
        <v>0</v>
      </c>
      <c r="P333" s="223"/>
      <c r="Q333" s="223"/>
      <c r="R333" s="223"/>
      <c r="S333" s="223"/>
      <c r="T333" s="223"/>
      <c r="U333" s="223"/>
      <c r="V333" s="223"/>
      <c r="W333" s="223"/>
      <c r="X333" s="223"/>
      <c r="Y333" s="223"/>
      <c r="Z333" s="223"/>
      <c r="AA333" s="223"/>
      <c r="AB333" s="223"/>
      <c r="AC333" s="223"/>
      <c r="AD333" s="223"/>
      <c r="AE333" s="223"/>
      <c r="AF333" s="223"/>
      <c r="AG333" s="223"/>
      <c r="AH333" s="223"/>
    </row>
    <row r="334" spans="1:34" s="26" customFormat="1" ht="76.5" customHeight="1">
      <c r="A334" s="176" t="s">
        <v>367</v>
      </c>
      <c r="B334" s="55" t="s">
        <v>854</v>
      </c>
      <c r="C334" s="55" t="s">
        <v>1322</v>
      </c>
      <c r="D334" s="57" t="s">
        <v>2380</v>
      </c>
      <c r="E334" s="210" t="s">
        <v>1960</v>
      </c>
      <c r="F334" s="62" t="s">
        <v>2570</v>
      </c>
      <c r="G334" s="62"/>
      <c r="H334" s="181" t="s">
        <v>1812</v>
      </c>
      <c r="I334" s="47" t="s">
        <v>1892</v>
      </c>
      <c r="J334" s="47" t="s">
        <v>1895</v>
      </c>
      <c r="K334" s="47" t="s">
        <v>1890</v>
      </c>
      <c r="L334" s="47" t="s">
        <v>1897</v>
      </c>
      <c r="M334" s="47" t="s">
        <v>327</v>
      </c>
      <c r="N334" s="47" t="s">
        <v>1</v>
      </c>
      <c r="O334" s="46">
        <f>COUNTIF(Table48[[#This Row],[CMMI Comprehensive Primary Care Plus (CPC+)
Version Date: CY 2021]:[CMS Merit-based Incentive Payment System (MIPS)
Version Date: CY 2021]],"*yes*")</f>
        <v>1</v>
      </c>
      <c r="P334" s="223"/>
      <c r="Q334" s="223"/>
      <c r="R334" s="223"/>
      <c r="S334" s="223"/>
      <c r="T334" s="223"/>
      <c r="U334" s="223"/>
      <c r="V334" s="223"/>
      <c r="W334" s="223" t="s">
        <v>1</v>
      </c>
      <c r="X334" s="223" t="s">
        <v>2479</v>
      </c>
      <c r="Y334" s="223"/>
      <c r="Z334" s="223"/>
      <c r="AA334" s="223"/>
      <c r="AB334" s="223" t="s">
        <v>1</v>
      </c>
      <c r="AC334" s="223"/>
      <c r="AD334" s="223"/>
      <c r="AE334" s="223"/>
      <c r="AF334" s="223"/>
      <c r="AG334" s="223"/>
      <c r="AH334" s="223"/>
    </row>
    <row r="335" spans="1:34" s="26" customFormat="1" ht="76.5" customHeight="1">
      <c r="A335" s="226" t="s">
        <v>1172</v>
      </c>
      <c r="B335" s="55" t="s">
        <v>855</v>
      </c>
      <c r="C335" s="55" t="s">
        <v>1323</v>
      </c>
      <c r="D335" s="55" t="s">
        <v>2380</v>
      </c>
      <c r="E335" s="210" t="s">
        <v>1638</v>
      </c>
      <c r="F335" s="62" t="s">
        <v>2757</v>
      </c>
      <c r="G335" s="62"/>
      <c r="H335" s="181" t="s">
        <v>2055</v>
      </c>
      <c r="I335" s="47" t="s">
        <v>1905</v>
      </c>
      <c r="J335" s="47" t="s">
        <v>1906</v>
      </c>
      <c r="K335" s="47" t="s">
        <v>1896</v>
      </c>
      <c r="L335" s="47" t="s">
        <v>1897</v>
      </c>
      <c r="M335" s="149" t="s">
        <v>327</v>
      </c>
      <c r="N335" s="149" t="s">
        <v>1</v>
      </c>
      <c r="O335" s="46">
        <f>COUNTIF(Table48[[#This Row],[CMMI Comprehensive Primary Care Plus (CPC+)
Version Date: CY 2021]:[CMS Merit-based Incentive Payment System (MIPS)
Version Date: CY 2021]],"*yes*")</f>
        <v>0</v>
      </c>
      <c r="P335" s="223"/>
      <c r="Q335" s="223"/>
      <c r="R335" s="223"/>
      <c r="S335" s="223"/>
      <c r="T335" s="223"/>
      <c r="U335" s="223"/>
      <c r="V335" s="223"/>
      <c r="W335" s="223"/>
      <c r="X335" s="223"/>
      <c r="Y335" s="223"/>
      <c r="Z335" s="223"/>
      <c r="AA335" s="223"/>
      <c r="AB335" s="223"/>
      <c r="AC335" s="223"/>
      <c r="AD335" s="223"/>
      <c r="AE335" s="223"/>
      <c r="AF335" s="223"/>
      <c r="AG335" s="223"/>
      <c r="AH335" s="223"/>
    </row>
    <row r="336" spans="1:34" s="26" customFormat="1" ht="76.5" customHeight="1">
      <c r="A336" s="226" t="s">
        <v>1173</v>
      </c>
      <c r="B336" s="55" t="s">
        <v>2871</v>
      </c>
      <c r="C336" s="55" t="s">
        <v>2513</v>
      </c>
      <c r="D336" s="55" t="s">
        <v>2381</v>
      </c>
      <c r="E336" s="210" t="s">
        <v>1951</v>
      </c>
      <c r="F336" s="62" t="s">
        <v>2587</v>
      </c>
      <c r="G336" s="62"/>
      <c r="H336" s="181" t="s">
        <v>957</v>
      </c>
      <c r="I336" s="47" t="s">
        <v>3000</v>
      </c>
      <c r="J336" s="47" t="s">
        <v>1907</v>
      </c>
      <c r="K336" s="47" t="s">
        <v>1896</v>
      </c>
      <c r="L336" s="47" t="s">
        <v>1897</v>
      </c>
      <c r="M336" s="149" t="s">
        <v>1755</v>
      </c>
      <c r="N336" s="149"/>
      <c r="O336" s="46">
        <f>COUNTIF(Table48[[#This Row],[CMMI Comprehensive Primary Care Plus (CPC+)
Version Date: CY 2021]:[CMS Merit-based Incentive Payment System (MIPS)
Version Date: CY 2021]],"*yes*")</f>
        <v>1</v>
      </c>
      <c r="P336" s="223"/>
      <c r="Q336" s="223"/>
      <c r="R336" s="223"/>
      <c r="S336" s="223"/>
      <c r="T336" s="223"/>
      <c r="U336" s="223"/>
      <c r="V336" s="223"/>
      <c r="W336" s="223" t="s">
        <v>1</v>
      </c>
      <c r="X336" s="223"/>
      <c r="Y336" s="223"/>
      <c r="Z336" s="223" t="s">
        <v>2870</v>
      </c>
      <c r="AA336" s="223"/>
      <c r="AB336" s="223"/>
      <c r="AC336" s="223"/>
      <c r="AD336" s="223"/>
      <c r="AE336" s="223"/>
      <c r="AF336" s="223"/>
      <c r="AG336" s="223"/>
      <c r="AH336" s="223"/>
    </row>
    <row r="337" spans="1:34" s="26" customFormat="1" ht="76.5" customHeight="1">
      <c r="A337" s="177" t="s">
        <v>1174</v>
      </c>
      <c r="B337" s="55" t="s">
        <v>1605</v>
      </c>
      <c r="C337" s="55" t="s">
        <v>1324</v>
      </c>
      <c r="D337" s="55" t="s">
        <v>2380</v>
      </c>
      <c r="E337" s="210" t="s">
        <v>1638</v>
      </c>
      <c r="F337" s="62" t="s">
        <v>2762</v>
      </c>
      <c r="G337" s="62"/>
      <c r="H337" s="181" t="s">
        <v>2417</v>
      </c>
      <c r="I337" s="47" t="s">
        <v>1905</v>
      </c>
      <c r="J337" s="47" t="s">
        <v>1906</v>
      </c>
      <c r="K337" s="47" t="s">
        <v>1896</v>
      </c>
      <c r="L337" s="47" t="s">
        <v>1897</v>
      </c>
      <c r="M337" s="149" t="s">
        <v>327</v>
      </c>
      <c r="N337" s="149"/>
      <c r="O337" s="46">
        <f>COUNTIF(Table48[[#This Row],[CMMI Comprehensive Primary Care Plus (CPC+)
Version Date: CY 2021]:[CMS Merit-based Incentive Payment System (MIPS)
Version Date: CY 2021]],"*yes*")</f>
        <v>0</v>
      </c>
      <c r="P337" s="223"/>
      <c r="Q337" s="223"/>
      <c r="R337" s="223"/>
      <c r="S337" s="223"/>
      <c r="T337" s="223"/>
      <c r="U337" s="223"/>
      <c r="V337" s="223"/>
      <c r="W337" s="223"/>
      <c r="X337" s="223"/>
      <c r="Y337" s="223"/>
      <c r="Z337" s="223"/>
      <c r="AA337" s="223"/>
      <c r="AB337" s="223"/>
      <c r="AC337" s="223"/>
      <c r="AD337" s="223"/>
      <c r="AE337" s="223"/>
      <c r="AF337" s="223"/>
      <c r="AG337" s="223"/>
      <c r="AH337" s="223"/>
    </row>
    <row r="338" spans="1:34" s="221" customFormat="1" ht="76.5" customHeight="1">
      <c r="A338" s="176" t="s">
        <v>1175</v>
      </c>
      <c r="B338" s="55" t="s">
        <v>856</v>
      </c>
      <c r="C338" s="55" t="s">
        <v>1325</v>
      </c>
      <c r="D338" s="55" t="s">
        <v>2380</v>
      </c>
      <c r="E338" s="210" t="s">
        <v>1638</v>
      </c>
      <c r="F338" s="62" t="s">
        <v>2761</v>
      </c>
      <c r="G338" s="62"/>
      <c r="H338" s="181" t="s">
        <v>2416</v>
      </c>
      <c r="I338" s="47" t="s">
        <v>1905</v>
      </c>
      <c r="J338" s="47" t="s">
        <v>1906</v>
      </c>
      <c r="K338" s="47" t="s">
        <v>1896</v>
      </c>
      <c r="L338" s="47" t="s">
        <v>1897</v>
      </c>
      <c r="M338" s="149" t="s">
        <v>327</v>
      </c>
      <c r="N338" s="149"/>
      <c r="O338" s="46">
        <f>COUNTIF(Table48[[#This Row],[CMMI Comprehensive Primary Care Plus (CPC+)
Version Date: CY 2021]:[CMS Merit-based Incentive Payment System (MIPS)
Version Date: CY 2021]],"*yes*")</f>
        <v>0</v>
      </c>
      <c r="P338" s="223"/>
      <c r="Q338" s="223"/>
      <c r="R338" s="223"/>
      <c r="S338" s="223"/>
      <c r="T338" s="223"/>
      <c r="U338" s="223"/>
      <c r="V338" s="223"/>
      <c r="W338" s="223"/>
      <c r="X338" s="223"/>
      <c r="Y338" s="223"/>
      <c r="Z338" s="223"/>
      <c r="AA338" s="223"/>
      <c r="AB338" s="223"/>
      <c r="AC338" s="223"/>
      <c r="AD338" s="223"/>
      <c r="AE338" s="223"/>
      <c r="AF338" s="223"/>
      <c r="AG338" s="223"/>
      <c r="AH338" s="223"/>
    </row>
    <row r="339" spans="1:34" s="221" customFormat="1" ht="76.5" customHeight="1">
      <c r="A339" s="176" t="s">
        <v>1176</v>
      </c>
      <c r="B339" s="55" t="s">
        <v>2274</v>
      </c>
      <c r="C339" s="55" t="s">
        <v>699</v>
      </c>
      <c r="D339" s="55" t="s">
        <v>2380</v>
      </c>
      <c r="E339" s="210" t="s">
        <v>1652</v>
      </c>
      <c r="F339" s="62"/>
      <c r="G339" s="62"/>
      <c r="H339" s="181" t="s">
        <v>1470</v>
      </c>
      <c r="I339" s="47" t="s">
        <v>1905</v>
      </c>
      <c r="J339" s="47" t="s">
        <v>1902</v>
      </c>
      <c r="K339" s="47" t="s">
        <v>1896</v>
      </c>
      <c r="L339" s="47" t="s">
        <v>1901</v>
      </c>
      <c r="M339" s="149" t="s">
        <v>1755</v>
      </c>
      <c r="N339" s="47"/>
      <c r="O339" s="46">
        <f>COUNTIF(Table48[[#This Row],[CMMI Comprehensive Primary Care Plus (CPC+)
Version Date: CY 2021]:[CMS Merit-based Incentive Payment System (MIPS)
Version Date: CY 2021]],"*yes*")</f>
        <v>0</v>
      </c>
      <c r="P339" s="223"/>
      <c r="Q339" s="223"/>
      <c r="R339" s="223"/>
      <c r="S339" s="223"/>
      <c r="T339" s="223"/>
      <c r="U339" s="223"/>
      <c r="V339" s="223"/>
      <c r="W339" s="223"/>
      <c r="X339" s="223" t="s">
        <v>2423</v>
      </c>
      <c r="Y339" s="223" t="s">
        <v>1</v>
      </c>
      <c r="Z339" s="223" t="s">
        <v>1</v>
      </c>
      <c r="AA339" s="223"/>
      <c r="AB339" s="223" t="s">
        <v>1</v>
      </c>
      <c r="AC339" s="223"/>
      <c r="AD339" s="223"/>
      <c r="AE339" s="223"/>
      <c r="AF339" s="223"/>
      <c r="AG339" s="223"/>
      <c r="AH339" s="223"/>
    </row>
    <row r="340" spans="1:34" s="26" customFormat="1" ht="76.5" customHeight="1">
      <c r="A340" s="177" t="s">
        <v>1177</v>
      </c>
      <c r="B340" s="55" t="s">
        <v>2275</v>
      </c>
      <c r="C340" s="55" t="s">
        <v>700</v>
      </c>
      <c r="D340" s="55" t="s">
        <v>2380</v>
      </c>
      <c r="E340" s="210" t="s">
        <v>1652</v>
      </c>
      <c r="F340" s="62"/>
      <c r="G340" s="62"/>
      <c r="H340" s="181" t="s">
        <v>1471</v>
      </c>
      <c r="I340" s="47" t="s">
        <v>1905</v>
      </c>
      <c r="J340" s="47" t="s">
        <v>1902</v>
      </c>
      <c r="K340" s="47" t="s">
        <v>1896</v>
      </c>
      <c r="L340" s="47" t="s">
        <v>1901</v>
      </c>
      <c r="M340" s="149" t="s">
        <v>5</v>
      </c>
      <c r="N340" s="149"/>
      <c r="O340" s="46">
        <f>COUNTIF(Table48[[#This Row],[CMMI Comprehensive Primary Care Plus (CPC+)
Version Date: CY 2021]:[CMS Merit-based Incentive Payment System (MIPS)
Version Date: CY 2021]],"*yes*")</f>
        <v>0</v>
      </c>
      <c r="P340" s="223"/>
      <c r="Q340" s="223"/>
      <c r="R340" s="223"/>
      <c r="S340" s="223"/>
      <c r="T340" s="223"/>
      <c r="U340" s="223"/>
      <c r="V340" s="223"/>
      <c r="W340" s="223"/>
      <c r="X340" s="223" t="s">
        <v>2423</v>
      </c>
      <c r="Y340" s="223"/>
      <c r="Z340" s="223" t="s">
        <v>3350</v>
      </c>
      <c r="AA340" s="223"/>
      <c r="AB340" s="223"/>
      <c r="AC340" s="223"/>
      <c r="AD340" s="223"/>
      <c r="AE340" s="223"/>
      <c r="AF340" s="223"/>
      <c r="AG340" s="223"/>
      <c r="AH340" s="223"/>
    </row>
    <row r="341" spans="1:34" s="26" customFormat="1" ht="76.5" customHeight="1">
      <c r="A341" s="176" t="s">
        <v>1178</v>
      </c>
      <c r="B341" s="55" t="s">
        <v>1314</v>
      </c>
      <c r="C341" s="55" t="s">
        <v>1312</v>
      </c>
      <c r="D341" s="55" t="s">
        <v>2380</v>
      </c>
      <c r="E341" s="210" t="s">
        <v>1313</v>
      </c>
      <c r="F341" s="62"/>
      <c r="G341" s="62"/>
      <c r="H341" s="181" t="s">
        <v>1541</v>
      </c>
      <c r="I341" s="47" t="s">
        <v>1921</v>
      </c>
      <c r="J341" s="47" t="s">
        <v>97</v>
      </c>
      <c r="K341" s="47" t="s">
        <v>1915</v>
      </c>
      <c r="L341" s="47" t="s">
        <v>1931</v>
      </c>
      <c r="M341" s="149" t="s">
        <v>5</v>
      </c>
      <c r="N341" s="149"/>
      <c r="O341" s="46">
        <f>COUNTIF(Table48[[#This Row],[CMMI Comprehensive Primary Care Plus (CPC+)
Version Date: CY 2021]:[CMS Merit-based Incentive Payment System (MIPS)
Version Date: CY 2021]],"*yes*")</f>
        <v>0</v>
      </c>
      <c r="P341" s="223"/>
      <c r="Q341" s="223"/>
      <c r="R341" s="223"/>
      <c r="S341" s="223"/>
      <c r="T341" s="223"/>
      <c r="U341" s="223"/>
      <c r="V341" s="223"/>
      <c r="W341" s="223"/>
      <c r="X341" s="223"/>
      <c r="Y341" s="223"/>
      <c r="Z341" s="223"/>
      <c r="AA341" s="223"/>
      <c r="AB341" s="223"/>
      <c r="AC341" s="223"/>
      <c r="AD341" s="223"/>
      <c r="AE341" s="223"/>
      <c r="AF341" s="223"/>
      <c r="AG341" s="223"/>
      <c r="AH341" s="223"/>
    </row>
    <row r="342" spans="1:34" s="26" customFormat="1" ht="76.5" customHeight="1">
      <c r="A342" s="177" t="s">
        <v>1179</v>
      </c>
      <c r="B342" s="55" t="s">
        <v>1318</v>
      </c>
      <c r="C342" s="55" t="s">
        <v>1315</v>
      </c>
      <c r="D342" s="55" t="s">
        <v>2380</v>
      </c>
      <c r="E342" s="210" t="s">
        <v>1313</v>
      </c>
      <c r="F342" s="62"/>
      <c r="G342" s="62"/>
      <c r="H342" s="181" t="s">
        <v>1542</v>
      </c>
      <c r="I342" s="47" t="s">
        <v>1921</v>
      </c>
      <c r="J342" s="47" t="s">
        <v>97</v>
      </c>
      <c r="K342" s="47" t="s">
        <v>1915</v>
      </c>
      <c r="L342" s="47" t="s">
        <v>1931</v>
      </c>
      <c r="M342" s="149" t="s">
        <v>5</v>
      </c>
      <c r="N342" s="149"/>
      <c r="O342" s="46">
        <f>COUNTIF(Table48[[#This Row],[CMMI Comprehensive Primary Care Plus (CPC+)
Version Date: CY 2021]:[CMS Merit-based Incentive Payment System (MIPS)
Version Date: CY 2021]],"*yes*")</f>
        <v>0</v>
      </c>
      <c r="P342" s="223"/>
      <c r="Q342" s="223"/>
      <c r="R342" s="223"/>
      <c r="S342" s="223"/>
      <c r="T342" s="223"/>
      <c r="U342" s="223"/>
      <c r="V342" s="223"/>
      <c r="W342" s="223"/>
      <c r="X342" s="223"/>
      <c r="Y342" s="223"/>
      <c r="Z342" s="223"/>
      <c r="AA342" s="223"/>
      <c r="AB342" s="223"/>
      <c r="AC342" s="223" t="s">
        <v>1</v>
      </c>
      <c r="AD342" s="223" t="s">
        <v>1</v>
      </c>
      <c r="AE342" s="223"/>
      <c r="AF342" s="223"/>
      <c r="AG342" s="223"/>
      <c r="AH342" s="223"/>
    </row>
    <row r="343" spans="1:34" s="26" customFormat="1" ht="76.5" customHeight="1">
      <c r="A343" s="176" t="s">
        <v>1180</v>
      </c>
      <c r="B343" s="55" t="s">
        <v>2276</v>
      </c>
      <c r="C343" s="55" t="s">
        <v>1391</v>
      </c>
      <c r="D343" s="55" t="s">
        <v>2381</v>
      </c>
      <c r="E343" s="210" t="s">
        <v>240</v>
      </c>
      <c r="F343" s="62"/>
      <c r="G343" s="62"/>
      <c r="H343" s="181" t="s">
        <v>3487</v>
      </c>
      <c r="I343" s="47" t="s">
        <v>1905</v>
      </c>
      <c r="J343" s="47" t="s">
        <v>1900</v>
      </c>
      <c r="K343" s="47" t="s">
        <v>1890</v>
      </c>
      <c r="L343" s="47" t="s">
        <v>1897</v>
      </c>
      <c r="M343" s="149" t="s">
        <v>327</v>
      </c>
      <c r="N343" s="149"/>
      <c r="O343" s="46">
        <f>COUNTIF(Table48[[#This Row],[CMMI Comprehensive Primary Care Plus (CPC+)
Version Date: CY 2021]:[CMS Merit-based Incentive Payment System (MIPS)
Version Date: CY 2021]],"*yes*")</f>
        <v>0</v>
      </c>
      <c r="P343" s="223"/>
      <c r="Q343" s="223"/>
      <c r="R343" s="223"/>
      <c r="S343" s="223"/>
      <c r="T343" s="223"/>
      <c r="U343" s="223"/>
      <c r="V343" s="223"/>
      <c r="W343" s="223"/>
      <c r="X343" s="223"/>
      <c r="Y343" s="223"/>
      <c r="Z343" s="223" t="s">
        <v>1</v>
      </c>
      <c r="AA343" s="223"/>
      <c r="AB343" s="223"/>
      <c r="AC343" s="223"/>
      <c r="AD343" s="223"/>
      <c r="AE343" s="223"/>
      <c r="AF343" s="223"/>
      <c r="AG343" s="223"/>
      <c r="AH343" s="223"/>
    </row>
    <row r="344" spans="1:34" s="26" customFormat="1" ht="76.5" customHeight="1">
      <c r="A344" s="177" t="s">
        <v>1181</v>
      </c>
      <c r="B344" s="55" t="s">
        <v>2277</v>
      </c>
      <c r="C344" s="55" t="s">
        <v>701</v>
      </c>
      <c r="D344" s="55" t="s">
        <v>2381</v>
      </c>
      <c r="E344" s="210" t="s">
        <v>1652</v>
      </c>
      <c r="F344" s="62"/>
      <c r="G344" s="62"/>
      <c r="H344" s="181" t="s">
        <v>1472</v>
      </c>
      <c r="I344" s="47" t="s">
        <v>1905</v>
      </c>
      <c r="J344" s="47" t="s">
        <v>1900</v>
      </c>
      <c r="K344" s="47" t="s">
        <v>1890</v>
      </c>
      <c r="L344" s="47" t="s">
        <v>2378</v>
      </c>
      <c r="M344" s="149" t="s">
        <v>1755</v>
      </c>
      <c r="N344" s="149"/>
      <c r="O344" s="46">
        <f>COUNTIF(Table48[[#This Row],[CMMI Comprehensive Primary Care Plus (CPC+)
Version Date: CY 2021]:[CMS Merit-based Incentive Payment System (MIPS)
Version Date: CY 2021]],"*yes*")</f>
        <v>0</v>
      </c>
      <c r="P344" s="223"/>
      <c r="Q344" s="223"/>
      <c r="R344" s="223"/>
      <c r="S344" s="223"/>
      <c r="T344" s="223"/>
      <c r="U344" s="223"/>
      <c r="V344" s="223"/>
      <c r="W344" s="223"/>
      <c r="X344" s="223"/>
      <c r="Y344" s="223"/>
      <c r="Z344" s="223"/>
      <c r="AA344" s="223"/>
      <c r="AB344" s="223"/>
      <c r="AC344" s="223"/>
      <c r="AD344" s="223"/>
      <c r="AE344" s="223"/>
      <c r="AF344" s="223"/>
      <c r="AG344" s="223"/>
      <c r="AH344" s="223"/>
    </row>
    <row r="345" spans="1:34" s="26" customFormat="1" ht="76.5" customHeight="1">
      <c r="A345" s="226" t="s">
        <v>368</v>
      </c>
      <c r="B345" s="55" t="s">
        <v>2280</v>
      </c>
      <c r="C345" s="55" t="s">
        <v>1396</v>
      </c>
      <c r="D345" s="57" t="s">
        <v>2381</v>
      </c>
      <c r="E345" s="210" t="s">
        <v>240</v>
      </c>
      <c r="F345" s="62"/>
      <c r="G345" s="62"/>
      <c r="H345" s="181" t="s">
        <v>1372</v>
      </c>
      <c r="I345" s="47" t="s">
        <v>1905</v>
      </c>
      <c r="J345" s="47" t="s">
        <v>1900</v>
      </c>
      <c r="K345" s="47" t="s">
        <v>1890</v>
      </c>
      <c r="L345" s="47" t="s">
        <v>1897</v>
      </c>
      <c r="M345" s="47" t="s">
        <v>327</v>
      </c>
      <c r="N345" s="47"/>
      <c r="O345" s="46">
        <f>COUNTIF(Table48[[#This Row],[CMMI Comprehensive Primary Care Plus (CPC+)
Version Date: CY 2021]:[CMS Merit-based Incentive Payment System (MIPS)
Version Date: CY 2021]],"*yes*")</f>
        <v>0</v>
      </c>
      <c r="P345" s="223"/>
      <c r="Q345" s="223"/>
      <c r="R345" s="223"/>
      <c r="S345" s="223"/>
      <c r="T345" s="223"/>
      <c r="U345" s="223"/>
      <c r="V345" s="223"/>
      <c r="W345" s="223"/>
      <c r="X345" s="223"/>
      <c r="Y345" s="223"/>
      <c r="Z345" s="223" t="s">
        <v>1</v>
      </c>
      <c r="AA345" s="223" t="s">
        <v>2003</v>
      </c>
      <c r="AB345" s="223"/>
      <c r="AC345" s="223"/>
      <c r="AD345" s="223"/>
      <c r="AE345" s="223"/>
      <c r="AF345" s="223"/>
      <c r="AG345" s="223"/>
      <c r="AH345" s="223"/>
    </row>
    <row r="346" spans="1:34" s="26" customFormat="1" ht="76.5" customHeight="1">
      <c r="A346" s="176" t="s">
        <v>1182</v>
      </c>
      <c r="B346" s="55" t="s">
        <v>2281</v>
      </c>
      <c r="C346" s="55" t="s">
        <v>1395</v>
      </c>
      <c r="D346" s="55" t="s">
        <v>2381</v>
      </c>
      <c r="E346" s="210" t="s">
        <v>240</v>
      </c>
      <c r="F346" s="62"/>
      <c r="G346" s="62"/>
      <c r="H346" s="181" t="s">
        <v>1373</v>
      </c>
      <c r="I346" s="47" t="s">
        <v>1905</v>
      </c>
      <c r="J346" s="47" t="s">
        <v>1900</v>
      </c>
      <c r="K346" s="47" t="s">
        <v>1890</v>
      </c>
      <c r="L346" s="47" t="s">
        <v>1897</v>
      </c>
      <c r="M346" s="149" t="s">
        <v>327</v>
      </c>
      <c r="N346" s="149"/>
      <c r="O346" s="46">
        <f>COUNTIF(Table48[[#This Row],[CMMI Comprehensive Primary Care Plus (CPC+)
Version Date: CY 2021]:[CMS Merit-based Incentive Payment System (MIPS)
Version Date: CY 2021]],"*yes*")</f>
        <v>0</v>
      </c>
      <c r="P346" s="223"/>
      <c r="Q346" s="223"/>
      <c r="R346" s="223"/>
      <c r="S346" s="223"/>
      <c r="T346" s="223"/>
      <c r="U346" s="223"/>
      <c r="V346" s="223"/>
      <c r="W346" s="223"/>
      <c r="X346" s="223"/>
      <c r="Y346" s="223"/>
      <c r="Z346" s="223"/>
      <c r="AA346" s="223" t="s">
        <v>2004</v>
      </c>
      <c r="AB346" s="223"/>
      <c r="AC346" s="223"/>
      <c r="AD346" s="223"/>
      <c r="AE346" s="223"/>
      <c r="AF346" s="223"/>
      <c r="AG346" s="223"/>
      <c r="AH346" s="223"/>
    </row>
    <row r="347" spans="1:34" s="26" customFormat="1" ht="76.5" customHeight="1">
      <c r="A347" s="177" t="s">
        <v>1183</v>
      </c>
      <c r="B347" s="55" t="s">
        <v>2278</v>
      </c>
      <c r="C347" s="55" t="s">
        <v>1913</v>
      </c>
      <c r="D347" s="55" t="s">
        <v>2380</v>
      </c>
      <c r="E347" s="210" t="s">
        <v>1652</v>
      </c>
      <c r="F347" s="62"/>
      <c r="G347" s="62"/>
      <c r="H347" s="181" t="s">
        <v>1473</v>
      </c>
      <c r="I347" s="47" t="s">
        <v>1905</v>
      </c>
      <c r="J347" s="47" t="s">
        <v>1889</v>
      </c>
      <c r="K347" s="47" t="s">
        <v>1890</v>
      </c>
      <c r="L347" s="47" t="s">
        <v>1931</v>
      </c>
      <c r="M347" s="149" t="s">
        <v>1755</v>
      </c>
      <c r="N347" s="149"/>
      <c r="O347" s="46">
        <f>COUNTIF(Table48[[#This Row],[CMMI Comprehensive Primary Care Plus (CPC+)
Version Date: CY 2021]:[CMS Merit-based Incentive Payment System (MIPS)
Version Date: CY 2021]],"*yes*")</f>
        <v>0</v>
      </c>
      <c r="P347" s="223"/>
      <c r="Q347" s="223"/>
      <c r="R347" s="223"/>
      <c r="S347" s="223"/>
      <c r="T347" s="223"/>
      <c r="U347" s="223"/>
      <c r="V347" s="223"/>
      <c r="W347" s="223"/>
      <c r="X347" s="223"/>
      <c r="Y347" s="223"/>
      <c r="Z347" s="223" t="s">
        <v>1</v>
      </c>
      <c r="AA347" s="223" t="s">
        <v>3681</v>
      </c>
      <c r="AB347" s="223"/>
      <c r="AC347" s="223"/>
      <c r="AD347" s="223"/>
      <c r="AE347" s="223"/>
      <c r="AF347" s="223"/>
      <c r="AG347" s="223"/>
      <c r="AH347" s="223"/>
    </row>
    <row r="348" spans="1:34" s="26" customFormat="1" ht="76.5" customHeight="1">
      <c r="A348" s="176" t="s">
        <v>1184</v>
      </c>
      <c r="B348" s="55" t="s">
        <v>2279</v>
      </c>
      <c r="C348" s="55" t="s">
        <v>1394</v>
      </c>
      <c r="D348" s="55" t="s">
        <v>2381</v>
      </c>
      <c r="E348" s="210" t="s">
        <v>240</v>
      </c>
      <c r="F348" s="62"/>
      <c r="G348" s="62"/>
      <c r="H348" s="181" t="s">
        <v>3488</v>
      </c>
      <c r="I348" s="47" t="s">
        <v>1905</v>
      </c>
      <c r="J348" s="47" t="s">
        <v>1893</v>
      </c>
      <c r="K348" s="47" t="s">
        <v>1890</v>
      </c>
      <c r="L348" s="47" t="s">
        <v>1897</v>
      </c>
      <c r="M348" s="149" t="s">
        <v>327</v>
      </c>
      <c r="N348" s="149" t="s">
        <v>1</v>
      </c>
      <c r="O348" s="46">
        <f>COUNTIF(Table48[[#This Row],[CMMI Comprehensive Primary Care Plus (CPC+)
Version Date: CY 2021]:[CMS Merit-based Incentive Payment System (MIPS)
Version Date: CY 2021]],"*yes*")</f>
        <v>0</v>
      </c>
      <c r="P348" s="223"/>
      <c r="Q348" s="223"/>
      <c r="R348" s="223"/>
      <c r="S348" s="223"/>
      <c r="T348" s="223"/>
      <c r="U348" s="223"/>
      <c r="V348" s="223"/>
      <c r="W348" s="223"/>
      <c r="X348" s="223"/>
      <c r="Y348" s="223"/>
      <c r="Z348" s="223" t="s">
        <v>1</v>
      </c>
      <c r="AA348" s="223"/>
      <c r="AB348" s="223"/>
      <c r="AC348" s="223"/>
      <c r="AD348" s="223"/>
      <c r="AE348" s="223"/>
      <c r="AF348" s="223"/>
      <c r="AG348" s="223"/>
      <c r="AH348" s="223"/>
    </row>
    <row r="349" spans="1:34" s="26" customFormat="1" ht="76.5" customHeight="1">
      <c r="A349" s="177" t="s">
        <v>1185</v>
      </c>
      <c r="B349" s="55" t="s">
        <v>3147</v>
      </c>
      <c r="C349" s="55" t="s">
        <v>1375</v>
      </c>
      <c r="D349" s="55" t="s">
        <v>2381</v>
      </c>
      <c r="E349" s="210" t="s">
        <v>240</v>
      </c>
      <c r="F349" s="62"/>
      <c r="G349" s="62"/>
      <c r="H349" s="181" t="s">
        <v>1374</v>
      </c>
      <c r="I349" s="47" t="s">
        <v>1905</v>
      </c>
      <c r="J349" s="47" t="s">
        <v>1893</v>
      </c>
      <c r="K349" s="47" t="s">
        <v>1890</v>
      </c>
      <c r="L349" s="47" t="s">
        <v>1897</v>
      </c>
      <c r="M349" s="149" t="s">
        <v>327</v>
      </c>
      <c r="N349" s="149" t="s">
        <v>1</v>
      </c>
      <c r="O349" s="46">
        <f>COUNTIF(Table48[[#This Row],[CMMI Comprehensive Primary Care Plus (CPC+)
Version Date: CY 2021]:[CMS Merit-based Incentive Payment System (MIPS)
Version Date: CY 2021]],"*yes*")</f>
        <v>0</v>
      </c>
      <c r="P349" s="223"/>
      <c r="Q349" s="223"/>
      <c r="R349" s="223"/>
      <c r="S349" s="223"/>
      <c r="T349" s="223"/>
      <c r="U349" s="223"/>
      <c r="V349" s="223"/>
      <c r="W349" s="223"/>
      <c r="X349" s="223"/>
      <c r="Y349" s="223"/>
      <c r="Z349" s="223"/>
      <c r="AA349" s="223" t="s">
        <v>2005</v>
      </c>
      <c r="AB349" s="223"/>
      <c r="AC349" s="223"/>
      <c r="AD349" s="223"/>
      <c r="AE349" s="223"/>
      <c r="AF349" s="223"/>
      <c r="AG349" s="223"/>
      <c r="AH349" s="223"/>
    </row>
    <row r="350" spans="1:34" s="26" customFormat="1" ht="76.5" customHeight="1">
      <c r="A350" s="176" t="s">
        <v>1186</v>
      </c>
      <c r="B350" s="55" t="s">
        <v>3101</v>
      </c>
      <c r="C350" s="55" t="s">
        <v>1377</v>
      </c>
      <c r="D350" s="55" t="s">
        <v>2381</v>
      </c>
      <c r="E350" s="210" t="s">
        <v>240</v>
      </c>
      <c r="F350" s="62"/>
      <c r="G350" s="62"/>
      <c r="H350" s="181" t="s">
        <v>1378</v>
      </c>
      <c r="I350" s="47" t="s">
        <v>1905</v>
      </c>
      <c r="J350" s="47" t="s">
        <v>1893</v>
      </c>
      <c r="K350" s="47" t="s">
        <v>1890</v>
      </c>
      <c r="L350" s="47" t="s">
        <v>1897</v>
      </c>
      <c r="M350" s="149" t="s">
        <v>327</v>
      </c>
      <c r="N350" s="149" t="s">
        <v>1</v>
      </c>
      <c r="O350" s="46">
        <f>COUNTIF(Table48[[#This Row],[CMMI Comprehensive Primary Care Plus (CPC+)
Version Date: CY 2021]:[CMS Merit-based Incentive Payment System (MIPS)
Version Date: CY 2021]],"*yes*")</f>
        <v>0</v>
      </c>
      <c r="P350" s="223"/>
      <c r="Q350" s="223"/>
      <c r="R350" s="223"/>
      <c r="S350" s="223"/>
      <c r="T350" s="223"/>
      <c r="U350" s="223"/>
      <c r="V350" s="223"/>
      <c r="W350" s="223"/>
      <c r="X350" s="223"/>
      <c r="Y350" s="223"/>
      <c r="Z350" s="223" t="s">
        <v>1</v>
      </c>
      <c r="AA350" s="223" t="s">
        <v>2006</v>
      </c>
      <c r="AB350" s="223"/>
      <c r="AC350" s="223"/>
      <c r="AD350" s="223"/>
      <c r="AE350" s="223"/>
      <c r="AF350" s="223"/>
      <c r="AG350" s="223"/>
      <c r="AH350" s="223"/>
    </row>
    <row r="351" spans="1:34" s="26" customFormat="1" ht="76.5" customHeight="1">
      <c r="A351" s="176" t="s">
        <v>1187</v>
      </c>
      <c r="B351" s="55" t="s">
        <v>857</v>
      </c>
      <c r="C351" s="55" t="s">
        <v>1326</v>
      </c>
      <c r="D351" s="55" t="s">
        <v>2380</v>
      </c>
      <c r="E351" s="210" t="s">
        <v>1670</v>
      </c>
      <c r="F351" s="62" t="s">
        <v>2713</v>
      </c>
      <c r="G351" s="62"/>
      <c r="H351" s="181" t="s">
        <v>858</v>
      </c>
      <c r="I351" s="47" t="s">
        <v>1892</v>
      </c>
      <c r="J351" s="47" t="s">
        <v>1910</v>
      </c>
      <c r="K351" s="47" t="s">
        <v>1896</v>
      </c>
      <c r="L351" s="47" t="s">
        <v>1891</v>
      </c>
      <c r="M351" s="149" t="s">
        <v>1755</v>
      </c>
      <c r="N351" s="149" t="s">
        <v>1</v>
      </c>
      <c r="O351" s="46">
        <f>COUNTIF(Table48[[#This Row],[CMMI Comprehensive Primary Care Plus (CPC+)
Version Date: CY 2021]:[CMS Merit-based Incentive Payment System (MIPS)
Version Date: CY 2021]],"*yes*")</f>
        <v>0</v>
      </c>
      <c r="P351" s="223"/>
      <c r="Q351" s="223"/>
      <c r="R351" s="223"/>
      <c r="S351" s="223"/>
      <c r="T351" s="223"/>
      <c r="U351" s="223"/>
      <c r="V351" s="223"/>
      <c r="W351" s="223"/>
      <c r="X351" s="223"/>
      <c r="Y351" s="223"/>
      <c r="Z351" s="223"/>
      <c r="AA351" s="223"/>
      <c r="AB351" s="223"/>
      <c r="AC351" s="223"/>
      <c r="AD351" s="223"/>
      <c r="AE351" s="223"/>
      <c r="AF351" s="223"/>
      <c r="AG351" s="223"/>
      <c r="AH351" s="223"/>
    </row>
    <row r="352" spans="1:34" s="26" customFormat="1" ht="76.5" customHeight="1">
      <c r="A352" s="176" t="s">
        <v>1188</v>
      </c>
      <c r="B352" s="55" t="s">
        <v>859</v>
      </c>
      <c r="C352" s="55" t="s">
        <v>1327</v>
      </c>
      <c r="D352" s="55" t="s">
        <v>2381</v>
      </c>
      <c r="E352" s="210" t="s">
        <v>1670</v>
      </c>
      <c r="F352" s="62"/>
      <c r="G352" s="62"/>
      <c r="H352" s="181" t="s">
        <v>860</v>
      </c>
      <c r="I352" s="47" t="s">
        <v>1892</v>
      </c>
      <c r="J352" s="47" t="s">
        <v>1910</v>
      </c>
      <c r="K352" s="47" t="s">
        <v>1890</v>
      </c>
      <c r="L352" s="47" t="s">
        <v>1897</v>
      </c>
      <c r="M352" s="149" t="s">
        <v>1755</v>
      </c>
      <c r="N352" s="149" t="s">
        <v>1</v>
      </c>
      <c r="O352" s="46">
        <f>COUNTIF(Table48[[#This Row],[CMMI Comprehensive Primary Care Plus (CPC+)
Version Date: CY 2021]:[CMS Merit-based Incentive Payment System (MIPS)
Version Date: CY 2021]],"*yes*")</f>
        <v>0</v>
      </c>
      <c r="P352" s="223"/>
      <c r="Q352" s="223"/>
      <c r="R352" s="223"/>
      <c r="S352" s="223"/>
      <c r="T352" s="223"/>
      <c r="U352" s="223"/>
      <c r="V352" s="223"/>
      <c r="W352" s="223"/>
      <c r="X352" s="223"/>
      <c r="Y352" s="223"/>
      <c r="Z352" s="223"/>
      <c r="AA352" s="223"/>
      <c r="AB352" s="223"/>
      <c r="AC352" s="223"/>
      <c r="AD352" s="223"/>
      <c r="AE352" s="223"/>
      <c r="AF352" s="223"/>
      <c r="AG352" s="223"/>
      <c r="AH352" s="223"/>
    </row>
    <row r="353" spans="1:34" s="26" customFormat="1" ht="76.5" customHeight="1">
      <c r="A353" s="176" t="s">
        <v>1189</v>
      </c>
      <c r="B353" s="55" t="s">
        <v>2282</v>
      </c>
      <c r="C353" s="55" t="s">
        <v>702</v>
      </c>
      <c r="D353" s="55" t="s">
        <v>2380</v>
      </c>
      <c r="E353" s="210" t="s">
        <v>1975</v>
      </c>
      <c r="F353" s="62"/>
      <c r="G353" s="62"/>
      <c r="H353" s="181" t="s">
        <v>1474</v>
      </c>
      <c r="I353" s="47" t="s">
        <v>1905</v>
      </c>
      <c r="J353" s="47" t="s">
        <v>1906</v>
      </c>
      <c r="K353" s="47" t="s">
        <v>1896</v>
      </c>
      <c r="L353" s="47" t="s">
        <v>1931</v>
      </c>
      <c r="M353" s="149" t="s">
        <v>327</v>
      </c>
      <c r="N353" s="149"/>
      <c r="O353" s="46">
        <f>COUNTIF(Table48[[#This Row],[CMMI Comprehensive Primary Care Plus (CPC+)
Version Date: CY 2021]:[CMS Merit-based Incentive Payment System (MIPS)
Version Date: CY 2021]],"*yes*")</f>
        <v>0</v>
      </c>
      <c r="P353" s="223"/>
      <c r="Q353" s="223"/>
      <c r="R353" s="223"/>
      <c r="S353" s="223"/>
      <c r="T353" s="223"/>
      <c r="U353" s="223"/>
      <c r="V353" s="223"/>
      <c r="W353" s="223"/>
      <c r="X353" s="223"/>
      <c r="Y353" s="223" t="s">
        <v>1</v>
      </c>
      <c r="Z353" s="223" t="s">
        <v>3354</v>
      </c>
      <c r="AA353" s="223"/>
      <c r="AB353" s="223"/>
      <c r="AC353" s="223"/>
      <c r="AD353" s="223"/>
      <c r="AE353" s="223"/>
      <c r="AF353" s="223"/>
      <c r="AG353" s="223"/>
      <c r="AH353" s="223"/>
    </row>
    <row r="354" spans="1:34" s="26" customFormat="1" ht="76.5" customHeight="1">
      <c r="A354" s="176" t="s">
        <v>1190</v>
      </c>
      <c r="B354" s="55" t="s">
        <v>2370</v>
      </c>
      <c r="C354" s="55" t="s">
        <v>703</v>
      </c>
      <c r="D354" s="55" t="s">
        <v>2380</v>
      </c>
      <c r="E354" s="210" t="s">
        <v>1975</v>
      </c>
      <c r="F354" s="62"/>
      <c r="G354" s="62"/>
      <c r="H354" s="181" t="s">
        <v>1475</v>
      </c>
      <c r="I354" s="47" t="s">
        <v>1905</v>
      </c>
      <c r="J354" s="47" t="s">
        <v>1906</v>
      </c>
      <c r="K354" s="47" t="s">
        <v>1896</v>
      </c>
      <c r="L354" s="47" t="s">
        <v>1931</v>
      </c>
      <c r="M354" s="149" t="s">
        <v>327</v>
      </c>
      <c r="N354" s="149"/>
      <c r="O354" s="46">
        <f>COUNTIF(Table48[[#This Row],[CMMI Comprehensive Primary Care Plus (CPC+)
Version Date: CY 2021]:[CMS Merit-based Incentive Payment System (MIPS)
Version Date: CY 2021]],"*yes*")</f>
        <v>0</v>
      </c>
      <c r="P354" s="223"/>
      <c r="Q354" s="223"/>
      <c r="R354" s="223"/>
      <c r="S354" s="223"/>
      <c r="T354" s="223"/>
      <c r="U354" s="223"/>
      <c r="V354" s="223"/>
      <c r="W354" s="223"/>
      <c r="X354" s="223"/>
      <c r="Y354" s="223" t="s">
        <v>1</v>
      </c>
      <c r="Z354" s="223" t="s">
        <v>3355</v>
      </c>
      <c r="AA354" s="223"/>
      <c r="AB354" s="223"/>
      <c r="AC354" s="223"/>
      <c r="AD354" s="223"/>
      <c r="AE354" s="223"/>
      <c r="AF354" s="223"/>
      <c r="AG354" s="223"/>
      <c r="AH354" s="223"/>
    </row>
    <row r="355" spans="1:34" s="26" customFormat="1" ht="76.5" customHeight="1">
      <c r="A355" s="176" t="s">
        <v>1191</v>
      </c>
      <c r="B355" s="55" t="s">
        <v>1871</v>
      </c>
      <c r="C355" s="55" t="s">
        <v>1872</v>
      </c>
      <c r="D355" s="55" t="s">
        <v>2381</v>
      </c>
      <c r="E355" s="210" t="s">
        <v>240</v>
      </c>
      <c r="F355" s="62"/>
      <c r="G355" s="62"/>
      <c r="H355" s="181" t="s">
        <v>1870</v>
      </c>
      <c r="I355" s="47" t="s">
        <v>1905</v>
      </c>
      <c r="J355" s="47" t="s">
        <v>1906</v>
      </c>
      <c r="K355" s="47" t="s">
        <v>1896</v>
      </c>
      <c r="L355" s="47" t="s">
        <v>1891</v>
      </c>
      <c r="M355" s="149" t="s">
        <v>327</v>
      </c>
      <c r="N355" s="149" t="s">
        <v>1</v>
      </c>
      <c r="O355" s="46">
        <f>COUNTIF(Table48[[#This Row],[CMMI Comprehensive Primary Care Plus (CPC+)
Version Date: CY 2021]:[CMS Merit-based Incentive Payment System (MIPS)
Version Date: CY 2021]],"*yes*")</f>
        <v>0</v>
      </c>
      <c r="P355" s="223"/>
      <c r="Q355" s="223"/>
      <c r="R355" s="223"/>
      <c r="S355" s="223"/>
      <c r="T355" s="223"/>
      <c r="U355" s="223"/>
      <c r="V355" s="223"/>
      <c r="W355" s="223"/>
      <c r="X355" s="223"/>
      <c r="Y355" s="223"/>
      <c r="Z355" s="223"/>
      <c r="AA355" s="223"/>
      <c r="AB355" s="223"/>
      <c r="AC355" s="223"/>
      <c r="AD355" s="223"/>
      <c r="AE355" s="223"/>
      <c r="AF355" s="223"/>
      <c r="AG355" s="223"/>
      <c r="AH355" s="223"/>
    </row>
    <row r="356" spans="1:34" s="26" customFormat="1" ht="76.5" customHeight="1">
      <c r="A356" s="176" t="s">
        <v>369</v>
      </c>
      <c r="B356" s="55" t="s">
        <v>3122</v>
      </c>
      <c r="C356" s="55" t="s">
        <v>2424</v>
      </c>
      <c r="D356" s="57" t="s">
        <v>2380</v>
      </c>
      <c r="E356" s="210" t="s">
        <v>1947</v>
      </c>
      <c r="F356" s="62"/>
      <c r="G356" s="62"/>
      <c r="H356" s="181" t="s">
        <v>2425</v>
      </c>
      <c r="I356" s="201" t="s">
        <v>1905</v>
      </c>
      <c r="J356" s="47" t="s">
        <v>97</v>
      </c>
      <c r="K356" s="47" t="s">
        <v>1894</v>
      </c>
      <c r="L356" s="47" t="s">
        <v>1897</v>
      </c>
      <c r="M356" s="47" t="s">
        <v>6</v>
      </c>
      <c r="N356" s="47"/>
      <c r="O356" s="46">
        <f>COUNTIF(Table48[[#This Row],[CMMI Comprehensive Primary Care Plus (CPC+)
Version Date: CY 2021]:[CMS Merit-based Incentive Payment System (MIPS)
Version Date: CY 2021]],"*yes*")</f>
        <v>0</v>
      </c>
      <c r="P356" s="223"/>
      <c r="Q356" s="223"/>
      <c r="R356" s="223"/>
      <c r="S356" s="223"/>
      <c r="T356" s="223"/>
      <c r="U356" s="223"/>
      <c r="V356" s="223"/>
      <c r="W356" s="223"/>
      <c r="X356" s="223" t="s">
        <v>2423</v>
      </c>
      <c r="Y356" s="223"/>
      <c r="Z356" s="223"/>
      <c r="AA356" s="223"/>
      <c r="AB356" s="223"/>
      <c r="AC356" s="223"/>
      <c r="AD356" s="223"/>
      <c r="AE356" s="223"/>
      <c r="AF356" s="223"/>
      <c r="AG356" s="223"/>
      <c r="AH356" s="223"/>
    </row>
    <row r="357" spans="1:34" s="26" customFormat="1" ht="76.5" customHeight="1">
      <c r="A357" s="176" t="s">
        <v>1192</v>
      </c>
      <c r="B357" s="55" t="s">
        <v>311</v>
      </c>
      <c r="C357" s="55" t="s">
        <v>157</v>
      </c>
      <c r="D357" s="55" t="s">
        <v>2381</v>
      </c>
      <c r="E357" s="210" t="s">
        <v>1976</v>
      </c>
      <c r="F357" s="62"/>
      <c r="G357" s="62"/>
      <c r="H357" s="181" t="s">
        <v>3489</v>
      </c>
      <c r="I357" s="47" t="s">
        <v>1905</v>
      </c>
      <c r="J357" s="47" t="s">
        <v>1906</v>
      </c>
      <c r="K357" s="47" t="s">
        <v>1896</v>
      </c>
      <c r="L357" s="47" t="s">
        <v>1897</v>
      </c>
      <c r="M357" s="149" t="s">
        <v>5</v>
      </c>
      <c r="N357" s="149" t="s">
        <v>1</v>
      </c>
      <c r="O357" s="46">
        <f>COUNTIF(Table48[[#This Row],[CMMI Comprehensive Primary Care Plus (CPC+)
Version Date: CY 2021]:[CMS Merit-based Incentive Payment System (MIPS)
Version Date: CY 2021]],"*yes*")</f>
        <v>3</v>
      </c>
      <c r="P357" s="223"/>
      <c r="Q357" s="223"/>
      <c r="R357" s="223" t="s">
        <v>1</v>
      </c>
      <c r="S357" s="223"/>
      <c r="T357" s="223" t="s">
        <v>1</v>
      </c>
      <c r="U357" s="223" t="s">
        <v>3682</v>
      </c>
      <c r="V357" s="223"/>
      <c r="W357" s="223"/>
      <c r="X357" s="223" t="s">
        <v>2508</v>
      </c>
      <c r="Y357" s="223"/>
      <c r="Z357" s="223"/>
      <c r="AA357" s="223"/>
      <c r="AB357" s="223"/>
      <c r="AC357" s="223" t="s">
        <v>1</v>
      </c>
      <c r="AD357" s="223" t="s">
        <v>1</v>
      </c>
      <c r="AE357" s="223"/>
      <c r="AF357" s="223"/>
      <c r="AG357" s="223" t="s">
        <v>3918</v>
      </c>
      <c r="AH357" s="223" t="s">
        <v>1</v>
      </c>
    </row>
    <row r="358" spans="1:34" s="26" customFormat="1" ht="76.5" customHeight="1">
      <c r="A358" s="176" t="s">
        <v>1193</v>
      </c>
      <c r="B358" s="55" t="s">
        <v>3826</v>
      </c>
      <c r="C358" s="55" t="s">
        <v>704</v>
      </c>
      <c r="D358" s="55" t="s">
        <v>2380</v>
      </c>
      <c r="E358" s="210" t="s">
        <v>1652</v>
      </c>
      <c r="F358" s="62" t="s">
        <v>2801</v>
      </c>
      <c r="G358" s="62"/>
      <c r="H358" s="181" t="s">
        <v>1476</v>
      </c>
      <c r="I358" s="47" t="s">
        <v>1905</v>
      </c>
      <c r="J358" s="47" t="s">
        <v>1906</v>
      </c>
      <c r="K358" s="47" t="s">
        <v>1896</v>
      </c>
      <c r="L358" s="47" t="s">
        <v>1897</v>
      </c>
      <c r="M358" s="149" t="s">
        <v>5</v>
      </c>
      <c r="N358" s="149" t="s">
        <v>1</v>
      </c>
      <c r="O358" s="46">
        <f>COUNTIF(Table48[[#This Row],[CMMI Comprehensive Primary Care Plus (CPC+)
Version Date: CY 2021]:[CMS Merit-based Incentive Payment System (MIPS)
Version Date: CY 2021]],"*yes*")</f>
        <v>1</v>
      </c>
      <c r="P358" s="223"/>
      <c r="Q358" s="223"/>
      <c r="R358" s="223"/>
      <c r="S358" s="223"/>
      <c r="T358" s="223"/>
      <c r="U358" s="223"/>
      <c r="V358" s="223" t="s">
        <v>1576</v>
      </c>
      <c r="W358" s="223"/>
      <c r="X358" s="223"/>
      <c r="Y358" s="223"/>
      <c r="Z358" s="223" t="s">
        <v>3878</v>
      </c>
      <c r="AA358" s="223"/>
      <c r="AB358" s="223" t="s">
        <v>1</v>
      </c>
      <c r="AC358" s="223"/>
      <c r="AD358" s="223"/>
      <c r="AE358" s="223"/>
      <c r="AF358" s="223"/>
      <c r="AG358" s="223" t="s">
        <v>3913</v>
      </c>
      <c r="AH358" s="223"/>
    </row>
    <row r="359" spans="1:34" s="26" customFormat="1" ht="76.5" customHeight="1">
      <c r="A359" s="176" t="s">
        <v>1194</v>
      </c>
      <c r="B359" s="55" t="s">
        <v>312</v>
      </c>
      <c r="C359" s="55" t="s">
        <v>11</v>
      </c>
      <c r="D359" s="55" t="s">
        <v>2381</v>
      </c>
      <c r="E359" s="210" t="s">
        <v>1976</v>
      </c>
      <c r="F359" s="62" t="s">
        <v>2639</v>
      </c>
      <c r="G359" s="62"/>
      <c r="H359" s="181" t="s">
        <v>2120</v>
      </c>
      <c r="I359" s="47" t="s">
        <v>1944</v>
      </c>
      <c r="J359" s="47" t="s">
        <v>1900</v>
      </c>
      <c r="K359" s="47" t="s">
        <v>1890</v>
      </c>
      <c r="L359" s="47" t="s">
        <v>2378</v>
      </c>
      <c r="M359" s="149" t="s">
        <v>5</v>
      </c>
      <c r="N359" s="149"/>
      <c r="O359" s="46">
        <f>COUNTIF(Table48[[#This Row],[CMMI Comprehensive Primary Care Plus (CPC+)
Version Date: CY 2021]:[CMS Merit-based Incentive Payment System (MIPS)
Version Date: CY 2021]],"*yes*")</f>
        <v>1</v>
      </c>
      <c r="P359" s="223"/>
      <c r="Q359" s="223"/>
      <c r="R359" s="223"/>
      <c r="S359" s="223"/>
      <c r="T359" s="223"/>
      <c r="U359" s="223"/>
      <c r="V359" s="223"/>
      <c r="W359" s="223" t="s">
        <v>1</v>
      </c>
      <c r="X359" s="223"/>
      <c r="Y359" s="223"/>
      <c r="Z359" s="223"/>
      <c r="AA359" s="223"/>
      <c r="AB359" s="223"/>
      <c r="AC359" s="223"/>
      <c r="AD359" s="223"/>
      <c r="AE359" s="223"/>
      <c r="AF359" s="223"/>
      <c r="AG359" s="223"/>
      <c r="AH359" s="223" t="s">
        <v>1</v>
      </c>
    </row>
    <row r="360" spans="1:34" s="26" customFormat="1" ht="76.5" customHeight="1">
      <c r="A360" s="176" t="s">
        <v>1195</v>
      </c>
      <c r="B360" s="55" t="s">
        <v>1847</v>
      </c>
      <c r="C360" s="55" t="s">
        <v>1848</v>
      </c>
      <c r="D360" s="55" t="s">
        <v>2380</v>
      </c>
      <c r="E360" s="210" t="s">
        <v>1976</v>
      </c>
      <c r="F360" s="62"/>
      <c r="G360" s="62"/>
      <c r="H360" s="181" t="s">
        <v>2058</v>
      </c>
      <c r="I360" s="47" t="s">
        <v>1944</v>
      </c>
      <c r="J360" s="47" t="s">
        <v>1900</v>
      </c>
      <c r="K360" s="47" t="s">
        <v>1890</v>
      </c>
      <c r="L360" s="47" t="s">
        <v>2378</v>
      </c>
      <c r="M360" s="149" t="s">
        <v>5</v>
      </c>
      <c r="N360" s="149"/>
      <c r="O360" s="46">
        <f>COUNTIF(Table48[[#This Row],[CMMI Comprehensive Primary Care Plus (CPC+)
Version Date: CY 2021]:[CMS Merit-based Incentive Payment System (MIPS)
Version Date: CY 2021]],"*yes*")</f>
        <v>2</v>
      </c>
      <c r="P360" s="223"/>
      <c r="Q360" s="223" t="s">
        <v>2811</v>
      </c>
      <c r="R360" s="223" t="s">
        <v>2810</v>
      </c>
      <c r="S360" s="223"/>
      <c r="T360" s="223"/>
      <c r="U360" s="223"/>
      <c r="V360" s="223"/>
      <c r="W360" s="223"/>
      <c r="X360" s="223" t="s">
        <v>3903</v>
      </c>
      <c r="Y360" s="223"/>
      <c r="Z360" s="223"/>
      <c r="AA360" s="223"/>
      <c r="AB360" s="223"/>
      <c r="AC360" s="223" t="s">
        <v>1</v>
      </c>
      <c r="AD360" s="223" t="s">
        <v>1</v>
      </c>
      <c r="AE360" s="223" t="s">
        <v>1</v>
      </c>
      <c r="AF360" s="223"/>
      <c r="AG360" s="223"/>
      <c r="AH360" s="223"/>
    </row>
    <row r="361" spans="1:34" s="26" customFormat="1" ht="76.5" customHeight="1">
      <c r="A361" s="176" t="s">
        <v>1196</v>
      </c>
      <c r="B361" s="55" t="s">
        <v>922</v>
      </c>
      <c r="C361" s="55" t="s">
        <v>2514</v>
      </c>
      <c r="D361" s="55" t="s">
        <v>2381</v>
      </c>
      <c r="E361" s="210" t="s">
        <v>1950</v>
      </c>
      <c r="F361" s="62" t="s">
        <v>3089</v>
      </c>
      <c r="G361" s="62"/>
      <c r="H361" s="181" t="s">
        <v>923</v>
      </c>
      <c r="I361" s="47" t="s">
        <v>1892</v>
      </c>
      <c r="J361" s="47" t="s">
        <v>1919</v>
      </c>
      <c r="K361" s="47" t="s">
        <v>1890</v>
      </c>
      <c r="L361" s="47" t="s">
        <v>2210</v>
      </c>
      <c r="M361" s="149" t="s">
        <v>1755</v>
      </c>
      <c r="N361" s="149" t="s">
        <v>1</v>
      </c>
      <c r="O361" s="46">
        <f>COUNTIF(Table48[[#This Row],[CMMI Comprehensive Primary Care Plus (CPC+)
Version Date: CY 2021]:[CMS Merit-based Incentive Payment System (MIPS)
Version Date: CY 2021]],"*yes*")</f>
        <v>1</v>
      </c>
      <c r="P361" s="223"/>
      <c r="Q361" s="223"/>
      <c r="R361" s="223"/>
      <c r="S361" s="223"/>
      <c r="T361" s="223"/>
      <c r="U361" s="223"/>
      <c r="V361" s="223"/>
      <c r="W361" s="223" t="s">
        <v>1</v>
      </c>
      <c r="X361" s="223"/>
      <c r="Y361" s="223"/>
      <c r="Z361" s="223"/>
      <c r="AA361" s="223"/>
      <c r="AB361" s="223"/>
      <c r="AC361" s="223"/>
      <c r="AD361" s="223"/>
      <c r="AE361" s="223"/>
      <c r="AF361" s="223"/>
      <c r="AG361" s="223"/>
      <c r="AH361" s="223"/>
    </row>
    <row r="362" spans="1:34" s="26" customFormat="1" ht="76.5" customHeight="1">
      <c r="A362" s="176" t="s">
        <v>1197</v>
      </c>
      <c r="B362" s="55" t="s">
        <v>2898</v>
      </c>
      <c r="C362" s="55" t="s">
        <v>2875</v>
      </c>
      <c r="D362" s="55" t="s">
        <v>2381</v>
      </c>
      <c r="E362" s="210" t="s">
        <v>1982</v>
      </c>
      <c r="F362" s="62"/>
      <c r="G362" s="62"/>
      <c r="H362" s="181" t="s">
        <v>2874</v>
      </c>
      <c r="I362" s="47" t="s">
        <v>1892</v>
      </c>
      <c r="J362" s="47" t="s">
        <v>1899</v>
      </c>
      <c r="K362" s="47" t="s">
        <v>1890</v>
      </c>
      <c r="L362" s="47" t="s">
        <v>1931</v>
      </c>
      <c r="M362" s="149" t="s">
        <v>327</v>
      </c>
      <c r="N362" s="149" t="s">
        <v>1</v>
      </c>
      <c r="O362" s="46">
        <f>COUNTIF(Table48[[#This Row],[CMMI Comprehensive Primary Care Plus (CPC+)
Version Date: CY 2021]:[CMS Merit-based Incentive Payment System (MIPS)
Version Date: CY 2021]],"*yes*")</f>
        <v>0</v>
      </c>
      <c r="P362" s="223"/>
      <c r="Q362" s="223"/>
      <c r="R362" s="223"/>
      <c r="S362" s="223"/>
      <c r="T362" s="223"/>
      <c r="U362" s="223"/>
      <c r="V362" s="223"/>
      <c r="W362" s="223"/>
      <c r="X362" s="223"/>
      <c r="Y362" s="223"/>
      <c r="Z362" s="223" t="s">
        <v>3057</v>
      </c>
      <c r="AA362" s="223"/>
      <c r="AB362" s="223"/>
      <c r="AC362" s="223"/>
      <c r="AD362" s="223"/>
      <c r="AE362" s="223"/>
      <c r="AF362" s="223"/>
      <c r="AG362" s="223"/>
      <c r="AH362" s="223"/>
    </row>
    <row r="363" spans="1:34" s="26" customFormat="1" ht="76.5" customHeight="1">
      <c r="A363" s="176" t="s">
        <v>1198</v>
      </c>
      <c r="B363" s="55" t="s">
        <v>861</v>
      </c>
      <c r="C363" s="55" t="s">
        <v>1328</v>
      </c>
      <c r="D363" s="55" t="s">
        <v>2381</v>
      </c>
      <c r="E363" s="210" t="s">
        <v>1965</v>
      </c>
      <c r="F363" s="62" t="s">
        <v>2750</v>
      </c>
      <c r="G363" s="62"/>
      <c r="H363" s="181" t="s">
        <v>862</v>
      </c>
      <c r="I363" s="47" t="s">
        <v>97</v>
      </c>
      <c r="J363" s="47" t="s">
        <v>1906</v>
      </c>
      <c r="K363" s="47" t="s">
        <v>1890</v>
      </c>
      <c r="L363" s="47" t="s">
        <v>1897</v>
      </c>
      <c r="M363" s="149" t="s">
        <v>1755</v>
      </c>
      <c r="N363" s="149" t="s">
        <v>1</v>
      </c>
      <c r="O363" s="46">
        <f>COUNTIF(Table48[[#This Row],[CMMI Comprehensive Primary Care Plus (CPC+)
Version Date: CY 2021]:[CMS Merit-based Incentive Payment System (MIPS)
Version Date: CY 2021]],"*yes*")</f>
        <v>1</v>
      </c>
      <c r="P363" s="223"/>
      <c r="Q363" s="223"/>
      <c r="R363" s="223"/>
      <c r="S363" s="223"/>
      <c r="T363" s="223"/>
      <c r="U363" s="223"/>
      <c r="V363" s="223"/>
      <c r="W363" s="223" t="s">
        <v>1</v>
      </c>
      <c r="X363" s="223"/>
      <c r="Y363" s="223"/>
      <c r="Z363" s="223"/>
      <c r="AA363" s="223"/>
      <c r="AB363" s="223"/>
      <c r="AC363" s="223"/>
      <c r="AD363" s="223"/>
      <c r="AE363" s="223"/>
      <c r="AF363" s="223"/>
      <c r="AG363" s="223"/>
      <c r="AH363" s="223"/>
    </row>
    <row r="364" spans="1:34" s="26" customFormat="1" ht="76.5" customHeight="1">
      <c r="A364" s="176" t="s">
        <v>1199</v>
      </c>
      <c r="B364" s="55" t="s">
        <v>863</v>
      </c>
      <c r="C364" s="55" t="s">
        <v>1329</v>
      </c>
      <c r="D364" s="57" t="s">
        <v>2381</v>
      </c>
      <c r="E364" s="210" t="s">
        <v>1965</v>
      </c>
      <c r="F364" s="224" t="s">
        <v>2571</v>
      </c>
      <c r="G364" s="62"/>
      <c r="H364" s="181" t="s">
        <v>864</v>
      </c>
      <c r="I364" s="47" t="s">
        <v>97</v>
      </c>
      <c r="J364" s="47" t="s">
        <v>1911</v>
      </c>
      <c r="K364" s="47" t="s">
        <v>1890</v>
      </c>
      <c r="L364" s="47" t="s">
        <v>1897</v>
      </c>
      <c r="M364" s="149" t="s">
        <v>1755</v>
      </c>
      <c r="N364" s="149" t="s">
        <v>1</v>
      </c>
      <c r="O364" s="46">
        <f>COUNTIF(Table48[[#This Row],[CMMI Comprehensive Primary Care Plus (CPC+)
Version Date: CY 2021]:[CMS Merit-based Incentive Payment System (MIPS)
Version Date: CY 2021]],"*yes*")</f>
        <v>1</v>
      </c>
      <c r="P364" s="223"/>
      <c r="Q364" s="223"/>
      <c r="R364" s="223"/>
      <c r="S364" s="223"/>
      <c r="T364" s="223"/>
      <c r="U364" s="223"/>
      <c r="V364" s="223"/>
      <c r="W364" s="223" t="s">
        <v>1</v>
      </c>
      <c r="X364" s="223"/>
      <c r="Y364" s="223"/>
      <c r="Z364" s="223"/>
      <c r="AA364" s="223"/>
      <c r="AB364" s="223"/>
      <c r="AC364" s="223"/>
      <c r="AD364" s="223"/>
      <c r="AE364" s="223"/>
      <c r="AF364" s="223"/>
      <c r="AG364" s="223"/>
      <c r="AH364" s="223"/>
    </row>
    <row r="365" spans="1:34" s="26" customFormat="1" ht="76.5" customHeight="1">
      <c r="A365" s="176" t="s">
        <v>1200</v>
      </c>
      <c r="B365" s="55" t="s">
        <v>1274</v>
      </c>
      <c r="C365" s="55" t="s">
        <v>1330</v>
      </c>
      <c r="D365" s="55" t="s">
        <v>2381</v>
      </c>
      <c r="E365" s="210" t="s">
        <v>1965</v>
      </c>
      <c r="F365" s="62" t="s">
        <v>2748</v>
      </c>
      <c r="G365" s="62"/>
      <c r="H365" s="181" t="s">
        <v>2418</v>
      </c>
      <c r="I365" s="47" t="s">
        <v>97</v>
      </c>
      <c r="J365" s="47" t="s">
        <v>1899</v>
      </c>
      <c r="K365" s="47" t="s">
        <v>1890</v>
      </c>
      <c r="L365" s="47" t="s">
        <v>1897</v>
      </c>
      <c r="M365" s="149" t="s">
        <v>1755</v>
      </c>
      <c r="N365" s="149" t="s">
        <v>1</v>
      </c>
      <c r="O365" s="46">
        <f>COUNTIF(Table48[[#This Row],[CMMI Comprehensive Primary Care Plus (CPC+)
Version Date: CY 2021]:[CMS Merit-based Incentive Payment System (MIPS)
Version Date: CY 2021]],"*yes*")</f>
        <v>0</v>
      </c>
      <c r="P365" s="223"/>
      <c r="Q365" s="223"/>
      <c r="R365" s="223"/>
      <c r="S365" s="223"/>
      <c r="T365" s="223"/>
      <c r="U365" s="223"/>
      <c r="V365" s="223"/>
      <c r="W365" s="223"/>
      <c r="X365" s="223"/>
      <c r="Y365" s="223"/>
      <c r="Z365" s="223"/>
      <c r="AA365" s="223"/>
      <c r="AB365" s="223"/>
      <c r="AC365" s="223"/>
      <c r="AD365" s="223"/>
      <c r="AE365" s="223"/>
      <c r="AF365" s="223"/>
      <c r="AG365" s="223"/>
      <c r="AH365" s="223"/>
    </row>
    <row r="366" spans="1:34" s="26" customFormat="1" ht="76.5" customHeight="1">
      <c r="A366" s="176" t="s">
        <v>1201</v>
      </c>
      <c r="B366" s="55" t="s">
        <v>2443</v>
      </c>
      <c r="C366" s="55" t="s">
        <v>2441</v>
      </c>
      <c r="D366" s="56" t="s">
        <v>2381</v>
      </c>
      <c r="E366" s="210" t="s">
        <v>2444</v>
      </c>
      <c r="F366" s="62" t="s">
        <v>2662</v>
      </c>
      <c r="G366" s="62"/>
      <c r="H366" s="181" t="s">
        <v>2445</v>
      </c>
      <c r="I366" s="47" t="s">
        <v>97</v>
      </c>
      <c r="J366" s="47" t="s">
        <v>1899</v>
      </c>
      <c r="K366" s="47" t="s">
        <v>1890</v>
      </c>
      <c r="L366" s="47" t="s">
        <v>1897</v>
      </c>
      <c r="M366" s="207" t="s">
        <v>327</v>
      </c>
      <c r="N366" s="47" t="s">
        <v>1</v>
      </c>
      <c r="O366" s="46">
        <f>COUNTIF(Table48[[#This Row],[CMMI Comprehensive Primary Care Plus (CPC+)
Version Date: CY 2021]:[CMS Merit-based Incentive Payment System (MIPS)
Version Date: CY 2021]],"*yes*")</f>
        <v>0</v>
      </c>
      <c r="P366" s="223"/>
      <c r="Q366" s="223"/>
      <c r="R366" s="223"/>
      <c r="S366" s="223"/>
      <c r="T366" s="223"/>
      <c r="U366" s="223"/>
      <c r="V366" s="223"/>
      <c r="W366" s="223"/>
      <c r="X366" s="223"/>
      <c r="Y366" s="223"/>
      <c r="Z366" s="223"/>
      <c r="AA366" s="223"/>
      <c r="AB366" s="223"/>
      <c r="AC366" s="223"/>
      <c r="AD366" s="223"/>
      <c r="AE366" s="223"/>
      <c r="AF366" s="223"/>
      <c r="AG366" s="223"/>
      <c r="AH366" s="223"/>
    </row>
    <row r="367" spans="1:34" s="26" customFormat="1" ht="76.5" customHeight="1">
      <c r="A367" s="176" t="s">
        <v>370</v>
      </c>
      <c r="B367" s="55" t="s">
        <v>2446</v>
      </c>
      <c r="C367" s="55" t="s">
        <v>2442</v>
      </c>
      <c r="D367" s="55" t="s">
        <v>2380</v>
      </c>
      <c r="E367" s="210" t="s">
        <v>2444</v>
      </c>
      <c r="F367" s="62" t="s">
        <v>2789</v>
      </c>
      <c r="G367" s="62"/>
      <c r="H367" s="181" t="s">
        <v>2447</v>
      </c>
      <c r="I367" s="47" t="s">
        <v>97</v>
      </c>
      <c r="J367" s="47" t="s">
        <v>1899</v>
      </c>
      <c r="K367" s="47" t="s">
        <v>1890</v>
      </c>
      <c r="L367" s="47" t="s">
        <v>1897</v>
      </c>
      <c r="M367" s="149" t="s">
        <v>327</v>
      </c>
      <c r="N367" s="149" t="s">
        <v>1</v>
      </c>
      <c r="O367" s="46">
        <f>COUNTIF(Table48[[#This Row],[CMMI Comprehensive Primary Care Plus (CPC+)
Version Date: CY 2021]:[CMS Merit-based Incentive Payment System (MIPS)
Version Date: CY 2021]],"*yes*")</f>
        <v>1</v>
      </c>
      <c r="P367" s="223"/>
      <c r="Q367" s="223"/>
      <c r="R367" s="223"/>
      <c r="S367" s="223"/>
      <c r="T367" s="223"/>
      <c r="U367" s="223"/>
      <c r="V367" s="223"/>
      <c r="W367" s="223" t="s">
        <v>1</v>
      </c>
      <c r="X367" s="223" t="s">
        <v>2440</v>
      </c>
      <c r="Y367" s="223"/>
      <c r="Z367" s="223"/>
      <c r="AA367" s="223"/>
      <c r="AB367" s="223"/>
      <c r="AC367" s="223"/>
      <c r="AD367" s="223"/>
      <c r="AE367" s="223"/>
      <c r="AF367" s="223"/>
      <c r="AG367" s="223"/>
      <c r="AH367" s="223"/>
    </row>
    <row r="368" spans="1:34" s="26" customFormat="1" ht="76.5" customHeight="1">
      <c r="A368" s="176" t="s">
        <v>1202</v>
      </c>
      <c r="B368" s="55" t="s">
        <v>2452</v>
      </c>
      <c r="C368" s="55" t="s">
        <v>2450</v>
      </c>
      <c r="D368" s="55" t="s">
        <v>2380</v>
      </c>
      <c r="E368" s="210" t="s">
        <v>2444</v>
      </c>
      <c r="F368" s="62" t="s">
        <v>2676</v>
      </c>
      <c r="G368" s="62"/>
      <c r="H368" s="181" t="s">
        <v>2451</v>
      </c>
      <c r="I368" s="47" t="s">
        <v>97</v>
      </c>
      <c r="J368" s="47" t="s">
        <v>1899</v>
      </c>
      <c r="K368" s="47" t="s">
        <v>1890</v>
      </c>
      <c r="L368" s="47" t="s">
        <v>1897</v>
      </c>
      <c r="M368" s="207" t="s">
        <v>327</v>
      </c>
      <c r="N368" s="47" t="s">
        <v>1</v>
      </c>
      <c r="O368" s="46">
        <f>COUNTIF(Table48[[#This Row],[CMMI Comprehensive Primary Care Plus (CPC+)
Version Date: CY 2021]:[CMS Merit-based Incentive Payment System (MIPS)
Version Date: CY 2021]],"*yes*")</f>
        <v>1</v>
      </c>
      <c r="P368" s="223"/>
      <c r="Q368" s="223"/>
      <c r="R368" s="223"/>
      <c r="S368" s="223"/>
      <c r="T368" s="223"/>
      <c r="U368" s="223"/>
      <c r="V368" s="223"/>
      <c r="W368" s="223" t="s">
        <v>1</v>
      </c>
      <c r="X368" s="223" t="s">
        <v>2440</v>
      </c>
      <c r="Y368" s="223"/>
      <c r="Z368" s="223"/>
      <c r="AA368" s="223"/>
      <c r="AB368" s="223"/>
      <c r="AC368" s="223"/>
      <c r="AD368" s="223"/>
      <c r="AE368" s="223"/>
      <c r="AF368" s="223"/>
      <c r="AG368" s="223"/>
      <c r="AH368" s="223"/>
    </row>
    <row r="369" spans="1:34" s="26" customFormat="1" ht="76.5" customHeight="1">
      <c r="A369" s="176" t="s">
        <v>1203</v>
      </c>
      <c r="B369" s="55" t="s">
        <v>2454</v>
      </c>
      <c r="C369" s="55" t="s">
        <v>2453</v>
      </c>
      <c r="D369" s="55" t="s">
        <v>2380</v>
      </c>
      <c r="E369" s="210" t="s">
        <v>2444</v>
      </c>
      <c r="F369" s="62" t="s">
        <v>2711</v>
      </c>
      <c r="G369" s="62"/>
      <c r="H369" s="181" t="s">
        <v>2455</v>
      </c>
      <c r="I369" s="47" t="s">
        <v>97</v>
      </c>
      <c r="J369" s="47" t="s">
        <v>1899</v>
      </c>
      <c r="K369" s="47" t="s">
        <v>1890</v>
      </c>
      <c r="L369" s="47" t="s">
        <v>1897</v>
      </c>
      <c r="M369" s="207" t="s">
        <v>327</v>
      </c>
      <c r="N369" s="47" t="s">
        <v>1</v>
      </c>
      <c r="O369" s="46">
        <f>COUNTIF(Table48[[#This Row],[CMMI Comprehensive Primary Care Plus (CPC+)
Version Date: CY 2021]:[CMS Merit-based Incentive Payment System (MIPS)
Version Date: CY 2021]],"*yes*")</f>
        <v>1</v>
      </c>
      <c r="P369" s="223"/>
      <c r="Q369" s="223"/>
      <c r="R369" s="223"/>
      <c r="S369" s="223"/>
      <c r="T369" s="223"/>
      <c r="U369" s="223"/>
      <c r="V369" s="223"/>
      <c r="W369" s="223" t="s">
        <v>1</v>
      </c>
      <c r="X369" s="223" t="s">
        <v>2440</v>
      </c>
      <c r="Y369" s="223"/>
      <c r="Z369" s="223"/>
      <c r="AA369" s="223"/>
      <c r="AB369" s="223"/>
      <c r="AC369" s="223"/>
      <c r="AD369" s="223"/>
      <c r="AE369" s="223"/>
      <c r="AF369" s="223"/>
      <c r="AG369" s="223"/>
      <c r="AH369" s="223"/>
    </row>
    <row r="370" spans="1:34" s="26" customFormat="1" ht="76.5" customHeight="1">
      <c r="A370" s="176" t="s">
        <v>1204</v>
      </c>
      <c r="B370" s="55" t="s">
        <v>865</v>
      </c>
      <c r="C370" s="55" t="s">
        <v>1331</v>
      </c>
      <c r="D370" s="57" t="s">
        <v>2380</v>
      </c>
      <c r="E370" s="210" t="s">
        <v>1652</v>
      </c>
      <c r="F370" s="62" t="s">
        <v>2540</v>
      </c>
      <c r="G370" s="62"/>
      <c r="H370" s="181" t="s">
        <v>1535</v>
      </c>
      <c r="I370" s="47" t="s">
        <v>1944</v>
      </c>
      <c r="J370" s="47" t="s">
        <v>1904</v>
      </c>
      <c r="K370" s="47" t="s">
        <v>1890</v>
      </c>
      <c r="L370" s="47" t="s">
        <v>1897</v>
      </c>
      <c r="M370" s="207" t="s">
        <v>1755</v>
      </c>
      <c r="N370" s="47" t="s">
        <v>1</v>
      </c>
      <c r="O370" s="46">
        <f>COUNTIF(Table48[[#This Row],[CMMI Comprehensive Primary Care Plus (CPC+)
Version Date: CY 2021]:[CMS Merit-based Incentive Payment System (MIPS)
Version Date: CY 2021]],"*yes*")</f>
        <v>1</v>
      </c>
      <c r="P370" s="223"/>
      <c r="Q370" s="223"/>
      <c r="R370" s="223"/>
      <c r="S370" s="223"/>
      <c r="T370" s="223"/>
      <c r="U370" s="223"/>
      <c r="V370" s="223"/>
      <c r="W370" s="223" t="s">
        <v>1</v>
      </c>
      <c r="X370" s="223" t="s">
        <v>3669</v>
      </c>
      <c r="Y370" s="223"/>
      <c r="Z370" s="223"/>
      <c r="AA370" s="223"/>
      <c r="AB370" s="223"/>
      <c r="AC370" s="223"/>
      <c r="AD370" s="223"/>
      <c r="AE370" s="223"/>
      <c r="AF370" s="223"/>
      <c r="AG370" s="223"/>
      <c r="AH370" s="223"/>
    </row>
    <row r="371" spans="1:34" s="26" customFormat="1" ht="76.5" customHeight="1">
      <c r="A371" s="176" t="s">
        <v>1205</v>
      </c>
      <c r="B371" s="55" t="s">
        <v>2371</v>
      </c>
      <c r="C371" s="55" t="s">
        <v>1750</v>
      </c>
      <c r="D371" s="55" t="s">
        <v>2380</v>
      </c>
      <c r="E371" s="210" t="s">
        <v>1688</v>
      </c>
      <c r="F371" s="62"/>
      <c r="G371" s="62"/>
      <c r="H371" s="181" t="s">
        <v>1751</v>
      </c>
      <c r="I371" s="47" t="s">
        <v>3000</v>
      </c>
      <c r="J371" s="47" t="s">
        <v>1904</v>
      </c>
      <c r="K371" s="47" t="s">
        <v>1896</v>
      </c>
      <c r="L371" s="47" t="s">
        <v>1897</v>
      </c>
      <c r="M371" s="149" t="s">
        <v>327</v>
      </c>
      <c r="N371" s="47" t="s">
        <v>1</v>
      </c>
      <c r="O371" s="46">
        <f>COUNTIF(Table48[[#This Row],[CMMI Comprehensive Primary Care Plus (CPC+)
Version Date: CY 2021]:[CMS Merit-based Incentive Payment System (MIPS)
Version Date: CY 2021]],"*yes*")</f>
        <v>0</v>
      </c>
      <c r="P371" s="223"/>
      <c r="Q371" s="223"/>
      <c r="R371" s="223"/>
      <c r="S371" s="223"/>
      <c r="T371" s="223"/>
      <c r="U371" s="223"/>
      <c r="V371" s="223"/>
      <c r="W371" s="223"/>
      <c r="X371" s="223" t="s">
        <v>3669</v>
      </c>
      <c r="Y371" s="223"/>
      <c r="Z371" s="223"/>
      <c r="AA371" s="223"/>
      <c r="AB371" s="223" t="s">
        <v>1</v>
      </c>
      <c r="AC371" s="223"/>
      <c r="AD371" s="223"/>
      <c r="AE371" s="223"/>
      <c r="AF371" s="223"/>
      <c r="AG371" s="223"/>
      <c r="AH371" s="223"/>
    </row>
    <row r="372" spans="1:34" s="26" customFormat="1" ht="76.5" customHeight="1">
      <c r="A372" s="226" t="s">
        <v>1206</v>
      </c>
      <c r="B372" s="55" t="s">
        <v>2109</v>
      </c>
      <c r="C372" s="55" t="s">
        <v>1746</v>
      </c>
      <c r="D372" s="57" t="s">
        <v>2380</v>
      </c>
      <c r="E372" s="210" t="s">
        <v>1688</v>
      </c>
      <c r="F372" s="62"/>
      <c r="G372" s="62"/>
      <c r="H372" s="181" t="s">
        <v>1747</v>
      </c>
      <c r="I372" s="212" t="s">
        <v>3000</v>
      </c>
      <c r="J372" s="47" t="s">
        <v>1904</v>
      </c>
      <c r="K372" s="47" t="s">
        <v>1896</v>
      </c>
      <c r="L372" s="47" t="s">
        <v>1897</v>
      </c>
      <c r="M372" s="207" t="s">
        <v>327</v>
      </c>
      <c r="N372" s="47" t="s">
        <v>1</v>
      </c>
      <c r="O372" s="46">
        <f>COUNTIF(Table48[[#This Row],[CMMI Comprehensive Primary Care Plus (CPC+)
Version Date: CY 2021]:[CMS Merit-based Incentive Payment System (MIPS)
Version Date: CY 2021]],"*yes*")</f>
        <v>0</v>
      </c>
      <c r="P372" s="223"/>
      <c r="Q372" s="223"/>
      <c r="R372" s="223"/>
      <c r="S372" s="223"/>
      <c r="T372" s="223"/>
      <c r="U372" s="223"/>
      <c r="V372" s="223"/>
      <c r="W372" s="223"/>
      <c r="X372" s="223" t="s">
        <v>3683</v>
      </c>
      <c r="Y372" s="223"/>
      <c r="Z372" s="223"/>
      <c r="AA372" s="223"/>
      <c r="AB372" s="223"/>
      <c r="AC372" s="223"/>
      <c r="AD372" s="223"/>
      <c r="AE372" s="223"/>
      <c r="AF372" s="223"/>
      <c r="AG372" s="223"/>
      <c r="AH372" s="223"/>
    </row>
    <row r="373" spans="1:34" s="26" customFormat="1" ht="76.5" customHeight="1">
      <c r="A373" s="176" t="s">
        <v>1207</v>
      </c>
      <c r="B373" s="55" t="s">
        <v>2283</v>
      </c>
      <c r="C373" s="55" t="s">
        <v>1385</v>
      </c>
      <c r="D373" s="55" t="s">
        <v>2380</v>
      </c>
      <c r="E373" s="210" t="s">
        <v>1652</v>
      </c>
      <c r="F373" s="62"/>
      <c r="G373" s="62"/>
      <c r="H373" s="181" t="s">
        <v>1382</v>
      </c>
      <c r="I373" s="47" t="s">
        <v>1905</v>
      </c>
      <c r="J373" s="47" t="s">
        <v>1900</v>
      </c>
      <c r="K373" s="47" t="s">
        <v>1896</v>
      </c>
      <c r="L373" s="47" t="s">
        <v>1897</v>
      </c>
      <c r="M373" s="149" t="s">
        <v>5</v>
      </c>
      <c r="N373" s="47"/>
      <c r="O373" s="46">
        <f>COUNTIF(Table48[[#This Row],[CMMI Comprehensive Primary Care Plus (CPC+)
Version Date: CY 2021]:[CMS Merit-based Incentive Payment System (MIPS)
Version Date: CY 2021]],"*yes*")</f>
        <v>0</v>
      </c>
      <c r="P373" s="223"/>
      <c r="Q373" s="223"/>
      <c r="R373" s="223"/>
      <c r="S373" s="223"/>
      <c r="T373" s="223"/>
      <c r="U373" s="223"/>
      <c r="V373" s="223"/>
      <c r="W373" s="223"/>
      <c r="X373" s="223"/>
      <c r="Y373" s="223"/>
      <c r="Z373" s="223" t="s">
        <v>3351</v>
      </c>
      <c r="AA373" s="223"/>
      <c r="AB373" s="223"/>
      <c r="AC373" s="223"/>
      <c r="AD373" s="223"/>
      <c r="AE373" s="223"/>
      <c r="AF373" s="223"/>
      <c r="AG373" s="223"/>
      <c r="AH373" s="223"/>
    </row>
    <row r="374" spans="1:34" s="26" customFormat="1" ht="76.5" customHeight="1">
      <c r="A374" s="176" t="s">
        <v>1208</v>
      </c>
      <c r="B374" s="55" t="s">
        <v>2284</v>
      </c>
      <c r="C374" s="55" t="s">
        <v>588</v>
      </c>
      <c r="D374" s="57" t="s">
        <v>2380</v>
      </c>
      <c r="E374" s="210" t="s">
        <v>1652</v>
      </c>
      <c r="F374" s="62"/>
      <c r="G374" s="62"/>
      <c r="H374" s="181" t="s">
        <v>1762</v>
      </c>
      <c r="I374" s="47" t="s">
        <v>1905</v>
      </c>
      <c r="J374" s="47" t="s">
        <v>1900</v>
      </c>
      <c r="K374" s="47" t="s">
        <v>1896</v>
      </c>
      <c r="L374" s="47" t="s">
        <v>1897</v>
      </c>
      <c r="M374" s="207" t="s">
        <v>1755</v>
      </c>
      <c r="N374" s="47"/>
      <c r="O374" s="46">
        <f>COUNTIF(Table48[[#This Row],[CMMI Comprehensive Primary Care Plus (CPC+)
Version Date: CY 2021]:[CMS Merit-based Incentive Payment System (MIPS)
Version Date: CY 2021]],"*yes*")</f>
        <v>0</v>
      </c>
      <c r="P374" s="223"/>
      <c r="Q374" s="223"/>
      <c r="R374" s="223"/>
      <c r="S374" s="223"/>
      <c r="T374" s="223"/>
      <c r="U374" s="223"/>
      <c r="V374" s="223"/>
      <c r="W374" s="223"/>
      <c r="X374" s="223"/>
      <c r="Y374" s="223" t="s">
        <v>1</v>
      </c>
      <c r="Z374" s="223" t="s">
        <v>3879</v>
      </c>
      <c r="AA374" s="223"/>
      <c r="AB374" s="223"/>
      <c r="AC374" s="223"/>
      <c r="AD374" s="223"/>
      <c r="AE374" s="223"/>
      <c r="AF374" s="223"/>
      <c r="AG374" s="223"/>
      <c r="AH374" s="223"/>
    </row>
    <row r="375" spans="1:34" s="26" customFormat="1" ht="76.5" customHeight="1">
      <c r="A375" s="176" t="s">
        <v>1209</v>
      </c>
      <c r="B375" s="55" t="s">
        <v>2285</v>
      </c>
      <c r="C375" s="55" t="s">
        <v>1397</v>
      </c>
      <c r="D375" s="55" t="s">
        <v>2381</v>
      </c>
      <c r="E375" s="210" t="s">
        <v>240</v>
      </c>
      <c r="F375" s="62"/>
      <c r="G375" s="62"/>
      <c r="H375" s="181" t="s">
        <v>3490</v>
      </c>
      <c r="I375" s="47" t="s">
        <v>1905</v>
      </c>
      <c r="J375" s="47" t="s">
        <v>1904</v>
      </c>
      <c r="K375" s="47" t="s">
        <v>1890</v>
      </c>
      <c r="L375" s="47" t="s">
        <v>1931</v>
      </c>
      <c r="M375" s="149" t="s">
        <v>327</v>
      </c>
      <c r="N375" s="47" t="s">
        <v>1</v>
      </c>
      <c r="O375" s="46">
        <f>COUNTIF(Table48[[#This Row],[CMMI Comprehensive Primary Care Plus (CPC+)
Version Date: CY 2021]:[CMS Merit-based Incentive Payment System (MIPS)
Version Date: CY 2021]],"*yes*")</f>
        <v>0</v>
      </c>
      <c r="P375" s="223"/>
      <c r="Q375" s="223"/>
      <c r="R375" s="223"/>
      <c r="S375" s="223"/>
      <c r="T375" s="223"/>
      <c r="U375" s="223"/>
      <c r="V375" s="223"/>
      <c r="W375" s="223"/>
      <c r="X375" s="223"/>
      <c r="Y375" s="223"/>
      <c r="Z375" s="223"/>
      <c r="AA375" s="223" t="s">
        <v>3207</v>
      </c>
      <c r="AB375" s="223"/>
      <c r="AC375" s="223"/>
      <c r="AD375" s="223"/>
      <c r="AE375" s="223"/>
      <c r="AF375" s="223"/>
      <c r="AG375" s="223"/>
      <c r="AH375" s="223"/>
    </row>
    <row r="376" spans="1:34" s="26" customFormat="1" ht="76.5" customHeight="1">
      <c r="A376" s="176" t="s">
        <v>1210</v>
      </c>
      <c r="B376" s="55" t="s">
        <v>2105</v>
      </c>
      <c r="C376" s="55" t="s">
        <v>1319</v>
      </c>
      <c r="D376" s="55" t="s">
        <v>2381</v>
      </c>
      <c r="E376" s="210" t="s">
        <v>1976</v>
      </c>
      <c r="F376" s="62"/>
      <c r="G376" s="62"/>
      <c r="H376" s="181" t="s">
        <v>1543</v>
      </c>
      <c r="I376" s="47" t="s">
        <v>1892</v>
      </c>
      <c r="J376" s="47" t="s">
        <v>1904</v>
      </c>
      <c r="K376" s="47" t="s">
        <v>1890</v>
      </c>
      <c r="L376" s="47" t="s">
        <v>1897</v>
      </c>
      <c r="M376" s="149" t="s">
        <v>1755</v>
      </c>
      <c r="N376" s="47" t="s">
        <v>1</v>
      </c>
      <c r="O376" s="46">
        <f>COUNTIF(Table48[[#This Row],[CMMI Comprehensive Primary Care Plus (CPC+)
Version Date: CY 2021]:[CMS Merit-based Incentive Payment System (MIPS)
Version Date: CY 2021]],"*yes*")</f>
        <v>0</v>
      </c>
      <c r="P376" s="223"/>
      <c r="Q376" s="223"/>
      <c r="R376" s="223"/>
      <c r="S376" s="223"/>
      <c r="T376" s="223"/>
      <c r="U376" s="223"/>
      <c r="V376" s="223"/>
      <c r="W376" s="223"/>
      <c r="X376" s="223"/>
      <c r="Y376" s="223"/>
      <c r="Z376" s="223"/>
      <c r="AA376" s="223"/>
      <c r="AB376" s="223"/>
      <c r="AC376" s="223"/>
      <c r="AD376" s="223"/>
      <c r="AE376" s="223"/>
      <c r="AF376" s="223"/>
      <c r="AG376" s="223"/>
      <c r="AH376" s="223"/>
    </row>
    <row r="377" spans="1:34" s="26" customFormat="1" ht="76.5" customHeight="1">
      <c r="A377" s="176" t="s">
        <v>1211</v>
      </c>
      <c r="B377" s="55" t="s">
        <v>2356</v>
      </c>
      <c r="C377" s="55" t="s">
        <v>1404</v>
      </c>
      <c r="D377" s="55" t="s">
        <v>2380</v>
      </c>
      <c r="E377" s="210" t="s">
        <v>1976</v>
      </c>
      <c r="F377" s="62"/>
      <c r="G377" s="62"/>
      <c r="H377" s="181" t="s">
        <v>1405</v>
      </c>
      <c r="I377" s="47" t="s">
        <v>1892</v>
      </c>
      <c r="J377" s="47" t="s">
        <v>1904</v>
      </c>
      <c r="K377" s="47" t="s">
        <v>1890</v>
      </c>
      <c r="L377" s="47" t="s">
        <v>1897</v>
      </c>
      <c r="M377" s="149" t="s">
        <v>5</v>
      </c>
      <c r="N377" s="149" t="s">
        <v>1</v>
      </c>
      <c r="O377" s="46">
        <f>COUNTIF(Table48[[#This Row],[CMMI Comprehensive Primary Care Plus (CPC+)
Version Date: CY 2021]:[CMS Merit-based Incentive Payment System (MIPS)
Version Date: CY 2021]],"*yes*")</f>
        <v>1</v>
      </c>
      <c r="P377" s="223"/>
      <c r="Q377" s="223"/>
      <c r="R377" s="223" t="s">
        <v>3108</v>
      </c>
      <c r="S377" s="223"/>
      <c r="T377" s="223"/>
      <c r="U377" s="223"/>
      <c r="V377" s="223"/>
      <c r="W377" s="223"/>
      <c r="X377" s="223"/>
      <c r="Y377" s="223"/>
      <c r="Z377" s="223"/>
      <c r="AA377" s="223"/>
      <c r="AB377" s="223"/>
      <c r="AC377" s="223"/>
      <c r="AD377" s="223"/>
      <c r="AE377" s="223"/>
      <c r="AF377" s="223"/>
      <c r="AG377" s="223"/>
      <c r="AH377" s="223"/>
    </row>
    <row r="378" spans="1:34" s="26" customFormat="1" ht="76.5" customHeight="1">
      <c r="A378" s="226" t="s">
        <v>371</v>
      </c>
      <c r="B378" s="55" t="s">
        <v>2201</v>
      </c>
      <c r="C378" s="55" t="s">
        <v>3151</v>
      </c>
      <c r="D378" s="55" t="s">
        <v>2380</v>
      </c>
      <c r="E378" s="210" t="s">
        <v>1976</v>
      </c>
      <c r="F378" s="62"/>
      <c r="G378" s="62"/>
      <c r="H378" s="181" t="s">
        <v>2234</v>
      </c>
      <c r="I378" s="47" t="s">
        <v>1892</v>
      </c>
      <c r="J378" s="47" t="s">
        <v>1895</v>
      </c>
      <c r="K378" s="47" t="s">
        <v>1890</v>
      </c>
      <c r="L378" s="47" t="s">
        <v>1897</v>
      </c>
      <c r="M378" s="149" t="s">
        <v>5</v>
      </c>
      <c r="N378" s="149" t="s">
        <v>1</v>
      </c>
      <c r="O378" s="46">
        <f>COUNTIF(Table48[[#This Row],[CMMI Comprehensive Primary Care Plus (CPC+)
Version Date: CY 2021]:[CMS Merit-based Incentive Payment System (MIPS)
Version Date: CY 2021]],"*yes*")</f>
        <v>0</v>
      </c>
      <c r="P378" s="223"/>
      <c r="Q378" s="223"/>
      <c r="R378" s="223"/>
      <c r="S378" s="223"/>
      <c r="T378" s="223"/>
      <c r="U378" s="223"/>
      <c r="V378" s="223"/>
      <c r="W378" s="223"/>
      <c r="X378" s="223"/>
      <c r="Y378" s="223"/>
      <c r="Z378" s="223"/>
      <c r="AA378" s="223"/>
      <c r="AB378" s="223"/>
      <c r="AC378" s="223"/>
      <c r="AD378" s="223"/>
      <c r="AE378" s="223"/>
      <c r="AF378" s="223"/>
      <c r="AG378" s="223"/>
      <c r="AH378" s="223"/>
    </row>
    <row r="379" spans="1:34" s="26" customFormat="1" ht="76.5" customHeight="1">
      <c r="A379" s="226" t="s">
        <v>1212</v>
      </c>
      <c r="B379" s="55" t="s">
        <v>2200</v>
      </c>
      <c r="C379" s="55" t="s">
        <v>3150</v>
      </c>
      <c r="D379" s="55" t="s">
        <v>2380</v>
      </c>
      <c r="E379" s="210" t="s">
        <v>1976</v>
      </c>
      <c r="F379" s="62"/>
      <c r="G379" s="62"/>
      <c r="H379" s="181" t="s">
        <v>2233</v>
      </c>
      <c r="I379" s="47" t="s">
        <v>1892</v>
      </c>
      <c r="J379" s="47" t="s">
        <v>1903</v>
      </c>
      <c r="K379" s="47" t="s">
        <v>1890</v>
      </c>
      <c r="L379" s="47" t="s">
        <v>1897</v>
      </c>
      <c r="M379" s="149" t="s">
        <v>5</v>
      </c>
      <c r="N379" s="149" t="s">
        <v>1</v>
      </c>
      <c r="O379" s="46">
        <f>COUNTIF(Table48[[#This Row],[CMMI Comprehensive Primary Care Plus (CPC+)
Version Date: CY 2021]:[CMS Merit-based Incentive Payment System (MIPS)
Version Date: CY 2021]],"*yes*")</f>
        <v>0</v>
      </c>
      <c r="P379" s="223"/>
      <c r="Q379" s="223"/>
      <c r="R379" s="223"/>
      <c r="S379" s="223"/>
      <c r="T379" s="223"/>
      <c r="U379" s="223"/>
      <c r="V379" s="223"/>
      <c r="W379" s="223"/>
      <c r="X379" s="223"/>
      <c r="Y379" s="223"/>
      <c r="Z379" s="223"/>
      <c r="AA379" s="223"/>
      <c r="AB379" s="223"/>
      <c r="AC379" s="223"/>
      <c r="AD379" s="223"/>
      <c r="AE379" s="223"/>
      <c r="AF379" s="223"/>
      <c r="AG379" s="223"/>
      <c r="AH379" s="223"/>
    </row>
    <row r="380" spans="1:34" s="26" customFormat="1" ht="76.5" customHeight="1">
      <c r="A380" s="176" t="s">
        <v>1213</v>
      </c>
      <c r="B380" s="55" t="s">
        <v>1583</v>
      </c>
      <c r="C380" s="55" t="s">
        <v>158</v>
      </c>
      <c r="D380" s="55" t="s">
        <v>2380</v>
      </c>
      <c r="E380" s="210" t="s">
        <v>1976</v>
      </c>
      <c r="F380" s="62"/>
      <c r="G380" s="62"/>
      <c r="H380" s="181" t="s">
        <v>1477</v>
      </c>
      <c r="I380" s="47" t="s">
        <v>3011</v>
      </c>
      <c r="J380" s="47" t="s">
        <v>1889</v>
      </c>
      <c r="K380" s="47" t="s">
        <v>1890</v>
      </c>
      <c r="L380" s="47" t="s">
        <v>2225</v>
      </c>
      <c r="M380" s="149" t="s">
        <v>1755</v>
      </c>
      <c r="N380" s="149"/>
      <c r="O380" s="46">
        <f>COUNTIF(Table48[[#This Row],[CMMI Comprehensive Primary Care Plus (CPC+)
Version Date: CY 2021]:[CMS Merit-based Incentive Payment System (MIPS)
Version Date: CY 2021]],"*yes*")</f>
        <v>0</v>
      </c>
      <c r="P380" s="223"/>
      <c r="Q380" s="223"/>
      <c r="R380" s="223"/>
      <c r="S380" s="223"/>
      <c r="T380" s="223"/>
      <c r="U380" s="223"/>
      <c r="V380" s="223"/>
      <c r="W380" s="223"/>
      <c r="X380" s="223"/>
      <c r="Y380" s="223"/>
      <c r="Z380" s="223"/>
      <c r="AA380" s="223"/>
      <c r="AB380" s="223"/>
      <c r="AC380" s="223"/>
      <c r="AD380" s="223"/>
      <c r="AE380" s="223"/>
      <c r="AF380" s="223"/>
      <c r="AG380" s="223"/>
      <c r="AH380" s="223"/>
    </row>
    <row r="381" spans="1:34" s="26" customFormat="1" ht="76.5" customHeight="1">
      <c r="A381" s="176" t="s">
        <v>1214</v>
      </c>
      <c r="B381" s="55" t="s">
        <v>2072</v>
      </c>
      <c r="C381" s="55" t="s">
        <v>159</v>
      </c>
      <c r="D381" s="55" t="s">
        <v>2381</v>
      </c>
      <c r="E381" s="210" t="s">
        <v>1975</v>
      </c>
      <c r="F381" s="62"/>
      <c r="G381" s="62"/>
      <c r="H381" s="181" t="s">
        <v>1478</v>
      </c>
      <c r="I381" s="47" t="s">
        <v>1892</v>
      </c>
      <c r="J381" s="47" t="s">
        <v>1889</v>
      </c>
      <c r="K381" s="47" t="s">
        <v>1896</v>
      </c>
      <c r="L381" s="47" t="s">
        <v>2210</v>
      </c>
      <c r="M381" s="149" t="s">
        <v>327</v>
      </c>
      <c r="N381" s="149"/>
      <c r="O381" s="46">
        <f>COUNTIF(Table48[[#This Row],[CMMI Comprehensive Primary Care Plus (CPC+)
Version Date: CY 2021]:[CMS Merit-based Incentive Payment System (MIPS)
Version Date: CY 2021]],"*yes*")</f>
        <v>0</v>
      </c>
      <c r="P381" s="223"/>
      <c r="Q381" s="223"/>
      <c r="R381" s="223"/>
      <c r="S381" s="223"/>
      <c r="T381" s="223"/>
      <c r="U381" s="223"/>
      <c r="V381" s="223"/>
      <c r="W381" s="223"/>
      <c r="X381" s="223"/>
      <c r="Y381" s="223"/>
      <c r="Z381" s="223"/>
      <c r="AA381" s="223"/>
      <c r="AB381" s="223"/>
      <c r="AC381" s="223"/>
      <c r="AD381" s="223"/>
      <c r="AE381" s="223"/>
      <c r="AF381" s="223"/>
      <c r="AG381" s="223"/>
      <c r="AH381" s="223"/>
    </row>
    <row r="382" spans="1:34" s="26" customFormat="1" ht="76.5" customHeight="1">
      <c r="A382" s="176" t="s">
        <v>1215</v>
      </c>
      <c r="B382" s="55" t="s">
        <v>1699</v>
      </c>
      <c r="C382" s="55" t="s">
        <v>1700</v>
      </c>
      <c r="D382" s="55" t="s">
        <v>2380</v>
      </c>
      <c r="E382" s="210" t="s">
        <v>1650</v>
      </c>
      <c r="F382" s="62" t="s">
        <v>2716</v>
      </c>
      <c r="G382" s="62"/>
      <c r="H382" s="181" t="s">
        <v>1703</v>
      </c>
      <c r="I382" s="47" t="s">
        <v>1905</v>
      </c>
      <c r="J382" s="47" t="s">
        <v>1934</v>
      </c>
      <c r="K382" s="47" t="s">
        <v>1890</v>
      </c>
      <c r="L382" s="47" t="s">
        <v>1897</v>
      </c>
      <c r="M382" s="149" t="s">
        <v>327</v>
      </c>
      <c r="N382" s="47"/>
      <c r="O382" s="46">
        <f>COUNTIF(Table48[[#This Row],[CMMI Comprehensive Primary Care Plus (CPC+)
Version Date: CY 2021]:[CMS Merit-based Incentive Payment System (MIPS)
Version Date: CY 2021]],"*yes*")</f>
        <v>1</v>
      </c>
      <c r="P382" s="223"/>
      <c r="Q382" s="223"/>
      <c r="R382" s="223"/>
      <c r="S382" s="223"/>
      <c r="T382" s="223"/>
      <c r="U382" s="223"/>
      <c r="V382" s="223"/>
      <c r="W382" s="223" t="s">
        <v>1</v>
      </c>
      <c r="X382" s="223"/>
      <c r="Y382" s="223"/>
      <c r="Z382" s="223"/>
      <c r="AA382" s="223"/>
      <c r="AB382" s="223"/>
      <c r="AC382" s="223"/>
      <c r="AD382" s="223"/>
      <c r="AE382" s="223"/>
      <c r="AF382" s="223"/>
      <c r="AG382" s="223"/>
      <c r="AH382" s="223"/>
    </row>
    <row r="383" spans="1:34" s="26" customFormat="1" ht="76.5" customHeight="1">
      <c r="A383" s="177" t="s">
        <v>1216</v>
      </c>
      <c r="B383" s="55" t="s">
        <v>866</v>
      </c>
      <c r="C383" s="55" t="s">
        <v>1332</v>
      </c>
      <c r="D383" s="55" t="s">
        <v>2380</v>
      </c>
      <c r="E383" s="210" t="s">
        <v>1974</v>
      </c>
      <c r="F383" s="62" t="s">
        <v>2663</v>
      </c>
      <c r="G383" s="62"/>
      <c r="H383" s="181" t="s">
        <v>867</v>
      </c>
      <c r="I383" s="47" t="s">
        <v>1892</v>
      </c>
      <c r="J383" s="47" t="s">
        <v>1889</v>
      </c>
      <c r="K383" s="47" t="s">
        <v>1890</v>
      </c>
      <c r="L383" s="47" t="s">
        <v>1931</v>
      </c>
      <c r="M383" s="149" t="s">
        <v>327</v>
      </c>
      <c r="N383" s="47"/>
      <c r="O383" s="46">
        <f>COUNTIF(Table48[[#This Row],[CMMI Comprehensive Primary Care Plus (CPC+)
Version Date: CY 2021]:[CMS Merit-based Incentive Payment System (MIPS)
Version Date: CY 2021]],"*yes*")</f>
        <v>1</v>
      </c>
      <c r="P383" s="223"/>
      <c r="Q383" s="223"/>
      <c r="R383" s="223"/>
      <c r="S383" s="223"/>
      <c r="T383" s="223"/>
      <c r="U383" s="223"/>
      <c r="V383" s="223"/>
      <c r="W383" s="223" t="s">
        <v>1</v>
      </c>
      <c r="X383" s="223" t="s">
        <v>3684</v>
      </c>
      <c r="Y383" s="223"/>
      <c r="Z383" s="223"/>
      <c r="AA383" s="223"/>
      <c r="AB383" s="223"/>
      <c r="AC383" s="223"/>
      <c r="AD383" s="223"/>
      <c r="AE383" s="223"/>
      <c r="AF383" s="223"/>
      <c r="AG383" s="223"/>
      <c r="AH383" s="223"/>
    </row>
    <row r="384" spans="1:34" s="26" customFormat="1" ht="76.5" customHeight="1">
      <c r="A384" s="177" t="s">
        <v>1217</v>
      </c>
      <c r="B384" s="55" t="s">
        <v>3827</v>
      </c>
      <c r="C384" s="55" t="s">
        <v>3828</v>
      </c>
      <c r="D384" s="55" t="s">
        <v>2380</v>
      </c>
      <c r="E384" s="210" t="s">
        <v>3829</v>
      </c>
      <c r="F384" s="62"/>
      <c r="G384" s="62"/>
      <c r="H384" s="181" t="s">
        <v>3830</v>
      </c>
      <c r="I384" s="47" t="s">
        <v>1892</v>
      </c>
      <c r="J384" s="47" t="s">
        <v>1889</v>
      </c>
      <c r="K384" s="47" t="s">
        <v>1890</v>
      </c>
      <c r="L384" s="47" t="s">
        <v>1931</v>
      </c>
      <c r="M384" s="149" t="s">
        <v>327</v>
      </c>
      <c r="N384" s="149"/>
      <c r="O384" s="46">
        <f>COUNTIF(Table48[[#This Row],[CMMI Comprehensive Primary Care Plus (CPC+)
Version Date: CY 2021]:[CMS Merit-based Incentive Payment System (MIPS)
Version Date: CY 2021]],"*yes*")</f>
        <v>0</v>
      </c>
      <c r="P384" s="223"/>
      <c r="Q384" s="223"/>
      <c r="R384" s="223"/>
      <c r="S384" s="223"/>
      <c r="T384" s="223"/>
      <c r="U384" s="223"/>
      <c r="V384" s="223"/>
      <c r="W384" s="223"/>
      <c r="X384" s="223" t="s">
        <v>2471</v>
      </c>
      <c r="Y384" s="223"/>
      <c r="Z384" s="223"/>
      <c r="AA384" s="223"/>
      <c r="AB384" s="223"/>
      <c r="AC384" s="223"/>
      <c r="AD384" s="223"/>
      <c r="AE384" s="223"/>
      <c r="AF384" s="223"/>
      <c r="AG384" s="223"/>
      <c r="AH384" s="223"/>
    </row>
    <row r="385" spans="1:34" s="26" customFormat="1" ht="76.5" customHeight="1">
      <c r="A385" s="177" t="s">
        <v>1218</v>
      </c>
      <c r="B385" s="55" t="s">
        <v>1584</v>
      </c>
      <c r="C385" s="55" t="s">
        <v>160</v>
      </c>
      <c r="D385" s="57" t="s">
        <v>2380</v>
      </c>
      <c r="E385" s="210" t="s">
        <v>3491</v>
      </c>
      <c r="F385" s="62" t="s">
        <v>2664</v>
      </c>
      <c r="G385" s="62"/>
      <c r="H385" s="181" t="s">
        <v>1479</v>
      </c>
      <c r="I385" s="212" t="s">
        <v>1892</v>
      </c>
      <c r="J385" s="47" t="s">
        <v>1889</v>
      </c>
      <c r="K385" s="47" t="s">
        <v>1896</v>
      </c>
      <c r="L385" s="47" t="s">
        <v>1931</v>
      </c>
      <c r="M385" s="47" t="s">
        <v>327</v>
      </c>
      <c r="N385" s="47"/>
      <c r="O385" s="46">
        <f>COUNTIF(Table48[[#This Row],[CMMI Comprehensive Primary Care Plus (CPC+)
Version Date: CY 2021]:[CMS Merit-based Incentive Payment System (MIPS)
Version Date: CY 2021]],"*yes*")</f>
        <v>2</v>
      </c>
      <c r="P385" s="223"/>
      <c r="Q385" s="223"/>
      <c r="R385" s="223" t="s">
        <v>3250</v>
      </c>
      <c r="S385" s="223"/>
      <c r="T385" s="223"/>
      <c r="U385" s="223"/>
      <c r="V385" s="223"/>
      <c r="W385" s="223" t="s">
        <v>1</v>
      </c>
      <c r="X385" s="223" t="s">
        <v>3685</v>
      </c>
      <c r="Y385" s="223"/>
      <c r="Z385" s="223"/>
      <c r="AA385" s="223"/>
      <c r="AB385" s="223"/>
      <c r="AC385" s="223"/>
      <c r="AD385" s="223"/>
      <c r="AE385" s="223"/>
      <c r="AF385" s="223"/>
      <c r="AG385" s="223"/>
      <c r="AH385" s="223"/>
    </row>
    <row r="386" spans="1:34" s="26" customFormat="1" ht="76.5" customHeight="1">
      <c r="A386" s="177" t="s">
        <v>1219</v>
      </c>
      <c r="B386" s="55" t="s">
        <v>868</v>
      </c>
      <c r="C386" s="55" t="s">
        <v>1333</v>
      </c>
      <c r="D386" s="57" t="s">
        <v>2380</v>
      </c>
      <c r="E386" s="210" t="s">
        <v>1974</v>
      </c>
      <c r="F386" s="62"/>
      <c r="G386" s="62"/>
      <c r="H386" s="181" t="s">
        <v>1271</v>
      </c>
      <c r="I386" s="47" t="s">
        <v>1892</v>
      </c>
      <c r="J386" s="47" t="s">
        <v>1889</v>
      </c>
      <c r="K386" s="47" t="s">
        <v>1890</v>
      </c>
      <c r="L386" s="47" t="s">
        <v>1931</v>
      </c>
      <c r="M386" s="47" t="s">
        <v>327</v>
      </c>
      <c r="N386" s="47"/>
      <c r="O386" s="46">
        <f>COUNTIF(Table48[[#This Row],[CMMI Comprehensive Primary Care Plus (CPC+)
Version Date: CY 2021]:[CMS Merit-based Incentive Payment System (MIPS)
Version Date: CY 2021]],"*yes*")</f>
        <v>0</v>
      </c>
      <c r="P386" s="223"/>
      <c r="Q386" s="223"/>
      <c r="R386" s="223"/>
      <c r="S386" s="223"/>
      <c r="T386" s="223"/>
      <c r="U386" s="223"/>
      <c r="V386" s="223"/>
      <c r="W386" s="223"/>
      <c r="X386" s="223"/>
      <c r="Y386" s="223"/>
      <c r="Z386" s="223"/>
      <c r="AA386" s="223"/>
      <c r="AB386" s="223"/>
      <c r="AC386" s="223"/>
      <c r="AD386" s="223"/>
      <c r="AE386" s="223"/>
      <c r="AF386" s="223"/>
      <c r="AG386" s="223"/>
      <c r="AH386" s="223"/>
    </row>
    <row r="387" spans="1:34" s="26" customFormat="1" ht="76.5" customHeight="1">
      <c r="A387" s="177" t="s">
        <v>1220</v>
      </c>
      <c r="B387" s="55" t="s">
        <v>2111</v>
      </c>
      <c r="C387" s="55" t="s">
        <v>1627</v>
      </c>
      <c r="D387" s="57" t="s">
        <v>2380</v>
      </c>
      <c r="E387" s="210" t="s">
        <v>1960</v>
      </c>
      <c r="F387" s="62" t="s">
        <v>2733</v>
      </c>
      <c r="G387" s="62"/>
      <c r="H387" s="181" t="s">
        <v>1628</v>
      </c>
      <c r="I387" s="47" t="s">
        <v>3011</v>
      </c>
      <c r="J387" s="47" t="s">
        <v>1893</v>
      </c>
      <c r="K387" s="47" t="s">
        <v>1890</v>
      </c>
      <c r="L387" s="47" t="s">
        <v>1897</v>
      </c>
      <c r="M387" s="47" t="s">
        <v>327</v>
      </c>
      <c r="N387" s="149" t="s">
        <v>1</v>
      </c>
      <c r="O387" s="46">
        <f>COUNTIF(Table48[[#This Row],[CMMI Comprehensive Primary Care Plus (CPC+)
Version Date: CY 2021]:[CMS Merit-based Incentive Payment System (MIPS)
Version Date: CY 2021]],"*yes*")</f>
        <v>1</v>
      </c>
      <c r="P387" s="223"/>
      <c r="Q387" s="223"/>
      <c r="R387" s="223"/>
      <c r="S387" s="223"/>
      <c r="T387" s="223"/>
      <c r="U387" s="223"/>
      <c r="V387" s="223"/>
      <c r="W387" s="223" t="s">
        <v>1</v>
      </c>
      <c r="X387" s="223" t="s">
        <v>3683</v>
      </c>
      <c r="Y387" s="223"/>
      <c r="Z387" s="223"/>
      <c r="AA387" s="223"/>
      <c r="AB387" s="223"/>
      <c r="AC387" s="223"/>
      <c r="AD387" s="223"/>
      <c r="AE387" s="223"/>
      <c r="AF387" s="223"/>
      <c r="AG387" s="223" t="s">
        <v>3913</v>
      </c>
      <c r="AH387" s="223"/>
    </row>
    <row r="388" spans="1:34" s="26" customFormat="1" ht="76.5" customHeight="1">
      <c r="A388" s="177" t="s">
        <v>1221</v>
      </c>
      <c r="B388" s="55" t="s">
        <v>2010</v>
      </c>
      <c r="C388" s="55" t="s">
        <v>2014</v>
      </c>
      <c r="D388" s="55" t="s">
        <v>97</v>
      </c>
      <c r="E388" s="210" t="s">
        <v>2015</v>
      </c>
      <c r="F388" s="62"/>
      <c r="G388" s="62"/>
      <c r="H388" s="181" t="s">
        <v>2013</v>
      </c>
      <c r="I388" s="47" t="s">
        <v>3011</v>
      </c>
      <c r="J388" s="47" t="s">
        <v>1893</v>
      </c>
      <c r="K388" s="47" t="s">
        <v>1890</v>
      </c>
      <c r="L388" s="47" t="s">
        <v>1897</v>
      </c>
      <c r="M388" s="149" t="s">
        <v>327</v>
      </c>
      <c r="N388" s="47" t="s">
        <v>1</v>
      </c>
      <c r="O388" s="46">
        <f>COUNTIF(Table48[[#This Row],[CMMI Comprehensive Primary Care Plus (CPC+)
Version Date: CY 2021]:[CMS Merit-based Incentive Payment System (MIPS)
Version Date: CY 2021]],"*yes*")</f>
        <v>0</v>
      </c>
      <c r="P388" s="223"/>
      <c r="Q388" s="223"/>
      <c r="R388" s="223"/>
      <c r="S388" s="223"/>
      <c r="T388" s="223"/>
      <c r="U388" s="223"/>
      <c r="V388" s="223"/>
      <c r="W388" s="223"/>
      <c r="X388" s="223"/>
      <c r="Y388" s="223"/>
      <c r="Z388" s="223"/>
      <c r="AA388" s="223"/>
      <c r="AB388" s="223"/>
      <c r="AC388" s="223"/>
      <c r="AD388" s="223"/>
      <c r="AE388" s="223"/>
      <c r="AF388" s="223"/>
      <c r="AG388" s="223"/>
      <c r="AH388" s="223"/>
    </row>
    <row r="389" spans="1:34" s="26" customFormat="1" ht="76.5" customHeight="1">
      <c r="A389" s="177" t="s">
        <v>372</v>
      </c>
      <c r="B389" s="55" t="s">
        <v>3831</v>
      </c>
      <c r="C389" s="55" t="s">
        <v>3832</v>
      </c>
      <c r="D389" s="55" t="s">
        <v>2380</v>
      </c>
      <c r="E389" s="210" t="s">
        <v>1652</v>
      </c>
      <c r="F389" s="62"/>
      <c r="G389" s="62"/>
      <c r="H389" s="181" t="s">
        <v>3833</v>
      </c>
      <c r="I389" s="47" t="s">
        <v>97</v>
      </c>
      <c r="J389" s="47" t="s">
        <v>97</v>
      </c>
      <c r="K389" s="47" t="s">
        <v>1915</v>
      </c>
      <c r="L389" s="47" t="s">
        <v>1931</v>
      </c>
      <c r="M389" s="149" t="s">
        <v>5</v>
      </c>
      <c r="N389" s="149"/>
      <c r="O389" s="46">
        <f>COUNTIF(Table48[[#This Row],[CMMI Comprehensive Primary Care Plus (CPC+)
Version Date: CY 2021]:[CMS Merit-based Incentive Payment System (MIPS)
Version Date: CY 2021]],"*yes*")</f>
        <v>0</v>
      </c>
      <c r="P389" s="223"/>
      <c r="Q389" s="223"/>
      <c r="R389" s="223"/>
      <c r="S389" s="223"/>
      <c r="T389" s="223"/>
      <c r="U389" s="223"/>
      <c r="V389" s="223"/>
      <c r="W389" s="223"/>
      <c r="X389" s="223"/>
      <c r="Y389" s="223" t="s">
        <v>1</v>
      </c>
      <c r="Z389" s="223"/>
      <c r="AA389" s="223"/>
      <c r="AB389" s="223"/>
      <c r="AC389" s="223"/>
      <c r="AD389" s="223"/>
      <c r="AE389" s="223"/>
      <c r="AF389" s="223"/>
      <c r="AG389" s="223"/>
      <c r="AH389" s="223"/>
    </row>
    <row r="390" spans="1:34" s="26" customFormat="1" ht="76.5" customHeight="1">
      <c r="A390" s="177" t="s">
        <v>1222</v>
      </c>
      <c r="B390" s="55" t="s">
        <v>105</v>
      </c>
      <c r="C390" s="55" t="s">
        <v>1408</v>
      </c>
      <c r="D390" s="55" t="s">
        <v>2381</v>
      </c>
      <c r="E390" s="210" t="s">
        <v>1976</v>
      </c>
      <c r="F390" s="62"/>
      <c r="G390" s="62"/>
      <c r="H390" s="181" t="s">
        <v>1409</v>
      </c>
      <c r="I390" s="47" t="s">
        <v>1944</v>
      </c>
      <c r="J390" s="47" t="s">
        <v>1906</v>
      </c>
      <c r="K390" s="47" t="s">
        <v>1890</v>
      </c>
      <c r="L390" s="47" t="s">
        <v>1897</v>
      </c>
      <c r="M390" s="149" t="s">
        <v>5</v>
      </c>
      <c r="N390" s="149" t="s">
        <v>1</v>
      </c>
      <c r="O390" s="46">
        <f>COUNTIF(Table48[[#This Row],[CMMI Comprehensive Primary Care Plus (CPC+)
Version Date: CY 2021]:[CMS Merit-based Incentive Payment System (MIPS)
Version Date: CY 2021]],"*yes*")</f>
        <v>0</v>
      </c>
      <c r="P390" s="223"/>
      <c r="Q390" s="223"/>
      <c r="R390" s="223"/>
      <c r="S390" s="223"/>
      <c r="T390" s="223"/>
      <c r="U390" s="223"/>
      <c r="V390" s="223"/>
      <c r="W390" s="223"/>
      <c r="X390" s="223"/>
      <c r="Y390" s="223"/>
      <c r="Z390" s="223"/>
      <c r="AA390" s="223"/>
      <c r="AB390" s="223"/>
      <c r="AC390" s="223"/>
      <c r="AD390" s="223"/>
      <c r="AE390" s="223"/>
      <c r="AF390" s="223"/>
      <c r="AG390" s="223"/>
      <c r="AH390" s="223" t="s">
        <v>1</v>
      </c>
    </row>
    <row r="391" spans="1:34" s="26" customFormat="1" ht="76.5" customHeight="1">
      <c r="A391" s="177" t="s">
        <v>3927</v>
      </c>
      <c r="B391" s="55" t="s">
        <v>3017</v>
      </c>
      <c r="C391" s="55" t="s">
        <v>97</v>
      </c>
      <c r="D391" s="55" t="s">
        <v>97</v>
      </c>
      <c r="E391" s="198" t="s">
        <v>3013</v>
      </c>
      <c r="F391" s="58"/>
      <c r="G391" s="58"/>
      <c r="H391" s="181" t="s">
        <v>3016</v>
      </c>
      <c r="I391" s="47" t="s">
        <v>3011</v>
      </c>
      <c r="J391" s="47" t="s">
        <v>1893</v>
      </c>
      <c r="K391" s="47" t="s">
        <v>1896</v>
      </c>
      <c r="L391" s="47" t="s">
        <v>2225</v>
      </c>
      <c r="M391" s="149" t="s">
        <v>6</v>
      </c>
      <c r="N391" s="201"/>
      <c r="O391" s="46">
        <f>COUNTIF(Table48[[#This Row],[CMMI Comprehensive Primary Care Plus (CPC+)
Version Date: CY 2021]:[CMS Merit-based Incentive Payment System (MIPS)
Version Date: CY 2021]],"*yes*")</f>
        <v>0</v>
      </c>
      <c r="P391" s="223"/>
      <c r="Q391" s="223"/>
      <c r="R391" s="223"/>
      <c r="S391" s="223"/>
      <c r="T391" s="47"/>
      <c r="U391" s="223"/>
      <c r="V391" s="223"/>
      <c r="W391" s="223"/>
      <c r="X391" s="223"/>
      <c r="Y391" s="223"/>
      <c r="Z391" s="223"/>
      <c r="AA391" s="223"/>
      <c r="AB391" s="47"/>
      <c r="AC391" s="223"/>
      <c r="AD391" s="223"/>
      <c r="AE391" s="47"/>
      <c r="AF391" s="223"/>
      <c r="AG391" s="223"/>
      <c r="AH391" s="47" t="s">
        <v>1</v>
      </c>
    </row>
    <row r="392" spans="1:34" s="26" customFormat="1" ht="76.5" customHeight="1">
      <c r="A392" s="177" t="s">
        <v>1223</v>
      </c>
      <c r="B392" s="55" t="s">
        <v>301</v>
      </c>
      <c r="C392" s="55" t="s">
        <v>1277</v>
      </c>
      <c r="D392" s="57" t="s">
        <v>2380</v>
      </c>
      <c r="E392" s="210" t="s">
        <v>1976</v>
      </c>
      <c r="F392" s="62" t="s">
        <v>2577</v>
      </c>
      <c r="G392" s="62" t="s">
        <v>3273</v>
      </c>
      <c r="H392" s="181" t="s">
        <v>1548</v>
      </c>
      <c r="I392" s="47" t="s">
        <v>3011</v>
      </c>
      <c r="J392" s="47" t="s">
        <v>1899</v>
      </c>
      <c r="K392" s="47" t="s">
        <v>1890</v>
      </c>
      <c r="L392" s="47" t="s">
        <v>1897</v>
      </c>
      <c r="M392" s="207" t="s">
        <v>5</v>
      </c>
      <c r="N392" s="207" t="s">
        <v>1</v>
      </c>
      <c r="O392" s="46">
        <f>COUNTIF(Table48[[#This Row],[CMMI Comprehensive Primary Care Plus (CPC+)
Version Date: CY 2021]:[CMS Merit-based Incentive Payment System (MIPS)
Version Date: CY 2021]],"*yes*")</f>
        <v>5</v>
      </c>
      <c r="P392" s="223"/>
      <c r="Q392" s="223"/>
      <c r="R392" s="223" t="s">
        <v>1</v>
      </c>
      <c r="S392" s="223" t="s">
        <v>1</v>
      </c>
      <c r="T392" s="223"/>
      <c r="U392" s="223" t="s">
        <v>2174</v>
      </c>
      <c r="V392" s="223" t="s">
        <v>3405</v>
      </c>
      <c r="W392" s="223" t="s">
        <v>1</v>
      </c>
      <c r="X392" s="223" t="s">
        <v>2509</v>
      </c>
      <c r="Y392" s="223"/>
      <c r="Z392" s="223"/>
      <c r="AA392" s="223"/>
      <c r="AB392" s="223" t="s">
        <v>1</v>
      </c>
      <c r="AC392" s="223" t="s">
        <v>1</v>
      </c>
      <c r="AD392" s="223" t="s">
        <v>1</v>
      </c>
      <c r="AE392" s="223" t="s">
        <v>1</v>
      </c>
      <c r="AF392" s="223"/>
      <c r="AG392" s="223" t="s">
        <v>3915</v>
      </c>
      <c r="AH392" s="223" t="s">
        <v>1</v>
      </c>
    </row>
    <row r="393" spans="1:34" s="26" customFormat="1" ht="76.5" customHeight="1">
      <c r="A393" s="177" t="s">
        <v>1224</v>
      </c>
      <c r="B393" s="55" t="s">
        <v>2064</v>
      </c>
      <c r="C393" s="55" t="s">
        <v>1837</v>
      </c>
      <c r="D393" s="57" t="s">
        <v>2380</v>
      </c>
      <c r="E393" s="210" t="s">
        <v>1959</v>
      </c>
      <c r="F393" s="62"/>
      <c r="G393" s="62"/>
      <c r="H393" s="181" t="s">
        <v>2042</v>
      </c>
      <c r="I393" s="47" t="s">
        <v>1935</v>
      </c>
      <c r="J393" s="47" t="s">
        <v>1906</v>
      </c>
      <c r="K393" s="47" t="s">
        <v>1896</v>
      </c>
      <c r="L393" s="47" t="s">
        <v>1897</v>
      </c>
      <c r="M393" s="207" t="s">
        <v>327</v>
      </c>
      <c r="N393" s="47"/>
      <c r="O393" s="46">
        <f>COUNTIF(Table48[[#This Row],[CMMI Comprehensive Primary Care Plus (CPC+)
Version Date: CY 2021]:[CMS Merit-based Incentive Payment System (MIPS)
Version Date: CY 2021]],"*yes*")</f>
        <v>0</v>
      </c>
      <c r="P393" s="223"/>
      <c r="Q393" s="223"/>
      <c r="R393" s="223"/>
      <c r="S393" s="223"/>
      <c r="T393" s="223"/>
      <c r="U393" s="223"/>
      <c r="V393" s="223"/>
      <c r="W393" s="223"/>
      <c r="X393" s="223"/>
      <c r="Y393" s="223"/>
      <c r="Z393" s="223"/>
      <c r="AA393" s="223"/>
      <c r="AB393" s="223"/>
      <c r="AC393" s="223"/>
      <c r="AD393" s="223"/>
      <c r="AE393" s="223"/>
      <c r="AF393" s="223"/>
      <c r="AG393" s="223"/>
      <c r="AH393" s="223"/>
    </row>
    <row r="394" spans="1:34" s="26" customFormat="1" ht="76.5" customHeight="1">
      <c r="A394" s="177" t="s">
        <v>1225</v>
      </c>
      <c r="B394" s="55" t="s">
        <v>3834</v>
      </c>
      <c r="C394" s="55" t="s">
        <v>3835</v>
      </c>
      <c r="D394" s="55" t="s">
        <v>2380</v>
      </c>
      <c r="E394" s="210" t="s">
        <v>135</v>
      </c>
      <c r="F394" s="62"/>
      <c r="G394" s="62"/>
      <c r="H394" s="181" t="s">
        <v>3836</v>
      </c>
      <c r="I394" s="47" t="s">
        <v>1905</v>
      </c>
      <c r="J394" s="47" t="s">
        <v>1895</v>
      </c>
      <c r="K394" s="47" t="s">
        <v>2495</v>
      </c>
      <c r="L394" s="47" t="s">
        <v>1897</v>
      </c>
      <c r="M394" s="149" t="s">
        <v>327</v>
      </c>
      <c r="N394" s="207"/>
      <c r="O394" s="46">
        <f>COUNTIF(Table48[[#This Row],[CMMI Comprehensive Primary Care Plus (CPC+)
Version Date: CY 2021]:[CMS Merit-based Incentive Payment System (MIPS)
Version Date: CY 2021]],"*yes*")</f>
        <v>0</v>
      </c>
      <c r="P394" s="223"/>
      <c r="Q394" s="223"/>
      <c r="R394" s="223"/>
      <c r="S394" s="223"/>
      <c r="T394" s="223"/>
      <c r="U394" s="223"/>
      <c r="V394" s="223"/>
      <c r="W394" s="223"/>
      <c r="X394" s="223" t="s">
        <v>2479</v>
      </c>
      <c r="Y394" s="223"/>
      <c r="Z394" s="223"/>
      <c r="AA394" s="223"/>
      <c r="AB394" s="223"/>
      <c r="AC394" s="223"/>
      <c r="AD394" s="223"/>
      <c r="AE394" s="223"/>
      <c r="AF394" s="223"/>
      <c r="AG394" s="223"/>
      <c r="AH394" s="223"/>
    </row>
    <row r="395" spans="1:34" s="26" customFormat="1" ht="76.5" customHeight="1">
      <c r="A395" s="177" t="s">
        <v>1226</v>
      </c>
      <c r="B395" s="55" t="s">
        <v>1359</v>
      </c>
      <c r="C395" s="55" t="s">
        <v>1358</v>
      </c>
      <c r="D395" s="55" t="s">
        <v>2381</v>
      </c>
      <c r="E395" s="210" t="s">
        <v>1652</v>
      </c>
      <c r="F395" s="62"/>
      <c r="G395" s="62"/>
      <c r="H395" s="181" t="s">
        <v>1547</v>
      </c>
      <c r="I395" s="47" t="s">
        <v>1935</v>
      </c>
      <c r="J395" s="47" t="s">
        <v>1906</v>
      </c>
      <c r="K395" s="47" t="s">
        <v>1896</v>
      </c>
      <c r="L395" s="47" t="s">
        <v>1901</v>
      </c>
      <c r="M395" s="207" t="s">
        <v>5</v>
      </c>
      <c r="N395" s="149"/>
      <c r="O395" s="46">
        <f>COUNTIF(Table48[[#This Row],[CMMI Comprehensive Primary Care Plus (CPC+)
Version Date: CY 2021]:[CMS Merit-based Incentive Payment System (MIPS)
Version Date: CY 2021]],"*yes*")</f>
        <v>0</v>
      </c>
      <c r="P395" s="223"/>
      <c r="Q395" s="223"/>
      <c r="R395" s="223"/>
      <c r="S395" s="223"/>
      <c r="T395" s="223"/>
      <c r="U395" s="223"/>
      <c r="V395" s="223"/>
      <c r="W395" s="223"/>
      <c r="X395" s="223"/>
      <c r="Y395" s="223"/>
      <c r="Z395" s="223"/>
      <c r="AA395" s="223"/>
      <c r="AB395" s="223"/>
      <c r="AC395" s="223"/>
      <c r="AD395" s="223"/>
      <c r="AE395" s="223"/>
      <c r="AF395" s="223"/>
      <c r="AG395" s="223"/>
      <c r="AH395" s="223"/>
    </row>
    <row r="396" spans="1:34" s="26" customFormat="1" ht="76.5" customHeight="1">
      <c r="A396" s="177" t="s">
        <v>1227</v>
      </c>
      <c r="B396" s="55" t="s">
        <v>1364</v>
      </c>
      <c r="C396" s="55" t="s">
        <v>1393</v>
      </c>
      <c r="D396" s="55" t="s">
        <v>2380</v>
      </c>
      <c r="E396" s="210" t="s">
        <v>1365</v>
      </c>
      <c r="F396" s="62"/>
      <c r="G396" s="62"/>
      <c r="H396" s="181" t="s">
        <v>1366</v>
      </c>
      <c r="I396" s="47" t="s">
        <v>1905</v>
      </c>
      <c r="J396" s="47" t="s">
        <v>1906</v>
      </c>
      <c r="K396" s="47" t="s">
        <v>1896</v>
      </c>
      <c r="L396" s="47" t="s">
        <v>1891</v>
      </c>
      <c r="M396" s="149" t="s">
        <v>5</v>
      </c>
      <c r="N396" s="149" t="s">
        <v>1</v>
      </c>
      <c r="O396" s="46">
        <f>COUNTIF(Table48[[#This Row],[CMMI Comprehensive Primary Care Plus (CPC+)
Version Date: CY 2021]:[CMS Merit-based Incentive Payment System (MIPS)
Version Date: CY 2021]],"*yes*")</f>
        <v>0</v>
      </c>
      <c r="P396" s="223"/>
      <c r="Q396" s="223"/>
      <c r="R396" s="223"/>
      <c r="S396" s="223"/>
      <c r="T396" s="223"/>
      <c r="U396" s="223"/>
      <c r="V396" s="223"/>
      <c r="W396" s="223"/>
      <c r="X396" s="223"/>
      <c r="Y396" s="223"/>
      <c r="Z396" s="223"/>
      <c r="AA396" s="223"/>
      <c r="AB396" s="223"/>
      <c r="AC396" s="223"/>
      <c r="AD396" s="223"/>
      <c r="AE396" s="223"/>
      <c r="AF396" s="223"/>
      <c r="AG396" s="223"/>
      <c r="AH396" s="223"/>
    </row>
    <row r="397" spans="1:34" s="26" customFormat="1" ht="76.5" customHeight="1">
      <c r="A397" s="177" t="s">
        <v>1228</v>
      </c>
      <c r="B397" s="55" t="s">
        <v>2097</v>
      </c>
      <c r="C397" s="55" t="s">
        <v>748</v>
      </c>
      <c r="D397" s="55" t="s">
        <v>2380</v>
      </c>
      <c r="E397" s="210" t="s">
        <v>746</v>
      </c>
      <c r="F397" s="62"/>
      <c r="G397" s="62"/>
      <c r="H397" s="181" t="s">
        <v>1513</v>
      </c>
      <c r="I397" s="47" t="s">
        <v>1944</v>
      </c>
      <c r="J397" s="47" t="s">
        <v>1906</v>
      </c>
      <c r="K397" s="47" t="s">
        <v>1896</v>
      </c>
      <c r="L397" s="47" t="s">
        <v>1931</v>
      </c>
      <c r="M397" s="149" t="s">
        <v>327</v>
      </c>
      <c r="N397" s="149"/>
      <c r="O397" s="46">
        <f>COUNTIF(Table48[[#This Row],[CMMI Comprehensive Primary Care Plus (CPC+)
Version Date: CY 2021]:[CMS Merit-based Incentive Payment System (MIPS)
Version Date: CY 2021]],"*yes*")</f>
        <v>0</v>
      </c>
      <c r="P397" s="223"/>
      <c r="Q397" s="223"/>
      <c r="R397" s="223"/>
      <c r="S397" s="223"/>
      <c r="T397" s="223"/>
      <c r="U397" s="223"/>
      <c r="V397" s="223"/>
      <c r="W397" s="223"/>
      <c r="X397" s="223"/>
      <c r="Y397" s="223"/>
      <c r="Z397" s="223"/>
      <c r="AA397" s="223"/>
      <c r="AB397" s="223"/>
      <c r="AC397" s="223"/>
      <c r="AD397" s="223"/>
      <c r="AE397" s="223"/>
      <c r="AF397" s="223"/>
      <c r="AG397" s="223"/>
      <c r="AH397" s="223"/>
    </row>
    <row r="398" spans="1:34" s="26" customFormat="1" ht="76.5" customHeight="1">
      <c r="A398" s="177" t="s">
        <v>1229</v>
      </c>
      <c r="B398" s="55" t="s">
        <v>2497</v>
      </c>
      <c r="C398" s="55" t="s">
        <v>2496</v>
      </c>
      <c r="D398" s="55" t="s">
        <v>2380</v>
      </c>
      <c r="E398" s="210" t="s">
        <v>135</v>
      </c>
      <c r="F398" s="62"/>
      <c r="G398" s="62"/>
      <c r="H398" s="181" t="s">
        <v>3492</v>
      </c>
      <c r="I398" s="47" t="s">
        <v>1905</v>
      </c>
      <c r="J398" s="47" t="s">
        <v>1895</v>
      </c>
      <c r="K398" s="47" t="s">
        <v>1896</v>
      </c>
      <c r="L398" s="47" t="s">
        <v>1897</v>
      </c>
      <c r="M398" s="149" t="s">
        <v>327</v>
      </c>
      <c r="N398" s="149" t="s">
        <v>1</v>
      </c>
      <c r="O398" s="46">
        <f>COUNTIF(Table48[[#This Row],[CMMI Comprehensive Primary Care Plus (CPC+)
Version Date: CY 2021]:[CMS Merit-based Incentive Payment System (MIPS)
Version Date: CY 2021]],"*yes*")</f>
        <v>0</v>
      </c>
      <c r="P398" s="223"/>
      <c r="Q398" s="223"/>
      <c r="R398" s="223"/>
      <c r="S398" s="223"/>
      <c r="T398" s="223"/>
      <c r="U398" s="223"/>
      <c r="V398" s="223"/>
      <c r="W398" s="223"/>
      <c r="X398" s="223" t="s">
        <v>2479</v>
      </c>
      <c r="Y398" s="223"/>
      <c r="Z398" s="223"/>
      <c r="AA398" s="223"/>
      <c r="AB398" s="223"/>
      <c r="AC398" s="223"/>
      <c r="AD398" s="223"/>
      <c r="AE398" s="223"/>
      <c r="AF398" s="223"/>
      <c r="AG398" s="223"/>
      <c r="AH398" s="223"/>
    </row>
    <row r="399" spans="1:34" s="26" customFormat="1" ht="76.5" customHeight="1">
      <c r="A399" s="177" t="s">
        <v>1230</v>
      </c>
      <c r="B399" s="55" t="s">
        <v>2298</v>
      </c>
      <c r="C399" s="55" t="s">
        <v>2516</v>
      </c>
      <c r="D399" s="55" t="s">
        <v>2380</v>
      </c>
      <c r="E399" s="210" t="s">
        <v>1970</v>
      </c>
      <c r="F399" s="62" t="s">
        <v>2803</v>
      </c>
      <c r="G399" s="62"/>
      <c r="H399" s="181" t="s">
        <v>3217</v>
      </c>
      <c r="I399" s="47" t="s">
        <v>1905</v>
      </c>
      <c r="J399" s="47" t="s">
        <v>1895</v>
      </c>
      <c r="K399" s="47" t="s">
        <v>1896</v>
      </c>
      <c r="L399" s="47" t="s">
        <v>1897</v>
      </c>
      <c r="M399" s="149" t="s">
        <v>5</v>
      </c>
      <c r="N399" s="149" t="s">
        <v>1</v>
      </c>
      <c r="O399" s="46">
        <f>COUNTIF(Table48[[#This Row],[CMMI Comprehensive Primary Care Plus (CPC+)
Version Date: CY 2021]:[CMS Merit-based Incentive Payment System (MIPS)
Version Date: CY 2021]],"*yes*")</f>
        <v>1</v>
      </c>
      <c r="P399" s="223"/>
      <c r="Q399" s="223"/>
      <c r="R399" s="223"/>
      <c r="S399" s="223"/>
      <c r="T399" s="223"/>
      <c r="U399" s="223"/>
      <c r="V399" s="223"/>
      <c r="W399" s="223" t="s">
        <v>1</v>
      </c>
      <c r="X399" s="223" t="s">
        <v>2479</v>
      </c>
      <c r="Y399" s="223"/>
      <c r="Z399" s="223"/>
      <c r="AA399" s="223"/>
      <c r="AB399" s="223"/>
      <c r="AC399" s="223"/>
      <c r="AD399" s="223"/>
      <c r="AE399" s="223"/>
      <c r="AF399" s="223"/>
      <c r="AG399" s="223"/>
      <c r="AH399" s="223"/>
    </row>
    <row r="400" spans="1:34" s="26" customFormat="1" ht="76.5" customHeight="1">
      <c r="A400" s="226" t="s">
        <v>373</v>
      </c>
      <c r="B400" s="55" t="s">
        <v>1362</v>
      </c>
      <c r="C400" s="55" t="s">
        <v>1353</v>
      </c>
      <c r="D400" s="55" t="s">
        <v>2381</v>
      </c>
      <c r="E400" s="210" t="s">
        <v>1652</v>
      </c>
      <c r="F400" s="62"/>
      <c r="G400" s="62"/>
      <c r="H400" s="181" t="s">
        <v>1363</v>
      </c>
      <c r="I400" s="47" t="s">
        <v>1935</v>
      </c>
      <c r="J400" s="47" t="s">
        <v>1906</v>
      </c>
      <c r="K400" s="47" t="s">
        <v>1896</v>
      </c>
      <c r="L400" s="47" t="s">
        <v>1901</v>
      </c>
      <c r="M400" s="207" t="s">
        <v>5</v>
      </c>
      <c r="N400" s="149"/>
      <c r="O400" s="46">
        <f>COUNTIF(Table48[[#This Row],[CMMI Comprehensive Primary Care Plus (CPC+)
Version Date: CY 2021]:[CMS Merit-based Incentive Payment System (MIPS)
Version Date: CY 2021]],"*yes*")</f>
        <v>0</v>
      </c>
      <c r="P400" s="223"/>
      <c r="Q400" s="223"/>
      <c r="R400" s="223"/>
      <c r="S400" s="223"/>
      <c r="T400" s="223"/>
      <c r="U400" s="223"/>
      <c r="V400" s="223"/>
      <c r="W400" s="223"/>
      <c r="X400" s="223"/>
      <c r="Y400" s="223"/>
      <c r="Z400" s="223"/>
      <c r="AA400" s="223"/>
      <c r="AB400" s="223"/>
      <c r="AC400" s="223"/>
      <c r="AD400" s="223"/>
      <c r="AE400" s="223"/>
      <c r="AF400" s="223"/>
      <c r="AG400" s="223"/>
      <c r="AH400" s="223"/>
    </row>
    <row r="401" spans="1:34" s="26" customFormat="1" ht="76.5" customHeight="1">
      <c r="A401" s="226" t="s">
        <v>1231</v>
      </c>
      <c r="B401" s="55" t="s">
        <v>1355</v>
      </c>
      <c r="C401" s="55" t="s">
        <v>1354</v>
      </c>
      <c r="D401" s="55" t="s">
        <v>2381</v>
      </c>
      <c r="E401" s="210" t="s">
        <v>1652</v>
      </c>
      <c r="F401" s="62"/>
      <c r="G401" s="62"/>
      <c r="H401" s="181" t="s">
        <v>1545</v>
      </c>
      <c r="I401" s="47" t="s">
        <v>1935</v>
      </c>
      <c r="J401" s="47" t="s">
        <v>1906</v>
      </c>
      <c r="K401" s="47" t="s">
        <v>1896</v>
      </c>
      <c r="L401" s="47" t="s">
        <v>1901</v>
      </c>
      <c r="M401" s="149" t="s">
        <v>5</v>
      </c>
      <c r="N401" s="149"/>
      <c r="O401" s="46">
        <f>COUNTIF(Table48[[#This Row],[CMMI Comprehensive Primary Care Plus (CPC+)
Version Date: CY 2021]:[CMS Merit-based Incentive Payment System (MIPS)
Version Date: CY 2021]],"*yes*")</f>
        <v>0</v>
      </c>
      <c r="P401" s="223"/>
      <c r="Q401" s="223"/>
      <c r="R401" s="223"/>
      <c r="S401" s="223"/>
      <c r="T401" s="223"/>
      <c r="U401" s="223"/>
      <c r="V401" s="223"/>
      <c r="W401" s="223"/>
      <c r="X401" s="223"/>
      <c r="Y401" s="223"/>
      <c r="Z401" s="223"/>
      <c r="AA401" s="223"/>
      <c r="AB401" s="223"/>
      <c r="AC401" s="223"/>
      <c r="AD401" s="223"/>
      <c r="AE401" s="223"/>
      <c r="AF401" s="223"/>
      <c r="AG401" s="223"/>
      <c r="AH401" s="223"/>
    </row>
    <row r="402" spans="1:34" s="26" customFormat="1" ht="76.5" customHeight="1">
      <c r="A402" s="177" t="s">
        <v>1232</v>
      </c>
      <c r="B402" s="55" t="s">
        <v>1338</v>
      </c>
      <c r="C402" s="55" t="s">
        <v>1335</v>
      </c>
      <c r="D402" s="55" t="s">
        <v>2381</v>
      </c>
      <c r="E402" s="210" t="s">
        <v>1336</v>
      </c>
      <c r="F402" s="62"/>
      <c r="G402" s="62"/>
      <c r="H402" s="181" t="s">
        <v>1337</v>
      </c>
      <c r="I402" s="47" t="s">
        <v>3011</v>
      </c>
      <c r="J402" s="47" t="s">
        <v>3100</v>
      </c>
      <c r="K402" s="47" t="s">
        <v>1890</v>
      </c>
      <c r="L402" s="47" t="s">
        <v>1891</v>
      </c>
      <c r="M402" s="149" t="s">
        <v>5</v>
      </c>
      <c r="N402" s="149"/>
      <c r="O402" s="46">
        <f>COUNTIF(Table48[[#This Row],[CMMI Comprehensive Primary Care Plus (CPC+)
Version Date: CY 2021]:[CMS Merit-based Incentive Payment System (MIPS)
Version Date: CY 2021]],"*yes*")</f>
        <v>0</v>
      </c>
      <c r="P402" s="223"/>
      <c r="Q402" s="223"/>
      <c r="R402" s="223"/>
      <c r="S402" s="223"/>
      <c r="T402" s="223"/>
      <c r="U402" s="223"/>
      <c r="V402" s="223"/>
      <c r="W402" s="223"/>
      <c r="X402" s="223"/>
      <c r="Y402" s="223"/>
      <c r="Z402" s="223"/>
      <c r="AA402" s="223"/>
      <c r="AB402" s="223"/>
      <c r="AC402" s="223"/>
      <c r="AD402" s="223"/>
      <c r="AE402" s="223"/>
      <c r="AF402" s="223"/>
      <c r="AG402" s="223"/>
      <c r="AH402" s="223"/>
    </row>
    <row r="403" spans="1:34" s="26" customFormat="1" ht="76.5" customHeight="1">
      <c r="A403" s="177" t="s">
        <v>1233</v>
      </c>
      <c r="B403" s="55" t="s">
        <v>1357</v>
      </c>
      <c r="C403" s="55" t="s">
        <v>1356</v>
      </c>
      <c r="D403" s="55" t="s">
        <v>2380</v>
      </c>
      <c r="E403" s="210" t="s">
        <v>1652</v>
      </c>
      <c r="F403" s="62"/>
      <c r="G403" s="62"/>
      <c r="H403" s="181" t="s">
        <v>1774</v>
      </c>
      <c r="I403" s="47" t="s">
        <v>1935</v>
      </c>
      <c r="J403" s="47" t="s">
        <v>1906</v>
      </c>
      <c r="K403" s="47" t="s">
        <v>1896</v>
      </c>
      <c r="L403" s="47" t="s">
        <v>1901</v>
      </c>
      <c r="M403" s="149" t="s">
        <v>5</v>
      </c>
      <c r="N403" s="149"/>
      <c r="O403" s="46">
        <f>COUNTIF(Table48[[#This Row],[CMMI Comprehensive Primary Care Plus (CPC+)
Version Date: CY 2021]:[CMS Merit-based Incentive Payment System (MIPS)
Version Date: CY 2021]],"*yes*")</f>
        <v>0</v>
      </c>
      <c r="P403" s="223"/>
      <c r="Q403" s="223"/>
      <c r="R403" s="223"/>
      <c r="S403" s="223"/>
      <c r="T403" s="223"/>
      <c r="U403" s="223"/>
      <c r="V403" s="223"/>
      <c r="W403" s="223"/>
      <c r="X403" s="223"/>
      <c r="Y403" s="223"/>
      <c r="Z403" s="223"/>
      <c r="AA403" s="223"/>
      <c r="AB403" s="223"/>
      <c r="AC403" s="223"/>
      <c r="AD403" s="223"/>
      <c r="AE403" s="223"/>
      <c r="AF403" s="223"/>
      <c r="AG403" s="223"/>
      <c r="AH403" s="223"/>
    </row>
    <row r="404" spans="1:34" s="26" customFormat="1" ht="76.5" customHeight="1">
      <c r="A404" s="177" t="s">
        <v>1234</v>
      </c>
      <c r="B404" s="55" t="s">
        <v>2484</v>
      </c>
      <c r="C404" s="55" t="s">
        <v>2483</v>
      </c>
      <c r="D404" s="55" t="s">
        <v>2380</v>
      </c>
      <c r="E404" s="210" t="s">
        <v>233</v>
      </c>
      <c r="F404" s="62"/>
      <c r="G404" s="62"/>
      <c r="H404" s="181" t="s">
        <v>2485</v>
      </c>
      <c r="I404" s="47" t="s">
        <v>1905</v>
      </c>
      <c r="J404" s="47" t="s">
        <v>1895</v>
      </c>
      <c r="K404" s="47" t="s">
        <v>1896</v>
      </c>
      <c r="L404" s="47" t="s">
        <v>1901</v>
      </c>
      <c r="M404" s="149" t="s">
        <v>1755</v>
      </c>
      <c r="N404" s="149" t="s">
        <v>1</v>
      </c>
      <c r="O404" s="46">
        <f>COUNTIF(Table48[[#This Row],[CMMI Comprehensive Primary Care Plus (CPC+)
Version Date: CY 2021]:[CMS Merit-based Incentive Payment System (MIPS)
Version Date: CY 2021]],"*yes*")</f>
        <v>0</v>
      </c>
      <c r="P404" s="223"/>
      <c r="Q404" s="223"/>
      <c r="R404" s="223"/>
      <c r="S404" s="223"/>
      <c r="T404" s="223"/>
      <c r="U404" s="223"/>
      <c r="V404" s="223"/>
      <c r="W404" s="223"/>
      <c r="X404" s="223" t="s">
        <v>2479</v>
      </c>
      <c r="Y404" s="223"/>
      <c r="Z404" s="223"/>
      <c r="AA404" s="223"/>
      <c r="AB404" s="223"/>
      <c r="AC404" s="223"/>
      <c r="AD404" s="223"/>
      <c r="AE404" s="223"/>
      <c r="AF404" s="223"/>
      <c r="AG404" s="223"/>
      <c r="AH404" s="223"/>
    </row>
    <row r="405" spans="1:34" s="26" customFormat="1" ht="76.5" customHeight="1">
      <c r="A405" s="177" t="s">
        <v>1235</v>
      </c>
      <c r="B405" s="55" t="s">
        <v>2286</v>
      </c>
      <c r="C405" s="55" t="s">
        <v>1766</v>
      </c>
      <c r="D405" s="55" t="s">
        <v>2380</v>
      </c>
      <c r="E405" s="210" t="s">
        <v>1652</v>
      </c>
      <c r="F405" s="62"/>
      <c r="G405" s="62"/>
      <c r="H405" s="181" t="s">
        <v>1763</v>
      </c>
      <c r="I405" s="47" t="s">
        <v>1905</v>
      </c>
      <c r="J405" s="47" t="s">
        <v>1895</v>
      </c>
      <c r="K405" s="47" t="s">
        <v>1896</v>
      </c>
      <c r="L405" s="47" t="s">
        <v>1901</v>
      </c>
      <c r="M405" s="149" t="s">
        <v>5</v>
      </c>
      <c r="N405" s="149" t="s">
        <v>1</v>
      </c>
      <c r="O405" s="46">
        <f>COUNTIF(Table48[[#This Row],[CMMI Comprehensive Primary Care Plus (CPC+)
Version Date: CY 2021]:[CMS Merit-based Incentive Payment System (MIPS)
Version Date: CY 2021]],"*yes*")</f>
        <v>0</v>
      </c>
      <c r="P405" s="223"/>
      <c r="Q405" s="223"/>
      <c r="R405" s="223"/>
      <c r="S405" s="223"/>
      <c r="T405" s="223"/>
      <c r="U405" s="223"/>
      <c r="V405" s="223"/>
      <c r="W405" s="223"/>
      <c r="X405" s="223" t="s">
        <v>2479</v>
      </c>
      <c r="Y405" s="223"/>
      <c r="Z405" s="223" t="s">
        <v>3352</v>
      </c>
      <c r="AA405" s="223"/>
      <c r="AB405" s="223"/>
      <c r="AC405" s="223"/>
      <c r="AD405" s="223"/>
      <c r="AE405" s="223"/>
      <c r="AF405" s="223"/>
      <c r="AG405" s="223"/>
      <c r="AH405" s="223"/>
    </row>
    <row r="406" spans="1:34" s="26" customFormat="1" ht="76.5" customHeight="1">
      <c r="A406" s="226" t="s">
        <v>1236</v>
      </c>
      <c r="B406" s="55" t="s">
        <v>3493</v>
      </c>
      <c r="C406" s="55" t="s">
        <v>3494</v>
      </c>
      <c r="D406" s="55" t="s">
        <v>2380</v>
      </c>
      <c r="E406" s="210" t="s">
        <v>3495</v>
      </c>
      <c r="F406" s="62"/>
      <c r="G406" s="62"/>
      <c r="H406" s="181" t="s">
        <v>3935</v>
      </c>
      <c r="I406" s="47" t="s">
        <v>3011</v>
      </c>
      <c r="J406" s="47" t="s">
        <v>3100</v>
      </c>
      <c r="K406" s="47" t="s">
        <v>1890</v>
      </c>
      <c r="L406" s="47" t="s">
        <v>1891</v>
      </c>
      <c r="M406" s="149" t="s">
        <v>5</v>
      </c>
      <c r="N406" s="149"/>
      <c r="O406" s="46">
        <f>COUNTIF(Table48[[#This Row],[CMMI Comprehensive Primary Care Plus (CPC+)
Version Date: CY 2021]:[CMS Merit-based Incentive Payment System (MIPS)
Version Date: CY 2021]],"*yes*")</f>
        <v>0</v>
      </c>
      <c r="P406" s="223"/>
      <c r="Q406" s="223"/>
      <c r="R406" s="223"/>
      <c r="S406" s="223"/>
      <c r="T406" s="223"/>
      <c r="U406" s="223"/>
      <c r="V406" s="223"/>
      <c r="W406" s="223"/>
      <c r="X406" s="223"/>
      <c r="Y406" s="223"/>
      <c r="Z406" s="223"/>
      <c r="AA406" s="223"/>
      <c r="AB406" s="223"/>
      <c r="AC406" s="223"/>
      <c r="AD406" s="223"/>
      <c r="AE406" s="223"/>
      <c r="AF406" s="223"/>
      <c r="AG406" s="223"/>
      <c r="AH406" s="223"/>
    </row>
    <row r="407" spans="1:34" s="26" customFormat="1" ht="76.5" customHeight="1">
      <c r="A407" s="177" t="s">
        <v>1237</v>
      </c>
      <c r="B407" s="55" t="s">
        <v>890</v>
      </c>
      <c r="C407" s="55" t="s">
        <v>3369</v>
      </c>
      <c r="D407" s="55" t="s">
        <v>2380</v>
      </c>
      <c r="E407" s="210" t="s">
        <v>1955</v>
      </c>
      <c r="F407" s="62" t="s">
        <v>2770</v>
      </c>
      <c r="G407" s="62"/>
      <c r="H407" s="181" t="s">
        <v>1265</v>
      </c>
      <c r="I407" s="47" t="s">
        <v>1892</v>
      </c>
      <c r="J407" s="47" t="s">
        <v>1902</v>
      </c>
      <c r="K407" s="47" t="s">
        <v>1890</v>
      </c>
      <c r="L407" s="47" t="s">
        <v>1897</v>
      </c>
      <c r="M407" s="149" t="s">
        <v>1755</v>
      </c>
      <c r="N407" s="149"/>
      <c r="O407" s="46">
        <f>COUNTIF(Table48[[#This Row],[CMMI Comprehensive Primary Care Plus (CPC+)
Version Date: CY 2021]:[CMS Merit-based Incentive Payment System (MIPS)
Version Date: CY 2021]],"*yes*")</f>
        <v>1</v>
      </c>
      <c r="P407" s="223"/>
      <c r="Q407" s="223"/>
      <c r="R407" s="223"/>
      <c r="S407" s="223"/>
      <c r="T407" s="223"/>
      <c r="U407" s="223"/>
      <c r="V407" s="223"/>
      <c r="W407" s="223" t="s">
        <v>1</v>
      </c>
      <c r="X407" s="223"/>
      <c r="Y407" s="223"/>
      <c r="Z407" s="223"/>
      <c r="AA407" s="223"/>
      <c r="AB407" s="223"/>
      <c r="AC407" s="223"/>
      <c r="AD407" s="223"/>
      <c r="AE407" s="223"/>
      <c r="AF407" s="223"/>
      <c r="AG407" s="223"/>
      <c r="AH407" s="223"/>
    </row>
    <row r="408" spans="1:34" s="26" customFormat="1" ht="76.5" customHeight="1">
      <c r="A408" s="177" t="s">
        <v>1238</v>
      </c>
      <c r="B408" s="55" t="s">
        <v>891</v>
      </c>
      <c r="C408" s="55" t="s">
        <v>3370</v>
      </c>
      <c r="D408" s="55" t="s">
        <v>2380</v>
      </c>
      <c r="E408" s="210" t="s">
        <v>1955</v>
      </c>
      <c r="F408" s="62" t="s">
        <v>2769</v>
      </c>
      <c r="G408" s="62"/>
      <c r="H408" s="181" t="s">
        <v>892</v>
      </c>
      <c r="I408" s="47" t="s">
        <v>1892</v>
      </c>
      <c r="J408" s="47" t="s">
        <v>1902</v>
      </c>
      <c r="K408" s="47" t="s">
        <v>1890</v>
      </c>
      <c r="L408" s="47" t="s">
        <v>1897</v>
      </c>
      <c r="M408" s="149" t="s">
        <v>1755</v>
      </c>
      <c r="N408" s="149"/>
      <c r="O408" s="46">
        <f>COUNTIF(Table48[[#This Row],[CMMI Comprehensive Primary Care Plus (CPC+)
Version Date: CY 2021]:[CMS Merit-based Incentive Payment System (MIPS)
Version Date: CY 2021]],"*yes*")</f>
        <v>1</v>
      </c>
      <c r="P408" s="223"/>
      <c r="Q408" s="223"/>
      <c r="R408" s="223"/>
      <c r="S408" s="223"/>
      <c r="T408" s="223"/>
      <c r="U408" s="223"/>
      <c r="V408" s="223"/>
      <c r="W408" s="223" t="s">
        <v>1</v>
      </c>
      <c r="X408" s="223"/>
      <c r="Y408" s="223"/>
      <c r="Z408" s="223"/>
      <c r="AA408" s="223"/>
      <c r="AB408" s="223"/>
      <c r="AC408" s="223"/>
      <c r="AD408" s="223"/>
      <c r="AE408" s="223"/>
      <c r="AF408" s="223"/>
      <c r="AG408" s="223"/>
      <c r="AH408" s="223"/>
    </row>
    <row r="409" spans="1:34" s="26" customFormat="1" ht="76.5" customHeight="1">
      <c r="A409" s="177" t="s">
        <v>1239</v>
      </c>
      <c r="B409" s="55" t="s">
        <v>893</v>
      </c>
      <c r="C409" s="55" t="s">
        <v>3371</v>
      </c>
      <c r="D409" s="55" t="s">
        <v>2380</v>
      </c>
      <c r="E409" s="210" t="s">
        <v>1955</v>
      </c>
      <c r="F409" s="62" t="s">
        <v>2767</v>
      </c>
      <c r="G409" s="62"/>
      <c r="H409" s="181" t="s">
        <v>894</v>
      </c>
      <c r="I409" s="47" t="s">
        <v>1892</v>
      </c>
      <c r="J409" s="47" t="s">
        <v>1902</v>
      </c>
      <c r="K409" s="47" t="s">
        <v>1890</v>
      </c>
      <c r="L409" s="47" t="s">
        <v>1897</v>
      </c>
      <c r="M409" s="149" t="s">
        <v>1755</v>
      </c>
      <c r="N409" s="149"/>
      <c r="O409" s="46">
        <f>COUNTIF(Table48[[#This Row],[CMMI Comprehensive Primary Care Plus (CPC+)
Version Date: CY 2021]:[CMS Merit-based Incentive Payment System (MIPS)
Version Date: CY 2021]],"*yes*")</f>
        <v>1</v>
      </c>
      <c r="P409" s="223"/>
      <c r="Q409" s="223"/>
      <c r="R409" s="223"/>
      <c r="S409" s="223"/>
      <c r="T409" s="223"/>
      <c r="U409" s="223"/>
      <c r="V409" s="223"/>
      <c r="W409" s="223" t="s">
        <v>1</v>
      </c>
      <c r="X409" s="223"/>
      <c r="Y409" s="223"/>
      <c r="Z409" s="223"/>
      <c r="AA409" s="223"/>
      <c r="AB409" s="223"/>
      <c r="AC409" s="223"/>
      <c r="AD409" s="223"/>
      <c r="AE409" s="223"/>
      <c r="AF409" s="223"/>
      <c r="AG409" s="223"/>
      <c r="AH409" s="223"/>
    </row>
    <row r="410" spans="1:34" s="26" customFormat="1" ht="76.5" customHeight="1">
      <c r="A410" s="177" t="s">
        <v>1240</v>
      </c>
      <c r="B410" s="55" t="s">
        <v>2899</v>
      </c>
      <c r="C410" s="55" t="s">
        <v>2888</v>
      </c>
      <c r="D410" s="55" t="s">
        <v>2380</v>
      </c>
      <c r="E410" s="210" t="s">
        <v>1652</v>
      </c>
      <c r="F410" s="62"/>
      <c r="G410" s="62"/>
      <c r="H410" s="181" t="s">
        <v>2889</v>
      </c>
      <c r="I410" s="47" t="s">
        <v>3011</v>
      </c>
      <c r="J410" s="47" t="s">
        <v>1906</v>
      </c>
      <c r="K410" s="47" t="s">
        <v>1896</v>
      </c>
      <c r="L410" s="47" t="s">
        <v>1901</v>
      </c>
      <c r="M410" s="149" t="s">
        <v>5</v>
      </c>
      <c r="N410" s="149"/>
      <c r="O410" s="46">
        <f>COUNTIF(Table48[[#This Row],[CMMI Comprehensive Primary Care Plus (CPC+)
Version Date: CY 2021]:[CMS Merit-based Incentive Payment System (MIPS)
Version Date: CY 2021]],"*yes*")</f>
        <v>0</v>
      </c>
      <c r="P410" s="223"/>
      <c r="Q410" s="223"/>
      <c r="R410" s="223"/>
      <c r="S410" s="223"/>
      <c r="T410" s="223"/>
      <c r="U410" s="223"/>
      <c r="V410" s="223"/>
      <c r="W410" s="223"/>
      <c r="X410" s="223"/>
      <c r="Y410" s="223"/>
      <c r="Z410" s="223" t="s">
        <v>2900</v>
      </c>
      <c r="AA410" s="223"/>
      <c r="AB410" s="223"/>
      <c r="AC410" s="223"/>
      <c r="AD410" s="223"/>
      <c r="AE410" s="223"/>
      <c r="AF410" s="223"/>
      <c r="AG410" s="223"/>
      <c r="AH410" s="223"/>
    </row>
    <row r="411" spans="1:34" s="26" customFormat="1" ht="76.5" customHeight="1">
      <c r="A411" s="226" t="s">
        <v>374</v>
      </c>
      <c r="B411" s="55" t="s">
        <v>1340</v>
      </c>
      <c r="C411" s="55" t="s">
        <v>1341</v>
      </c>
      <c r="D411" s="55" t="s">
        <v>2380</v>
      </c>
      <c r="E411" s="210" t="s">
        <v>583</v>
      </c>
      <c r="F411" s="58"/>
      <c r="G411" s="58"/>
      <c r="H411" s="181" t="s">
        <v>1339</v>
      </c>
      <c r="I411" s="47" t="s">
        <v>1905</v>
      </c>
      <c r="J411" s="47" t="s">
        <v>97</v>
      </c>
      <c r="K411" s="47" t="s">
        <v>1894</v>
      </c>
      <c r="L411" s="47" t="s">
        <v>1891</v>
      </c>
      <c r="M411" s="149" t="s">
        <v>6</v>
      </c>
      <c r="N411" s="149"/>
      <c r="O411" s="46">
        <f>COUNTIF(Table48[[#This Row],[CMMI Comprehensive Primary Care Plus (CPC+)
Version Date: CY 2021]:[CMS Merit-based Incentive Payment System (MIPS)
Version Date: CY 2021]],"*yes*")</f>
        <v>0</v>
      </c>
      <c r="P411" s="223"/>
      <c r="Q411" s="223"/>
      <c r="R411" s="223"/>
      <c r="S411" s="223"/>
      <c r="T411" s="223"/>
      <c r="U411" s="223"/>
      <c r="V411" s="223"/>
      <c r="W411" s="223"/>
      <c r="X411" s="223"/>
      <c r="Y411" s="223"/>
      <c r="Z411" s="223"/>
      <c r="AA411" s="223"/>
      <c r="AB411" s="223"/>
      <c r="AC411" s="223"/>
      <c r="AD411" s="223"/>
      <c r="AE411" s="223"/>
      <c r="AF411" s="223"/>
      <c r="AG411" s="223"/>
      <c r="AH411" s="223"/>
    </row>
    <row r="412" spans="1:34" s="26" customFormat="1" ht="76.5" customHeight="1">
      <c r="A412" s="226" t="s">
        <v>1241</v>
      </c>
      <c r="B412" s="55" t="s">
        <v>2287</v>
      </c>
      <c r="C412" s="55" t="s">
        <v>1765</v>
      </c>
      <c r="D412" s="55" t="s">
        <v>2380</v>
      </c>
      <c r="E412" s="210" t="s">
        <v>1652</v>
      </c>
      <c r="F412" s="62"/>
      <c r="G412" s="62"/>
      <c r="H412" s="181" t="s">
        <v>1764</v>
      </c>
      <c r="I412" s="47" t="s">
        <v>1905</v>
      </c>
      <c r="J412" s="47" t="s">
        <v>1895</v>
      </c>
      <c r="K412" s="47" t="s">
        <v>1896</v>
      </c>
      <c r="L412" s="47" t="s">
        <v>1897</v>
      </c>
      <c r="M412" s="149" t="s">
        <v>5</v>
      </c>
      <c r="N412" s="149" t="s">
        <v>1</v>
      </c>
      <c r="O412" s="46">
        <f>COUNTIF(Table48[[#This Row],[CMMI Comprehensive Primary Care Plus (CPC+)
Version Date: CY 2021]:[CMS Merit-based Incentive Payment System (MIPS)
Version Date: CY 2021]],"*yes*")</f>
        <v>0</v>
      </c>
      <c r="P412" s="223"/>
      <c r="Q412" s="223"/>
      <c r="R412" s="223"/>
      <c r="S412" s="223"/>
      <c r="T412" s="223"/>
      <c r="U412" s="223"/>
      <c r="V412" s="223"/>
      <c r="W412" s="223"/>
      <c r="X412" s="223" t="s">
        <v>2479</v>
      </c>
      <c r="Y412" s="223"/>
      <c r="Z412" s="223" t="s">
        <v>1</v>
      </c>
      <c r="AA412" s="223"/>
      <c r="AB412" s="223"/>
      <c r="AC412" s="223"/>
      <c r="AD412" s="223"/>
      <c r="AE412" s="223"/>
      <c r="AF412" s="223"/>
      <c r="AG412" s="223"/>
      <c r="AH412" s="223"/>
    </row>
    <row r="413" spans="1:34" s="26" customFormat="1" ht="76.5" customHeight="1">
      <c r="A413" s="177" t="s">
        <v>1242</v>
      </c>
      <c r="B413" s="55" t="s">
        <v>2208</v>
      </c>
      <c r="C413" s="55" t="s">
        <v>97</v>
      </c>
      <c r="D413" s="55" t="s">
        <v>97</v>
      </c>
      <c r="E413" s="198" t="s">
        <v>1976</v>
      </c>
      <c r="F413" s="58"/>
      <c r="G413" s="58"/>
      <c r="H413" s="181" t="s">
        <v>2212</v>
      </c>
      <c r="I413" s="47" t="s">
        <v>1921</v>
      </c>
      <c r="J413" s="47" t="s">
        <v>1906</v>
      </c>
      <c r="K413" s="47" t="s">
        <v>1890</v>
      </c>
      <c r="L413" s="47" t="s">
        <v>1897</v>
      </c>
      <c r="M413" s="149" t="s">
        <v>5</v>
      </c>
      <c r="N413" s="201"/>
      <c r="O413" s="46">
        <f>COUNTIF(Table48[[#This Row],[CMMI Comprehensive Primary Care Plus (CPC+)
Version Date: CY 2021]:[CMS Merit-based Incentive Payment System (MIPS)
Version Date: CY 2021]],"*yes*")</f>
        <v>0</v>
      </c>
      <c r="P413" s="223"/>
      <c r="Q413" s="223"/>
      <c r="R413" s="223"/>
      <c r="S413" s="223"/>
      <c r="T413" s="47"/>
      <c r="U413" s="223"/>
      <c r="V413" s="223"/>
      <c r="W413" s="223"/>
      <c r="X413" s="223"/>
      <c r="Y413" s="223"/>
      <c r="Z413" s="223"/>
      <c r="AA413" s="223"/>
      <c r="AB413" s="47"/>
      <c r="AC413" s="223" t="s">
        <v>3689</v>
      </c>
      <c r="AD413" s="223" t="s">
        <v>3689</v>
      </c>
      <c r="AE413" s="47"/>
      <c r="AF413" s="223"/>
      <c r="AG413" s="223"/>
      <c r="AH413" s="47" t="s">
        <v>1</v>
      </c>
    </row>
    <row r="414" spans="1:34" s="26" customFormat="1" ht="76.5" customHeight="1">
      <c r="A414" s="177" t="s">
        <v>1243</v>
      </c>
      <c r="B414" s="55" t="s">
        <v>2110</v>
      </c>
      <c r="C414" s="55" t="s">
        <v>1760</v>
      </c>
      <c r="D414" s="55" t="s">
        <v>2380</v>
      </c>
      <c r="E414" s="210" t="s">
        <v>1976</v>
      </c>
      <c r="F414" s="62"/>
      <c r="G414" s="62"/>
      <c r="H414" s="181" t="s">
        <v>1761</v>
      </c>
      <c r="I414" s="47" t="s">
        <v>1905</v>
      </c>
      <c r="J414" s="47" t="s">
        <v>1904</v>
      </c>
      <c r="K414" s="47" t="s">
        <v>1890</v>
      </c>
      <c r="L414" s="47" t="s">
        <v>1897</v>
      </c>
      <c r="M414" s="149" t="s">
        <v>5</v>
      </c>
      <c r="N414" s="149" t="s">
        <v>1</v>
      </c>
      <c r="O414" s="46">
        <f>COUNTIF(Table48[[#This Row],[CMMI Comprehensive Primary Care Plus (CPC+)
Version Date: CY 2021]:[CMS Merit-based Incentive Payment System (MIPS)
Version Date: CY 2021]],"*yes*")</f>
        <v>0</v>
      </c>
      <c r="P414" s="223"/>
      <c r="Q414" s="223"/>
      <c r="R414" s="223"/>
      <c r="S414" s="223"/>
      <c r="T414" s="223"/>
      <c r="U414" s="223"/>
      <c r="V414" s="223"/>
      <c r="W414" s="223"/>
      <c r="X414" s="223"/>
      <c r="Y414" s="223"/>
      <c r="Z414" s="223"/>
      <c r="AA414" s="223"/>
      <c r="AB414" s="223"/>
      <c r="AC414" s="223"/>
      <c r="AD414" s="223"/>
      <c r="AE414" s="223"/>
      <c r="AF414" s="223"/>
      <c r="AG414" s="223"/>
      <c r="AH414" s="223"/>
    </row>
    <row r="415" spans="1:34" s="26" customFormat="1" ht="76.5" customHeight="1">
      <c r="A415" s="177" t="s">
        <v>1244</v>
      </c>
      <c r="B415" s="55" t="s">
        <v>2150</v>
      </c>
      <c r="C415" s="55" t="s">
        <v>2149</v>
      </c>
      <c r="D415" s="55" t="s">
        <v>2380</v>
      </c>
      <c r="E415" s="210" t="s">
        <v>1976</v>
      </c>
      <c r="F415" s="62"/>
      <c r="G415" s="62"/>
      <c r="H415" s="181" t="s">
        <v>2151</v>
      </c>
      <c r="I415" s="201" t="s">
        <v>1892</v>
      </c>
      <c r="J415" s="47" t="s">
        <v>1903</v>
      </c>
      <c r="K415" s="47" t="s">
        <v>1896</v>
      </c>
      <c r="L415" s="47" t="s">
        <v>1897</v>
      </c>
      <c r="M415" s="149" t="s">
        <v>1755</v>
      </c>
      <c r="N415" s="149" t="s">
        <v>1</v>
      </c>
      <c r="O415" s="46">
        <f>COUNTIF(Table48[[#This Row],[CMMI Comprehensive Primary Care Plus (CPC+)
Version Date: CY 2021]:[CMS Merit-based Incentive Payment System (MIPS)
Version Date: CY 2021]],"*yes*")</f>
        <v>1</v>
      </c>
      <c r="P415" s="223"/>
      <c r="Q415" s="223"/>
      <c r="R415" s="223" t="s">
        <v>3108</v>
      </c>
      <c r="S415" s="223"/>
      <c r="T415" s="223"/>
      <c r="U415" s="223"/>
      <c r="V415" s="223"/>
      <c r="W415" s="223"/>
      <c r="X415" s="223"/>
      <c r="Y415" s="223"/>
      <c r="Z415" s="223"/>
      <c r="AA415" s="223"/>
      <c r="AB415" s="223"/>
      <c r="AC415" s="223"/>
      <c r="AD415" s="223"/>
      <c r="AE415" s="223"/>
      <c r="AF415" s="223"/>
      <c r="AG415" s="223"/>
      <c r="AH415" s="223"/>
    </row>
    <row r="416" spans="1:34" s="26" customFormat="1" ht="76.5" customHeight="1">
      <c r="A416" s="177" t="s">
        <v>1245</v>
      </c>
      <c r="B416" s="55" t="s">
        <v>901</v>
      </c>
      <c r="C416" s="55" t="s">
        <v>2517</v>
      </c>
      <c r="D416" s="55" t="s">
        <v>2380</v>
      </c>
      <c r="E416" s="210" t="s">
        <v>1652</v>
      </c>
      <c r="F416" s="62" t="s">
        <v>2643</v>
      </c>
      <c r="G416" s="62"/>
      <c r="H416" s="181" t="s">
        <v>902</v>
      </c>
      <c r="I416" s="47" t="s">
        <v>3011</v>
      </c>
      <c r="J416" s="47" t="s">
        <v>97</v>
      </c>
      <c r="K416" s="47" t="s">
        <v>1890</v>
      </c>
      <c r="L416" s="47" t="s">
        <v>1897</v>
      </c>
      <c r="M416" s="149" t="s">
        <v>327</v>
      </c>
      <c r="N416" s="149"/>
      <c r="O416" s="46">
        <f>COUNTIF(Table48[[#This Row],[CMMI Comprehensive Primary Care Plus (CPC+)
Version Date: CY 2021]:[CMS Merit-based Incentive Payment System (MIPS)
Version Date: CY 2021]],"*yes*")</f>
        <v>1</v>
      </c>
      <c r="P416" s="223"/>
      <c r="Q416" s="223"/>
      <c r="R416" s="223"/>
      <c r="S416" s="223"/>
      <c r="T416" s="223"/>
      <c r="U416" s="223"/>
      <c r="V416" s="223"/>
      <c r="W416" s="223" t="s">
        <v>1</v>
      </c>
      <c r="X416" s="223" t="s">
        <v>2515</v>
      </c>
      <c r="Y416" s="223"/>
      <c r="Z416" s="223"/>
      <c r="AA416" s="223"/>
      <c r="AB416" s="223"/>
      <c r="AC416" s="223"/>
      <c r="AD416" s="223"/>
      <c r="AE416" s="223"/>
      <c r="AF416" s="223"/>
      <c r="AG416" s="223"/>
      <c r="AH416" s="223"/>
    </row>
    <row r="417" spans="1:34" s="26" customFormat="1" ht="76.5" customHeight="1">
      <c r="A417" s="177" t="s">
        <v>1246</v>
      </c>
      <c r="B417" s="55" t="s">
        <v>3384</v>
      </c>
      <c r="C417" s="55" t="s">
        <v>1749</v>
      </c>
      <c r="D417" s="55" t="s">
        <v>2380</v>
      </c>
      <c r="E417" s="210" t="s">
        <v>1688</v>
      </c>
      <c r="F417" s="62" t="s">
        <v>3090</v>
      </c>
      <c r="G417" s="62"/>
      <c r="H417" s="181" t="s">
        <v>3385</v>
      </c>
      <c r="I417" s="47" t="s">
        <v>1905</v>
      </c>
      <c r="J417" s="47" t="s">
        <v>1902</v>
      </c>
      <c r="K417" s="47" t="s">
        <v>1896</v>
      </c>
      <c r="L417" s="47" t="s">
        <v>1897</v>
      </c>
      <c r="M417" s="149" t="s">
        <v>3450</v>
      </c>
      <c r="N417" s="149"/>
      <c r="O417" s="46">
        <f>COUNTIF(Table48[[#This Row],[CMMI Comprehensive Primary Care Plus (CPC+)
Version Date: CY 2021]:[CMS Merit-based Incentive Payment System (MIPS)
Version Date: CY 2021]],"*yes*")</f>
        <v>1</v>
      </c>
      <c r="P417" s="223"/>
      <c r="Q417" s="223"/>
      <c r="R417" s="223"/>
      <c r="S417" s="223"/>
      <c r="T417" s="223"/>
      <c r="U417" s="223"/>
      <c r="V417" s="223"/>
      <c r="W417" s="223" t="s">
        <v>1</v>
      </c>
      <c r="X417" s="223" t="s">
        <v>2423</v>
      </c>
      <c r="Y417" s="223"/>
      <c r="Z417" s="223"/>
      <c r="AA417" s="223"/>
      <c r="AB417" s="223" t="s">
        <v>1</v>
      </c>
      <c r="AC417" s="223"/>
      <c r="AD417" s="223"/>
      <c r="AE417" s="223"/>
      <c r="AF417" s="223"/>
      <c r="AG417" s="223"/>
      <c r="AH417" s="223"/>
    </row>
    <row r="418" spans="1:34" s="26" customFormat="1" ht="76.5" customHeight="1">
      <c r="A418" s="177" t="s">
        <v>1247</v>
      </c>
      <c r="B418" s="55" t="s">
        <v>3837</v>
      </c>
      <c r="C418" s="55" t="s">
        <v>3838</v>
      </c>
      <c r="D418" s="55" t="s">
        <v>2380</v>
      </c>
      <c r="E418" s="210" t="s">
        <v>1652</v>
      </c>
      <c r="F418" s="62"/>
      <c r="G418" s="62"/>
      <c r="H418" s="181" t="s">
        <v>3839</v>
      </c>
      <c r="I418" s="47" t="s">
        <v>1918</v>
      </c>
      <c r="J418" s="47" t="s">
        <v>97</v>
      </c>
      <c r="K418" s="47" t="s">
        <v>1894</v>
      </c>
      <c r="L418" s="47" t="s">
        <v>1901</v>
      </c>
      <c r="M418" s="149" t="s">
        <v>6</v>
      </c>
      <c r="N418" s="149"/>
      <c r="O418" s="46">
        <f>COUNTIF(Table48[[#This Row],[CMMI Comprehensive Primary Care Plus (CPC+)
Version Date: CY 2021]:[CMS Merit-based Incentive Payment System (MIPS)
Version Date: CY 2021]],"*yes*")</f>
        <v>0</v>
      </c>
      <c r="P418" s="223"/>
      <c r="Q418" s="223"/>
      <c r="R418" s="223"/>
      <c r="S418" s="223"/>
      <c r="T418" s="223"/>
      <c r="U418" s="223"/>
      <c r="V418" s="223"/>
      <c r="W418" s="223"/>
      <c r="X418" s="223" t="s">
        <v>2440</v>
      </c>
      <c r="Y418" s="223"/>
      <c r="Z418" s="223"/>
      <c r="AA418" s="223"/>
      <c r="AB418" s="223"/>
      <c r="AC418" s="223"/>
      <c r="AD418" s="223"/>
      <c r="AE418" s="223"/>
      <c r="AF418" s="223"/>
      <c r="AG418" s="223"/>
      <c r="AH418" s="223"/>
    </row>
    <row r="419" spans="1:34" s="26" customFormat="1" ht="76.5" customHeight="1">
      <c r="A419" s="177" t="s">
        <v>1248</v>
      </c>
      <c r="B419" s="55" t="s">
        <v>3894</v>
      </c>
      <c r="C419" s="55" t="s">
        <v>3840</v>
      </c>
      <c r="D419" s="55" t="s">
        <v>2380</v>
      </c>
      <c r="E419" s="198" t="s">
        <v>1688</v>
      </c>
      <c r="F419" s="62"/>
      <c r="G419" s="62"/>
      <c r="H419" s="181" t="s">
        <v>3841</v>
      </c>
      <c r="I419" s="47" t="s">
        <v>3000</v>
      </c>
      <c r="J419" s="47" t="s">
        <v>1902</v>
      </c>
      <c r="K419" s="47" t="s">
        <v>1896</v>
      </c>
      <c r="L419" s="47" t="s">
        <v>1897</v>
      </c>
      <c r="M419" s="149" t="s">
        <v>3450</v>
      </c>
      <c r="N419" s="149"/>
      <c r="O419" s="46">
        <f>COUNTIF(Table48[[#This Row],[CMMI Comprehensive Primary Care Plus (CPC+)
Version Date: CY 2021]:[CMS Merit-based Incentive Payment System (MIPS)
Version Date: CY 2021]],"*yes*")</f>
        <v>0</v>
      </c>
      <c r="P419" s="223"/>
      <c r="Q419" s="223"/>
      <c r="R419" s="223"/>
      <c r="S419" s="223"/>
      <c r="T419" s="223"/>
      <c r="U419" s="223"/>
      <c r="V419" s="223"/>
      <c r="W419" s="223"/>
      <c r="X419" s="223" t="s">
        <v>2423</v>
      </c>
      <c r="Y419" s="223"/>
      <c r="Z419" s="223"/>
      <c r="AA419" s="223"/>
      <c r="AB419" s="223"/>
      <c r="AC419" s="223"/>
      <c r="AD419" s="223"/>
      <c r="AE419" s="223"/>
      <c r="AF419" s="223"/>
      <c r="AG419" s="223"/>
      <c r="AH419" s="223"/>
    </row>
    <row r="420" spans="1:34" s="26" customFormat="1" ht="76.5" customHeight="1">
      <c r="A420" s="177" t="s">
        <v>1249</v>
      </c>
      <c r="B420" s="55" t="s">
        <v>905</v>
      </c>
      <c r="C420" s="55" t="s">
        <v>1633</v>
      </c>
      <c r="D420" s="55" t="s">
        <v>2381</v>
      </c>
      <c r="E420" s="210" t="s">
        <v>1637</v>
      </c>
      <c r="F420" s="62" t="s">
        <v>2719</v>
      </c>
      <c r="G420" s="62"/>
      <c r="H420" s="181" t="s">
        <v>1754</v>
      </c>
      <c r="I420" s="47" t="s">
        <v>1905</v>
      </c>
      <c r="J420" s="47" t="s">
        <v>1906</v>
      </c>
      <c r="K420" s="47" t="s">
        <v>1896</v>
      </c>
      <c r="L420" s="47" t="s">
        <v>1931</v>
      </c>
      <c r="M420" s="149" t="s">
        <v>1755</v>
      </c>
      <c r="N420" s="149" t="s">
        <v>1</v>
      </c>
      <c r="O420" s="46">
        <f>COUNTIF(Table48[[#This Row],[CMMI Comprehensive Primary Care Plus (CPC+)
Version Date: CY 2021]:[CMS Merit-based Incentive Payment System (MIPS)
Version Date: CY 2021]],"*yes*")</f>
        <v>1</v>
      </c>
      <c r="P420" s="223"/>
      <c r="Q420" s="223"/>
      <c r="R420" s="223"/>
      <c r="S420" s="223"/>
      <c r="T420" s="223"/>
      <c r="U420" s="223"/>
      <c r="V420" s="223"/>
      <c r="W420" s="223" t="s">
        <v>1</v>
      </c>
      <c r="X420" s="223"/>
      <c r="Y420" s="223"/>
      <c r="Z420" s="223"/>
      <c r="AA420" s="223"/>
      <c r="AB420" s="223"/>
      <c r="AC420" s="223"/>
      <c r="AD420" s="223"/>
      <c r="AE420" s="223"/>
      <c r="AF420" s="223"/>
      <c r="AG420" s="223"/>
      <c r="AH420" s="223"/>
    </row>
    <row r="421" spans="1:34" s="26" customFormat="1" ht="76.5" customHeight="1">
      <c r="A421" s="177" t="s">
        <v>1250</v>
      </c>
      <c r="B421" s="55" t="s">
        <v>3071</v>
      </c>
      <c r="C421" s="55" t="s">
        <v>3152</v>
      </c>
      <c r="D421" s="55" t="s">
        <v>2381</v>
      </c>
      <c r="E421" s="210" t="s">
        <v>151</v>
      </c>
      <c r="F421" s="62"/>
      <c r="G421" s="62"/>
      <c r="H421" s="181" t="s">
        <v>3153</v>
      </c>
      <c r="I421" s="47" t="s">
        <v>1892</v>
      </c>
      <c r="J421" s="47" t="s">
        <v>1903</v>
      </c>
      <c r="K421" s="47" t="s">
        <v>1890</v>
      </c>
      <c r="L421" s="47" t="s">
        <v>1897</v>
      </c>
      <c r="M421" s="149" t="s">
        <v>5</v>
      </c>
      <c r="N421" s="149" t="s">
        <v>1</v>
      </c>
      <c r="O421" s="46">
        <f>COUNTIF(Table48[[#This Row],[CMMI Comprehensive Primary Care Plus (CPC+)
Version Date: CY 2021]:[CMS Merit-based Incentive Payment System (MIPS)
Version Date: CY 2021]],"*yes*")</f>
        <v>0</v>
      </c>
      <c r="P421" s="223"/>
      <c r="Q421" s="223"/>
      <c r="R421" s="223"/>
      <c r="S421" s="223"/>
      <c r="T421" s="223"/>
      <c r="U421" s="223"/>
      <c r="V421" s="223"/>
      <c r="W421" s="223"/>
      <c r="X421" s="223"/>
      <c r="Y421" s="223"/>
      <c r="Z421" s="223"/>
      <c r="AA421" s="223"/>
      <c r="AB421" s="223"/>
      <c r="AC421" s="223"/>
      <c r="AD421" s="223"/>
      <c r="AE421" s="223"/>
      <c r="AF421" s="223"/>
      <c r="AG421" s="223"/>
      <c r="AH421" s="223"/>
    </row>
    <row r="422" spans="1:34" s="26" customFormat="1" ht="76.5" customHeight="1">
      <c r="A422" s="177" t="s">
        <v>375</v>
      </c>
      <c r="B422" s="55" t="s">
        <v>821</v>
      </c>
      <c r="C422" s="55" t="s">
        <v>3376</v>
      </c>
      <c r="D422" s="55" t="s">
        <v>2380</v>
      </c>
      <c r="E422" s="210" t="s">
        <v>1637</v>
      </c>
      <c r="F422" s="58" t="s">
        <v>2727</v>
      </c>
      <c r="G422" s="58"/>
      <c r="H422" s="181" t="s">
        <v>822</v>
      </c>
      <c r="I422" s="47" t="s">
        <v>1905</v>
      </c>
      <c r="J422" s="47" t="s">
        <v>1906</v>
      </c>
      <c r="K422" s="47" t="s">
        <v>1890</v>
      </c>
      <c r="L422" s="47" t="s">
        <v>1931</v>
      </c>
      <c r="M422" s="149" t="s">
        <v>1755</v>
      </c>
      <c r="N422" s="149" t="s">
        <v>1</v>
      </c>
      <c r="O422" s="46">
        <f>COUNTIF(Table48[[#This Row],[CMMI Comprehensive Primary Care Plus (CPC+)
Version Date: CY 2021]:[CMS Merit-based Incentive Payment System (MIPS)
Version Date: CY 2021]],"*yes*")</f>
        <v>1</v>
      </c>
      <c r="P422" s="223"/>
      <c r="Q422" s="223"/>
      <c r="R422" s="223"/>
      <c r="S422" s="223"/>
      <c r="T422" s="223"/>
      <c r="U422" s="223"/>
      <c r="V422" s="223"/>
      <c r="W422" s="223" t="s">
        <v>1</v>
      </c>
      <c r="X422" s="223"/>
      <c r="Y422" s="223"/>
      <c r="Z422" s="223"/>
      <c r="AA422" s="223"/>
      <c r="AB422" s="223"/>
      <c r="AC422" s="223"/>
      <c r="AD422" s="223"/>
      <c r="AE422" s="223"/>
      <c r="AF422" s="223"/>
      <c r="AG422" s="223"/>
      <c r="AH422" s="223"/>
    </row>
    <row r="423" spans="1:34" s="26" customFormat="1" ht="76.5" customHeight="1">
      <c r="A423" s="177" t="s">
        <v>1251</v>
      </c>
      <c r="B423" s="55" t="s">
        <v>2196</v>
      </c>
      <c r="C423" s="55" t="s">
        <v>2419</v>
      </c>
      <c r="D423" s="55" t="s">
        <v>2380</v>
      </c>
      <c r="E423" s="210" t="s">
        <v>1976</v>
      </c>
      <c r="F423" s="62"/>
      <c r="G423" s="62"/>
      <c r="H423" s="181" t="s">
        <v>2223</v>
      </c>
      <c r="I423" s="47" t="s">
        <v>1944</v>
      </c>
      <c r="J423" s="47" t="s">
        <v>1904</v>
      </c>
      <c r="K423" s="47" t="s">
        <v>1890</v>
      </c>
      <c r="L423" s="47" t="s">
        <v>1891</v>
      </c>
      <c r="M423" s="149" t="s">
        <v>5</v>
      </c>
      <c r="N423" s="149" t="s">
        <v>1</v>
      </c>
      <c r="O423" s="46">
        <f>COUNTIF(Table48[[#This Row],[CMMI Comprehensive Primary Care Plus (CPC+)
Version Date: CY 2021]:[CMS Merit-based Incentive Payment System (MIPS)
Version Date: CY 2021]],"*yes*")</f>
        <v>1</v>
      </c>
      <c r="P423" s="223"/>
      <c r="Q423" s="223" t="s">
        <v>1</v>
      </c>
      <c r="R423" s="223"/>
      <c r="S423" s="223"/>
      <c r="T423" s="223"/>
      <c r="U423" s="223"/>
      <c r="V423" s="223"/>
      <c r="W423" s="223"/>
      <c r="X423" s="223" t="s">
        <v>3669</v>
      </c>
      <c r="Y423" s="223"/>
      <c r="Z423" s="223"/>
      <c r="AA423" s="223"/>
      <c r="AB423" s="223"/>
      <c r="AC423" s="223"/>
      <c r="AD423" s="223"/>
      <c r="AE423" s="223"/>
      <c r="AF423" s="223"/>
      <c r="AG423" s="223"/>
      <c r="AH423" s="223"/>
    </row>
    <row r="424" spans="1:34" s="26" customFormat="1" ht="76.5" customHeight="1">
      <c r="A424" s="177" t="s">
        <v>1835</v>
      </c>
      <c r="B424" s="55" t="s">
        <v>2140</v>
      </c>
      <c r="C424" s="55" t="s">
        <v>2139</v>
      </c>
      <c r="D424" s="55" t="s">
        <v>2380</v>
      </c>
      <c r="E424" s="210" t="s">
        <v>1976</v>
      </c>
      <c r="F424" s="58"/>
      <c r="G424" s="58"/>
      <c r="H424" s="181" t="s">
        <v>2142</v>
      </c>
      <c r="I424" s="47" t="s">
        <v>1944</v>
      </c>
      <c r="J424" s="47" t="s">
        <v>1904</v>
      </c>
      <c r="K424" s="47" t="s">
        <v>1890</v>
      </c>
      <c r="L424" s="47" t="s">
        <v>1891</v>
      </c>
      <c r="M424" s="47" t="s">
        <v>5</v>
      </c>
      <c r="N424" s="47" t="s">
        <v>1</v>
      </c>
      <c r="O424" s="46">
        <f>COUNTIF(Table48[[#This Row],[CMMI Comprehensive Primary Care Plus (CPC+)
Version Date: CY 2021]:[CMS Merit-based Incentive Payment System (MIPS)
Version Date: CY 2021]],"*yes*")</f>
        <v>1</v>
      </c>
      <c r="P424" s="223"/>
      <c r="Q424" s="223" t="s">
        <v>3108</v>
      </c>
      <c r="R424" s="223"/>
      <c r="S424" s="223"/>
      <c r="T424" s="223"/>
      <c r="U424" s="223"/>
      <c r="V424" s="223"/>
      <c r="W424" s="223"/>
      <c r="X424" s="223"/>
      <c r="Y424" s="223"/>
      <c r="Z424" s="223"/>
      <c r="AA424" s="223"/>
      <c r="AB424" s="223"/>
      <c r="AC424" s="223"/>
      <c r="AD424" s="223"/>
      <c r="AE424" s="223"/>
      <c r="AF424" s="223"/>
      <c r="AG424" s="223"/>
      <c r="AH424" s="223"/>
    </row>
    <row r="425" spans="1:34" s="26" customFormat="1" ht="76.5" customHeight="1">
      <c r="A425" s="177" t="s">
        <v>1252</v>
      </c>
      <c r="B425" s="55" t="s">
        <v>1023</v>
      </c>
      <c r="C425" s="55" t="s">
        <v>3374</v>
      </c>
      <c r="D425" s="55" t="s">
        <v>2381</v>
      </c>
      <c r="E425" s="210" t="s">
        <v>1976</v>
      </c>
      <c r="F425" s="58" t="s">
        <v>2784</v>
      </c>
      <c r="G425" s="58"/>
      <c r="H425" s="181" t="s">
        <v>1537</v>
      </c>
      <c r="I425" s="47" t="s">
        <v>3011</v>
      </c>
      <c r="J425" s="47" t="s">
        <v>1900</v>
      </c>
      <c r="K425" s="47" t="s">
        <v>1890</v>
      </c>
      <c r="L425" s="47" t="s">
        <v>1891</v>
      </c>
      <c r="M425" s="47" t="s">
        <v>327</v>
      </c>
      <c r="N425" s="47"/>
      <c r="O425" s="46">
        <f>COUNTIF(Table48[[#This Row],[CMMI Comprehensive Primary Care Plus (CPC+)
Version Date: CY 2021]:[CMS Merit-based Incentive Payment System (MIPS)
Version Date: CY 2021]],"*yes*")</f>
        <v>1</v>
      </c>
      <c r="P425" s="223"/>
      <c r="Q425" s="223"/>
      <c r="R425" s="223"/>
      <c r="S425" s="47"/>
      <c r="T425" s="47"/>
      <c r="U425" s="47"/>
      <c r="V425" s="47"/>
      <c r="W425" s="47" t="s">
        <v>1</v>
      </c>
      <c r="X425" s="223"/>
      <c r="Y425" s="47"/>
      <c r="Z425" s="47"/>
      <c r="AA425" s="47"/>
      <c r="AB425" s="47"/>
      <c r="AC425" s="47"/>
      <c r="AD425" s="47"/>
      <c r="AE425" s="47"/>
      <c r="AF425" s="47"/>
      <c r="AG425" s="47"/>
      <c r="AH425" s="47"/>
    </row>
    <row r="426" spans="1:34" s="26" customFormat="1" ht="76.5" customHeight="1">
      <c r="A426" s="177" t="s">
        <v>1253</v>
      </c>
      <c r="B426" s="55" t="s">
        <v>3496</v>
      </c>
      <c r="C426" s="55" t="s">
        <v>3497</v>
      </c>
      <c r="D426" s="55" t="s">
        <v>2380</v>
      </c>
      <c r="E426" s="210" t="s">
        <v>3498</v>
      </c>
      <c r="F426" s="62"/>
      <c r="G426" s="62"/>
      <c r="H426" s="181" t="s">
        <v>3499</v>
      </c>
      <c r="I426" s="47" t="s">
        <v>1888</v>
      </c>
      <c r="J426" s="47" t="s">
        <v>1917</v>
      </c>
      <c r="K426" s="47" t="s">
        <v>1890</v>
      </c>
      <c r="L426" s="47" t="s">
        <v>2378</v>
      </c>
      <c r="M426" s="149" t="s">
        <v>1755</v>
      </c>
      <c r="N426" s="149"/>
      <c r="O426" s="46">
        <f>COUNTIF(Table48[[#This Row],[CMMI Comprehensive Primary Care Plus (CPC+)
Version Date: CY 2021]:[CMS Merit-based Incentive Payment System (MIPS)
Version Date: CY 2021]],"*yes*")</f>
        <v>0</v>
      </c>
      <c r="P426" s="223"/>
      <c r="Q426" s="223"/>
      <c r="R426" s="223"/>
      <c r="S426" s="223"/>
      <c r="T426" s="223"/>
      <c r="U426" s="223"/>
      <c r="V426" s="223"/>
      <c r="W426" s="223"/>
      <c r="X426" s="223" t="s">
        <v>3899</v>
      </c>
      <c r="Y426" s="223"/>
      <c r="Z426" s="223"/>
      <c r="AA426" s="223"/>
      <c r="AB426" s="223"/>
      <c r="AC426" s="223"/>
      <c r="AD426" s="223"/>
      <c r="AE426" s="223"/>
      <c r="AF426" s="223"/>
      <c r="AG426" s="223"/>
      <c r="AH426" s="223"/>
    </row>
    <row r="427" spans="1:34" s="26" customFormat="1" ht="76.5" customHeight="1">
      <c r="A427" s="177" t="s">
        <v>1254</v>
      </c>
      <c r="B427" s="55" t="s">
        <v>3500</v>
      </c>
      <c r="C427" s="55" t="s">
        <v>3501</v>
      </c>
      <c r="D427" s="55" t="s">
        <v>2380</v>
      </c>
      <c r="E427" s="210" t="s">
        <v>3502</v>
      </c>
      <c r="F427" s="62"/>
      <c r="G427" s="62"/>
      <c r="H427" s="181" t="s">
        <v>3503</v>
      </c>
      <c r="I427" s="47" t="s">
        <v>1932</v>
      </c>
      <c r="J427" s="47" t="s">
        <v>97</v>
      </c>
      <c r="K427" s="47" t="s">
        <v>1894</v>
      </c>
      <c r="L427" s="47" t="s">
        <v>1891</v>
      </c>
      <c r="M427" s="149" t="s">
        <v>6</v>
      </c>
      <c r="N427" s="149" t="s">
        <v>1</v>
      </c>
      <c r="O427" s="46">
        <f>COUNTIF(Table48[[#This Row],[CMMI Comprehensive Primary Care Plus (CPC+)
Version Date: CY 2021]:[CMS Merit-based Incentive Payment System (MIPS)
Version Date: CY 2021]],"*yes*")</f>
        <v>0</v>
      </c>
      <c r="P427" s="223"/>
      <c r="Q427" s="223"/>
      <c r="R427" s="223"/>
      <c r="S427" s="223"/>
      <c r="T427" s="223"/>
      <c r="U427" s="223"/>
      <c r="V427" s="223"/>
      <c r="W427" s="223"/>
      <c r="X427" s="223"/>
      <c r="Y427" s="223"/>
      <c r="Z427" s="223"/>
      <c r="AA427" s="223"/>
      <c r="AB427" s="223"/>
      <c r="AC427" s="223"/>
      <c r="AD427" s="223"/>
      <c r="AE427" s="223"/>
      <c r="AF427" s="223"/>
      <c r="AG427" s="223"/>
      <c r="AH427" s="223"/>
    </row>
    <row r="428" spans="1:34" s="26" customFormat="1" ht="76.5" customHeight="1">
      <c r="A428" s="177" t="s">
        <v>1255</v>
      </c>
      <c r="B428" s="55" t="s">
        <v>297</v>
      </c>
      <c r="C428" s="55" t="s">
        <v>3504</v>
      </c>
      <c r="D428" s="55" t="s">
        <v>2380</v>
      </c>
      <c r="E428" s="210" t="s">
        <v>1976</v>
      </c>
      <c r="F428" s="62"/>
      <c r="G428" s="62"/>
      <c r="H428" s="181" t="s">
        <v>3505</v>
      </c>
      <c r="I428" s="47" t="s">
        <v>1892</v>
      </c>
      <c r="J428" s="47" t="s">
        <v>1900</v>
      </c>
      <c r="K428" s="47" t="s">
        <v>1890</v>
      </c>
      <c r="L428" s="47" t="s">
        <v>1897</v>
      </c>
      <c r="M428" s="149" t="s">
        <v>5</v>
      </c>
      <c r="N428" s="149"/>
      <c r="O428" s="46">
        <f>COUNTIF(Table48[[#This Row],[CMMI Comprehensive Primary Care Plus (CPC+)
Version Date: CY 2021]:[CMS Merit-based Incentive Payment System (MIPS)
Version Date: CY 2021]],"*yes*")</f>
        <v>0</v>
      </c>
      <c r="P428" s="223"/>
      <c r="Q428" s="223"/>
      <c r="R428" s="223"/>
      <c r="S428" s="223"/>
      <c r="T428" s="223"/>
      <c r="U428" s="223"/>
      <c r="V428" s="223"/>
      <c r="W428" s="223"/>
      <c r="X428" s="223"/>
      <c r="Y428" s="223"/>
      <c r="Z428" s="223"/>
      <c r="AA428" s="223"/>
      <c r="AB428" s="223"/>
      <c r="AC428" s="223"/>
      <c r="AD428" s="223"/>
      <c r="AE428" s="223"/>
      <c r="AF428" s="223"/>
      <c r="AG428" s="223"/>
      <c r="AH428" s="223"/>
    </row>
    <row r="429" spans="1:34" s="26" customFormat="1" ht="76.5" customHeight="1">
      <c r="A429" s="177" t="s">
        <v>1256</v>
      </c>
      <c r="B429" s="55" t="s">
        <v>3506</v>
      </c>
      <c r="C429" s="55" t="s">
        <v>3507</v>
      </c>
      <c r="D429" s="55" t="s">
        <v>2380</v>
      </c>
      <c r="E429" s="210" t="s">
        <v>1652</v>
      </c>
      <c r="F429" s="62"/>
      <c r="G429" s="62"/>
      <c r="H429" s="181" t="s">
        <v>1779</v>
      </c>
      <c r="I429" s="47" t="s">
        <v>1921</v>
      </c>
      <c r="J429" s="47" t="s">
        <v>1906</v>
      </c>
      <c r="K429" s="47" t="s">
        <v>1896</v>
      </c>
      <c r="L429" s="47" t="s">
        <v>1897</v>
      </c>
      <c r="M429" s="149" t="s">
        <v>5</v>
      </c>
      <c r="N429" s="149"/>
      <c r="O429" s="46">
        <f>COUNTIF(Table48[[#This Row],[CMMI Comprehensive Primary Care Plus (CPC+)
Version Date: CY 2021]:[CMS Merit-based Incentive Payment System (MIPS)
Version Date: CY 2021]],"*yes*")</f>
        <v>0</v>
      </c>
      <c r="P429" s="223"/>
      <c r="Q429" s="223"/>
      <c r="R429" s="223"/>
      <c r="S429" s="223"/>
      <c r="T429" s="223"/>
      <c r="U429" s="223"/>
      <c r="V429" s="223"/>
      <c r="W429" s="223"/>
      <c r="X429" s="223"/>
      <c r="Y429" s="223"/>
      <c r="Z429" s="223"/>
      <c r="AA429" s="223"/>
      <c r="AB429" s="223"/>
      <c r="AC429" s="223"/>
      <c r="AD429" s="223"/>
      <c r="AE429" s="223"/>
      <c r="AF429" s="223"/>
      <c r="AG429" s="223"/>
      <c r="AH429" s="223"/>
    </row>
    <row r="430" spans="1:34" s="26" customFormat="1" ht="76.5" customHeight="1">
      <c r="A430" s="177" t="s">
        <v>1257</v>
      </c>
      <c r="B430" s="55" t="s">
        <v>2523</v>
      </c>
      <c r="C430" s="55" t="s">
        <v>2805</v>
      </c>
      <c r="D430" s="55" t="s">
        <v>2380</v>
      </c>
      <c r="E430" s="210" t="s">
        <v>1960</v>
      </c>
      <c r="F430" s="62" t="s">
        <v>2616</v>
      </c>
      <c r="G430" s="62" t="s">
        <v>3301</v>
      </c>
      <c r="H430" s="181" t="s">
        <v>1802</v>
      </c>
      <c r="I430" s="47" t="s">
        <v>1892</v>
      </c>
      <c r="J430" s="47" t="s">
        <v>1919</v>
      </c>
      <c r="K430" s="47" t="s">
        <v>1890</v>
      </c>
      <c r="L430" s="47" t="s">
        <v>1897</v>
      </c>
      <c r="M430" s="47" t="s">
        <v>5</v>
      </c>
      <c r="N430" s="47"/>
      <c r="O430" s="46">
        <f>COUNTIF(Table48[[#This Row],[CMMI Comprehensive Primary Care Plus (CPC+)
Version Date: CY 2021]:[CMS Merit-based Incentive Payment System (MIPS)
Version Date: CY 2021]],"*yes*")</f>
        <v>2</v>
      </c>
      <c r="P430" s="223"/>
      <c r="Q430" s="223"/>
      <c r="R430" s="223"/>
      <c r="S430" s="223" t="s">
        <v>3302</v>
      </c>
      <c r="T430" s="223"/>
      <c r="U430" s="223"/>
      <c r="V430" s="223"/>
      <c r="W430" s="223" t="s">
        <v>1</v>
      </c>
      <c r="X430" s="223"/>
      <c r="Y430" s="223"/>
      <c r="Z430" s="223"/>
      <c r="AA430" s="223"/>
      <c r="AB430" s="223"/>
      <c r="AC430" s="223"/>
      <c r="AD430" s="223"/>
      <c r="AE430" s="223"/>
      <c r="AF430" s="223"/>
      <c r="AG430" s="223"/>
      <c r="AH430" s="223"/>
    </row>
    <row r="431" spans="1:34" s="26" customFormat="1" ht="76.5" customHeight="1">
      <c r="A431" s="177" t="s">
        <v>1258</v>
      </c>
      <c r="B431" s="55" t="s">
        <v>3064</v>
      </c>
      <c r="C431" s="55" t="s">
        <v>3134</v>
      </c>
      <c r="D431" s="55" t="s">
        <v>2380</v>
      </c>
      <c r="E431" s="210" t="s">
        <v>1652</v>
      </c>
      <c r="F431" s="62"/>
      <c r="G431" s="62"/>
      <c r="H431" s="181" t="s">
        <v>2907</v>
      </c>
      <c r="I431" s="47" t="s">
        <v>1905</v>
      </c>
      <c r="J431" s="47" t="s">
        <v>1906</v>
      </c>
      <c r="K431" s="47" t="s">
        <v>1908</v>
      </c>
      <c r="L431" s="47" t="s">
        <v>1931</v>
      </c>
      <c r="M431" s="149" t="s">
        <v>5</v>
      </c>
      <c r="N431" s="149" t="s">
        <v>1</v>
      </c>
      <c r="O431" s="46">
        <f>COUNTIF(Table48[[#This Row],[CMMI Comprehensive Primary Care Plus (CPC+)
Version Date: CY 2021]:[CMS Merit-based Incentive Payment System (MIPS)
Version Date: CY 2021]],"*yes*")</f>
        <v>0</v>
      </c>
      <c r="P431" s="223"/>
      <c r="Q431" s="223"/>
      <c r="R431" s="223"/>
      <c r="S431" s="223"/>
      <c r="T431" s="223"/>
      <c r="U431" s="223"/>
      <c r="V431" s="223"/>
      <c r="W431" s="223"/>
      <c r="X431" s="223"/>
      <c r="Y431" s="223"/>
      <c r="Z431" s="223" t="s">
        <v>3880</v>
      </c>
      <c r="AA431" s="223"/>
      <c r="AB431" s="223"/>
      <c r="AC431" s="223"/>
      <c r="AD431" s="223"/>
      <c r="AE431" s="223"/>
      <c r="AF431" s="223"/>
      <c r="AG431" s="223"/>
      <c r="AH431" s="223"/>
    </row>
    <row r="432" spans="1:34" s="26" customFormat="1" ht="76.5" customHeight="1">
      <c r="A432" s="177" t="s">
        <v>1259</v>
      </c>
      <c r="B432" s="55" t="s">
        <v>3137</v>
      </c>
      <c r="C432" s="55" t="s">
        <v>3136</v>
      </c>
      <c r="D432" s="55" t="s">
        <v>2380</v>
      </c>
      <c r="E432" s="198" t="s">
        <v>1652</v>
      </c>
      <c r="F432" s="62"/>
      <c r="G432" s="62"/>
      <c r="H432" s="181" t="s">
        <v>2906</v>
      </c>
      <c r="I432" s="47" t="s">
        <v>1905</v>
      </c>
      <c r="J432" s="47" t="s">
        <v>1906</v>
      </c>
      <c r="K432" s="47" t="s">
        <v>1908</v>
      </c>
      <c r="L432" s="47" t="s">
        <v>1931</v>
      </c>
      <c r="M432" s="149" t="s">
        <v>5</v>
      </c>
      <c r="N432" s="149" t="s">
        <v>1</v>
      </c>
      <c r="O432" s="46">
        <f>COUNTIF(Table48[[#This Row],[CMMI Comprehensive Primary Care Plus (CPC+)
Version Date: CY 2021]:[CMS Merit-based Incentive Payment System (MIPS)
Version Date: CY 2021]],"*yes*")</f>
        <v>0</v>
      </c>
      <c r="P432" s="223"/>
      <c r="Q432" s="223"/>
      <c r="R432" s="223"/>
      <c r="S432" s="223"/>
      <c r="T432" s="223"/>
      <c r="U432" s="223"/>
      <c r="V432" s="223"/>
      <c r="W432" s="223"/>
      <c r="X432" s="223"/>
      <c r="Y432" s="223"/>
      <c r="Z432" s="223" t="s">
        <v>3881</v>
      </c>
      <c r="AA432" s="223"/>
      <c r="AB432" s="223"/>
      <c r="AC432" s="223"/>
      <c r="AD432" s="223"/>
      <c r="AE432" s="223"/>
      <c r="AF432" s="223"/>
      <c r="AG432" s="223"/>
      <c r="AH432" s="223"/>
    </row>
    <row r="433" spans="1:34" s="26" customFormat="1" ht="76.5" customHeight="1">
      <c r="A433" s="177" t="s">
        <v>376</v>
      </c>
      <c r="B433" s="55" t="s">
        <v>3065</v>
      </c>
      <c r="C433" s="55" t="s">
        <v>3135</v>
      </c>
      <c r="D433" s="55" t="s">
        <v>2380</v>
      </c>
      <c r="E433" s="210" t="s">
        <v>1652</v>
      </c>
      <c r="F433" s="62"/>
      <c r="G433" s="62"/>
      <c r="H433" s="181" t="s">
        <v>3066</v>
      </c>
      <c r="I433" s="47" t="s">
        <v>1905</v>
      </c>
      <c r="J433" s="47" t="s">
        <v>1906</v>
      </c>
      <c r="K433" s="47" t="s">
        <v>1908</v>
      </c>
      <c r="L433" s="47" t="s">
        <v>1931</v>
      </c>
      <c r="M433" s="149" t="s">
        <v>5</v>
      </c>
      <c r="N433" s="149"/>
      <c r="O433" s="46">
        <f>COUNTIF(Table48[[#This Row],[CMMI Comprehensive Primary Care Plus (CPC+)
Version Date: CY 2021]:[CMS Merit-based Incentive Payment System (MIPS)
Version Date: CY 2021]],"*yes*")</f>
        <v>0</v>
      </c>
      <c r="P433" s="223"/>
      <c r="Q433" s="223"/>
      <c r="R433" s="223"/>
      <c r="S433" s="223"/>
      <c r="T433" s="223"/>
      <c r="U433" s="223"/>
      <c r="V433" s="223"/>
      <c r="W433" s="223"/>
      <c r="X433" s="223"/>
      <c r="Y433" s="223"/>
      <c r="Z433" s="223" t="s">
        <v>3882</v>
      </c>
      <c r="AA433" s="223"/>
      <c r="AB433" s="223"/>
      <c r="AC433" s="223"/>
      <c r="AD433" s="223"/>
      <c r="AE433" s="223"/>
      <c r="AF433" s="223"/>
      <c r="AG433" s="223"/>
      <c r="AH433" s="223"/>
    </row>
    <row r="434" spans="1:34" s="26" customFormat="1" ht="76.5" customHeight="1">
      <c r="A434" s="177" t="s">
        <v>1260</v>
      </c>
      <c r="B434" s="55" t="s">
        <v>2144</v>
      </c>
      <c r="C434" s="55" t="s">
        <v>2145</v>
      </c>
      <c r="D434" s="55" t="s">
        <v>2380</v>
      </c>
      <c r="E434" s="210" t="s">
        <v>2146</v>
      </c>
      <c r="F434" s="62"/>
      <c r="G434" s="62"/>
      <c r="H434" s="181" t="s">
        <v>2147</v>
      </c>
      <c r="I434" s="47" t="s">
        <v>3011</v>
      </c>
      <c r="J434" s="47" t="s">
        <v>1916</v>
      </c>
      <c r="K434" s="47" t="s">
        <v>1896</v>
      </c>
      <c r="L434" s="47" t="s">
        <v>2210</v>
      </c>
      <c r="M434" s="149" t="s">
        <v>5</v>
      </c>
      <c r="N434" s="149" t="s">
        <v>1</v>
      </c>
      <c r="O434" s="46">
        <f>COUNTIF(Table48[[#This Row],[CMMI Comprehensive Primary Care Plus (CPC+)
Version Date: CY 2021]:[CMS Merit-based Incentive Payment System (MIPS)
Version Date: CY 2021]],"*yes*")</f>
        <v>2</v>
      </c>
      <c r="P434" s="223"/>
      <c r="Q434" s="223" t="s">
        <v>3114</v>
      </c>
      <c r="R434" s="223" t="s">
        <v>3115</v>
      </c>
      <c r="S434" s="223"/>
      <c r="T434" s="223"/>
      <c r="U434" s="223"/>
      <c r="V434" s="223"/>
      <c r="W434" s="223"/>
      <c r="X434" s="223" t="s">
        <v>2426</v>
      </c>
      <c r="Y434" s="223"/>
      <c r="Z434" s="223"/>
      <c r="AA434" s="223"/>
      <c r="AB434" s="223"/>
      <c r="AC434" s="223"/>
      <c r="AD434" s="223"/>
      <c r="AE434" s="223"/>
      <c r="AF434" s="223"/>
      <c r="AG434" s="223"/>
      <c r="AH434" s="223" t="s">
        <v>1</v>
      </c>
    </row>
    <row r="435" spans="1:34" s="26" customFormat="1" ht="76.5" customHeight="1">
      <c r="A435" s="177" t="s">
        <v>1261</v>
      </c>
      <c r="B435" s="55" t="s">
        <v>2807</v>
      </c>
      <c r="C435" s="55" t="s">
        <v>2806</v>
      </c>
      <c r="D435" s="55" t="s">
        <v>2380</v>
      </c>
      <c r="E435" s="210" t="s">
        <v>2146</v>
      </c>
      <c r="F435" s="62"/>
      <c r="G435" s="62"/>
      <c r="H435" s="181" t="s">
        <v>2808</v>
      </c>
      <c r="I435" s="47" t="s">
        <v>3011</v>
      </c>
      <c r="J435" s="47" t="s">
        <v>1916</v>
      </c>
      <c r="K435" s="47" t="s">
        <v>1896</v>
      </c>
      <c r="L435" s="47" t="s">
        <v>2210</v>
      </c>
      <c r="M435" s="47" t="s">
        <v>5</v>
      </c>
      <c r="N435" s="47" t="s">
        <v>1</v>
      </c>
      <c r="O435" s="46">
        <f>COUNTIF(Table48[[#This Row],[CMMI Comprehensive Primary Care Plus (CPC+)
Version Date: CY 2021]:[CMS Merit-based Incentive Payment System (MIPS)
Version Date: CY 2021]],"*yes*")</f>
        <v>2</v>
      </c>
      <c r="P435" s="223"/>
      <c r="Q435" s="223" t="s">
        <v>3114</v>
      </c>
      <c r="R435" s="223" t="s">
        <v>3115</v>
      </c>
      <c r="S435" s="223"/>
      <c r="T435" s="223"/>
      <c r="U435" s="223"/>
      <c r="V435" s="223"/>
      <c r="W435" s="223"/>
      <c r="X435" s="223"/>
      <c r="Y435" s="223"/>
      <c r="Z435" s="223"/>
      <c r="AA435" s="223"/>
      <c r="AB435" s="223"/>
      <c r="AC435" s="223"/>
      <c r="AD435" s="223"/>
      <c r="AE435" s="223"/>
      <c r="AF435" s="223"/>
      <c r="AG435" s="223"/>
      <c r="AH435" s="223"/>
    </row>
    <row r="436" spans="1:34" s="26" customFormat="1" ht="76.5" customHeight="1">
      <c r="A436" s="203" t="s">
        <v>1276</v>
      </c>
      <c r="B436" s="55" t="s">
        <v>3043</v>
      </c>
      <c r="C436" s="55" t="s">
        <v>3044</v>
      </c>
      <c r="D436" s="55" t="s">
        <v>2380</v>
      </c>
      <c r="E436" s="210" t="s">
        <v>2146</v>
      </c>
      <c r="F436" s="62"/>
      <c r="G436" s="62"/>
      <c r="H436" s="181" t="s">
        <v>3045</v>
      </c>
      <c r="I436" s="47" t="s">
        <v>3011</v>
      </c>
      <c r="J436" s="47" t="s">
        <v>1916</v>
      </c>
      <c r="K436" s="47" t="s">
        <v>1896</v>
      </c>
      <c r="L436" s="47" t="s">
        <v>2210</v>
      </c>
      <c r="M436" s="149" t="s">
        <v>5</v>
      </c>
      <c r="N436" s="47" t="s">
        <v>1</v>
      </c>
      <c r="O436" s="46">
        <f>COUNTIF(Table48[[#This Row],[CMMI Comprehensive Primary Care Plus (CPC+)
Version Date: CY 2021]:[CMS Merit-based Incentive Payment System (MIPS)
Version Date: CY 2021]],"*yes*")</f>
        <v>2</v>
      </c>
      <c r="P436" s="223"/>
      <c r="Q436" s="223" t="s">
        <v>3114</v>
      </c>
      <c r="R436" s="223" t="s">
        <v>3115</v>
      </c>
      <c r="S436" s="223"/>
      <c r="T436" s="223"/>
      <c r="U436" s="223"/>
      <c r="V436" s="223"/>
      <c r="W436" s="223"/>
      <c r="X436" s="223" t="s">
        <v>2426</v>
      </c>
      <c r="Y436" s="223"/>
      <c r="Z436" s="223"/>
      <c r="AA436" s="223"/>
      <c r="AB436" s="223"/>
      <c r="AC436" s="223"/>
      <c r="AD436" s="223"/>
      <c r="AE436" s="223"/>
      <c r="AF436" s="223"/>
      <c r="AG436" s="223"/>
      <c r="AH436" s="223"/>
    </row>
    <row r="437" spans="1:34" s="26" customFormat="1" ht="76.5" customHeight="1">
      <c r="A437" s="178" t="s">
        <v>1281</v>
      </c>
      <c r="B437" s="55" t="s">
        <v>2878</v>
      </c>
      <c r="C437" s="55" t="s">
        <v>2886</v>
      </c>
      <c r="D437" s="57" t="s">
        <v>2380</v>
      </c>
      <c r="E437" s="210" t="s">
        <v>583</v>
      </c>
      <c r="F437" s="62"/>
      <c r="G437" s="62"/>
      <c r="H437" s="181" t="s">
        <v>2883</v>
      </c>
      <c r="I437" s="47" t="s">
        <v>1921</v>
      </c>
      <c r="J437" s="47" t="s">
        <v>1906</v>
      </c>
      <c r="K437" s="47" t="s">
        <v>1896</v>
      </c>
      <c r="L437" s="47" t="s">
        <v>1897</v>
      </c>
      <c r="M437" s="149" t="s">
        <v>5</v>
      </c>
      <c r="N437" s="149"/>
      <c r="O437" s="46">
        <f>COUNTIF(Table48[[#This Row],[CMMI Comprehensive Primary Care Plus (CPC+)
Version Date: CY 2021]:[CMS Merit-based Incentive Payment System (MIPS)
Version Date: CY 2021]],"*yes*")</f>
        <v>0</v>
      </c>
      <c r="P437" s="223"/>
      <c r="Q437" s="223"/>
      <c r="R437" s="223"/>
      <c r="S437" s="223"/>
      <c r="T437" s="223"/>
      <c r="U437" s="223"/>
      <c r="V437" s="223"/>
      <c r="W437" s="223"/>
      <c r="X437" s="223"/>
      <c r="Y437" s="223"/>
      <c r="Z437" s="223" t="s">
        <v>1</v>
      </c>
      <c r="AA437" s="223"/>
      <c r="AB437" s="223"/>
      <c r="AC437" s="223"/>
      <c r="AD437" s="223"/>
      <c r="AE437" s="223"/>
      <c r="AF437" s="223"/>
      <c r="AG437" s="223"/>
      <c r="AH437" s="223"/>
    </row>
    <row r="438" spans="1:34" s="26" customFormat="1" ht="76.5" customHeight="1">
      <c r="A438" s="178" t="s">
        <v>1282</v>
      </c>
      <c r="B438" s="55" t="s">
        <v>1940</v>
      </c>
      <c r="C438" s="55" t="s">
        <v>2812</v>
      </c>
      <c r="D438" s="55" t="s">
        <v>2380</v>
      </c>
      <c r="E438" s="210" t="s">
        <v>151</v>
      </c>
      <c r="F438" s="62"/>
      <c r="G438" s="62"/>
      <c r="H438" s="181" t="s">
        <v>1941</v>
      </c>
      <c r="I438" s="47" t="s">
        <v>1921</v>
      </c>
      <c r="J438" s="47" t="s">
        <v>1906</v>
      </c>
      <c r="K438" s="47" t="s">
        <v>1890</v>
      </c>
      <c r="L438" s="47" t="s">
        <v>1897</v>
      </c>
      <c r="M438" s="149" t="s">
        <v>5</v>
      </c>
      <c r="N438" s="47"/>
      <c r="O438" s="46">
        <f>COUNTIF(Table48[[#This Row],[CMMI Comprehensive Primary Care Plus (CPC+)
Version Date: CY 2021]:[CMS Merit-based Incentive Payment System (MIPS)
Version Date: CY 2021]],"*yes*")</f>
        <v>1</v>
      </c>
      <c r="P438" s="223"/>
      <c r="Q438" s="223"/>
      <c r="R438" s="223" t="s">
        <v>3108</v>
      </c>
      <c r="S438" s="223"/>
      <c r="T438" s="223"/>
      <c r="U438" s="223"/>
      <c r="V438" s="223"/>
      <c r="W438" s="223"/>
      <c r="X438" s="223"/>
      <c r="Y438" s="223"/>
      <c r="Z438" s="223"/>
      <c r="AA438" s="223"/>
      <c r="AB438" s="223"/>
      <c r="AC438" s="223"/>
      <c r="AD438" s="223"/>
      <c r="AE438" s="223"/>
      <c r="AF438" s="223"/>
      <c r="AG438" s="223"/>
      <c r="AH438" s="223"/>
    </row>
    <row r="439" spans="1:34" s="26" customFormat="1" ht="76.5" customHeight="1">
      <c r="A439" s="178" t="s">
        <v>1283</v>
      </c>
      <c r="B439" s="55" t="s">
        <v>3156</v>
      </c>
      <c r="C439" s="55" t="s">
        <v>2814</v>
      </c>
      <c r="D439" s="55" t="s">
        <v>2380</v>
      </c>
      <c r="E439" s="210" t="s">
        <v>151</v>
      </c>
      <c r="F439" s="62"/>
      <c r="G439" s="62"/>
      <c r="H439" s="181" t="s">
        <v>2816</v>
      </c>
      <c r="I439" s="47" t="s">
        <v>1921</v>
      </c>
      <c r="J439" s="47" t="s">
        <v>1906</v>
      </c>
      <c r="K439" s="47" t="s">
        <v>1890</v>
      </c>
      <c r="L439" s="47" t="s">
        <v>1897</v>
      </c>
      <c r="M439" s="149" t="s">
        <v>5</v>
      </c>
      <c r="N439" s="47"/>
      <c r="O439" s="46">
        <f>COUNTIF(Table48[[#This Row],[CMMI Comprehensive Primary Care Plus (CPC+)
Version Date: CY 2021]:[CMS Merit-based Incentive Payment System (MIPS)
Version Date: CY 2021]],"*yes*")</f>
        <v>0</v>
      </c>
      <c r="P439" s="223"/>
      <c r="Q439" s="223"/>
      <c r="R439" s="223"/>
      <c r="S439" s="223"/>
      <c r="T439" s="223"/>
      <c r="U439" s="223"/>
      <c r="V439" s="223"/>
      <c r="W439" s="223"/>
      <c r="X439" s="223"/>
      <c r="Y439" s="223"/>
      <c r="Z439" s="223"/>
      <c r="AA439" s="223"/>
      <c r="AB439" s="223"/>
      <c r="AC439" s="223"/>
      <c r="AD439" s="223"/>
      <c r="AE439" s="223"/>
      <c r="AF439" s="223"/>
      <c r="AG439" s="223"/>
      <c r="AH439" s="223"/>
    </row>
    <row r="440" spans="1:34" s="26" customFormat="1" ht="76.5" customHeight="1">
      <c r="A440" s="178" t="s">
        <v>1284</v>
      </c>
      <c r="B440" s="55" t="s">
        <v>3157</v>
      </c>
      <c r="C440" s="55" t="s">
        <v>2813</v>
      </c>
      <c r="D440" s="55" t="s">
        <v>2380</v>
      </c>
      <c r="E440" s="210" t="s">
        <v>151</v>
      </c>
      <c r="F440" s="62"/>
      <c r="G440" s="62"/>
      <c r="H440" s="181" t="s">
        <v>2815</v>
      </c>
      <c r="I440" s="47" t="s">
        <v>1921</v>
      </c>
      <c r="J440" s="47" t="s">
        <v>1906</v>
      </c>
      <c r="K440" s="47" t="s">
        <v>1890</v>
      </c>
      <c r="L440" s="47" t="s">
        <v>1897</v>
      </c>
      <c r="M440" s="149" t="s">
        <v>5</v>
      </c>
      <c r="N440" s="47"/>
      <c r="O440" s="46">
        <f>COUNTIF(Table48[[#This Row],[CMMI Comprehensive Primary Care Plus (CPC+)
Version Date: CY 2021]:[CMS Merit-based Incentive Payment System (MIPS)
Version Date: CY 2021]],"*yes*")</f>
        <v>0</v>
      </c>
      <c r="P440" s="223"/>
      <c r="Q440" s="223"/>
      <c r="R440" s="223"/>
      <c r="S440" s="223"/>
      <c r="T440" s="223"/>
      <c r="U440" s="223"/>
      <c r="V440" s="223"/>
      <c r="W440" s="223"/>
      <c r="X440" s="223"/>
      <c r="Y440" s="223"/>
      <c r="Z440" s="223"/>
      <c r="AA440" s="223"/>
      <c r="AB440" s="223"/>
      <c r="AC440" s="223"/>
      <c r="AD440" s="223"/>
      <c r="AE440" s="223"/>
      <c r="AF440" s="223"/>
      <c r="AG440" s="223"/>
      <c r="AH440" s="223"/>
    </row>
    <row r="441" spans="1:34" s="26" customFormat="1" ht="76.5" customHeight="1">
      <c r="A441" s="177" t="s">
        <v>1286</v>
      </c>
      <c r="B441" s="55" t="s">
        <v>2300</v>
      </c>
      <c r="C441" s="55" t="s">
        <v>97</v>
      </c>
      <c r="D441" s="55" t="s">
        <v>97</v>
      </c>
      <c r="E441" s="198" t="s">
        <v>1652</v>
      </c>
      <c r="F441" s="58"/>
      <c r="G441" s="58"/>
      <c r="H441" s="181" t="s">
        <v>1384</v>
      </c>
      <c r="I441" s="47" t="s">
        <v>1905</v>
      </c>
      <c r="J441" s="47" t="s">
        <v>1919</v>
      </c>
      <c r="K441" s="47" t="s">
        <v>1896</v>
      </c>
      <c r="L441" s="47" t="s">
        <v>1901</v>
      </c>
      <c r="M441" s="149" t="s">
        <v>5</v>
      </c>
      <c r="N441" s="201"/>
      <c r="O441" s="46">
        <f>COUNTIF(Table48[[#This Row],[CMMI Comprehensive Primary Care Plus (CPC+)
Version Date: CY 2021]:[CMS Merit-based Incentive Payment System (MIPS)
Version Date: CY 2021]],"*yes*")</f>
        <v>0</v>
      </c>
      <c r="P441" s="223"/>
      <c r="Q441" s="223"/>
      <c r="R441" s="223"/>
      <c r="S441" s="223"/>
      <c r="T441" s="47"/>
      <c r="U441" s="223"/>
      <c r="V441" s="223"/>
      <c r="W441" s="223"/>
      <c r="X441" s="223"/>
      <c r="Y441" s="223"/>
      <c r="Z441" s="223"/>
      <c r="AA441" s="223"/>
      <c r="AB441" s="47"/>
      <c r="AC441" s="223"/>
      <c r="AD441" s="223"/>
      <c r="AE441" s="47"/>
      <c r="AF441" s="223"/>
      <c r="AG441" s="223"/>
      <c r="AH441" s="47"/>
    </row>
    <row r="442" spans="1:34" s="26" customFormat="1" ht="76.5" customHeight="1">
      <c r="A442" s="177" t="s">
        <v>1287</v>
      </c>
      <c r="B442" s="55" t="s">
        <v>1020</v>
      </c>
      <c r="C442" s="55" t="s">
        <v>3373</v>
      </c>
      <c r="D442" s="55" t="s">
        <v>2380</v>
      </c>
      <c r="E442" s="210" t="s">
        <v>1960</v>
      </c>
      <c r="F442" s="62" t="s">
        <v>2576</v>
      </c>
      <c r="G442" s="62"/>
      <c r="H442" s="181" t="s">
        <v>1021</v>
      </c>
      <c r="I442" s="47" t="s">
        <v>3011</v>
      </c>
      <c r="J442" s="47" t="s">
        <v>1889</v>
      </c>
      <c r="K442" s="47" t="s">
        <v>1890</v>
      </c>
      <c r="L442" s="47" t="s">
        <v>1897</v>
      </c>
      <c r="M442" s="149" t="s">
        <v>1755</v>
      </c>
      <c r="N442" s="47"/>
      <c r="O442" s="46">
        <f>COUNTIF(Table48[[#This Row],[CMMI Comprehensive Primary Care Plus (CPC+)
Version Date: CY 2021]:[CMS Merit-based Incentive Payment System (MIPS)
Version Date: CY 2021]],"*yes*")</f>
        <v>1</v>
      </c>
      <c r="P442" s="223"/>
      <c r="Q442" s="223"/>
      <c r="R442" s="223"/>
      <c r="S442" s="223"/>
      <c r="T442" s="223"/>
      <c r="U442" s="223"/>
      <c r="V442" s="223"/>
      <c r="W442" s="223" t="s">
        <v>1</v>
      </c>
      <c r="X442" s="223" t="s">
        <v>3686</v>
      </c>
      <c r="Y442" s="223"/>
      <c r="Z442" s="223"/>
      <c r="AA442" s="223"/>
      <c r="AB442" s="223"/>
      <c r="AC442" s="223"/>
      <c r="AD442" s="223"/>
      <c r="AE442" s="223"/>
      <c r="AF442" s="223"/>
      <c r="AG442" s="223"/>
      <c r="AH442" s="223"/>
    </row>
    <row r="443" spans="1:34" s="26" customFormat="1" ht="76.5" customHeight="1">
      <c r="A443" s="226" t="s">
        <v>334</v>
      </c>
      <c r="B443" s="55" t="s">
        <v>3508</v>
      </c>
      <c r="C443" s="55" t="s">
        <v>3509</v>
      </c>
      <c r="D443" s="55"/>
      <c r="E443" s="210" t="s">
        <v>3510</v>
      </c>
      <c r="F443" s="62"/>
      <c r="G443" s="62"/>
      <c r="H443" s="181" t="s">
        <v>3842</v>
      </c>
      <c r="I443" s="47" t="s">
        <v>1892</v>
      </c>
      <c r="J443" s="47" t="s">
        <v>1932</v>
      </c>
      <c r="K443" s="47" t="s">
        <v>1890</v>
      </c>
      <c r="L443" s="47" t="s">
        <v>1891</v>
      </c>
      <c r="M443" s="47" t="s">
        <v>5</v>
      </c>
      <c r="N443" s="47"/>
      <c r="O443" s="46">
        <f>COUNTIF(Table48[[#This Row],[CMMI Comprehensive Primary Care Plus (CPC+)
Version Date: CY 2021]:[CMS Merit-based Incentive Payment System (MIPS)
Version Date: CY 2021]],"*yes*")</f>
        <v>0</v>
      </c>
      <c r="P443" s="223"/>
      <c r="Q443" s="223"/>
      <c r="R443" s="223"/>
      <c r="S443" s="223"/>
      <c r="T443" s="223"/>
      <c r="U443" s="223"/>
      <c r="V443" s="223"/>
      <c r="W443" s="223"/>
      <c r="X443" s="223"/>
      <c r="Y443" s="223"/>
      <c r="Z443" s="223"/>
      <c r="AA443" s="223"/>
      <c r="AB443" s="223"/>
      <c r="AC443" s="223"/>
      <c r="AD443" s="223"/>
      <c r="AE443" s="223"/>
      <c r="AF443" s="223"/>
      <c r="AG443" s="223"/>
      <c r="AH443" s="223"/>
    </row>
    <row r="444" spans="1:34" s="26" customFormat="1" ht="76.5" customHeight="1">
      <c r="A444" s="177" t="s">
        <v>377</v>
      </c>
      <c r="B444" s="55" t="s">
        <v>3078</v>
      </c>
      <c r="C444" s="55" t="s">
        <v>3148</v>
      </c>
      <c r="D444" s="55" t="s">
        <v>2380</v>
      </c>
      <c r="E444" s="210" t="s">
        <v>3079</v>
      </c>
      <c r="F444" s="62" t="s">
        <v>3080</v>
      </c>
      <c r="G444" s="62"/>
      <c r="H444" s="181" t="s">
        <v>3081</v>
      </c>
      <c r="I444" s="47" t="s">
        <v>1892</v>
      </c>
      <c r="J444" s="47" t="s">
        <v>1893</v>
      </c>
      <c r="K444" s="47" t="s">
        <v>1890</v>
      </c>
      <c r="L444" s="47" t="s">
        <v>1897</v>
      </c>
      <c r="M444" s="47" t="s">
        <v>5</v>
      </c>
      <c r="N444" s="47" t="s">
        <v>1</v>
      </c>
      <c r="O444" s="46">
        <f>COUNTIF(Table48[[#This Row],[CMMI Comprehensive Primary Care Plus (CPC+)
Version Date: CY 2021]:[CMS Merit-based Incentive Payment System (MIPS)
Version Date: CY 2021]],"*yes*")</f>
        <v>1</v>
      </c>
      <c r="P444" s="223"/>
      <c r="Q444" s="223"/>
      <c r="R444" s="223"/>
      <c r="S444" s="223"/>
      <c r="T444" s="223"/>
      <c r="U444" s="223"/>
      <c r="V444" s="223"/>
      <c r="W444" s="223" t="s">
        <v>1</v>
      </c>
      <c r="X444" s="223"/>
      <c r="Y444" s="223"/>
      <c r="Z444" s="223"/>
      <c r="AA444" s="223"/>
      <c r="AB444" s="223"/>
      <c r="AC444" s="223"/>
      <c r="AD444" s="223"/>
      <c r="AE444" s="223"/>
      <c r="AF444" s="223"/>
      <c r="AG444" s="223"/>
      <c r="AH444" s="223"/>
    </row>
    <row r="445" spans="1:34" s="26" customFormat="1" ht="76.5" customHeight="1">
      <c r="A445" s="177" t="s">
        <v>1288</v>
      </c>
      <c r="B445" s="55" t="s">
        <v>3843</v>
      </c>
      <c r="C445" s="55" t="s">
        <v>3844</v>
      </c>
      <c r="D445" s="55" t="s">
        <v>2380</v>
      </c>
      <c r="E445" s="210" t="s">
        <v>3845</v>
      </c>
      <c r="F445" s="62"/>
      <c r="G445" s="62"/>
      <c r="H445" s="181" t="s">
        <v>3846</v>
      </c>
      <c r="I445" s="47" t="s">
        <v>1905</v>
      </c>
      <c r="J445" s="47" t="s">
        <v>1899</v>
      </c>
      <c r="K445" s="47" t="s">
        <v>1896</v>
      </c>
      <c r="L445" s="47" t="s">
        <v>1897</v>
      </c>
      <c r="M445" s="149" t="s">
        <v>5</v>
      </c>
      <c r="N445" s="47"/>
      <c r="O445" s="46">
        <f>COUNTIF(Table48[[#This Row],[CMMI Comprehensive Primary Care Plus (CPC+)
Version Date: CY 2021]:[CMS Merit-based Incentive Payment System (MIPS)
Version Date: CY 2021]],"*yes*")</f>
        <v>0</v>
      </c>
      <c r="P445" s="223"/>
      <c r="Q445" s="223"/>
      <c r="R445" s="223"/>
      <c r="S445" s="223"/>
      <c r="T445" s="223"/>
      <c r="U445" s="223"/>
      <c r="V445" s="223"/>
      <c r="W445" s="223"/>
      <c r="X445" s="223" t="s">
        <v>2440</v>
      </c>
      <c r="Y445" s="223"/>
      <c r="Z445" s="223"/>
      <c r="AA445" s="223"/>
      <c r="AB445" s="223"/>
      <c r="AC445" s="223"/>
      <c r="AD445" s="223"/>
      <c r="AE445" s="223"/>
      <c r="AF445" s="223"/>
      <c r="AG445" s="223"/>
      <c r="AH445" s="223"/>
    </row>
    <row r="446" spans="1:34" s="26" customFormat="1" ht="76.5" customHeight="1">
      <c r="A446" s="177" t="s">
        <v>1289</v>
      </c>
      <c r="B446" s="55" t="s">
        <v>3847</v>
      </c>
      <c r="C446" s="55" t="s">
        <v>3848</v>
      </c>
      <c r="D446" s="147" t="s">
        <v>2380</v>
      </c>
      <c r="E446" s="198" t="s">
        <v>1652</v>
      </c>
      <c r="F446" s="62"/>
      <c r="G446" s="62"/>
      <c r="H446" s="181" t="s">
        <v>3849</v>
      </c>
      <c r="I446" s="47" t="s">
        <v>1944</v>
      </c>
      <c r="J446" s="47" t="s">
        <v>1904</v>
      </c>
      <c r="K446" s="47" t="s">
        <v>1890</v>
      </c>
      <c r="L446" s="47" t="s">
        <v>1897</v>
      </c>
      <c r="M446" s="149" t="s">
        <v>5</v>
      </c>
      <c r="N446" s="47"/>
      <c r="O446" s="46">
        <f>COUNTIF(Table48[[#This Row],[CMMI Comprehensive Primary Care Plus (CPC+)
Version Date: CY 2021]:[CMS Merit-based Incentive Payment System (MIPS)
Version Date: CY 2021]],"*yes*")</f>
        <v>0</v>
      </c>
      <c r="P446" s="223"/>
      <c r="Q446" s="223"/>
      <c r="R446" s="223"/>
      <c r="S446" s="223"/>
      <c r="T446" s="223"/>
      <c r="U446" s="223"/>
      <c r="V446" s="223"/>
      <c r="W446" s="223"/>
      <c r="X446" s="223"/>
      <c r="Y446" s="223"/>
      <c r="Z446" s="223" t="s">
        <v>1</v>
      </c>
      <c r="AA446" s="223"/>
      <c r="AB446" s="223"/>
      <c r="AC446" s="223"/>
      <c r="AD446" s="223"/>
      <c r="AE446" s="223"/>
      <c r="AF446" s="223"/>
      <c r="AG446" s="223"/>
      <c r="AH446" s="223"/>
    </row>
    <row r="447" spans="1:34" s="26" customFormat="1" ht="76.5" customHeight="1">
      <c r="A447" s="177" t="s">
        <v>1295</v>
      </c>
      <c r="B447" s="55" t="s">
        <v>3511</v>
      </c>
      <c r="C447" s="55" t="s">
        <v>3804</v>
      </c>
      <c r="D447" s="55" t="s">
        <v>2380</v>
      </c>
      <c r="E447" s="210" t="s">
        <v>151</v>
      </c>
      <c r="F447" s="62"/>
      <c r="G447" s="62"/>
      <c r="H447" s="181" t="s">
        <v>3512</v>
      </c>
      <c r="I447" s="47" t="s">
        <v>1905</v>
      </c>
      <c r="J447" s="47" t="s">
        <v>1906</v>
      </c>
      <c r="K447" s="47" t="s">
        <v>1890</v>
      </c>
      <c r="L447" s="47" t="s">
        <v>1897</v>
      </c>
      <c r="M447" s="149" t="s">
        <v>327</v>
      </c>
      <c r="N447" s="47"/>
      <c r="O447" s="46">
        <f>COUNTIF(Table48[[#This Row],[CMMI Comprehensive Primary Care Plus (CPC+)
Version Date: CY 2021]:[CMS Merit-based Incentive Payment System (MIPS)
Version Date: CY 2021]],"*yes*")</f>
        <v>0</v>
      </c>
      <c r="P447" s="223"/>
      <c r="Q447" s="223"/>
      <c r="R447" s="223"/>
      <c r="S447" s="223"/>
      <c r="T447" s="223"/>
      <c r="U447" s="223"/>
      <c r="V447" s="223"/>
      <c r="W447" s="223"/>
      <c r="X447" s="223"/>
      <c r="Y447" s="223"/>
      <c r="Z447" s="223"/>
      <c r="AA447" s="223" t="s">
        <v>3805</v>
      </c>
      <c r="AB447" s="223"/>
      <c r="AC447" s="223"/>
      <c r="AD447" s="223"/>
      <c r="AE447" s="223"/>
      <c r="AF447" s="223"/>
      <c r="AG447" s="223"/>
      <c r="AH447" s="223"/>
    </row>
    <row r="448" spans="1:34" s="26" customFormat="1" ht="76.5" customHeight="1">
      <c r="A448" s="177" t="s">
        <v>1296</v>
      </c>
      <c r="B448" s="55" t="s">
        <v>3119</v>
      </c>
      <c r="C448" s="55" t="s">
        <v>3118</v>
      </c>
      <c r="D448" s="55" t="s">
        <v>2380</v>
      </c>
      <c r="E448" s="210" t="s">
        <v>151</v>
      </c>
      <c r="F448" s="62"/>
      <c r="G448" s="62"/>
      <c r="H448" s="181" t="s">
        <v>3513</v>
      </c>
      <c r="I448" s="47" t="s">
        <v>3000</v>
      </c>
      <c r="J448" s="47" t="s">
        <v>1893</v>
      </c>
      <c r="K448" s="47" t="s">
        <v>1890</v>
      </c>
      <c r="L448" s="47" t="s">
        <v>1897</v>
      </c>
      <c r="M448" s="149" t="s">
        <v>5</v>
      </c>
      <c r="N448" s="149"/>
      <c r="O448" s="46">
        <f>COUNTIF(Table48[[#This Row],[CMMI Comprehensive Primary Care Plus (CPC+)
Version Date: CY 2021]:[CMS Merit-based Incentive Payment System (MIPS)
Version Date: CY 2021]],"*yes*")</f>
        <v>1</v>
      </c>
      <c r="P448" s="223"/>
      <c r="Q448" s="223"/>
      <c r="R448" s="223" t="s">
        <v>3108</v>
      </c>
      <c r="S448" s="223"/>
      <c r="T448" s="223"/>
      <c r="U448" s="223"/>
      <c r="V448" s="223"/>
      <c r="W448" s="223"/>
      <c r="X448" s="223" t="s">
        <v>3669</v>
      </c>
      <c r="Y448" s="223"/>
      <c r="Z448" s="223"/>
      <c r="AA448" s="223"/>
      <c r="AB448" s="223"/>
      <c r="AC448" s="223" t="s">
        <v>1</v>
      </c>
      <c r="AD448" s="223" t="s">
        <v>1</v>
      </c>
      <c r="AE448" s="223"/>
      <c r="AF448" s="223"/>
      <c r="AG448" s="223" t="s">
        <v>3914</v>
      </c>
      <c r="AH448" s="223"/>
    </row>
    <row r="449" spans="1:34" s="26" customFormat="1" ht="76.5" customHeight="1">
      <c r="A449" s="177" t="s">
        <v>1297</v>
      </c>
      <c r="B449" s="55" t="s">
        <v>3251</v>
      </c>
      <c r="C449" s="55" t="s">
        <v>3252</v>
      </c>
      <c r="D449" s="55" t="s">
        <v>2380</v>
      </c>
      <c r="E449" s="198" t="s">
        <v>1652</v>
      </c>
      <c r="F449" s="62"/>
      <c r="G449" s="62"/>
      <c r="H449" s="181" t="s">
        <v>3253</v>
      </c>
      <c r="I449" s="47" t="s">
        <v>1892</v>
      </c>
      <c r="J449" s="47" t="s">
        <v>1893</v>
      </c>
      <c r="K449" s="47" t="s">
        <v>1890</v>
      </c>
      <c r="L449" s="47" t="s">
        <v>1897</v>
      </c>
      <c r="M449" s="149" t="s">
        <v>5</v>
      </c>
      <c r="N449" s="149"/>
      <c r="O449" s="46">
        <f>COUNTIF(Table48[[#This Row],[CMMI Comprehensive Primary Care Plus (CPC+)
Version Date: CY 2021]:[CMS Merit-based Incentive Payment System (MIPS)
Version Date: CY 2021]],"*yes*")</f>
        <v>2</v>
      </c>
      <c r="P449" s="223"/>
      <c r="Q449" s="223"/>
      <c r="R449" s="223" t="s">
        <v>3108</v>
      </c>
      <c r="S449" s="223"/>
      <c r="T449" s="223" t="s">
        <v>1</v>
      </c>
      <c r="U449" s="223"/>
      <c r="V449" s="223"/>
      <c r="W449" s="223"/>
      <c r="X449" s="223"/>
      <c r="Y449" s="223"/>
      <c r="Z449" s="223"/>
      <c r="AA449" s="223"/>
      <c r="AB449" s="223"/>
      <c r="AC449" s="223"/>
      <c r="AD449" s="223"/>
      <c r="AE449" s="223"/>
      <c r="AF449" s="223"/>
      <c r="AG449" s="223"/>
      <c r="AH449" s="223"/>
    </row>
    <row r="450" spans="1:34" s="26" customFormat="1" ht="76.5" customHeight="1">
      <c r="A450" s="177" t="s">
        <v>1298</v>
      </c>
      <c r="B450" s="55" t="s">
        <v>3050</v>
      </c>
      <c r="C450" s="55" t="s">
        <v>3375</v>
      </c>
      <c r="D450" s="55" t="s">
        <v>2380</v>
      </c>
      <c r="E450" s="210" t="s">
        <v>1652</v>
      </c>
      <c r="F450" s="62" t="s">
        <v>3082</v>
      </c>
      <c r="G450" s="62" t="s">
        <v>3315</v>
      </c>
      <c r="H450" s="181" t="s">
        <v>3051</v>
      </c>
      <c r="I450" s="47" t="s">
        <v>1892</v>
      </c>
      <c r="J450" s="47" t="s">
        <v>1902</v>
      </c>
      <c r="K450" s="47" t="s">
        <v>1890</v>
      </c>
      <c r="L450" s="47" t="s">
        <v>1897</v>
      </c>
      <c r="M450" s="201" t="s">
        <v>327</v>
      </c>
      <c r="N450" s="201"/>
      <c r="O450" s="46">
        <f>COUNTIF(Table48[[#This Row],[CMMI Comprehensive Primary Care Plus (CPC+)
Version Date: CY 2021]:[CMS Merit-based Incentive Payment System (MIPS)
Version Date: CY 2021]],"*yes*")</f>
        <v>2</v>
      </c>
      <c r="P450" s="223"/>
      <c r="Q450" s="223"/>
      <c r="R450" s="223"/>
      <c r="S450" s="223" t="s">
        <v>1</v>
      </c>
      <c r="T450" s="223"/>
      <c r="U450" s="223"/>
      <c r="V450" s="223"/>
      <c r="W450" s="223" t="s">
        <v>1</v>
      </c>
      <c r="X450" s="223" t="s">
        <v>2426</v>
      </c>
      <c r="Y450" s="223"/>
      <c r="Z450" s="223"/>
      <c r="AA450" s="223"/>
      <c r="AB450" s="223"/>
      <c r="AC450" s="223"/>
      <c r="AD450" s="223"/>
      <c r="AE450" s="223"/>
      <c r="AF450" s="223"/>
      <c r="AG450" s="223"/>
      <c r="AH450" s="223"/>
    </row>
    <row r="451" spans="1:34" s="26" customFormat="1" ht="76.5" customHeight="1">
      <c r="A451" s="177" t="s">
        <v>1301</v>
      </c>
      <c r="B451" s="55" t="s">
        <v>2188</v>
      </c>
      <c r="C451" s="55" t="s">
        <v>3254</v>
      </c>
      <c r="D451" s="57" t="s">
        <v>2380</v>
      </c>
      <c r="E451" s="210" t="s">
        <v>1976</v>
      </c>
      <c r="F451" s="62"/>
      <c r="G451" s="62"/>
      <c r="H451" s="181" t="s">
        <v>3514</v>
      </c>
      <c r="I451" s="47" t="s">
        <v>1905</v>
      </c>
      <c r="J451" s="47" t="s">
        <v>1893</v>
      </c>
      <c r="K451" s="47" t="s">
        <v>1890</v>
      </c>
      <c r="L451" s="47" t="s">
        <v>2210</v>
      </c>
      <c r="M451" s="149" t="s">
        <v>5</v>
      </c>
      <c r="N451" s="149" t="s">
        <v>1</v>
      </c>
      <c r="O451" s="46">
        <f>COUNTIF(Table48[[#This Row],[CMMI Comprehensive Primary Care Plus (CPC+)
Version Date: CY 2021]:[CMS Merit-based Incentive Payment System (MIPS)
Version Date: CY 2021]],"*yes*")</f>
        <v>2</v>
      </c>
      <c r="P451" s="223"/>
      <c r="Q451" s="223"/>
      <c r="R451" s="223" t="s">
        <v>3108</v>
      </c>
      <c r="S451" s="223"/>
      <c r="T451" s="223" t="s">
        <v>1</v>
      </c>
      <c r="U451" s="223"/>
      <c r="V451" s="223"/>
      <c r="W451" s="223"/>
      <c r="X451" s="223"/>
      <c r="Y451" s="223"/>
      <c r="Z451" s="223"/>
      <c r="AA451" s="223"/>
      <c r="AB451" s="223"/>
      <c r="AC451" s="223"/>
      <c r="AD451" s="223"/>
      <c r="AE451" s="223"/>
      <c r="AF451" s="223"/>
      <c r="AG451" s="223" t="s">
        <v>3913</v>
      </c>
      <c r="AH451" s="223" t="s">
        <v>1</v>
      </c>
    </row>
    <row r="452" spans="1:34" s="26" customFormat="1" ht="76.5" customHeight="1">
      <c r="A452" s="177" t="s">
        <v>1303</v>
      </c>
      <c r="B452" s="55" t="s">
        <v>1842</v>
      </c>
      <c r="C452" s="55" t="s">
        <v>3255</v>
      </c>
      <c r="D452" s="57" t="s">
        <v>2380</v>
      </c>
      <c r="E452" s="210" t="s">
        <v>1976</v>
      </c>
      <c r="F452" s="62"/>
      <c r="G452" s="62"/>
      <c r="H452" s="181" t="s">
        <v>3515</v>
      </c>
      <c r="I452" s="47" t="s">
        <v>1905</v>
      </c>
      <c r="J452" s="47" t="s">
        <v>1904</v>
      </c>
      <c r="K452" s="47" t="s">
        <v>1890</v>
      </c>
      <c r="L452" s="47" t="s">
        <v>2378</v>
      </c>
      <c r="M452" s="201" t="s">
        <v>5</v>
      </c>
      <c r="N452" s="201" t="s">
        <v>1</v>
      </c>
      <c r="O452" s="46">
        <f>COUNTIF(Table48[[#This Row],[CMMI Comprehensive Primary Care Plus (CPC+)
Version Date: CY 2021]:[CMS Merit-based Incentive Payment System (MIPS)
Version Date: CY 2021]],"*yes*")</f>
        <v>2</v>
      </c>
      <c r="P452" s="223"/>
      <c r="Q452" s="223"/>
      <c r="R452" s="223" t="s">
        <v>3108</v>
      </c>
      <c r="S452" s="223"/>
      <c r="T452" s="223" t="s">
        <v>1</v>
      </c>
      <c r="U452" s="223"/>
      <c r="V452" s="223"/>
      <c r="W452" s="223"/>
      <c r="X452" s="223"/>
      <c r="Y452" s="223"/>
      <c r="Z452" s="223"/>
      <c r="AA452" s="223"/>
      <c r="AB452" s="223"/>
      <c r="AC452" s="223"/>
      <c r="AD452" s="223"/>
      <c r="AE452" s="223"/>
      <c r="AF452" s="223"/>
      <c r="AG452" s="223" t="s">
        <v>3913</v>
      </c>
      <c r="AH452" s="223" t="s">
        <v>1</v>
      </c>
    </row>
    <row r="453" spans="1:34" s="26" customFormat="1" ht="76.5" customHeight="1">
      <c r="A453" s="177" t="s">
        <v>1304</v>
      </c>
      <c r="B453" s="55" t="s">
        <v>3850</v>
      </c>
      <c r="C453" s="55" t="s">
        <v>3851</v>
      </c>
      <c r="D453" s="57" t="s">
        <v>2380</v>
      </c>
      <c r="E453" s="210" t="s">
        <v>1652</v>
      </c>
      <c r="F453" s="62"/>
      <c r="G453" s="62"/>
      <c r="H453" s="181" t="s">
        <v>3852</v>
      </c>
      <c r="I453" s="47" t="s">
        <v>1905</v>
      </c>
      <c r="J453" s="47" t="s">
        <v>1899</v>
      </c>
      <c r="K453" s="47" t="s">
        <v>1896</v>
      </c>
      <c r="L453" s="47" t="s">
        <v>1897</v>
      </c>
      <c r="M453" s="47" t="s">
        <v>5</v>
      </c>
      <c r="N453" s="201"/>
      <c r="O453" s="46">
        <f>COUNTIF(Table48[[#This Row],[CMMI Comprehensive Primary Care Plus (CPC+)
Version Date: CY 2021]:[CMS Merit-based Incentive Payment System (MIPS)
Version Date: CY 2021]],"*yes*")</f>
        <v>0</v>
      </c>
      <c r="P453" s="223"/>
      <c r="Q453" s="223"/>
      <c r="R453" s="223"/>
      <c r="S453" s="223"/>
      <c r="T453" s="223"/>
      <c r="U453" s="223"/>
      <c r="V453" s="223"/>
      <c r="W453" s="223"/>
      <c r="X453" s="223" t="s">
        <v>2440</v>
      </c>
      <c r="Y453" s="223"/>
      <c r="Z453" s="223"/>
      <c r="AA453" s="223"/>
      <c r="AB453" s="223"/>
      <c r="AC453" s="223"/>
      <c r="AD453" s="223"/>
      <c r="AE453" s="223"/>
      <c r="AF453" s="223"/>
      <c r="AG453" s="223"/>
      <c r="AH453" s="223"/>
    </row>
    <row r="454" spans="1:34" s="26" customFormat="1" ht="76.5" customHeight="1">
      <c r="A454" s="177" t="s">
        <v>1305</v>
      </c>
      <c r="B454" s="55" t="s">
        <v>3912</v>
      </c>
      <c r="C454" s="55" t="s">
        <v>3853</v>
      </c>
      <c r="D454" s="57" t="s">
        <v>2380</v>
      </c>
      <c r="E454" s="210" t="s">
        <v>1652</v>
      </c>
      <c r="F454" s="62" t="s">
        <v>3854</v>
      </c>
      <c r="G454" s="62"/>
      <c r="H454" s="181" t="s">
        <v>3855</v>
      </c>
      <c r="I454" s="47" t="s">
        <v>1905</v>
      </c>
      <c r="J454" s="47" t="s">
        <v>1902</v>
      </c>
      <c r="K454" s="47" t="s">
        <v>1896</v>
      </c>
      <c r="L454" s="47" t="s">
        <v>1901</v>
      </c>
      <c r="M454" s="47" t="s">
        <v>1755</v>
      </c>
      <c r="N454" s="201"/>
      <c r="O454" s="46">
        <f>COUNTIF(Table48[[#This Row],[CMMI Comprehensive Primary Care Plus (CPC+)
Version Date: CY 2021]:[CMS Merit-based Incentive Payment System (MIPS)
Version Date: CY 2021]],"*yes*")</f>
        <v>1</v>
      </c>
      <c r="P454" s="223"/>
      <c r="Q454" s="223"/>
      <c r="R454" s="223"/>
      <c r="S454" s="223"/>
      <c r="T454" s="223"/>
      <c r="U454" s="223"/>
      <c r="V454" s="223"/>
      <c r="W454" s="223" t="s">
        <v>1</v>
      </c>
      <c r="X454" s="223"/>
      <c r="Y454" s="223"/>
      <c r="Z454" s="223"/>
      <c r="AA454" s="223"/>
      <c r="AB454" s="223"/>
      <c r="AC454" s="223"/>
      <c r="AD454" s="223"/>
      <c r="AE454" s="223"/>
      <c r="AF454" s="223"/>
      <c r="AG454" s="223"/>
      <c r="AH454" s="223"/>
    </row>
    <row r="455" spans="1:34" s="26" customFormat="1" ht="76.5" customHeight="1">
      <c r="A455" s="177" t="s">
        <v>378</v>
      </c>
      <c r="B455" s="55" t="s">
        <v>1290</v>
      </c>
      <c r="C455" s="55" t="s">
        <v>97</v>
      </c>
      <c r="D455" s="55" t="s">
        <v>97</v>
      </c>
      <c r="E455" s="210" t="s">
        <v>1800</v>
      </c>
      <c r="F455" s="62"/>
      <c r="G455" s="62"/>
      <c r="H455" s="181" t="s">
        <v>1779</v>
      </c>
      <c r="I455" s="47" t="s">
        <v>1921</v>
      </c>
      <c r="J455" s="47" t="s">
        <v>1906</v>
      </c>
      <c r="K455" s="47" t="s">
        <v>1896</v>
      </c>
      <c r="L455" s="47" t="s">
        <v>1897</v>
      </c>
      <c r="M455" s="47" t="s">
        <v>5</v>
      </c>
      <c r="N455" s="47"/>
      <c r="O455" s="46">
        <f>COUNTIF(Table48[[#This Row],[CMMI Comprehensive Primary Care Plus (CPC+)
Version Date: CY 2021]:[CMS Merit-based Incentive Payment System (MIPS)
Version Date: CY 2021]],"*yes*")</f>
        <v>0</v>
      </c>
      <c r="P455" s="223"/>
      <c r="Q455" s="223"/>
      <c r="R455" s="223"/>
      <c r="S455" s="223"/>
      <c r="T455" s="223"/>
      <c r="U455" s="223"/>
      <c r="V455" s="223"/>
      <c r="W455" s="223"/>
      <c r="X455" s="223"/>
      <c r="Y455" s="223"/>
      <c r="Z455" s="223"/>
      <c r="AA455" s="223"/>
      <c r="AB455" s="223"/>
      <c r="AC455" s="223"/>
      <c r="AD455" s="223"/>
      <c r="AE455" s="223"/>
      <c r="AF455" s="223"/>
      <c r="AG455" s="223"/>
      <c r="AH455" s="223" t="s">
        <v>1</v>
      </c>
    </row>
    <row r="456" spans="1:34" s="26" customFormat="1" ht="76.5" customHeight="1">
      <c r="A456" s="177" t="s">
        <v>1306</v>
      </c>
      <c r="B456" s="55" t="s">
        <v>2292</v>
      </c>
      <c r="C456" s="55" t="s">
        <v>97</v>
      </c>
      <c r="D456" s="57" t="s">
        <v>97</v>
      </c>
      <c r="E456" s="210" t="s">
        <v>1652</v>
      </c>
      <c r="F456" s="62"/>
      <c r="G456" s="62"/>
      <c r="H456" s="181" t="s">
        <v>3517</v>
      </c>
      <c r="I456" s="47" t="s">
        <v>1888</v>
      </c>
      <c r="J456" s="47" t="s">
        <v>97</v>
      </c>
      <c r="K456" s="47" t="s">
        <v>1890</v>
      </c>
      <c r="L456" s="47" t="s">
        <v>1897</v>
      </c>
      <c r="M456" s="149" t="s">
        <v>5</v>
      </c>
      <c r="N456" s="149"/>
      <c r="O456" s="46">
        <f>COUNTIF(Table48[[#This Row],[CMMI Comprehensive Primary Care Plus (CPC+)
Version Date: CY 2021]:[CMS Merit-based Incentive Payment System (MIPS)
Version Date: CY 2021]],"*yes*")</f>
        <v>0</v>
      </c>
      <c r="P456" s="223"/>
      <c r="Q456" s="223"/>
      <c r="R456" s="223"/>
      <c r="S456" s="223"/>
      <c r="T456" s="223"/>
      <c r="U456" s="223"/>
      <c r="V456" s="223"/>
      <c r="W456" s="223"/>
      <c r="X456" s="223"/>
      <c r="Y456" s="223"/>
      <c r="Z456" s="223" t="s">
        <v>1</v>
      </c>
      <c r="AA456" s="223"/>
      <c r="AB456" s="223"/>
      <c r="AC456" s="223"/>
      <c r="AD456" s="223"/>
      <c r="AE456" s="223"/>
      <c r="AF456" s="223"/>
      <c r="AG456" s="223"/>
      <c r="AH456" s="223"/>
    </row>
    <row r="457" spans="1:34" s="26" customFormat="1" ht="76.5" customHeight="1">
      <c r="A457" s="177" t="s">
        <v>1307</v>
      </c>
      <c r="B457" s="55" t="s">
        <v>3518</v>
      </c>
      <c r="C457" s="55" t="s">
        <v>97</v>
      </c>
      <c r="D457" s="57" t="s">
        <v>97</v>
      </c>
      <c r="E457" s="210" t="s">
        <v>3519</v>
      </c>
      <c r="F457" s="62"/>
      <c r="G457" s="62"/>
      <c r="H457" s="181" t="s">
        <v>1367</v>
      </c>
      <c r="I457" s="47" t="s">
        <v>1945</v>
      </c>
      <c r="J457" s="47" t="s">
        <v>97</v>
      </c>
      <c r="K457" s="47" t="s">
        <v>1890</v>
      </c>
      <c r="L457" s="47" t="s">
        <v>97</v>
      </c>
      <c r="M457" s="149" t="s">
        <v>2022</v>
      </c>
      <c r="N457" s="149"/>
      <c r="O457" s="46">
        <f>COUNTIF(Table48[[#This Row],[CMMI Comprehensive Primary Care Plus (CPC+)
Version Date: CY 2021]:[CMS Merit-based Incentive Payment System (MIPS)
Version Date: CY 2021]],"*yes*")</f>
        <v>0</v>
      </c>
      <c r="P457" s="223"/>
      <c r="Q457" s="223"/>
      <c r="R457" s="223"/>
      <c r="S457" s="223"/>
      <c r="T457" s="223"/>
      <c r="U457" s="223"/>
      <c r="V457" s="223"/>
      <c r="W457" s="223"/>
      <c r="X457" s="223"/>
      <c r="Y457" s="223"/>
      <c r="Z457" s="223"/>
      <c r="AA457" s="223"/>
      <c r="AB457" s="223"/>
      <c r="AC457" s="223"/>
      <c r="AD457" s="223"/>
      <c r="AE457" s="223"/>
      <c r="AF457" s="223"/>
      <c r="AG457" s="223"/>
      <c r="AH457" s="223"/>
    </row>
    <row r="458" spans="1:34" s="26" customFormat="1" ht="76.5" customHeight="1">
      <c r="A458" s="177" t="s">
        <v>1308</v>
      </c>
      <c r="B458" s="55" t="s">
        <v>3126</v>
      </c>
      <c r="C458" s="55" t="s">
        <v>97</v>
      </c>
      <c r="D458" s="57" t="s">
        <v>97</v>
      </c>
      <c r="E458" s="210" t="s">
        <v>1976</v>
      </c>
      <c r="F458" s="62"/>
      <c r="G458" s="62"/>
      <c r="H458" s="181" t="s">
        <v>3248</v>
      </c>
      <c r="I458" s="47" t="s">
        <v>1905</v>
      </c>
      <c r="J458" s="47" t="s">
        <v>97</v>
      </c>
      <c r="K458" s="47" t="s">
        <v>1890</v>
      </c>
      <c r="L458" s="47" t="s">
        <v>1897</v>
      </c>
      <c r="M458" s="149" t="s">
        <v>5</v>
      </c>
      <c r="N458" s="149"/>
      <c r="O458" s="46">
        <f>COUNTIF(Table48[[#This Row],[CMMI Comprehensive Primary Care Plus (CPC+)
Version Date: CY 2021]:[CMS Merit-based Incentive Payment System (MIPS)
Version Date: CY 2021]],"*yes*")</f>
        <v>1</v>
      </c>
      <c r="P458" s="223" t="s">
        <v>1</v>
      </c>
      <c r="Q458" s="223"/>
      <c r="R458" s="223"/>
      <c r="S458" s="223"/>
      <c r="T458" s="223"/>
      <c r="U458" s="223"/>
      <c r="V458" s="223"/>
      <c r="W458" s="223"/>
      <c r="X458" s="223"/>
      <c r="Y458" s="223"/>
      <c r="Z458" s="223"/>
      <c r="AA458" s="223"/>
      <c r="AB458" s="223"/>
      <c r="AC458" s="223"/>
      <c r="AD458" s="223"/>
      <c r="AE458" s="223"/>
      <c r="AF458" s="223"/>
      <c r="AG458" s="223"/>
      <c r="AH458" s="223"/>
    </row>
    <row r="459" spans="1:34" s="26" customFormat="1" ht="76.5" customHeight="1">
      <c r="A459" s="177" t="s">
        <v>1309</v>
      </c>
      <c r="B459" s="55" t="s">
        <v>1087</v>
      </c>
      <c r="C459" s="55" t="s">
        <v>97</v>
      </c>
      <c r="D459" s="55" t="s">
        <v>97</v>
      </c>
      <c r="E459" s="210" t="s">
        <v>1652</v>
      </c>
      <c r="F459" s="62"/>
      <c r="G459" s="62"/>
      <c r="H459" s="181" t="s">
        <v>2062</v>
      </c>
      <c r="I459" s="47" t="s">
        <v>97</v>
      </c>
      <c r="J459" s="47" t="s">
        <v>1906</v>
      </c>
      <c r="K459" s="47" t="s">
        <v>1890</v>
      </c>
      <c r="L459" s="47" t="s">
        <v>1897</v>
      </c>
      <c r="M459" s="149" t="s">
        <v>5</v>
      </c>
      <c r="N459" s="149"/>
      <c r="O459" s="46">
        <f>COUNTIF(Table48[[#This Row],[CMMI Comprehensive Primary Care Plus (CPC+)
Version Date: CY 2021]:[CMS Merit-based Incentive Payment System (MIPS)
Version Date: CY 2021]],"*yes*")</f>
        <v>0</v>
      </c>
      <c r="P459" s="223"/>
      <c r="Q459" s="223"/>
      <c r="R459" s="223"/>
      <c r="S459" s="223"/>
      <c r="T459" s="223"/>
      <c r="U459" s="223"/>
      <c r="V459" s="223"/>
      <c r="W459" s="223"/>
      <c r="X459" s="223"/>
      <c r="Y459" s="223"/>
      <c r="Z459" s="223"/>
      <c r="AA459" s="223"/>
      <c r="AB459" s="223"/>
      <c r="AC459" s="223"/>
      <c r="AD459" s="223"/>
      <c r="AE459" s="223"/>
      <c r="AF459" s="223"/>
      <c r="AG459" s="223"/>
      <c r="AH459" s="223"/>
    </row>
    <row r="460" spans="1:34" s="26" customFormat="1" ht="76.5" customHeight="1">
      <c r="A460" s="177" t="s">
        <v>1316</v>
      </c>
      <c r="B460" s="55" t="s">
        <v>865</v>
      </c>
      <c r="C460" s="55" t="s">
        <v>97</v>
      </c>
      <c r="D460" s="55" t="s">
        <v>97</v>
      </c>
      <c r="E460" s="210" t="s">
        <v>1976</v>
      </c>
      <c r="F460" s="62"/>
      <c r="G460" s="62"/>
      <c r="H460" s="181" t="s">
        <v>2222</v>
      </c>
      <c r="I460" s="47" t="s">
        <v>1944</v>
      </c>
      <c r="J460" s="47" t="s">
        <v>1904</v>
      </c>
      <c r="K460" s="47" t="s">
        <v>1890</v>
      </c>
      <c r="L460" s="47" t="s">
        <v>1897</v>
      </c>
      <c r="M460" s="149" t="s">
        <v>5</v>
      </c>
      <c r="N460" s="149" t="s">
        <v>1</v>
      </c>
      <c r="O460" s="46">
        <f>COUNTIF(Table48[[#This Row],[CMMI Comprehensive Primary Care Plus (CPC+)
Version Date: CY 2021]:[CMS Merit-based Incentive Payment System (MIPS)
Version Date: CY 2021]],"*yes*")</f>
        <v>1</v>
      </c>
      <c r="P460" s="223"/>
      <c r="Q460" s="223"/>
      <c r="R460" s="223" t="s">
        <v>3108</v>
      </c>
      <c r="S460" s="223"/>
      <c r="T460" s="223"/>
      <c r="U460" s="223"/>
      <c r="V460" s="223"/>
      <c r="W460" s="223"/>
      <c r="X460" s="223"/>
      <c r="Y460" s="223"/>
      <c r="Z460" s="223"/>
      <c r="AA460" s="223"/>
      <c r="AB460" s="223"/>
      <c r="AC460" s="223"/>
      <c r="AD460" s="223"/>
      <c r="AE460" s="223"/>
      <c r="AF460" s="223"/>
      <c r="AG460" s="223"/>
      <c r="AH460" s="223"/>
    </row>
    <row r="461" spans="1:34" s="26" customFormat="1" ht="76.5" customHeight="1">
      <c r="A461" s="177" t="s">
        <v>1317</v>
      </c>
      <c r="B461" s="55" t="s">
        <v>3328</v>
      </c>
      <c r="C461" s="55" t="s">
        <v>97</v>
      </c>
      <c r="D461" s="55" t="s">
        <v>97</v>
      </c>
      <c r="E461" s="210" t="s">
        <v>1652</v>
      </c>
      <c r="F461" s="62"/>
      <c r="G461" s="62"/>
      <c r="H461" s="181" t="s">
        <v>3520</v>
      </c>
      <c r="I461" s="47" t="s">
        <v>1905</v>
      </c>
      <c r="J461" s="47" t="s">
        <v>97</v>
      </c>
      <c r="K461" s="47" t="s">
        <v>1915</v>
      </c>
      <c r="L461" s="47" t="s">
        <v>1897</v>
      </c>
      <c r="M461" s="149" t="s">
        <v>5</v>
      </c>
      <c r="N461" s="149"/>
      <c r="O461" s="46">
        <f>COUNTIF(Table48[[#This Row],[CMMI Comprehensive Primary Care Plus (CPC+)
Version Date: CY 2021]:[CMS Merit-based Incentive Payment System (MIPS)
Version Date: CY 2021]],"*yes*")</f>
        <v>1</v>
      </c>
      <c r="P461" s="223"/>
      <c r="Q461" s="223"/>
      <c r="R461" s="223"/>
      <c r="S461" s="223"/>
      <c r="T461" s="223" t="s">
        <v>1</v>
      </c>
      <c r="U461" s="223"/>
      <c r="V461" s="223"/>
      <c r="W461" s="223"/>
      <c r="X461" s="223"/>
      <c r="Y461" s="223"/>
      <c r="Z461" s="223"/>
      <c r="AA461" s="223"/>
      <c r="AB461" s="223"/>
      <c r="AC461" s="223"/>
      <c r="AD461" s="223"/>
      <c r="AE461" s="223"/>
      <c r="AF461" s="223"/>
      <c r="AG461" s="223"/>
      <c r="AH461" s="223"/>
    </row>
    <row r="462" spans="1:34" s="26" customFormat="1" ht="76.5" customHeight="1">
      <c r="A462" s="177" t="s">
        <v>1334</v>
      </c>
      <c r="B462" s="55" t="s">
        <v>2192</v>
      </c>
      <c r="C462" s="55" t="s">
        <v>97</v>
      </c>
      <c r="D462" s="57" t="s">
        <v>97</v>
      </c>
      <c r="E462" s="210" t="s">
        <v>1976</v>
      </c>
      <c r="F462" s="62"/>
      <c r="G462" s="62"/>
      <c r="H462" s="181" t="s">
        <v>1481</v>
      </c>
      <c r="I462" s="47" t="s">
        <v>3011</v>
      </c>
      <c r="J462" s="47" t="s">
        <v>97</v>
      </c>
      <c r="K462" s="47" t="s">
        <v>1890</v>
      </c>
      <c r="L462" s="47" t="s">
        <v>2225</v>
      </c>
      <c r="M462" s="149" t="s">
        <v>1755</v>
      </c>
      <c r="N462" s="149"/>
      <c r="O462" s="46">
        <f>COUNTIF(Table48[[#This Row],[CMMI Comprehensive Primary Care Plus (CPC+)
Version Date: CY 2021]:[CMS Merit-based Incentive Payment System (MIPS)
Version Date: CY 2021]],"*yes*")</f>
        <v>0</v>
      </c>
      <c r="P462" s="223"/>
      <c r="Q462" s="223"/>
      <c r="R462" s="223"/>
      <c r="S462" s="223"/>
      <c r="T462" s="223"/>
      <c r="U462" s="223"/>
      <c r="V462" s="223"/>
      <c r="W462" s="223"/>
      <c r="X462" s="223"/>
      <c r="Y462" s="223"/>
      <c r="Z462" s="223"/>
      <c r="AA462" s="223"/>
      <c r="AB462" s="223"/>
      <c r="AC462" s="223"/>
      <c r="AD462" s="223"/>
      <c r="AE462" s="223" t="s">
        <v>1</v>
      </c>
      <c r="AF462" s="223"/>
      <c r="AG462" s="223"/>
      <c r="AH462" s="223"/>
    </row>
    <row r="463" spans="1:34" s="26" customFormat="1" ht="76.5" customHeight="1">
      <c r="A463" s="177" t="s">
        <v>1342</v>
      </c>
      <c r="B463" s="55" t="s">
        <v>2869</v>
      </c>
      <c r="C463" s="55" t="s">
        <v>97</v>
      </c>
      <c r="D463" s="55" t="s">
        <v>97</v>
      </c>
      <c r="E463" s="198" t="s">
        <v>1980</v>
      </c>
      <c r="F463" s="58"/>
      <c r="G463" s="58"/>
      <c r="H463" s="181" t="s">
        <v>3643</v>
      </c>
      <c r="I463" s="47" t="s">
        <v>1920</v>
      </c>
      <c r="J463" s="47" t="s">
        <v>1906</v>
      </c>
      <c r="K463" s="47" t="s">
        <v>1908</v>
      </c>
      <c r="L463" s="47" t="s">
        <v>1931</v>
      </c>
      <c r="M463" s="149" t="s">
        <v>327</v>
      </c>
      <c r="N463" s="201"/>
      <c r="O463" s="46">
        <f>COUNTIF(Table48[[#This Row],[CMMI Comprehensive Primary Care Plus (CPC+)
Version Date: CY 2021]:[CMS Merit-based Incentive Payment System (MIPS)
Version Date: CY 2021]],"*yes*")</f>
        <v>0</v>
      </c>
      <c r="P463" s="223"/>
      <c r="Q463" s="223"/>
      <c r="R463" s="223"/>
      <c r="S463" s="223"/>
      <c r="T463" s="47"/>
      <c r="U463" s="223"/>
      <c r="V463" s="223"/>
      <c r="W463" s="223"/>
      <c r="X463" s="223"/>
      <c r="Y463" s="223"/>
      <c r="Z463" s="223" t="s">
        <v>3067</v>
      </c>
      <c r="AA463" s="223"/>
      <c r="AB463" s="47"/>
      <c r="AC463" s="223"/>
      <c r="AD463" s="223"/>
      <c r="AE463" s="47"/>
      <c r="AF463" s="223"/>
      <c r="AG463" s="223"/>
      <c r="AH463" s="47"/>
    </row>
    <row r="464" spans="1:34" s="26" customFormat="1" ht="76.5" customHeight="1">
      <c r="A464" s="177" t="s">
        <v>1347</v>
      </c>
      <c r="B464" s="55" t="s">
        <v>1846</v>
      </c>
      <c r="C464" s="55" t="s">
        <v>97</v>
      </c>
      <c r="D464" s="55" t="s">
        <v>97</v>
      </c>
      <c r="E464" s="210" t="s">
        <v>1976</v>
      </c>
      <c r="F464" s="62"/>
      <c r="G464" s="62"/>
      <c r="H464" s="181" t="s">
        <v>2214</v>
      </c>
      <c r="I464" s="47" t="s">
        <v>3011</v>
      </c>
      <c r="J464" s="47" t="s">
        <v>1898</v>
      </c>
      <c r="K464" s="47" t="s">
        <v>1890</v>
      </c>
      <c r="L464" s="47" t="s">
        <v>1897</v>
      </c>
      <c r="M464" s="149" t="s">
        <v>1755</v>
      </c>
      <c r="N464" s="149"/>
      <c r="O464" s="46">
        <f>COUNTIF(Table48[[#This Row],[CMMI Comprehensive Primary Care Plus (CPC+)
Version Date: CY 2021]:[CMS Merit-based Incentive Payment System (MIPS)
Version Date: CY 2021]],"*yes*")</f>
        <v>1</v>
      </c>
      <c r="P464" s="223"/>
      <c r="Q464" s="223"/>
      <c r="R464" s="223"/>
      <c r="S464" s="223"/>
      <c r="T464" s="223" t="s">
        <v>1</v>
      </c>
      <c r="U464" s="223"/>
      <c r="V464" s="223"/>
      <c r="W464" s="223"/>
      <c r="X464" s="223"/>
      <c r="Y464" s="223"/>
      <c r="Z464" s="223"/>
      <c r="AA464" s="223"/>
      <c r="AB464" s="223"/>
      <c r="AC464" s="223"/>
      <c r="AD464" s="223"/>
      <c r="AE464" s="223"/>
      <c r="AF464" s="223"/>
      <c r="AG464" s="223"/>
      <c r="AH464" s="223"/>
    </row>
    <row r="465" spans="1:34" s="26" customFormat="1" ht="76.5" customHeight="1">
      <c r="A465" s="177" t="s">
        <v>1346</v>
      </c>
      <c r="B465" s="55" t="s">
        <v>3521</v>
      </c>
      <c r="C465" s="55" t="s">
        <v>97</v>
      </c>
      <c r="D465" s="57" t="s">
        <v>97</v>
      </c>
      <c r="E465" s="210" t="s">
        <v>1976</v>
      </c>
      <c r="F465" s="62"/>
      <c r="G465" s="62"/>
      <c r="H465" s="181" t="s">
        <v>3782</v>
      </c>
      <c r="I465" s="47" t="s">
        <v>3011</v>
      </c>
      <c r="J465" s="47" t="s">
        <v>97</v>
      </c>
      <c r="K465" s="47" t="s">
        <v>1890</v>
      </c>
      <c r="L465" s="47" t="s">
        <v>1897</v>
      </c>
      <c r="M465" s="47" t="s">
        <v>327</v>
      </c>
      <c r="N465" s="47"/>
      <c r="O465" s="46">
        <f>COUNTIF(Table48[[#This Row],[CMMI Comprehensive Primary Care Plus (CPC+)
Version Date: CY 2021]:[CMS Merit-based Incentive Payment System (MIPS)
Version Date: CY 2021]],"*yes*")</f>
        <v>0</v>
      </c>
      <c r="P465" s="223"/>
      <c r="Q465" s="223"/>
      <c r="R465" s="223"/>
      <c r="S465" s="223"/>
      <c r="T465" s="223"/>
      <c r="U465" s="223"/>
      <c r="V465" s="223"/>
      <c r="W465" s="223"/>
      <c r="X465" s="223"/>
      <c r="Y465" s="223"/>
      <c r="Z465" s="223"/>
      <c r="AA465" s="223"/>
      <c r="AB465" s="223"/>
      <c r="AC465" s="223"/>
      <c r="AD465" s="223"/>
      <c r="AE465" s="223"/>
      <c r="AF465" s="223"/>
      <c r="AG465" s="223"/>
      <c r="AH465" s="223"/>
    </row>
    <row r="466" spans="1:34" s="26" customFormat="1" ht="76.5" customHeight="1">
      <c r="A466" s="177" t="s">
        <v>379</v>
      </c>
      <c r="B466" s="55" t="s">
        <v>877</v>
      </c>
      <c r="C466" s="55" t="s">
        <v>97</v>
      </c>
      <c r="D466" s="55" t="s">
        <v>97</v>
      </c>
      <c r="E466" s="210" t="s">
        <v>1670</v>
      </c>
      <c r="F466" s="62" t="s">
        <v>2541</v>
      </c>
      <c r="G466" s="62"/>
      <c r="H466" s="181" t="s">
        <v>878</v>
      </c>
      <c r="I466" s="47" t="s">
        <v>1892</v>
      </c>
      <c r="J466" s="47" t="s">
        <v>1910</v>
      </c>
      <c r="K466" s="47" t="s">
        <v>1890</v>
      </c>
      <c r="L466" s="47" t="s">
        <v>1897</v>
      </c>
      <c r="M466" s="149" t="s">
        <v>1755</v>
      </c>
      <c r="N466" s="149" t="s">
        <v>1</v>
      </c>
      <c r="O466" s="46">
        <f>COUNTIF(Table48[[#This Row],[CMMI Comprehensive Primary Care Plus (CPC+)
Version Date: CY 2021]:[CMS Merit-based Incentive Payment System (MIPS)
Version Date: CY 2021]],"*yes*")</f>
        <v>0</v>
      </c>
      <c r="P466" s="223"/>
      <c r="Q466" s="223"/>
      <c r="R466" s="223"/>
      <c r="S466" s="223"/>
      <c r="T466" s="223"/>
      <c r="U466" s="223"/>
      <c r="V466" s="223"/>
      <c r="W466" s="223"/>
      <c r="X466" s="223"/>
      <c r="Y466" s="223"/>
      <c r="Z466" s="223"/>
      <c r="AA466" s="223"/>
      <c r="AB466" s="223"/>
      <c r="AC466" s="223"/>
      <c r="AD466" s="223"/>
      <c r="AE466" s="223"/>
      <c r="AF466" s="223"/>
      <c r="AG466" s="223"/>
      <c r="AH466" s="223"/>
    </row>
    <row r="467" spans="1:34" s="26" customFormat="1" ht="76.5" customHeight="1">
      <c r="A467" s="177" t="s">
        <v>1349</v>
      </c>
      <c r="B467" s="55" t="s">
        <v>961</v>
      </c>
      <c r="C467" s="55" t="s">
        <v>97</v>
      </c>
      <c r="D467" s="57" t="s">
        <v>97</v>
      </c>
      <c r="E467" s="210" t="s">
        <v>1670</v>
      </c>
      <c r="F467" s="62" t="s">
        <v>2542</v>
      </c>
      <c r="G467" s="62"/>
      <c r="H467" s="181" t="s">
        <v>962</v>
      </c>
      <c r="I467" s="47" t="s">
        <v>1892</v>
      </c>
      <c r="J467" s="47" t="s">
        <v>1910</v>
      </c>
      <c r="K467" s="47" t="s">
        <v>1890</v>
      </c>
      <c r="L467" s="47" t="s">
        <v>1897</v>
      </c>
      <c r="M467" s="47" t="s">
        <v>5</v>
      </c>
      <c r="N467" s="47" t="s">
        <v>1</v>
      </c>
      <c r="O467" s="46">
        <f>COUNTIF(Table48[[#This Row],[CMMI Comprehensive Primary Care Plus (CPC+)
Version Date: CY 2021]:[CMS Merit-based Incentive Payment System (MIPS)
Version Date: CY 2021]],"*yes*")</f>
        <v>0</v>
      </c>
      <c r="P467" s="223"/>
      <c r="Q467" s="223"/>
      <c r="R467" s="223"/>
      <c r="S467" s="223"/>
      <c r="T467" s="223"/>
      <c r="U467" s="223"/>
      <c r="V467" s="223"/>
      <c r="W467" s="223"/>
      <c r="X467" s="223"/>
      <c r="Y467" s="223"/>
      <c r="Z467" s="223"/>
      <c r="AA467" s="223"/>
      <c r="AB467" s="223"/>
      <c r="AC467" s="223"/>
      <c r="AD467" s="223"/>
      <c r="AE467" s="223"/>
      <c r="AF467" s="223"/>
      <c r="AG467" s="223"/>
      <c r="AH467" s="223"/>
    </row>
    <row r="468" spans="1:34" s="26" customFormat="1" ht="76.5" customHeight="1">
      <c r="A468" s="177" t="s">
        <v>1350</v>
      </c>
      <c r="B468" s="55" t="s">
        <v>963</v>
      </c>
      <c r="C468" s="55" t="s">
        <v>97</v>
      </c>
      <c r="D468" s="57" t="s">
        <v>97</v>
      </c>
      <c r="E468" s="210" t="s">
        <v>1670</v>
      </c>
      <c r="F468" s="62" t="s">
        <v>2543</v>
      </c>
      <c r="G468" s="62"/>
      <c r="H468" s="181" t="s">
        <v>964</v>
      </c>
      <c r="I468" s="47" t="s">
        <v>1892</v>
      </c>
      <c r="J468" s="47" t="s">
        <v>1910</v>
      </c>
      <c r="K468" s="47" t="s">
        <v>1890</v>
      </c>
      <c r="L468" s="47" t="s">
        <v>1897</v>
      </c>
      <c r="M468" s="47" t="s">
        <v>1755</v>
      </c>
      <c r="N468" s="47" t="s">
        <v>1</v>
      </c>
      <c r="O468" s="46">
        <f>COUNTIF(Table48[[#This Row],[CMMI Comprehensive Primary Care Plus (CPC+)
Version Date: CY 2021]:[CMS Merit-based Incentive Payment System (MIPS)
Version Date: CY 2021]],"*yes*")</f>
        <v>0</v>
      </c>
      <c r="P468" s="223"/>
      <c r="Q468" s="223"/>
      <c r="R468" s="223"/>
      <c r="S468" s="223"/>
      <c r="T468" s="223"/>
      <c r="U468" s="223"/>
      <c r="V468" s="223"/>
      <c r="W468" s="223"/>
      <c r="X468" s="223"/>
      <c r="Y468" s="223"/>
      <c r="Z468" s="223"/>
      <c r="AA468" s="223"/>
      <c r="AB468" s="223"/>
      <c r="AC468" s="223"/>
      <c r="AD468" s="223"/>
      <c r="AE468" s="223"/>
      <c r="AF468" s="223"/>
      <c r="AG468" s="223"/>
      <c r="AH468" s="223"/>
    </row>
    <row r="469" spans="1:34" s="26" customFormat="1" ht="76.5" customHeight="1">
      <c r="A469" s="177" t="s">
        <v>1351</v>
      </c>
      <c r="B469" s="55" t="s">
        <v>1668</v>
      </c>
      <c r="C469" s="55" t="s">
        <v>97</v>
      </c>
      <c r="D469" s="57" t="s">
        <v>97</v>
      </c>
      <c r="E469" s="210" t="s">
        <v>1670</v>
      </c>
      <c r="F469" s="62" t="s">
        <v>2544</v>
      </c>
      <c r="G469" s="62"/>
      <c r="H469" s="181" t="s">
        <v>1669</v>
      </c>
      <c r="I469" s="47" t="s">
        <v>1892</v>
      </c>
      <c r="J469" s="47" t="s">
        <v>1910</v>
      </c>
      <c r="K469" s="47" t="s">
        <v>1890</v>
      </c>
      <c r="L469" s="47" t="s">
        <v>1897</v>
      </c>
      <c r="M469" s="47" t="s">
        <v>327</v>
      </c>
      <c r="N469" s="47"/>
      <c r="O469" s="46">
        <f>COUNTIF(Table48[[#This Row],[CMMI Comprehensive Primary Care Plus (CPC+)
Version Date: CY 2021]:[CMS Merit-based Incentive Payment System (MIPS)
Version Date: CY 2021]],"*yes*")</f>
        <v>0</v>
      </c>
      <c r="P469" s="223"/>
      <c r="Q469" s="223"/>
      <c r="R469" s="223"/>
      <c r="S469" s="223"/>
      <c r="T469" s="223"/>
      <c r="U469" s="223"/>
      <c r="V469" s="223"/>
      <c r="W469" s="223"/>
      <c r="X469" s="223"/>
      <c r="Y469" s="223"/>
      <c r="Z469" s="223"/>
      <c r="AA469" s="223"/>
      <c r="AB469" s="223"/>
      <c r="AC469" s="223"/>
      <c r="AD469" s="223"/>
      <c r="AE469" s="223"/>
      <c r="AF469" s="223"/>
      <c r="AG469" s="223"/>
      <c r="AH469" s="223"/>
    </row>
    <row r="470" spans="1:34" s="26" customFormat="1" ht="76.5" customHeight="1">
      <c r="A470" s="177" t="s">
        <v>1352</v>
      </c>
      <c r="B470" s="55" t="s">
        <v>960</v>
      </c>
      <c r="C470" s="55" t="s">
        <v>97</v>
      </c>
      <c r="D470" s="57" t="s">
        <v>97</v>
      </c>
      <c r="E470" s="210" t="s">
        <v>1966</v>
      </c>
      <c r="F470" s="62" t="s">
        <v>2545</v>
      </c>
      <c r="G470" s="62"/>
      <c r="H470" s="181" t="s">
        <v>1811</v>
      </c>
      <c r="I470" s="47" t="s">
        <v>3000</v>
      </c>
      <c r="J470" s="47" t="s">
        <v>1904</v>
      </c>
      <c r="K470" s="47" t="s">
        <v>1890</v>
      </c>
      <c r="L470" s="47" t="s">
        <v>1897</v>
      </c>
      <c r="M470" s="47" t="s">
        <v>1755</v>
      </c>
      <c r="N470" s="47"/>
      <c r="O470" s="46">
        <f>COUNTIF(Table48[[#This Row],[CMMI Comprehensive Primary Care Plus (CPC+)
Version Date: CY 2021]:[CMS Merit-based Incentive Payment System (MIPS)
Version Date: CY 2021]],"*yes*")</f>
        <v>0</v>
      </c>
      <c r="P470" s="223"/>
      <c r="Q470" s="223"/>
      <c r="R470" s="223"/>
      <c r="S470" s="223"/>
      <c r="T470" s="223"/>
      <c r="U470" s="223"/>
      <c r="V470" s="223"/>
      <c r="W470" s="223"/>
      <c r="X470" s="223"/>
      <c r="Y470" s="223"/>
      <c r="Z470" s="223"/>
      <c r="AA470" s="223"/>
      <c r="AB470" s="223"/>
      <c r="AC470" s="223"/>
      <c r="AD470" s="223"/>
      <c r="AE470" s="223"/>
      <c r="AF470" s="223"/>
      <c r="AG470" s="223"/>
      <c r="AH470" s="223"/>
    </row>
    <row r="471" spans="1:34" s="26" customFormat="1" ht="76.5" customHeight="1">
      <c r="A471" s="177" t="s">
        <v>1360</v>
      </c>
      <c r="B471" s="55" t="s">
        <v>3018</v>
      </c>
      <c r="C471" s="55" t="s">
        <v>97</v>
      </c>
      <c r="D471" s="55" t="s">
        <v>97</v>
      </c>
      <c r="E471" s="210" t="s">
        <v>1961</v>
      </c>
      <c r="F471" s="62"/>
      <c r="G471" s="62"/>
      <c r="H471" s="181" t="s">
        <v>3019</v>
      </c>
      <c r="I471" s="47" t="s">
        <v>1921</v>
      </c>
      <c r="J471" s="47" t="s">
        <v>1898</v>
      </c>
      <c r="K471" s="47" t="s">
        <v>1896</v>
      </c>
      <c r="L471" s="47" t="s">
        <v>1897</v>
      </c>
      <c r="M471" s="149" t="s">
        <v>6</v>
      </c>
      <c r="N471" s="149"/>
      <c r="O471" s="46">
        <f>COUNTIF(Table48[[#This Row],[CMMI Comprehensive Primary Care Plus (CPC+)
Version Date: CY 2021]:[CMS Merit-based Incentive Payment System (MIPS)
Version Date: CY 2021]],"*yes*")</f>
        <v>0</v>
      </c>
      <c r="P471" s="223"/>
      <c r="Q471" s="223"/>
      <c r="R471" s="223"/>
      <c r="S471" s="223"/>
      <c r="T471" s="223"/>
      <c r="U471" s="223"/>
      <c r="V471" s="223"/>
      <c r="W471" s="223"/>
      <c r="X471" s="223"/>
      <c r="Y471" s="223"/>
      <c r="Z471" s="223"/>
      <c r="AA471" s="223"/>
      <c r="AB471" s="223"/>
      <c r="AC471" s="223"/>
      <c r="AD471" s="223"/>
      <c r="AE471" s="223"/>
      <c r="AF471" s="223"/>
      <c r="AG471" s="223"/>
      <c r="AH471" s="223" t="s">
        <v>1</v>
      </c>
    </row>
    <row r="472" spans="1:34" s="26" customFormat="1" ht="76.5" customHeight="1">
      <c r="A472" s="177" t="s">
        <v>1361</v>
      </c>
      <c r="B472" s="55" t="s">
        <v>2518</v>
      </c>
      <c r="C472" s="55" t="s">
        <v>97</v>
      </c>
      <c r="D472" s="57" t="s">
        <v>97</v>
      </c>
      <c r="E472" s="210" t="s">
        <v>1948</v>
      </c>
      <c r="F472" s="62" t="s">
        <v>2547</v>
      </c>
      <c r="G472" s="62"/>
      <c r="H472" s="181" t="s">
        <v>2519</v>
      </c>
      <c r="I472" s="47" t="s">
        <v>3000</v>
      </c>
      <c r="J472" s="47" t="s">
        <v>1907</v>
      </c>
      <c r="K472" s="47" t="s">
        <v>1896</v>
      </c>
      <c r="L472" s="47" t="s">
        <v>1897</v>
      </c>
      <c r="M472" s="47" t="s">
        <v>5</v>
      </c>
      <c r="N472" s="47"/>
      <c r="O472" s="46">
        <f>COUNTIF(Table48[[#This Row],[CMMI Comprehensive Primary Care Plus (CPC+)
Version Date: CY 2021]:[CMS Merit-based Incentive Payment System (MIPS)
Version Date: CY 2021]],"*yes*")</f>
        <v>1</v>
      </c>
      <c r="P472" s="223"/>
      <c r="Q472" s="223"/>
      <c r="R472" s="223"/>
      <c r="S472" s="223"/>
      <c r="T472" s="223"/>
      <c r="U472" s="223"/>
      <c r="V472" s="223"/>
      <c r="W472" s="223" t="s">
        <v>1</v>
      </c>
      <c r="X472" s="223"/>
      <c r="Y472" s="223"/>
      <c r="Z472" s="223"/>
      <c r="AA472" s="223"/>
      <c r="AB472" s="223"/>
      <c r="AC472" s="223"/>
      <c r="AD472" s="223"/>
      <c r="AE472" s="223"/>
      <c r="AF472" s="223"/>
      <c r="AG472" s="223"/>
      <c r="AH472" s="223"/>
    </row>
    <row r="473" spans="1:34" s="26" customFormat="1" ht="76.5" customHeight="1">
      <c r="A473" s="177" t="s">
        <v>1368</v>
      </c>
      <c r="B473" s="55" t="s">
        <v>2520</v>
      </c>
      <c r="C473" s="55" t="s">
        <v>97</v>
      </c>
      <c r="D473" s="55" t="s">
        <v>97</v>
      </c>
      <c r="E473" s="210" t="s">
        <v>1948</v>
      </c>
      <c r="F473" s="62" t="s">
        <v>2548</v>
      </c>
      <c r="G473" s="62"/>
      <c r="H473" s="181" t="s">
        <v>2521</v>
      </c>
      <c r="I473" s="47" t="s">
        <v>3000</v>
      </c>
      <c r="J473" s="47" t="s">
        <v>1907</v>
      </c>
      <c r="K473" s="47" t="s">
        <v>1896</v>
      </c>
      <c r="L473" s="47" t="s">
        <v>1897</v>
      </c>
      <c r="M473" s="201" t="s">
        <v>1755</v>
      </c>
      <c r="N473" s="47"/>
      <c r="O473" s="46">
        <f>COUNTIF(Table48[[#This Row],[CMMI Comprehensive Primary Care Plus (CPC+)
Version Date: CY 2021]:[CMS Merit-based Incentive Payment System (MIPS)
Version Date: CY 2021]],"*yes*")</f>
        <v>1</v>
      </c>
      <c r="P473" s="223"/>
      <c r="Q473" s="223"/>
      <c r="R473" s="223"/>
      <c r="S473" s="223"/>
      <c r="T473" s="223"/>
      <c r="U473" s="223"/>
      <c r="V473" s="223"/>
      <c r="W473" s="223" t="s">
        <v>1</v>
      </c>
      <c r="X473" s="223"/>
      <c r="Y473" s="223"/>
      <c r="Z473" s="223"/>
      <c r="AA473" s="223"/>
      <c r="AB473" s="223"/>
      <c r="AC473" s="223"/>
      <c r="AD473" s="223"/>
      <c r="AE473" s="223"/>
      <c r="AF473" s="223"/>
      <c r="AG473" s="223"/>
      <c r="AH473" s="223"/>
    </row>
    <row r="474" spans="1:34" s="26" customFormat="1" ht="76.5" customHeight="1">
      <c r="A474" s="177" t="s">
        <v>1369</v>
      </c>
      <c r="B474" s="55" t="s">
        <v>1942</v>
      </c>
      <c r="C474" s="55" t="s">
        <v>97</v>
      </c>
      <c r="D474" s="57" t="s">
        <v>97</v>
      </c>
      <c r="E474" s="210" t="s">
        <v>1952</v>
      </c>
      <c r="F474" s="62" t="s">
        <v>2549</v>
      </c>
      <c r="G474" s="62"/>
      <c r="H474" s="181" t="s">
        <v>965</v>
      </c>
      <c r="I474" s="47" t="s">
        <v>3000</v>
      </c>
      <c r="J474" s="47" t="s">
        <v>1889</v>
      </c>
      <c r="K474" s="47" t="s">
        <v>1890</v>
      </c>
      <c r="L474" s="47" t="s">
        <v>1897</v>
      </c>
      <c r="M474" s="201" t="s">
        <v>1755</v>
      </c>
      <c r="N474" s="47"/>
      <c r="O474" s="46">
        <f>COUNTIF(Table48[[#This Row],[CMMI Comprehensive Primary Care Plus (CPC+)
Version Date: CY 2021]:[CMS Merit-based Incentive Payment System (MIPS)
Version Date: CY 2021]],"*yes*")</f>
        <v>1</v>
      </c>
      <c r="P474" s="223"/>
      <c r="Q474" s="223"/>
      <c r="R474" s="223"/>
      <c r="S474" s="223"/>
      <c r="T474" s="223"/>
      <c r="U474" s="223"/>
      <c r="V474" s="223"/>
      <c r="W474" s="223" t="s">
        <v>1</v>
      </c>
      <c r="X474" s="223"/>
      <c r="Y474" s="223"/>
      <c r="Z474" s="223"/>
      <c r="AA474" s="223"/>
      <c r="AB474" s="223"/>
      <c r="AC474" s="223"/>
      <c r="AD474" s="223"/>
      <c r="AE474" s="223"/>
      <c r="AF474" s="223"/>
      <c r="AG474" s="223"/>
      <c r="AH474" s="223"/>
    </row>
    <row r="475" spans="1:34" s="26" customFormat="1" ht="76.5" customHeight="1">
      <c r="A475" s="177" t="s">
        <v>3926</v>
      </c>
      <c r="B475" s="55" t="s">
        <v>3657</v>
      </c>
      <c r="C475" s="55" t="s">
        <v>97</v>
      </c>
      <c r="D475" s="55" t="s">
        <v>97</v>
      </c>
      <c r="E475" s="198" t="s">
        <v>583</v>
      </c>
      <c r="F475" s="58"/>
      <c r="G475" s="58"/>
      <c r="H475" s="181" t="s">
        <v>3658</v>
      </c>
      <c r="I475" s="47" t="s">
        <v>1921</v>
      </c>
      <c r="J475" s="47" t="s">
        <v>1916</v>
      </c>
      <c r="K475" s="47" t="s">
        <v>1896</v>
      </c>
      <c r="L475" s="47" t="s">
        <v>2210</v>
      </c>
      <c r="M475" s="149" t="s">
        <v>1755</v>
      </c>
      <c r="N475" s="201"/>
      <c r="O475" s="46">
        <f>COUNTIF(Table48[[#This Row],[CMMI Comprehensive Primary Care Plus (CPC+)
Version Date: CY 2021]:[CMS Merit-based Incentive Payment System (MIPS)
Version Date: CY 2021]],"*yes*")</f>
        <v>0</v>
      </c>
      <c r="P475" s="223"/>
      <c r="Q475" s="223"/>
      <c r="R475" s="223"/>
      <c r="S475" s="223"/>
      <c r="T475" s="47"/>
      <c r="U475" s="223"/>
      <c r="V475" s="223"/>
      <c r="W475" s="223"/>
      <c r="X475" s="223"/>
      <c r="Y475" s="223"/>
      <c r="Z475" s="223"/>
      <c r="AA475" s="223"/>
      <c r="AB475" s="47"/>
      <c r="AC475" s="223"/>
      <c r="AD475" s="223"/>
      <c r="AE475" s="47"/>
      <c r="AF475" s="223"/>
      <c r="AG475" s="223"/>
      <c r="AH475" s="47"/>
    </row>
    <row r="476" spans="1:34" s="26" customFormat="1" ht="76.5" customHeight="1">
      <c r="A476" s="177" t="s">
        <v>1370</v>
      </c>
      <c r="B476" s="55" t="s">
        <v>966</v>
      </c>
      <c r="C476" s="55" t="s">
        <v>97</v>
      </c>
      <c r="D476" s="57" t="s">
        <v>97</v>
      </c>
      <c r="E476" s="210" t="s">
        <v>1952</v>
      </c>
      <c r="F476" s="62" t="s">
        <v>2550</v>
      </c>
      <c r="G476" s="62"/>
      <c r="H476" s="181" t="s">
        <v>3215</v>
      </c>
      <c r="I476" s="47" t="s">
        <v>3000</v>
      </c>
      <c r="J476" s="47" t="s">
        <v>1889</v>
      </c>
      <c r="K476" s="47" t="s">
        <v>1890</v>
      </c>
      <c r="L476" s="47" t="s">
        <v>1897</v>
      </c>
      <c r="M476" s="201" t="s">
        <v>5</v>
      </c>
      <c r="N476" s="47"/>
      <c r="O476" s="46">
        <f>COUNTIF(Table48[[#This Row],[CMMI Comprehensive Primary Care Plus (CPC+)
Version Date: CY 2021]:[CMS Merit-based Incentive Payment System (MIPS)
Version Date: CY 2021]],"*yes*")</f>
        <v>1</v>
      </c>
      <c r="P476" s="223"/>
      <c r="Q476" s="223"/>
      <c r="R476" s="223"/>
      <c r="S476" s="223"/>
      <c r="T476" s="223"/>
      <c r="U476" s="223"/>
      <c r="V476" s="223"/>
      <c r="W476" s="223" t="s">
        <v>1</v>
      </c>
      <c r="X476" s="223"/>
      <c r="Y476" s="223"/>
      <c r="Z476" s="223"/>
      <c r="AA476" s="223"/>
      <c r="AB476" s="223"/>
      <c r="AC476" s="223"/>
      <c r="AD476" s="223"/>
      <c r="AE476" s="223"/>
      <c r="AF476" s="223"/>
      <c r="AG476" s="223"/>
      <c r="AH476" s="223"/>
    </row>
    <row r="477" spans="1:34" s="26" customFormat="1" ht="76.5" customHeight="1">
      <c r="A477" s="177" t="s">
        <v>380</v>
      </c>
      <c r="B477" s="55" t="s">
        <v>967</v>
      </c>
      <c r="C477" s="55" t="s">
        <v>97</v>
      </c>
      <c r="D477" s="55" t="s">
        <v>97</v>
      </c>
      <c r="E477" s="210" t="s">
        <v>1952</v>
      </c>
      <c r="F477" s="62" t="s">
        <v>2551</v>
      </c>
      <c r="G477" s="62"/>
      <c r="H477" s="181" t="s">
        <v>968</v>
      </c>
      <c r="I477" s="47" t="s">
        <v>1888</v>
      </c>
      <c r="J477" s="47" t="s">
        <v>1889</v>
      </c>
      <c r="K477" s="47" t="s">
        <v>1890</v>
      </c>
      <c r="L477" s="47" t="s">
        <v>1897</v>
      </c>
      <c r="M477" s="207" t="s">
        <v>5</v>
      </c>
      <c r="N477" s="149"/>
      <c r="O477" s="46">
        <f>COUNTIF(Table48[[#This Row],[CMMI Comprehensive Primary Care Plus (CPC+)
Version Date: CY 2021]:[CMS Merit-based Incentive Payment System (MIPS)
Version Date: CY 2021]],"*yes*")</f>
        <v>0</v>
      </c>
      <c r="P477" s="223"/>
      <c r="Q477" s="223"/>
      <c r="R477" s="223"/>
      <c r="S477" s="223"/>
      <c r="T477" s="223"/>
      <c r="U477" s="223"/>
      <c r="V477" s="223"/>
      <c r="W477" s="223"/>
      <c r="X477" s="223"/>
      <c r="Y477" s="223"/>
      <c r="Z477" s="223"/>
      <c r="AA477" s="223"/>
      <c r="AB477" s="223"/>
      <c r="AC477" s="223"/>
      <c r="AD477" s="223"/>
      <c r="AE477" s="223"/>
      <c r="AF477" s="223"/>
      <c r="AG477" s="223"/>
      <c r="AH477" s="223"/>
    </row>
    <row r="478" spans="1:34" s="26" customFormat="1" ht="76.5" customHeight="1">
      <c r="A478" s="177" t="s">
        <v>1371</v>
      </c>
      <c r="B478" s="55" t="s">
        <v>969</v>
      </c>
      <c r="C478" s="55" t="s">
        <v>97</v>
      </c>
      <c r="D478" s="55" t="s">
        <v>97</v>
      </c>
      <c r="E478" s="210" t="s">
        <v>1952</v>
      </c>
      <c r="F478" s="62" t="s">
        <v>2552</v>
      </c>
      <c r="G478" s="62"/>
      <c r="H478" s="181" t="s">
        <v>970</v>
      </c>
      <c r="I478" s="47" t="s">
        <v>1888</v>
      </c>
      <c r="J478" s="47" t="s">
        <v>1889</v>
      </c>
      <c r="K478" s="47" t="s">
        <v>1890</v>
      </c>
      <c r="L478" s="47" t="s">
        <v>1897</v>
      </c>
      <c r="M478" s="201" t="s">
        <v>5</v>
      </c>
      <c r="N478" s="47"/>
      <c r="O478" s="46">
        <f>COUNTIF(Table48[[#This Row],[CMMI Comprehensive Primary Care Plus (CPC+)
Version Date: CY 2021]:[CMS Merit-based Incentive Payment System (MIPS)
Version Date: CY 2021]],"*yes*")</f>
        <v>0</v>
      </c>
      <c r="P478" s="223"/>
      <c r="Q478" s="223"/>
      <c r="R478" s="223"/>
      <c r="S478" s="223"/>
      <c r="T478" s="223"/>
      <c r="U478" s="223"/>
      <c r="V478" s="223"/>
      <c r="W478" s="223"/>
      <c r="X478" s="223"/>
      <c r="Y478" s="223"/>
      <c r="Z478" s="223"/>
      <c r="AA478" s="223"/>
      <c r="AB478" s="223"/>
      <c r="AC478" s="223"/>
      <c r="AD478" s="223"/>
      <c r="AE478" s="223"/>
      <c r="AF478" s="223"/>
      <c r="AG478" s="223"/>
      <c r="AH478" s="223"/>
    </row>
    <row r="479" spans="1:34" s="26" customFormat="1" ht="76.5" customHeight="1">
      <c r="A479" s="177" t="s">
        <v>1376</v>
      </c>
      <c r="B479" s="55" t="s">
        <v>2189</v>
      </c>
      <c r="C479" s="55" t="s">
        <v>97</v>
      </c>
      <c r="D479" s="57" t="s">
        <v>97</v>
      </c>
      <c r="E479" s="210" t="s">
        <v>1976</v>
      </c>
      <c r="F479" s="62"/>
      <c r="G479" s="62"/>
      <c r="H479" s="181" t="s">
        <v>2043</v>
      </c>
      <c r="I479" s="47" t="s">
        <v>3011</v>
      </c>
      <c r="J479" s="47" t="s">
        <v>97</v>
      </c>
      <c r="K479" s="47" t="s">
        <v>1890</v>
      </c>
      <c r="L479" s="47" t="s">
        <v>1897</v>
      </c>
      <c r="M479" s="201" t="s">
        <v>5</v>
      </c>
      <c r="N479" s="47"/>
      <c r="O479" s="46">
        <f>COUNTIF(Table48[[#This Row],[CMMI Comprehensive Primary Care Plus (CPC+)
Version Date: CY 2021]:[CMS Merit-based Incentive Payment System (MIPS)
Version Date: CY 2021]],"*yes*")</f>
        <v>0</v>
      </c>
      <c r="P479" s="223"/>
      <c r="Q479" s="223"/>
      <c r="R479" s="223"/>
      <c r="S479" s="223"/>
      <c r="T479" s="223"/>
      <c r="U479" s="223"/>
      <c r="V479" s="223"/>
      <c r="W479" s="223"/>
      <c r="X479" s="223"/>
      <c r="Y479" s="223"/>
      <c r="Z479" s="223"/>
      <c r="AA479" s="223"/>
      <c r="AB479" s="223"/>
      <c r="AC479" s="223"/>
      <c r="AD479" s="223"/>
      <c r="AE479" s="223"/>
      <c r="AF479" s="223"/>
      <c r="AG479" s="223"/>
      <c r="AH479" s="223" t="s">
        <v>1</v>
      </c>
    </row>
    <row r="480" spans="1:34" s="26" customFormat="1" ht="76.5" customHeight="1">
      <c r="A480" s="226" t="s">
        <v>1379</v>
      </c>
      <c r="B480" s="55" t="s">
        <v>3522</v>
      </c>
      <c r="C480" s="55" t="s">
        <v>97</v>
      </c>
      <c r="D480" s="55" t="s">
        <v>97</v>
      </c>
      <c r="E480" s="210" t="s">
        <v>3523</v>
      </c>
      <c r="F480" s="62"/>
      <c r="G480" s="62"/>
      <c r="H480" s="181" t="s">
        <v>3524</v>
      </c>
      <c r="I480" s="47" t="s">
        <v>3000</v>
      </c>
      <c r="J480" s="201" t="s">
        <v>1893</v>
      </c>
      <c r="K480" s="201" t="s">
        <v>1890</v>
      </c>
      <c r="L480" s="201" t="s">
        <v>1897</v>
      </c>
      <c r="M480" s="207" t="s">
        <v>5</v>
      </c>
      <c r="N480" s="207"/>
      <c r="O480" s="46">
        <f>COUNTIF(Table48[[#This Row],[CMMI Comprehensive Primary Care Plus (CPC+)
Version Date: CY 2021]:[CMS Merit-based Incentive Payment System (MIPS)
Version Date: CY 2021]],"*yes*")</f>
        <v>0</v>
      </c>
      <c r="P480" s="223"/>
      <c r="Q480" s="223"/>
      <c r="R480" s="223"/>
      <c r="S480" s="223"/>
      <c r="T480" s="223"/>
      <c r="U480" s="223"/>
      <c r="V480" s="223"/>
      <c r="W480" s="223"/>
      <c r="X480" s="223"/>
      <c r="Y480" s="223"/>
      <c r="Z480" s="223"/>
      <c r="AA480" s="223"/>
      <c r="AB480" s="223"/>
      <c r="AC480" s="223"/>
      <c r="AD480" s="223"/>
      <c r="AE480" s="223"/>
      <c r="AF480" s="223"/>
      <c r="AG480" s="223"/>
      <c r="AH480" s="223"/>
    </row>
    <row r="481" spans="1:34" s="26" customFormat="1" ht="76.5" customHeight="1">
      <c r="A481" s="177" t="s">
        <v>1380</v>
      </c>
      <c r="B481" s="55" t="s">
        <v>1649</v>
      </c>
      <c r="C481" s="55" t="s">
        <v>97</v>
      </c>
      <c r="D481" s="55" t="s">
        <v>97</v>
      </c>
      <c r="E481" s="210" t="s">
        <v>1653</v>
      </c>
      <c r="F481" s="62" t="s">
        <v>2553</v>
      </c>
      <c r="G481" s="62"/>
      <c r="H481" s="181" t="s">
        <v>2060</v>
      </c>
      <c r="I481" s="47" t="s">
        <v>1888</v>
      </c>
      <c r="J481" s="47" t="s">
        <v>1911</v>
      </c>
      <c r="K481" s="47" t="s">
        <v>1890</v>
      </c>
      <c r="L481" s="47" t="s">
        <v>1901</v>
      </c>
      <c r="M481" s="47" t="s">
        <v>327</v>
      </c>
      <c r="N481" s="47" t="s">
        <v>1</v>
      </c>
      <c r="O481" s="46">
        <f>COUNTIF(Table48[[#This Row],[CMMI Comprehensive Primary Care Plus (CPC+)
Version Date: CY 2021]:[CMS Merit-based Incentive Payment System (MIPS)
Version Date: CY 2021]],"*yes*")</f>
        <v>1</v>
      </c>
      <c r="P481" s="223"/>
      <c r="Q481" s="223"/>
      <c r="R481" s="223"/>
      <c r="S481" s="223"/>
      <c r="T481" s="223"/>
      <c r="U481" s="223"/>
      <c r="V481" s="223"/>
      <c r="W481" s="223" t="s">
        <v>1</v>
      </c>
      <c r="X481" s="223" t="s">
        <v>2478</v>
      </c>
      <c r="Y481" s="223"/>
      <c r="Z481" s="223"/>
      <c r="AA481" s="223"/>
      <c r="AB481" s="223"/>
      <c r="AC481" s="223"/>
      <c r="AD481" s="223"/>
      <c r="AE481" s="223"/>
      <c r="AF481" s="223"/>
      <c r="AG481" s="223"/>
      <c r="AH481" s="223"/>
    </row>
    <row r="482" spans="1:34" s="26" customFormat="1" ht="76.5" customHeight="1">
      <c r="A482" s="177" t="s">
        <v>1381</v>
      </c>
      <c r="B482" s="55" t="s">
        <v>2303</v>
      </c>
      <c r="C482" s="55" t="s">
        <v>97</v>
      </c>
      <c r="D482" s="57" t="s">
        <v>97</v>
      </c>
      <c r="E482" s="210" t="s">
        <v>1928</v>
      </c>
      <c r="F482" s="62"/>
      <c r="G482" s="62"/>
      <c r="H482" s="181" t="s">
        <v>3214</v>
      </c>
      <c r="I482" s="47" t="s">
        <v>3011</v>
      </c>
      <c r="J482" s="47" t="s">
        <v>1893</v>
      </c>
      <c r="K482" s="47" t="s">
        <v>1890</v>
      </c>
      <c r="L482" s="47" t="s">
        <v>1897</v>
      </c>
      <c r="M482" s="47" t="s">
        <v>327</v>
      </c>
      <c r="N482" s="47"/>
      <c r="O482" s="46">
        <f>COUNTIF(Table48[[#This Row],[CMMI Comprehensive Primary Care Plus (CPC+)
Version Date: CY 2021]:[CMS Merit-based Incentive Payment System (MIPS)
Version Date: CY 2021]],"*yes*")</f>
        <v>0</v>
      </c>
      <c r="P482" s="223"/>
      <c r="Q482" s="223"/>
      <c r="R482" s="223"/>
      <c r="S482" s="223"/>
      <c r="T482" s="223"/>
      <c r="U482" s="223"/>
      <c r="V482" s="223"/>
      <c r="W482" s="223"/>
      <c r="X482" s="223"/>
      <c r="Y482" s="223"/>
      <c r="Z482" s="223"/>
      <c r="AA482" s="223"/>
      <c r="AB482" s="223"/>
      <c r="AC482" s="223"/>
      <c r="AD482" s="223"/>
      <c r="AE482" s="223"/>
      <c r="AF482" s="223" t="s">
        <v>1</v>
      </c>
      <c r="AG482" s="223"/>
      <c r="AH482" s="223"/>
    </row>
    <row r="483" spans="1:34" s="26" customFormat="1" ht="76.5" customHeight="1">
      <c r="A483" s="177" t="s">
        <v>1383</v>
      </c>
      <c r="B483" s="55" t="s">
        <v>3525</v>
      </c>
      <c r="C483" s="55" t="s">
        <v>97</v>
      </c>
      <c r="D483" s="55" t="s">
        <v>97</v>
      </c>
      <c r="E483" s="210" t="s">
        <v>1928</v>
      </c>
      <c r="F483" s="62"/>
      <c r="G483" s="62"/>
      <c r="H483" s="181" t="s">
        <v>3526</v>
      </c>
      <c r="I483" s="47" t="s">
        <v>3011</v>
      </c>
      <c r="J483" s="47" t="s">
        <v>1893</v>
      </c>
      <c r="K483" s="47" t="s">
        <v>1890</v>
      </c>
      <c r="L483" s="47" t="s">
        <v>1897</v>
      </c>
      <c r="M483" s="47" t="s">
        <v>327</v>
      </c>
      <c r="N483" s="47"/>
      <c r="O483" s="46">
        <f>COUNTIF(Table48[[#This Row],[CMMI Comprehensive Primary Care Plus (CPC+)
Version Date: CY 2021]:[CMS Merit-based Incentive Payment System (MIPS)
Version Date: CY 2021]],"*yes*")</f>
        <v>0</v>
      </c>
      <c r="P483" s="223"/>
      <c r="Q483" s="223"/>
      <c r="R483" s="223"/>
      <c r="S483" s="223"/>
      <c r="T483" s="223"/>
      <c r="U483" s="223"/>
      <c r="V483" s="223"/>
      <c r="W483" s="223"/>
      <c r="X483" s="223"/>
      <c r="Y483" s="223"/>
      <c r="Z483" s="223"/>
      <c r="AA483" s="223"/>
      <c r="AB483" s="223"/>
      <c r="AC483" s="223"/>
      <c r="AD483" s="223"/>
      <c r="AE483" s="223"/>
      <c r="AF483" s="223"/>
      <c r="AG483" s="223"/>
      <c r="AH483" s="223"/>
    </row>
    <row r="484" spans="1:34" s="26" customFormat="1" ht="76.5" customHeight="1">
      <c r="A484" s="177" t="s">
        <v>1386</v>
      </c>
      <c r="B484" s="55" t="s">
        <v>2290</v>
      </c>
      <c r="C484" s="55" t="s">
        <v>97</v>
      </c>
      <c r="D484" s="55" t="s">
        <v>97</v>
      </c>
      <c r="E484" s="210" t="s">
        <v>240</v>
      </c>
      <c r="F484" s="62"/>
      <c r="G484" s="62"/>
      <c r="H484" s="181" t="s">
        <v>1705</v>
      </c>
      <c r="I484" s="47" t="s">
        <v>1905</v>
      </c>
      <c r="J484" s="47" t="s">
        <v>1893</v>
      </c>
      <c r="K484" s="47" t="s">
        <v>1890</v>
      </c>
      <c r="L484" s="47" t="s">
        <v>1897</v>
      </c>
      <c r="M484" s="47" t="s">
        <v>1755</v>
      </c>
      <c r="N484" s="47"/>
      <c r="O484" s="46">
        <f>COUNTIF(Table48[[#This Row],[CMMI Comprehensive Primary Care Plus (CPC+)
Version Date: CY 2021]:[CMS Merit-based Incentive Payment System (MIPS)
Version Date: CY 2021]],"*yes*")</f>
        <v>0</v>
      </c>
      <c r="P484" s="223"/>
      <c r="Q484" s="223"/>
      <c r="R484" s="223"/>
      <c r="S484" s="223"/>
      <c r="T484" s="223"/>
      <c r="U484" s="223"/>
      <c r="V484" s="223"/>
      <c r="W484" s="223"/>
      <c r="X484" s="223"/>
      <c r="Y484" s="223"/>
      <c r="Z484" s="223"/>
      <c r="AA484" s="223"/>
      <c r="AB484" s="223"/>
      <c r="AC484" s="223"/>
      <c r="AD484" s="223"/>
      <c r="AE484" s="223"/>
      <c r="AF484" s="223"/>
      <c r="AG484" s="223"/>
      <c r="AH484" s="223"/>
    </row>
    <row r="485" spans="1:34" s="26" customFormat="1" ht="76.5" customHeight="1">
      <c r="A485" s="177" t="s">
        <v>1387</v>
      </c>
      <c r="B485" s="55" t="s">
        <v>3527</v>
      </c>
      <c r="C485" s="55" t="s">
        <v>97</v>
      </c>
      <c r="D485" s="55" t="s">
        <v>97</v>
      </c>
      <c r="E485" s="210" t="s">
        <v>1961</v>
      </c>
      <c r="F485" s="62"/>
      <c r="G485" s="62"/>
      <c r="H485" s="181" t="s">
        <v>3528</v>
      </c>
      <c r="I485" s="47" t="s">
        <v>1921</v>
      </c>
      <c r="J485" s="47" t="s">
        <v>97</v>
      </c>
      <c r="K485" s="47" t="s">
        <v>1896</v>
      </c>
      <c r="L485" s="47" t="s">
        <v>1897</v>
      </c>
      <c r="M485" s="47" t="s">
        <v>6</v>
      </c>
      <c r="N485" s="47"/>
      <c r="O485" s="46">
        <f>COUNTIF(Table48[[#This Row],[CMMI Comprehensive Primary Care Plus (CPC+)
Version Date: CY 2021]:[CMS Merit-based Incentive Payment System (MIPS)
Version Date: CY 2021]],"*yes*")</f>
        <v>0</v>
      </c>
      <c r="P485" s="223"/>
      <c r="Q485" s="223"/>
      <c r="R485" s="223"/>
      <c r="S485" s="223"/>
      <c r="T485" s="223"/>
      <c r="U485" s="223"/>
      <c r="V485" s="223"/>
      <c r="W485" s="223"/>
      <c r="X485" s="223"/>
      <c r="Y485" s="223"/>
      <c r="Z485" s="223"/>
      <c r="AA485" s="223"/>
      <c r="AB485" s="223"/>
      <c r="AC485" s="223"/>
      <c r="AD485" s="223"/>
      <c r="AE485" s="223"/>
      <c r="AF485" s="223"/>
      <c r="AG485" s="223"/>
      <c r="AH485" s="223"/>
    </row>
    <row r="486" spans="1:34" s="26" customFormat="1" ht="76.5" customHeight="1">
      <c r="A486" s="177" t="s">
        <v>1388</v>
      </c>
      <c r="B486" s="55" t="s">
        <v>1280</v>
      </c>
      <c r="C486" s="55" t="s">
        <v>97</v>
      </c>
      <c r="D486" s="57" t="s">
        <v>97</v>
      </c>
      <c r="E486" s="210" t="s">
        <v>1652</v>
      </c>
      <c r="F486" s="62"/>
      <c r="G486" s="62"/>
      <c r="H486" s="181" t="s">
        <v>1775</v>
      </c>
      <c r="I486" s="47" t="s">
        <v>1905</v>
      </c>
      <c r="J486" s="47" t="s">
        <v>1903</v>
      </c>
      <c r="K486" s="47" t="s">
        <v>1896</v>
      </c>
      <c r="L486" s="47" t="s">
        <v>1901</v>
      </c>
      <c r="M486" s="201" t="s">
        <v>5</v>
      </c>
      <c r="N486" s="201"/>
      <c r="O486" s="46">
        <f>COUNTIF(Table48[[#This Row],[CMMI Comprehensive Primary Care Plus (CPC+)
Version Date: CY 2021]:[CMS Merit-based Incentive Payment System (MIPS)
Version Date: CY 2021]],"*yes*")</f>
        <v>0</v>
      </c>
      <c r="P486" s="223"/>
      <c r="Q486" s="223"/>
      <c r="R486" s="223"/>
      <c r="S486" s="223"/>
      <c r="T486" s="223"/>
      <c r="U486" s="223"/>
      <c r="V486" s="223"/>
      <c r="W486" s="223"/>
      <c r="X486" s="223"/>
      <c r="Y486" s="223"/>
      <c r="Z486" s="223"/>
      <c r="AA486" s="223"/>
      <c r="AB486" s="223"/>
      <c r="AC486" s="223"/>
      <c r="AD486" s="223"/>
      <c r="AE486" s="223"/>
      <c r="AF486" s="223"/>
      <c r="AG486" s="223"/>
      <c r="AH486" s="223"/>
    </row>
    <row r="487" spans="1:34" s="26" customFormat="1" ht="76.5" customHeight="1">
      <c r="A487" s="177" t="s">
        <v>1390</v>
      </c>
      <c r="B487" s="55" t="s">
        <v>1279</v>
      </c>
      <c r="C487" s="55" t="s">
        <v>97</v>
      </c>
      <c r="D487" s="55" t="s">
        <v>97</v>
      </c>
      <c r="E487" s="210" t="s">
        <v>1652</v>
      </c>
      <c r="F487" s="62"/>
      <c r="G487" s="62"/>
      <c r="H487" s="181" t="s">
        <v>1776</v>
      </c>
      <c r="I487" s="47" t="s">
        <v>1905</v>
      </c>
      <c r="J487" s="47" t="s">
        <v>1895</v>
      </c>
      <c r="K487" s="47" t="s">
        <v>1896</v>
      </c>
      <c r="L487" s="47" t="s">
        <v>1901</v>
      </c>
      <c r="M487" s="47" t="s">
        <v>5</v>
      </c>
      <c r="N487" s="47"/>
      <c r="O487" s="46">
        <f>COUNTIF(Table48[[#This Row],[CMMI Comprehensive Primary Care Plus (CPC+)
Version Date: CY 2021]:[CMS Merit-based Incentive Payment System (MIPS)
Version Date: CY 2021]],"*yes*")</f>
        <v>0</v>
      </c>
      <c r="P487" s="223"/>
      <c r="Q487" s="223"/>
      <c r="R487" s="223"/>
      <c r="S487" s="223"/>
      <c r="T487" s="223"/>
      <c r="U487" s="223"/>
      <c r="V487" s="223"/>
      <c r="W487" s="223"/>
      <c r="X487" s="223"/>
      <c r="Y487" s="223"/>
      <c r="Z487" s="223"/>
      <c r="AA487" s="223"/>
      <c r="AB487" s="223"/>
      <c r="AC487" s="223"/>
      <c r="AD487" s="223"/>
      <c r="AE487" s="223"/>
      <c r="AF487" s="223"/>
      <c r="AG487" s="223"/>
      <c r="AH487" s="223"/>
    </row>
    <row r="488" spans="1:34" s="26" customFormat="1" ht="76.5" customHeight="1">
      <c r="A488" s="177" t="s">
        <v>381</v>
      </c>
      <c r="B488" s="55" t="s">
        <v>1278</v>
      </c>
      <c r="C488" s="55" t="s">
        <v>97</v>
      </c>
      <c r="D488" s="55" t="s">
        <v>97</v>
      </c>
      <c r="E488" s="210" t="s">
        <v>1652</v>
      </c>
      <c r="F488" s="62"/>
      <c r="G488" s="62"/>
      <c r="H488" s="181" t="s">
        <v>1777</v>
      </c>
      <c r="I488" s="47" t="s">
        <v>1905</v>
      </c>
      <c r="J488" s="47" t="s">
        <v>1906</v>
      </c>
      <c r="K488" s="47" t="s">
        <v>1896</v>
      </c>
      <c r="L488" s="47" t="s">
        <v>1901</v>
      </c>
      <c r="M488" s="47" t="s">
        <v>5</v>
      </c>
      <c r="N488" s="47"/>
      <c r="O488" s="46">
        <f>COUNTIF(Table48[[#This Row],[CMMI Comprehensive Primary Care Plus (CPC+)
Version Date: CY 2021]:[CMS Merit-based Incentive Payment System (MIPS)
Version Date: CY 2021]],"*yes*")</f>
        <v>1</v>
      </c>
      <c r="P488" s="223"/>
      <c r="Q488" s="223"/>
      <c r="R488" s="223"/>
      <c r="S488" s="223"/>
      <c r="T488" s="223"/>
      <c r="U488" s="223"/>
      <c r="V488" s="223" t="s">
        <v>1577</v>
      </c>
      <c r="W488" s="223"/>
      <c r="X488" s="223"/>
      <c r="Y488" s="223"/>
      <c r="Z488" s="223"/>
      <c r="AA488" s="223"/>
      <c r="AB488" s="223"/>
      <c r="AC488" s="223"/>
      <c r="AD488" s="223"/>
      <c r="AE488" s="223"/>
      <c r="AF488" s="223"/>
      <c r="AG488" s="223"/>
      <c r="AH488" s="223"/>
    </row>
    <row r="489" spans="1:34" s="26" customFormat="1" ht="76.5" customHeight="1">
      <c r="A489" s="177" t="s">
        <v>1392</v>
      </c>
      <c r="B489" s="55" t="s">
        <v>2373</v>
      </c>
      <c r="C489" s="55" t="s">
        <v>97</v>
      </c>
      <c r="D489" s="57" t="s">
        <v>97</v>
      </c>
      <c r="E489" s="210" t="s">
        <v>2819</v>
      </c>
      <c r="F489" s="62"/>
      <c r="G489" s="62"/>
      <c r="H489" s="181" t="s">
        <v>1483</v>
      </c>
      <c r="I489" s="47" t="s">
        <v>1921</v>
      </c>
      <c r="J489" s="47" t="s">
        <v>1906</v>
      </c>
      <c r="K489" s="47" t="s">
        <v>1896</v>
      </c>
      <c r="L489" s="47" t="s">
        <v>1897</v>
      </c>
      <c r="M489" s="47" t="s">
        <v>5</v>
      </c>
      <c r="N489" s="47"/>
      <c r="O489" s="46">
        <f>COUNTIF(Table48[[#This Row],[CMMI Comprehensive Primary Care Plus (CPC+)
Version Date: CY 2021]:[CMS Merit-based Incentive Payment System (MIPS)
Version Date: CY 2021]],"*yes*")</f>
        <v>0</v>
      </c>
      <c r="P489" s="223"/>
      <c r="Q489" s="223"/>
      <c r="R489" s="223"/>
      <c r="S489" s="223"/>
      <c r="T489" s="223"/>
      <c r="U489" s="223"/>
      <c r="V489" s="223"/>
      <c r="W489" s="223"/>
      <c r="X489" s="223"/>
      <c r="Y489" s="223"/>
      <c r="Z489" s="223"/>
      <c r="AA489" s="223"/>
      <c r="AB489" s="223"/>
      <c r="AC489" s="223"/>
      <c r="AD489" s="223"/>
      <c r="AE489" s="223"/>
      <c r="AF489" s="223"/>
      <c r="AG489" s="223"/>
      <c r="AH489" s="223"/>
    </row>
    <row r="490" spans="1:34" s="26" customFormat="1" ht="76.5" customHeight="1">
      <c r="A490" s="177" t="s">
        <v>1398</v>
      </c>
      <c r="B490" s="55" t="s">
        <v>208</v>
      </c>
      <c r="C490" s="55" t="s">
        <v>97</v>
      </c>
      <c r="D490" s="57" t="s">
        <v>97</v>
      </c>
      <c r="E490" s="210" t="s">
        <v>1976</v>
      </c>
      <c r="F490" s="62"/>
      <c r="G490" s="62"/>
      <c r="H490" s="181" t="s">
        <v>1482</v>
      </c>
      <c r="I490" s="47" t="s">
        <v>1921</v>
      </c>
      <c r="J490" s="47" t="s">
        <v>97</v>
      </c>
      <c r="K490" s="47" t="s">
        <v>1915</v>
      </c>
      <c r="L490" s="47" t="s">
        <v>1931</v>
      </c>
      <c r="M490" s="47" t="s">
        <v>5</v>
      </c>
      <c r="N490" s="47"/>
      <c r="O490" s="46">
        <f>COUNTIF(Table48[[#This Row],[CMMI Comprehensive Primary Care Plus (CPC+)
Version Date: CY 2021]:[CMS Merit-based Incentive Payment System (MIPS)
Version Date: CY 2021]],"*yes*")</f>
        <v>2</v>
      </c>
      <c r="P490" s="223"/>
      <c r="Q490" s="223" t="s">
        <v>2809</v>
      </c>
      <c r="R490" s="223"/>
      <c r="S490" s="223"/>
      <c r="T490" s="223" t="s">
        <v>2008</v>
      </c>
      <c r="U490" s="223"/>
      <c r="V490" s="223"/>
      <c r="W490" s="223"/>
      <c r="X490" s="223"/>
      <c r="Y490" s="223"/>
      <c r="Z490" s="223"/>
      <c r="AA490" s="223"/>
      <c r="AB490" s="223"/>
      <c r="AC490" s="223"/>
      <c r="AD490" s="223" t="s">
        <v>2008</v>
      </c>
      <c r="AE490" s="223"/>
      <c r="AF490" s="223"/>
      <c r="AG490" s="223"/>
      <c r="AH490" s="223" t="s">
        <v>2008</v>
      </c>
    </row>
    <row r="491" spans="1:34" s="26" customFormat="1" ht="76.5" customHeight="1">
      <c r="A491" s="177" t="s">
        <v>1401</v>
      </c>
      <c r="B491" s="55" t="s">
        <v>3219</v>
      </c>
      <c r="C491" s="55" t="s">
        <v>97</v>
      </c>
      <c r="D491" s="55" t="s">
        <v>97</v>
      </c>
      <c r="E491" s="210" t="s">
        <v>583</v>
      </c>
      <c r="F491" s="62"/>
      <c r="G491" s="62"/>
      <c r="H491" s="181" t="s">
        <v>3529</v>
      </c>
      <c r="I491" s="47" t="s">
        <v>1921</v>
      </c>
      <c r="J491" s="47" t="s">
        <v>1906</v>
      </c>
      <c r="K491" s="47" t="s">
        <v>1896</v>
      </c>
      <c r="L491" s="47" t="s">
        <v>1897</v>
      </c>
      <c r="M491" s="47" t="s">
        <v>5</v>
      </c>
      <c r="N491" s="47"/>
      <c r="O491" s="46">
        <f>COUNTIF(Table48[[#This Row],[CMMI Comprehensive Primary Care Plus (CPC+)
Version Date: CY 2021]:[CMS Merit-based Incentive Payment System (MIPS)
Version Date: CY 2021]],"*yes*")</f>
        <v>1</v>
      </c>
      <c r="P491" s="223"/>
      <c r="Q491" s="223"/>
      <c r="R491" s="223"/>
      <c r="S491" s="223"/>
      <c r="T491" s="223"/>
      <c r="U491" s="223"/>
      <c r="V491" s="223" t="s">
        <v>2863</v>
      </c>
      <c r="W491" s="223"/>
      <c r="X491" s="223"/>
      <c r="Y491" s="223"/>
      <c r="Z491" s="223"/>
      <c r="AA491" s="223"/>
      <c r="AB491" s="223"/>
      <c r="AC491" s="223"/>
      <c r="AD491" s="223"/>
      <c r="AE491" s="223"/>
      <c r="AF491" s="223"/>
      <c r="AG491" s="223"/>
      <c r="AH491" s="223"/>
    </row>
    <row r="492" spans="1:34" s="26" customFormat="1" ht="76.5" customHeight="1">
      <c r="A492" s="177" t="s">
        <v>1403</v>
      </c>
      <c r="B492" s="55" t="s">
        <v>975</v>
      </c>
      <c r="C492" s="55" t="s">
        <v>97</v>
      </c>
      <c r="D492" s="55" t="s">
        <v>97</v>
      </c>
      <c r="E492" s="198" t="s">
        <v>1981</v>
      </c>
      <c r="F492" s="58" t="s">
        <v>2772</v>
      </c>
      <c r="G492" s="58"/>
      <c r="H492" s="181" t="s">
        <v>1532</v>
      </c>
      <c r="I492" s="47" t="s">
        <v>3011</v>
      </c>
      <c r="J492" s="47" t="s">
        <v>1911</v>
      </c>
      <c r="K492" s="47" t="s">
        <v>1896</v>
      </c>
      <c r="L492" s="47" t="s">
        <v>1897</v>
      </c>
      <c r="M492" s="149" t="s">
        <v>1755</v>
      </c>
      <c r="N492" s="201" t="s">
        <v>1</v>
      </c>
      <c r="O492" s="46">
        <f>COUNTIF(Table48[[#This Row],[CMMI Comprehensive Primary Care Plus (CPC+)
Version Date: CY 2021]:[CMS Merit-based Incentive Payment System (MIPS)
Version Date: CY 2021]],"*yes*")</f>
        <v>0</v>
      </c>
      <c r="P492" s="223"/>
      <c r="Q492" s="223"/>
      <c r="R492" s="223"/>
      <c r="S492" s="223"/>
      <c r="T492" s="47"/>
      <c r="U492" s="223"/>
      <c r="V492" s="223"/>
      <c r="W492" s="223"/>
      <c r="X492" s="223" t="s">
        <v>2478</v>
      </c>
      <c r="Y492" s="223"/>
      <c r="Z492" s="223"/>
      <c r="AA492" s="223"/>
      <c r="AB492" s="47"/>
      <c r="AC492" s="223"/>
      <c r="AD492" s="223"/>
      <c r="AE492" s="47"/>
      <c r="AF492" s="223"/>
      <c r="AG492" s="223"/>
      <c r="AH492" s="47"/>
    </row>
    <row r="493" spans="1:34" s="26" customFormat="1" ht="76.5" customHeight="1">
      <c r="A493" s="177" t="s">
        <v>1406</v>
      </c>
      <c r="B493" s="55" t="s">
        <v>1006</v>
      </c>
      <c r="C493" s="55" t="s">
        <v>97</v>
      </c>
      <c r="D493" s="55" t="s">
        <v>97</v>
      </c>
      <c r="E493" s="210" t="s">
        <v>1950</v>
      </c>
      <c r="F493" s="62" t="s">
        <v>2556</v>
      </c>
      <c r="G493" s="62"/>
      <c r="H493" s="181" t="s">
        <v>1007</v>
      </c>
      <c r="I493" s="47" t="s">
        <v>1892</v>
      </c>
      <c r="J493" s="47" t="s">
        <v>1919</v>
      </c>
      <c r="K493" s="47" t="s">
        <v>1890</v>
      </c>
      <c r="L493" s="47" t="s">
        <v>1897</v>
      </c>
      <c r="M493" s="47" t="s">
        <v>1755</v>
      </c>
      <c r="N493" s="47"/>
      <c r="O493" s="46">
        <f>COUNTIF(Table48[[#This Row],[CMMI Comprehensive Primary Care Plus (CPC+)
Version Date: CY 2021]:[CMS Merit-based Incentive Payment System (MIPS)
Version Date: CY 2021]],"*yes*")</f>
        <v>1</v>
      </c>
      <c r="P493" s="223"/>
      <c r="Q493" s="223"/>
      <c r="R493" s="223"/>
      <c r="S493" s="223"/>
      <c r="T493" s="223"/>
      <c r="U493" s="223"/>
      <c r="V493" s="223"/>
      <c r="W493" s="223" t="s">
        <v>1</v>
      </c>
      <c r="X493" s="223"/>
      <c r="Y493" s="223"/>
      <c r="Z493" s="223"/>
      <c r="AA493" s="223"/>
      <c r="AB493" s="223"/>
      <c r="AC493" s="223"/>
      <c r="AD493" s="223"/>
      <c r="AE493" s="223"/>
      <c r="AF493" s="223"/>
      <c r="AG493" s="223"/>
      <c r="AH493" s="223"/>
    </row>
    <row r="494" spans="1:34" s="26" customFormat="1" ht="76.5" customHeight="1">
      <c r="A494" s="177" t="s">
        <v>1407</v>
      </c>
      <c r="B494" s="55" t="s">
        <v>985</v>
      </c>
      <c r="C494" s="55" t="s">
        <v>97</v>
      </c>
      <c r="D494" s="57" t="s">
        <v>97</v>
      </c>
      <c r="E494" s="210" t="s">
        <v>1947</v>
      </c>
      <c r="F494" s="58" t="s">
        <v>2557</v>
      </c>
      <c r="G494" s="58"/>
      <c r="H494" s="181" t="s">
        <v>986</v>
      </c>
      <c r="I494" s="201" t="s">
        <v>1905</v>
      </c>
      <c r="J494" s="47" t="s">
        <v>1911</v>
      </c>
      <c r="K494" s="47" t="s">
        <v>1896</v>
      </c>
      <c r="L494" s="47" t="s">
        <v>1897</v>
      </c>
      <c r="M494" s="201" t="s">
        <v>5</v>
      </c>
      <c r="N494" s="47"/>
      <c r="O494" s="46">
        <f>COUNTIF(Table48[[#This Row],[CMMI Comprehensive Primary Care Plus (CPC+)
Version Date: CY 2021]:[CMS Merit-based Incentive Payment System (MIPS)
Version Date: CY 2021]],"*yes*")</f>
        <v>1</v>
      </c>
      <c r="P494" s="223"/>
      <c r="Q494" s="223"/>
      <c r="R494" s="223"/>
      <c r="S494" s="223"/>
      <c r="T494" s="223"/>
      <c r="U494" s="223"/>
      <c r="V494" s="223"/>
      <c r="W494" s="223" t="s">
        <v>1</v>
      </c>
      <c r="X494" s="223"/>
      <c r="Y494" s="223"/>
      <c r="Z494" s="223"/>
      <c r="AA494" s="223"/>
      <c r="AB494" s="223"/>
      <c r="AC494" s="223"/>
      <c r="AD494" s="223"/>
      <c r="AE494" s="223"/>
      <c r="AF494" s="223"/>
      <c r="AG494" s="223"/>
      <c r="AH494" s="223"/>
    </row>
    <row r="495" spans="1:34" s="26" customFormat="1" ht="76.5" customHeight="1">
      <c r="A495" s="177" t="s">
        <v>2913</v>
      </c>
      <c r="B495" s="55" t="s">
        <v>1672</v>
      </c>
      <c r="C495" s="55" t="s">
        <v>97</v>
      </c>
      <c r="D495" s="55" t="s">
        <v>97</v>
      </c>
      <c r="E495" s="198" t="s">
        <v>1637</v>
      </c>
      <c r="F495" s="224" t="s">
        <v>2558</v>
      </c>
      <c r="G495" s="224"/>
      <c r="H495" s="228" t="s">
        <v>1673</v>
      </c>
      <c r="I495" s="47" t="s">
        <v>1905</v>
      </c>
      <c r="J495" s="47" t="s">
        <v>1900</v>
      </c>
      <c r="K495" s="47" t="s">
        <v>1896</v>
      </c>
      <c r="L495" s="47" t="s">
        <v>1897</v>
      </c>
      <c r="M495" s="47" t="s">
        <v>327</v>
      </c>
      <c r="N495" s="47"/>
      <c r="O495" s="46">
        <f>COUNTIF(Table48[[#This Row],[CMMI Comprehensive Primary Care Plus (CPC+)
Version Date: CY 2021]:[CMS Merit-based Incentive Payment System (MIPS)
Version Date: CY 2021]],"*yes*")</f>
        <v>1</v>
      </c>
      <c r="P495" s="223"/>
      <c r="Q495" s="223"/>
      <c r="R495" s="223"/>
      <c r="S495" s="223"/>
      <c r="T495" s="223"/>
      <c r="U495" s="223"/>
      <c r="V495" s="223"/>
      <c r="W495" s="223" t="s">
        <v>1</v>
      </c>
      <c r="X495" s="223"/>
      <c r="Y495" s="223"/>
      <c r="Z495" s="223"/>
      <c r="AA495" s="223"/>
      <c r="AB495" s="223"/>
      <c r="AC495" s="223"/>
      <c r="AD495" s="223"/>
      <c r="AE495" s="223"/>
      <c r="AF495" s="223"/>
      <c r="AG495" s="223"/>
      <c r="AH495" s="223"/>
    </row>
    <row r="496" spans="1:34" s="26" customFormat="1" ht="76.5" customHeight="1">
      <c r="A496" s="177" t="s">
        <v>1608</v>
      </c>
      <c r="B496" s="55" t="s">
        <v>2191</v>
      </c>
      <c r="C496" s="55" t="s">
        <v>97</v>
      </c>
      <c r="D496" s="57" t="s">
        <v>97</v>
      </c>
      <c r="E496" s="210" t="s">
        <v>1976</v>
      </c>
      <c r="F496" s="58"/>
      <c r="G496" s="58"/>
      <c r="H496" s="181" t="s">
        <v>2227</v>
      </c>
      <c r="I496" s="47" t="s">
        <v>3011</v>
      </c>
      <c r="J496" s="47" t="s">
        <v>3100</v>
      </c>
      <c r="K496" s="47" t="s">
        <v>1894</v>
      </c>
      <c r="L496" s="47" t="s">
        <v>1891</v>
      </c>
      <c r="M496" s="201" t="s">
        <v>5</v>
      </c>
      <c r="N496" s="201"/>
      <c r="O496" s="46">
        <f>COUNTIF(Table48[[#This Row],[CMMI Comprehensive Primary Care Plus (CPC+)
Version Date: CY 2021]:[CMS Merit-based Incentive Payment System (MIPS)
Version Date: CY 2021]],"*yes*")</f>
        <v>0</v>
      </c>
      <c r="P496" s="223"/>
      <c r="Q496" s="223"/>
      <c r="R496" s="223"/>
      <c r="S496" s="223"/>
      <c r="T496" s="223"/>
      <c r="U496" s="223"/>
      <c r="V496" s="223"/>
      <c r="W496" s="223"/>
      <c r="X496" s="223"/>
      <c r="Y496" s="223"/>
      <c r="Z496" s="223"/>
      <c r="AA496" s="223"/>
      <c r="AB496" s="223"/>
      <c r="AC496" s="223"/>
      <c r="AD496" s="223"/>
      <c r="AE496" s="223"/>
      <c r="AF496" s="223"/>
      <c r="AG496" s="223"/>
      <c r="AH496" s="223"/>
    </row>
    <row r="497" spans="1:34" s="26" customFormat="1" ht="76.5" customHeight="1">
      <c r="A497" s="177" t="s">
        <v>1609</v>
      </c>
      <c r="B497" s="55" t="s">
        <v>1008</v>
      </c>
      <c r="C497" s="55" t="s">
        <v>97</v>
      </c>
      <c r="D497" s="55" t="s">
        <v>97</v>
      </c>
      <c r="E497" s="210" t="s">
        <v>1653</v>
      </c>
      <c r="F497" s="58" t="s">
        <v>2559</v>
      </c>
      <c r="G497" s="58"/>
      <c r="H497" s="181" t="s">
        <v>1009</v>
      </c>
      <c r="I497" s="47" t="s">
        <v>3011</v>
      </c>
      <c r="J497" s="148" t="s">
        <v>1889</v>
      </c>
      <c r="K497" s="47" t="s">
        <v>1890</v>
      </c>
      <c r="L497" s="47" t="s">
        <v>1931</v>
      </c>
      <c r="M497" s="47" t="s">
        <v>1755</v>
      </c>
      <c r="N497" s="47"/>
      <c r="O497" s="46">
        <f>COUNTIF(Table48[[#This Row],[CMMI Comprehensive Primary Care Plus (CPC+)
Version Date: CY 2021]:[CMS Merit-based Incentive Payment System (MIPS)
Version Date: CY 2021]],"*yes*")</f>
        <v>1</v>
      </c>
      <c r="P497" s="223"/>
      <c r="Q497" s="223"/>
      <c r="R497" s="223"/>
      <c r="S497" s="223"/>
      <c r="T497" s="223"/>
      <c r="U497" s="223"/>
      <c r="V497" s="223"/>
      <c r="W497" s="223" t="s">
        <v>1</v>
      </c>
      <c r="X497" s="223"/>
      <c r="Y497" s="223"/>
      <c r="Z497" s="223"/>
      <c r="AA497" s="223"/>
      <c r="AB497" s="223"/>
      <c r="AC497" s="223"/>
      <c r="AD497" s="223"/>
      <c r="AE497" s="223"/>
      <c r="AF497" s="223"/>
      <c r="AG497" s="223"/>
      <c r="AH497" s="223"/>
    </row>
    <row r="498" spans="1:34" s="26" customFormat="1" ht="76.5" customHeight="1">
      <c r="A498" s="177" t="s">
        <v>1617</v>
      </c>
      <c r="B498" s="55" t="s">
        <v>3530</v>
      </c>
      <c r="C498" s="55" t="s">
        <v>97</v>
      </c>
      <c r="D498" s="55" t="s">
        <v>97</v>
      </c>
      <c r="E498" s="210" t="s">
        <v>1976</v>
      </c>
      <c r="F498" s="58"/>
      <c r="G498" s="58"/>
      <c r="H498" s="181" t="s">
        <v>3531</v>
      </c>
      <c r="I498" s="201" t="s">
        <v>1944</v>
      </c>
      <c r="J498" s="47" t="s">
        <v>97</v>
      </c>
      <c r="K498" s="47" t="s">
        <v>1915</v>
      </c>
      <c r="L498" s="47" t="s">
        <v>1931</v>
      </c>
      <c r="M498" s="47" t="s">
        <v>5</v>
      </c>
      <c r="N498" s="47"/>
      <c r="O498" s="46">
        <f>COUNTIF(Table48[[#This Row],[CMMI Comprehensive Primary Care Plus (CPC+)
Version Date: CY 2021]:[CMS Merit-based Incentive Payment System (MIPS)
Version Date: CY 2021]],"*yes*")</f>
        <v>0</v>
      </c>
      <c r="P498" s="223"/>
      <c r="Q498" s="223"/>
      <c r="R498" s="223"/>
      <c r="S498" s="223"/>
      <c r="T498" s="223"/>
      <c r="U498" s="223"/>
      <c r="V498" s="223"/>
      <c r="W498" s="223"/>
      <c r="X498" s="223"/>
      <c r="Y498" s="223"/>
      <c r="Z498" s="223"/>
      <c r="AA498" s="223"/>
      <c r="AB498" s="223"/>
      <c r="AC498" s="223"/>
      <c r="AD498" s="223"/>
      <c r="AE498" s="223"/>
      <c r="AF498" s="223"/>
      <c r="AG498" s="223"/>
      <c r="AH498" s="223"/>
    </row>
    <row r="499" spans="1:34" s="26" customFormat="1" ht="76.5" customHeight="1">
      <c r="A499" s="177" t="s">
        <v>382</v>
      </c>
      <c r="B499" s="55" t="s">
        <v>713</v>
      </c>
      <c r="C499" s="55" t="s">
        <v>97</v>
      </c>
      <c r="D499" s="55" t="s">
        <v>97</v>
      </c>
      <c r="E499" s="210" t="s">
        <v>1652</v>
      </c>
      <c r="F499" s="58"/>
      <c r="G499" s="58"/>
      <c r="H499" s="181" t="s">
        <v>2047</v>
      </c>
      <c r="I499" s="201" t="s">
        <v>1923</v>
      </c>
      <c r="J499" s="47" t="s">
        <v>97</v>
      </c>
      <c r="K499" s="47" t="s">
        <v>1896</v>
      </c>
      <c r="L499" s="47" t="s">
        <v>97</v>
      </c>
      <c r="M499" s="47" t="s">
        <v>2021</v>
      </c>
      <c r="N499" s="47"/>
      <c r="O499" s="46">
        <f>COUNTIF(Table48[[#This Row],[CMMI Comprehensive Primary Care Plus (CPC+)
Version Date: CY 2021]:[CMS Merit-based Incentive Payment System (MIPS)
Version Date: CY 2021]],"*yes*")</f>
        <v>1</v>
      </c>
      <c r="P499" s="223"/>
      <c r="Q499" s="223"/>
      <c r="R499" s="223"/>
      <c r="S499" s="223"/>
      <c r="T499" s="223"/>
      <c r="U499" s="223" t="s">
        <v>2161</v>
      </c>
      <c r="V499" s="223"/>
      <c r="W499" s="223"/>
      <c r="X499" s="223"/>
      <c r="Y499" s="223"/>
      <c r="Z499" s="223"/>
      <c r="AA499" s="223"/>
      <c r="AB499" s="223"/>
      <c r="AC499" s="223"/>
      <c r="AD499" s="223"/>
      <c r="AE499" s="223"/>
      <c r="AF499" s="223"/>
      <c r="AG499" s="223"/>
      <c r="AH499" s="223"/>
    </row>
    <row r="500" spans="1:34" s="26" customFormat="1" ht="76.5" customHeight="1">
      <c r="A500" s="177" t="s">
        <v>1618</v>
      </c>
      <c r="B500" s="55" t="s">
        <v>1592</v>
      </c>
      <c r="C500" s="55" t="s">
        <v>97</v>
      </c>
      <c r="D500" s="57" t="s">
        <v>97</v>
      </c>
      <c r="E500" s="198" t="s">
        <v>1652</v>
      </c>
      <c r="F500" s="58"/>
      <c r="G500" s="58"/>
      <c r="H500" s="181" t="s">
        <v>1507</v>
      </c>
      <c r="I500" s="47" t="s">
        <v>1923</v>
      </c>
      <c r="J500" s="47" t="s">
        <v>97</v>
      </c>
      <c r="K500" s="47" t="s">
        <v>1896</v>
      </c>
      <c r="L500" s="47" t="s">
        <v>97</v>
      </c>
      <c r="M500" s="47" t="s">
        <v>2021</v>
      </c>
      <c r="N500" s="47"/>
      <c r="O500" s="46">
        <f>COUNTIF(Table48[[#This Row],[CMMI Comprehensive Primary Care Plus (CPC+)
Version Date: CY 2021]:[CMS Merit-based Incentive Payment System (MIPS)
Version Date: CY 2021]],"*yes*")</f>
        <v>1</v>
      </c>
      <c r="P500" s="223"/>
      <c r="Q500" s="223"/>
      <c r="R500" s="223"/>
      <c r="S500" s="223"/>
      <c r="T500" s="223"/>
      <c r="U500" s="223" t="s">
        <v>2162</v>
      </c>
      <c r="V500" s="223"/>
      <c r="W500" s="223"/>
      <c r="X500" s="223"/>
      <c r="Y500" s="223"/>
      <c r="Z500" s="223"/>
      <c r="AA500" s="223"/>
      <c r="AB500" s="223"/>
      <c r="AC500" s="223"/>
      <c r="AD500" s="223"/>
      <c r="AE500" s="223"/>
      <c r="AF500" s="223"/>
      <c r="AG500" s="223"/>
      <c r="AH500" s="223"/>
    </row>
    <row r="501" spans="1:34" s="26" customFormat="1" ht="76.5" customHeight="1">
      <c r="A501" s="177" t="s">
        <v>1619</v>
      </c>
      <c r="B501" s="55" t="s">
        <v>2562</v>
      </c>
      <c r="C501" s="55" t="s">
        <v>97</v>
      </c>
      <c r="D501" s="55" t="s">
        <v>97</v>
      </c>
      <c r="E501" s="210" t="s">
        <v>2862</v>
      </c>
      <c r="F501" s="58" t="s">
        <v>2561</v>
      </c>
      <c r="G501" s="58"/>
      <c r="H501" s="181" t="s">
        <v>1702</v>
      </c>
      <c r="I501" s="47" t="s">
        <v>3000</v>
      </c>
      <c r="J501" s="47" t="s">
        <v>1906</v>
      </c>
      <c r="K501" s="47" t="s">
        <v>1890</v>
      </c>
      <c r="L501" s="47" t="s">
        <v>1897</v>
      </c>
      <c r="M501" s="149" t="s">
        <v>327</v>
      </c>
      <c r="N501" s="47"/>
      <c r="O501" s="46">
        <f>COUNTIF(Table48[[#This Row],[CMMI Comprehensive Primary Care Plus (CPC+)
Version Date: CY 2021]:[CMS Merit-based Incentive Payment System (MIPS)
Version Date: CY 2021]],"*yes*")</f>
        <v>1</v>
      </c>
      <c r="P501" s="223"/>
      <c r="Q501" s="223"/>
      <c r="R501" s="223"/>
      <c r="S501" s="223"/>
      <c r="T501" s="223"/>
      <c r="U501" s="223"/>
      <c r="V501" s="223"/>
      <c r="W501" s="223" t="s">
        <v>1</v>
      </c>
      <c r="X501" s="223"/>
      <c r="Y501" s="223"/>
      <c r="Z501" s="223"/>
      <c r="AA501" s="223"/>
      <c r="AB501" s="223"/>
      <c r="AC501" s="223"/>
      <c r="AD501" s="223"/>
      <c r="AE501" s="223"/>
      <c r="AF501" s="223"/>
      <c r="AG501" s="223"/>
      <c r="AH501" s="223"/>
    </row>
    <row r="502" spans="1:34" s="26" customFormat="1" ht="76.5" customHeight="1">
      <c r="A502" s="177" t="s">
        <v>1620</v>
      </c>
      <c r="B502" s="55" t="s">
        <v>2116</v>
      </c>
      <c r="C502" s="55" t="s">
        <v>97</v>
      </c>
      <c r="D502" s="57" t="s">
        <v>97</v>
      </c>
      <c r="E502" s="198" t="s">
        <v>1651</v>
      </c>
      <c r="F502" s="58" t="s">
        <v>2563</v>
      </c>
      <c r="G502" s="58"/>
      <c r="H502" s="181" t="s">
        <v>1925</v>
      </c>
      <c r="I502" s="47" t="s">
        <v>97</v>
      </c>
      <c r="J502" s="47" t="s">
        <v>1899</v>
      </c>
      <c r="K502" s="47" t="s">
        <v>1890</v>
      </c>
      <c r="L502" s="47" t="s">
        <v>1897</v>
      </c>
      <c r="M502" s="47" t="s">
        <v>1755</v>
      </c>
      <c r="N502" s="47"/>
      <c r="O502" s="46">
        <f>COUNTIF(Table48[[#This Row],[CMMI Comprehensive Primary Care Plus (CPC+)
Version Date: CY 2021]:[CMS Merit-based Incentive Payment System (MIPS)
Version Date: CY 2021]],"*yes*")</f>
        <v>1</v>
      </c>
      <c r="P502" s="223"/>
      <c r="Q502" s="223"/>
      <c r="R502" s="223"/>
      <c r="S502" s="223"/>
      <c r="T502" s="223"/>
      <c r="U502" s="223"/>
      <c r="V502" s="223"/>
      <c r="W502" s="223" t="s">
        <v>1</v>
      </c>
      <c r="X502" s="223"/>
      <c r="Y502" s="223"/>
      <c r="Z502" s="223"/>
      <c r="AA502" s="223"/>
      <c r="AB502" s="223"/>
      <c r="AC502" s="223"/>
      <c r="AD502" s="223"/>
      <c r="AE502" s="223"/>
      <c r="AF502" s="223"/>
      <c r="AG502" s="223"/>
      <c r="AH502" s="223"/>
    </row>
    <row r="503" spans="1:34" s="26" customFormat="1" ht="76.5" customHeight="1">
      <c r="A503" s="177" t="s">
        <v>1621</v>
      </c>
      <c r="B503" s="55" t="s">
        <v>2530</v>
      </c>
      <c r="C503" s="55" t="s">
        <v>97</v>
      </c>
      <c r="D503" s="57" t="s">
        <v>97</v>
      </c>
      <c r="E503" s="198" t="s">
        <v>1651</v>
      </c>
      <c r="F503" s="58" t="s">
        <v>2564</v>
      </c>
      <c r="G503" s="58"/>
      <c r="H503" s="181" t="s">
        <v>2531</v>
      </c>
      <c r="I503" s="47" t="s">
        <v>97</v>
      </c>
      <c r="J503" s="47" t="s">
        <v>1899</v>
      </c>
      <c r="K503" s="47" t="s">
        <v>1890</v>
      </c>
      <c r="L503" s="47" t="s">
        <v>1897</v>
      </c>
      <c r="M503" s="47" t="s">
        <v>1755</v>
      </c>
      <c r="N503" s="47"/>
      <c r="O503" s="46">
        <f>COUNTIF(Table48[[#This Row],[CMMI Comprehensive Primary Care Plus (CPC+)
Version Date: CY 2021]:[CMS Merit-based Incentive Payment System (MIPS)
Version Date: CY 2021]],"*yes*")</f>
        <v>1</v>
      </c>
      <c r="P503" s="223"/>
      <c r="Q503" s="223"/>
      <c r="R503" s="223"/>
      <c r="S503" s="223"/>
      <c r="T503" s="223"/>
      <c r="U503" s="223"/>
      <c r="V503" s="223"/>
      <c r="W503" s="223" t="s">
        <v>1</v>
      </c>
      <c r="X503" s="223"/>
      <c r="Y503" s="223"/>
      <c r="Z503" s="223"/>
      <c r="AA503" s="223"/>
      <c r="AB503" s="223"/>
      <c r="AC503" s="223"/>
      <c r="AD503" s="223"/>
      <c r="AE503" s="223"/>
      <c r="AF503" s="223"/>
      <c r="AG503" s="223"/>
      <c r="AH503" s="223"/>
    </row>
    <row r="504" spans="1:34" s="26" customFormat="1" ht="76.5" customHeight="1">
      <c r="A504" s="177" t="s">
        <v>1622</v>
      </c>
      <c r="B504" s="55" t="s">
        <v>3644</v>
      </c>
      <c r="C504" s="55" t="s">
        <v>97</v>
      </c>
      <c r="D504" s="55" t="s">
        <v>97</v>
      </c>
      <c r="E504" s="198" t="s">
        <v>1961</v>
      </c>
      <c r="F504" s="58"/>
      <c r="G504" s="58"/>
      <c r="H504" s="181" t="s">
        <v>3645</v>
      </c>
      <c r="I504" s="47" t="s">
        <v>1932</v>
      </c>
      <c r="J504" s="47" t="s">
        <v>97</v>
      </c>
      <c r="K504" s="47" t="s">
        <v>1890</v>
      </c>
      <c r="L504" s="47" t="s">
        <v>1931</v>
      </c>
      <c r="M504" s="149" t="s">
        <v>6</v>
      </c>
      <c r="N504" s="201"/>
      <c r="O504" s="46">
        <f>COUNTIF(Table48[[#This Row],[CMMI Comprehensive Primary Care Plus (CPC+)
Version Date: CY 2021]:[CMS Merit-based Incentive Payment System (MIPS)
Version Date: CY 2021]],"*yes*")</f>
        <v>0</v>
      </c>
      <c r="P504" s="223"/>
      <c r="Q504" s="223"/>
      <c r="R504" s="223"/>
      <c r="S504" s="223"/>
      <c r="T504" s="47"/>
      <c r="U504" s="223"/>
      <c r="V504" s="223"/>
      <c r="W504" s="223"/>
      <c r="X504" s="223"/>
      <c r="Y504" s="223"/>
      <c r="Z504" s="223"/>
      <c r="AA504" s="223"/>
      <c r="AB504" s="47"/>
      <c r="AC504" s="223"/>
      <c r="AD504" s="223"/>
      <c r="AE504" s="47"/>
      <c r="AF504" s="223"/>
      <c r="AG504" s="223"/>
      <c r="AH504" s="47"/>
    </row>
    <row r="505" spans="1:34" s="26" customFormat="1" ht="76.5" customHeight="1">
      <c r="A505" s="177" t="s">
        <v>1623</v>
      </c>
      <c r="B505" s="55" t="s">
        <v>1676</v>
      </c>
      <c r="C505" s="55" t="s">
        <v>97</v>
      </c>
      <c r="D505" s="57" t="s">
        <v>97</v>
      </c>
      <c r="E505" s="210" t="s">
        <v>1678</v>
      </c>
      <c r="F505" s="58" t="s">
        <v>2568</v>
      </c>
      <c r="G505" s="58"/>
      <c r="H505" s="181" t="s">
        <v>1677</v>
      </c>
      <c r="I505" s="47" t="s">
        <v>1905</v>
      </c>
      <c r="J505" s="47" t="s">
        <v>1889</v>
      </c>
      <c r="K505" s="47" t="s">
        <v>1890</v>
      </c>
      <c r="L505" s="47" t="s">
        <v>1931</v>
      </c>
      <c r="M505" s="47" t="s">
        <v>1755</v>
      </c>
      <c r="N505" s="47"/>
      <c r="O505" s="46">
        <f>COUNTIF(Table48[[#This Row],[CMMI Comprehensive Primary Care Plus (CPC+)
Version Date: CY 2021]:[CMS Merit-based Incentive Payment System (MIPS)
Version Date: CY 2021]],"*yes*")</f>
        <v>0</v>
      </c>
      <c r="P505" s="223"/>
      <c r="Q505" s="223"/>
      <c r="R505" s="223"/>
      <c r="S505" s="223"/>
      <c r="T505" s="223"/>
      <c r="U505" s="223"/>
      <c r="V505" s="223"/>
      <c r="W505" s="223"/>
      <c r="X505" s="223"/>
      <c r="Y505" s="223"/>
      <c r="Z505" s="223"/>
      <c r="AA505" s="223"/>
      <c r="AB505" s="223"/>
      <c r="AC505" s="223"/>
      <c r="AD505" s="223"/>
      <c r="AE505" s="223"/>
      <c r="AF505" s="223"/>
      <c r="AG505" s="223"/>
      <c r="AH505" s="223"/>
    </row>
    <row r="506" spans="1:34" s="26" customFormat="1" ht="76.5" customHeight="1">
      <c r="A506" s="177" t="s">
        <v>1624</v>
      </c>
      <c r="B506" s="55" t="s">
        <v>2901</v>
      </c>
      <c r="C506" s="55" t="s">
        <v>97</v>
      </c>
      <c r="D506" s="55" t="s">
        <v>97</v>
      </c>
      <c r="E506" s="210" t="s">
        <v>1652</v>
      </c>
      <c r="F506" s="58"/>
      <c r="G506" s="58"/>
      <c r="H506" s="181" t="s">
        <v>2977</v>
      </c>
      <c r="I506" s="47" t="s">
        <v>1905</v>
      </c>
      <c r="J506" s="47" t="s">
        <v>97</v>
      </c>
      <c r="K506" s="47" t="s">
        <v>1908</v>
      </c>
      <c r="L506" s="47" t="s">
        <v>1931</v>
      </c>
      <c r="M506" s="201" t="s">
        <v>5</v>
      </c>
      <c r="N506" s="201"/>
      <c r="O506" s="46">
        <f>COUNTIF(Table48[[#This Row],[CMMI Comprehensive Primary Care Plus (CPC+)
Version Date: CY 2021]:[CMS Merit-based Incentive Payment System (MIPS)
Version Date: CY 2021]],"*yes*")</f>
        <v>0</v>
      </c>
      <c r="P506" s="223"/>
      <c r="Q506" s="223"/>
      <c r="R506" s="223"/>
      <c r="S506" s="223"/>
      <c r="T506" s="223"/>
      <c r="U506" s="223"/>
      <c r="V506" s="223"/>
      <c r="W506" s="223"/>
      <c r="X506" s="223"/>
      <c r="Y506" s="223"/>
      <c r="Z506" s="223"/>
      <c r="AA506" s="223"/>
      <c r="AB506" s="223"/>
      <c r="AC506" s="223"/>
      <c r="AD506" s="223"/>
      <c r="AE506" s="223"/>
      <c r="AF506" s="223"/>
      <c r="AG506" s="223"/>
      <c r="AH506" s="223"/>
    </row>
    <row r="507" spans="1:34" s="26" customFormat="1" ht="76.5" customHeight="1">
      <c r="A507" s="177" t="s">
        <v>1625</v>
      </c>
      <c r="B507" s="55" t="s">
        <v>1730</v>
      </c>
      <c r="C507" s="55" t="s">
        <v>97</v>
      </c>
      <c r="D507" s="57" t="s">
        <v>97</v>
      </c>
      <c r="E507" s="210" t="s">
        <v>3532</v>
      </c>
      <c r="F507" s="58"/>
      <c r="G507" s="58"/>
      <c r="H507" s="181" t="s">
        <v>1732</v>
      </c>
      <c r="I507" s="47" t="s">
        <v>1935</v>
      </c>
      <c r="J507" s="47" t="s">
        <v>97</v>
      </c>
      <c r="K507" s="47" t="s">
        <v>1890</v>
      </c>
      <c r="L507" s="47" t="s">
        <v>97</v>
      </c>
      <c r="M507" s="47" t="s">
        <v>6</v>
      </c>
      <c r="N507" s="47"/>
      <c r="O507" s="46">
        <f>COUNTIF(Table48[[#This Row],[CMMI Comprehensive Primary Care Plus (CPC+)
Version Date: CY 2021]:[CMS Merit-based Incentive Payment System (MIPS)
Version Date: CY 2021]],"*yes*")</f>
        <v>0</v>
      </c>
      <c r="P507" s="223"/>
      <c r="Q507" s="223"/>
      <c r="R507" s="223"/>
      <c r="S507" s="223"/>
      <c r="T507" s="223"/>
      <c r="U507" s="223"/>
      <c r="V507" s="223"/>
      <c r="W507" s="223"/>
      <c r="X507" s="223"/>
      <c r="Y507" s="223"/>
      <c r="Z507" s="223" t="s">
        <v>1</v>
      </c>
      <c r="AA507" s="223"/>
      <c r="AB507" s="223"/>
      <c r="AC507" s="223"/>
      <c r="AD507" s="223"/>
      <c r="AE507" s="223"/>
      <c r="AF507" s="223"/>
      <c r="AG507" s="223"/>
      <c r="AH507" s="223"/>
    </row>
    <row r="508" spans="1:34" s="26" customFormat="1" ht="76.5" customHeight="1">
      <c r="A508" s="177" t="s">
        <v>1820</v>
      </c>
      <c r="B508" s="55" t="s">
        <v>2826</v>
      </c>
      <c r="C508" s="55" t="s">
        <v>97</v>
      </c>
      <c r="D508" s="55" t="s">
        <v>97</v>
      </c>
      <c r="E508" s="198" t="s">
        <v>1928</v>
      </c>
      <c r="F508" s="58"/>
      <c r="G508" s="58"/>
      <c r="H508" s="181" t="s">
        <v>2991</v>
      </c>
      <c r="I508" s="47" t="s">
        <v>3011</v>
      </c>
      <c r="J508" s="47" t="s">
        <v>97</v>
      </c>
      <c r="K508" s="47" t="s">
        <v>1890</v>
      </c>
      <c r="L508" s="47" t="s">
        <v>1891</v>
      </c>
      <c r="M508" s="201" t="s">
        <v>2023</v>
      </c>
      <c r="N508" s="201"/>
      <c r="O508" s="46">
        <f>COUNTIF(Table48[[#This Row],[CMMI Comprehensive Primary Care Plus (CPC+)
Version Date: CY 2021]:[CMS Merit-based Incentive Payment System (MIPS)
Version Date: CY 2021]],"*yes*")</f>
        <v>0</v>
      </c>
      <c r="P508" s="223"/>
      <c r="Q508" s="223"/>
      <c r="R508" s="223"/>
      <c r="S508" s="223"/>
      <c r="T508" s="223"/>
      <c r="U508" s="223"/>
      <c r="V508" s="223"/>
      <c r="W508" s="223"/>
      <c r="X508" s="223"/>
      <c r="Y508" s="223"/>
      <c r="Z508" s="223"/>
      <c r="AA508" s="223"/>
      <c r="AB508" s="223"/>
      <c r="AC508" s="223"/>
      <c r="AD508" s="223"/>
      <c r="AE508" s="223"/>
      <c r="AF508" s="223" t="s">
        <v>1</v>
      </c>
      <c r="AG508" s="223"/>
      <c r="AH508" s="223"/>
    </row>
    <row r="509" spans="1:34" s="26" customFormat="1" ht="76.5" customHeight="1">
      <c r="A509" s="177" t="s">
        <v>1626</v>
      </c>
      <c r="B509" s="55" t="s">
        <v>2831</v>
      </c>
      <c r="C509" s="55" t="s">
        <v>97</v>
      </c>
      <c r="D509" s="57" t="s">
        <v>97</v>
      </c>
      <c r="E509" s="210" t="s">
        <v>1688</v>
      </c>
      <c r="F509" s="58"/>
      <c r="G509" s="58"/>
      <c r="H509" s="181" t="s">
        <v>3533</v>
      </c>
      <c r="I509" s="47" t="s">
        <v>1892</v>
      </c>
      <c r="J509" s="47" t="s">
        <v>1900</v>
      </c>
      <c r="K509" s="47" t="s">
        <v>1890</v>
      </c>
      <c r="L509" s="47" t="s">
        <v>2378</v>
      </c>
      <c r="M509" s="47" t="s">
        <v>327</v>
      </c>
      <c r="N509" s="47"/>
      <c r="O509" s="46">
        <f>COUNTIF(Table48[[#This Row],[CMMI Comprehensive Primary Care Plus (CPC+)
Version Date: CY 2021]:[CMS Merit-based Incentive Payment System (MIPS)
Version Date: CY 2021]],"*yes*")</f>
        <v>0</v>
      </c>
      <c r="P509" s="223"/>
      <c r="Q509" s="223"/>
      <c r="R509" s="223"/>
      <c r="S509" s="223"/>
      <c r="T509" s="223"/>
      <c r="U509" s="223"/>
      <c r="V509" s="223"/>
      <c r="W509" s="223"/>
      <c r="X509" s="223"/>
      <c r="Y509" s="223"/>
      <c r="Z509" s="223"/>
      <c r="AA509" s="223"/>
      <c r="AB509" s="223"/>
      <c r="AC509" s="223"/>
      <c r="AD509" s="223"/>
      <c r="AE509" s="223"/>
      <c r="AF509" s="223"/>
      <c r="AG509" s="223"/>
      <c r="AH509" s="223"/>
    </row>
    <row r="510" spans="1:34" s="26" customFormat="1" ht="76.5" customHeight="1">
      <c r="A510" s="177" t="s">
        <v>383</v>
      </c>
      <c r="B510" s="55" t="s">
        <v>897</v>
      </c>
      <c r="C510" s="55" t="s">
        <v>97</v>
      </c>
      <c r="D510" s="55" t="s">
        <v>97</v>
      </c>
      <c r="E510" s="198" t="s">
        <v>1955</v>
      </c>
      <c r="F510" s="58" t="s">
        <v>2768</v>
      </c>
      <c r="G510" s="58"/>
      <c r="H510" s="181" t="s">
        <v>898</v>
      </c>
      <c r="I510" s="47" t="s">
        <v>1892</v>
      </c>
      <c r="J510" s="47" t="s">
        <v>1902</v>
      </c>
      <c r="K510" s="47" t="s">
        <v>1890</v>
      </c>
      <c r="L510" s="47" t="s">
        <v>1897</v>
      </c>
      <c r="M510" s="149" t="s">
        <v>1755</v>
      </c>
      <c r="N510" s="201"/>
      <c r="O510" s="46">
        <f>COUNTIF(Table48[[#This Row],[CMMI Comprehensive Primary Care Plus (CPC+)
Version Date: CY 2021]:[CMS Merit-based Incentive Payment System (MIPS)
Version Date: CY 2021]],"*yes*")</f>
        <v>1</v>
      </c>
      <c r="P510" s="223"/>
      <c r="Q510" s="223"/>
      <c r="R510" s="223"/>
      <c r="S510" s="223"/>
      <c r="T510" s="47"/>
      <c r="U510" s="223"/>
      <c r="V510" s="223"/>
      <c r="W510" s="223" t="s">
        <v>1</v>
      </c>
      <c r="X510" s="223"/>
      <c r="Y510" s="223"/>
      <c r="Z510" s="223"/>
      <c r="AA510" s="223"/>
      <c r="AB510" s="47"/>
      <c r="AC510" s="223"/>
      <c r="AD510" s="223"/>
      <c r="AE510" s="47"/>
      <c r="AF510" s="223"/>
      <c r="AG510" s="223"/>
      <c r="AH510" s="47"/>
    </row>
    <row r="511" spans="1:34" s="26" customFormat="1" ht="76.5" customHeight="1">
      <c r="A511" s="177" t="s">
        <v>1629</v>
      </c>
      <c r="B511" s="55" t="s">
        <v>3641</v>
      </c>
      <c r="C511" s="55" t="s">
        <v>97</v>
      </c>
      <c r="D511" s="55" t="s">
        <v>97</v>
      </c>
      <c r="E511" s="198" t="s">
        <v>1976</v>
      </c>
      <c r="F511" s="58"/>
      <c r="G511" s="58"/>
      <c r="H511" s="181" t="s">
        <v>3642</v>
      </c>
      <c r="I511" s="47" t="s">
        <v>3000</v>
      </c>
      <c r="J511" s="47" t="s">
        <v>1893</v>
      </c>
      <c r="K511" s="47" t="s">
        <v>1890</v>
      </c>
      <c r="L511" s="47" t="s">
        <v>1897</v>
      </c>
      <c r="M511" s="149" t="s">
        <v>5</v>
      </c>
      <c r="N511" s="201"/>
      <c r="O511" s="46">
        <f>COUNTIF(Table48[[#This Row],[CMMI Comprehensive Primary Care Plus (CPC+)
Version Date: CY 2021]:[CMS Merit-based Incentive Payment System (MIPS)
Version Date: CY 2021]],"*yes*")</f>
        <v>0</v>
      </c>
      <c r="P511" s="223"/>
      <c r="Q511" s="223"/>
      <c r="R511" s="223"/>
      <c r="S511" s="223"/>
      <c r="T511" s="47"/>
      <c r="U511" s="223"/>
      <c r="V511" s="223"/>
      <c r="W511" s="223"/>
      <c r="X511" s="223"/>
      <c r="Y511" s="223"/>
      <c r="Z511" s="223"/>
      <c r="AA511" s="223"/>
      <c r="AB511" s="47"/>
      <c r="AC511" s="223"/>
      <c r="AD511" s="223"/>
      <c r="AE511" s="47"/>
      <c r="AF511" s="223"/>
      <c r="AG511" s="223"/>
      <c r="AH511" s="47"/>
    </row>
    <row r="512" spans="1:34" s="26" customFormat="1" ht="76.5" customHeight="1">
      <c r="A512" s="177" t="s">
        <v>1632</v>
      </c>
      <c r="B512" s="55" t="s">
        <v>3131</v>
      </c>
      <c r="C512" s="55" t="s">
        <v>97</v>
      </c>
      <c r="D512" s="55" t="s">
        <v>97</v>
      </c>
      <c r="E512" s="198" t="s">
        <v>1652</v>
      </c>
      <c r="F512" s="58"/>
      <c r="G512" s="58"/>
      <c r="H512" s="181" t="s">
        <v>3646</v>
      </c>
      <c r="I512" s="47" t="s">
        <v>1945</v>
      </c>
      <c r="J512" s="47" t="s">
        <v>97</v>
      </c>
      <c r="K512" s="47" t="s">
        <v>1908</v>
      </c>
      <c r="L512" s="47" t="s">
        <v>1931</v>
      </c>
      <c r="M512" s="149" t="s">
        <v>327</v>
      </c>
      <c r="N512" s="201"/>
      <c r="O512" s="46">
        <f>COUNTIF(Table48[[#This Row],[CMMI Comprehensive Primary Care Plus (CPC+)
Version Date: CY 2021]:[CMS Merit-based Incentive Payment System (MIPS)
Version Date: CY 2021]],"*yes*")</f>
        <v>0</v>
      </c>
      <c r="P512" s="223"/>
      <c r="Q512" s="223"/>
      <c r="R512" s="223"/>
      <c r="S512" s="223"/>
      <c r="T512" s="47"/>
      <c r="U512" s="223"/>
      <c r="V512" s="223"/>
      <c r="W512" s="223"/>
      <c r="X512" s="223"/>
      <c r="Y512" s="223"/>
      <c r="Z512" s="223"/>
      <c r="AA512" s="223"/>
      <c r="AB512" s="47"/>
      <c r="AC512" s="223"/>
      <c r="AD512" s="223"/>
      <c r="AE512" s="47"/>
      <c r="AF512" s="223"/>
      <c r="AG512" s="223"/>
      <c r="AH512" s="47"/>
    </row>
    <row r="513" spans="1:34" s="26" customFormat="1" ht="76.5" customHeight="1">
      <c r="A513" s="177" t="s">
        <v>1634</v>
      </c>
      <c r="B513" s="55" t="s">
        <v>3534</v>
      </c>
      <c r="C513" s="55" t="s">
        <v>97</v>
      </c>
      <c r="D513" s="55" t="s">
        <v>97</v>
      </c>
      <c r="E513" s="198" t="s">
        <v>3535</v>
      </c>
      <c r="F513" s="58"/>
      <c r="G513" s="58"/>
      <c r="H513" s="181" t="s">
        <v>3536</v>
      </c>
      <c r="I513" s="47" t="s">
        <v>1921</v>
      </c>
      <c r="J513" s="47" t="s">
        <v>1909</v>
      </c>
      <c r="K513" s="47" t="s">
        <v>1915</v>
      </c>
      <c r="L513" s="47" t="s">
        <v>1931</v>
      </c>
      <c r="M513" s="201" t="s">
        <v>5</v>
      </c>
      <c r="N513" s="201"/>
      <c r="O513" s="46">
        <f>COUNTIF(Table48[[#This Row],[CMMI Comprehensive Primary Care Plus (CPC+)
Version Date: CY 2021]:[CMS Merit-based Incentive Payment System (MIPS)
Version Date: CY 2021]],"*yes*")</f>
        <v>0</v>
      </c>
      <c r="P513" s="223"/>
      <c r="Q513" s="223"/>
      <c r="R513" s="223"/>
      <c r="S513" s="223"/>
      <c r="T513" s="223"/>
      <c r="U513" s="223"/>
      <c r="V513" s="223"/>
      <c r="W513" s="223"/>
      <c r="X513" s="223"/>
      <c r="Y513" s="223"/>
      <c r="Z513" s="223"/>
      <c r="AA513" s="223"/>
      <c r="AB513" s="223"/>
      <c r="AC513" s="223"/>
      <c r="AD513" s="223"/>
      <c r="AE513" s="223"/>
      <c r="AF513" s="223"/>
      <c r="AG513" s="223"/>
      <c r="AH513" s="223"/>
    </row>
    <row r="514" spans="1:34" s="26" customFormat="1" ht="76.5" customHeight="1">
      <c r="A514" s="177" t="s">
        <v>1639</v>
      </c>
      <c r="B514" s="55" t="s">
        <v>3379</v>
      </c>
      <c r="C514" s="55" t="s">
        <v>97</v>
      </c>
      <c r="D514" s="55" t="s">
        <v>97</v>
      </c>
      <c r="E514" s="198" t="s">
        <v>1688</v>
      </c>
      <c r="F514" s="58" t="s">
        <v>2853</v>
      </c>
      <c r="G514" s="58"/>
      <c r="H514" s="181" t="s">
        <v>3380</v>
      </c>
      <c r="I514" s="47" t="s">
        <v>3000</v>
      </c>
      <c r="J514" s="47" t="s">
        <v>1902</v>
      </c>
      <c r="K514" s="47" t="s">
        <v>1896</v>
      </c>
      <c r="L514" s="47" t="s">
        <v>1897</v>
      </c>
      <c r="M514" s="207" t="s">
        <v>3450</v>
      </c>
      <c r="N514" s="207"/>
      <c r="O514" s="46">
        <f>COUNTIF(Table48[[#This Row],[CMMI Comprehensive Primary Care Plus (CPC+)
Version Date: CY 2021]:[CMS Merit-based Incentive Payment System (MIPS)
Version Date: CY 2021]],"*yes*")</f>
        <v>1</v>
      </c>
      <c r="P514" s="223"/>
      <c r="Q514" s="223"/>
      <c r="R514" s="223"/>
      <c r="S514" s="223"/>
      <c r="T514" s="223"/>
      <c r="U514" s="223"/>
      <c r="V514" s="223"/>
      <c r="W514" s="223" t="s">
        <v>1</v>
      </c>
      <c r="X514" s="223" t="s">
        <v>2423</v>
      </c>
      <c r="Y514" s="223"/>
      <c r="Z514" s="223"/>
      <c r="AA514" s="223"/>
      <c r="AB514" s="223"/>
      <c r="AC514" s="223"/>
      <c r="AD514" s="223"/>
      <c r="AE514" s="223"/>
      <c r="AF514" s="223"/>
      <c r="AG514" s="223"/>
      <c r="AH514" s="223"/>
    </row>
    <row r="515" spans="1:34" s="26" customFormat="1" ht="76.5" customHeight="1">
      <c r="A515" s="177" t="s">
        <v>1640</v>
      </c>
      <c r="B515" s="55" t="s">
        <v>3377</v>
      </c>
      <c r="C515" s="55" t="s">
        <v>97</v>
      </c>
      <c r="D515" s="55" t="s">
        <v>97</v>
      </c>
      <c r="E515" s="198" t="s">
        <v>1688</v>
      </c>
      <c r="F515" s="58" t="s">
        <v>2854</v>
      </c>
      <c r="G515" s="58"/>
      <c r="H515" s="181" t="s">
        <v>3378</v>
      </c>
      <c r="I515" s="47" t="s">
        <v>3000</v>
      </c>
      <c r="J515" s="47" t="s">
        <v>1902</v>
      </c>
      <c r="K515" s="47" t="s">
        <v>1896</v>
      </c>
      <c r="L515" s="47" t="s">
        <v>1897</v>
      </c>
      <c r="M515" s="47" t="s">
        <v>3450</v>
      </c>
      <c r="N515" s="47"/>
      <c r="O515" s="46">
        <f>COUNTIF(Table48[[#This Row],[CMMI Comprehensive Primary Care Plus (CPC+)
Version Date: CY 2021]:[CMS Merit-based Incentive Payment System (MIPS)
Version Date: CY 2021]],"*yes*")</f>
        <v>1</v>
      </c>
      <c r="P515" s="223"/>
      <c r="Q515" s="223"/>
      <c r="R515" s="223"/>
      <c r="S515" s="223"/>
      <c r="T515" s="223"/>
      <c r="U515" s="223"/>
      <c r="V515" s="223"/>
      <c r="W515" s="223" t="s">
        <v>1</v>
      </c>
      <c r="X515" s="223" t="s">
        <v>2423</v>
      </c>
      <c r="Y515" s="223"/>
      <c r="Z515" s="223"/>
      <c r="AA515" s="223"/>
      <c r="AB515" s="223"/>
      <c r="AC515" s="223"/>
      <c r="AD515" s="223"/>
      <c r="AE515" s="223"/>
      <c r="AF515" s="223"/>
      <c r="AG515" s="223"/>
      <c r="AH515" s="223"/>
    </row>
    <row r="516" spans="1:34" s="26" customFormat="1" ht="76.5" customHeight="1">
      <c r="A516" s="177" t="s">
        <v>1643</v>
      </c>
      <c r="B516" s="55" t="s">
        <v>162</v>
      </c>
      <c r="C516" s="55" t="s">
        <v>97</v>
      </c>
      <c r="D516" s="55" t="s">
        <v>97</v>
      </c>
      <c r="E516" s="198" t="s">
        <v>1960</v>
      </c>
      <c r="F516" s="58"/>
      <c r="G516" s="58"/>
      <c r="H516" s="181" t="s">
        <v>1484</v>
      </c>
      <c r="I516" s="47" t="s">
        <v>3011</v>
      </c>
      <c r="J516" s="47" t="s">
        <v>1916</v>
      </c>
      <c r="K516" s="47" t="s">
        <v>1890</v>
      </c>
      <c r="L516" s="47" t="s">
        <v>1897</v>
      </c>
      <c r="M516" s="207" t="s">
        <v>327</v>
      </c>
      <c r="N516" s="207"/>
      <c r="O516" s="46">
        <f>COUNTIF(Table48[[#This Row],[CMMI Comprehensive Primary Care Plus (CPC+)
Version Date: CY 2021]:[CMS Merit-based Incentive Payment System (MIPS)
Version Date: CY 2021]],"*yes*")</f>
        <v>0</v>
      </c>
      <c r="P516" s="223"/>
      <c r="Q516" s="223"/>
      <c r="R516" s="223"/>
      <c r="S516" s="223"/>
      <c r="T516" s="223"/>
      <c r="U516" s="223"/>
      <c r="V516" s="223"/>
      <c r="W516" s="223"/>
      <c r="X516" s="223"/>
      <c r="Y516" s="223"/>
      <c r="Z516" s="223"/>
      <c r="AA516" s="223"/>
      <c r="AB516" s="223"/>
      <c r="AC516" s="223"/>
      <c r="AD516" s="223"/>
      <c r="AE516" s="223"/>
      <c r="AF516" s="223"/>
      <c r="AG516" s="223"/>
      <c r="AH516" s="223"/>
    </row>
    <row r="517" spans="1:34" s="26" customFormat="1" ht="76.5" customHeight="1">
      <c r="A517" s="177" t="s">
        <v>1644</v>
      </c>
      <c r="B517" s="55" t="s">
        <v>2012</v>
      </c>
      <c r="C517" s="55" t="s">
        <v>97</v>
      </c>
      <c r="D517" s="55" t="s">
        <v>97</v>
      </c>
      <c r="E517" s="198" t="s">
        <v>1960</v>
      </c>
      <c r="F517" s="58"/>
      <c r="G517" s="58"/>
      <c r="H517" s="181" t="s">
        <v>2016</v>
      </c>
      <c r="I517" s="47" t="s">
        <v>3011</v>
      </c>
      <c r="J517" s="47" t="s">
        <v>1904</v>
      </c>
      <c r="K517" s="47" t="s">
        <v>1890</v>
      </c>
      <c r="L517" s="47" t="s">
        <v>1897</v>
      </c>
      <c r="M517" s="201" t="s">
        <v>327</v>
      </c>
      <c r="N517" s="201"/>
      <c r="O517" s="46">
        <f>COUNTIF(Table48[[#This Row],[CMMI Comprehensive Primary Care Plus (CPC+)
Version Date: CY 2021]:[CMS Merit-based Incentive Payment System (MIPS)
Version Date: CY 2021]],"*yes*")</f>
        <v>0</v>
      </c>
      <c r="P517" s="223"/>
      <c r="Q517" s="223"/>
      <c r="R517" s="223"/>
      <c r="S517" s="223"/>
      <c r="T517" s="223"/>
      <c r="U517" s="223"/>
      <c r="V517" s="223"/>
      <c r="W517" s="223"/>
      <c r="X517" s="223"/>
      <c r="Y517" s="223"/>
      <c r="Z517" s="223"/>
      <c r="AA517" s="223"/>
      <c r="AB517" s="223"/>
      <c r="AC517" s="223"/>
      <c r="AD517" s="223"/>
      <c r="AE517" s="223"/>
      <c r="AF517" s="223"/>
      <c r="AG517" s="223" t="s">
        <v>3913</v>
      </c>
      <c r="AH517" s="223"/>
    </row>
    <row r="518" spans="1:34" s="26" customFormat="1" ht="76.5" customHeight="1">
      <c r="A518" s="177" t="s">
        <v>1645</v>
      </c>
      <c r="B518" s="55" t="s">
        <v>1344</v>
      </c>
      <c r="C518" s="55" t="s">
        <v>97</v>
      </c>
      <c r="D518" s="55" t="s">
        <v>97</v>
      </c>
      <c r="E518" s="198" t="s">
        <v>1652</v>
      </c>
      <c r="F518" s="58"/>
      <c r="G518" s="58"/>
      <c r="H518" s="181" t="s">
        <v>1773</v>
      </c>
      <c r="I518" s="47" t="s">
        <v>1923</v>
      </c>
      <c r="J518" s="47" t="s">
        <v>97</v>
      </c>
      <c r="K518" s="47" t="s">
        <v>1896</v>
      </c>
      <c r="L518" s="47" t="s">
        <v>1901</v>
      </c>
      <c r="M518" s="207" t="s">
        <v>5</v>
      </c>
      <c r="N518" s="207"/>
      <c r="O518" s="46">
        <f>COUNTIF(Table48[[#This Row],[CMMI Comprehensive Primary Care Plus (CPC+)
Version Date: CY 2021]:[CMS Merit-based Incentive Payment System (MIPS)
Version Date: CY 2021]],"*yes*")</f>
        <v>0</v>
      </c>
      <c r="P518" s="223"/>
      <c r="Q518" s="223"/>
      <c r="R518" s="223"/>
      <c r="S518" s="223"/>
      <c r="T518" s="223"/>
      <c r="U518" s="223"/>
      <c r="V518" s="223"/>
      <c r="W518" s="223"/>
      <c r="X518" s="223"/>
      <c r="Y518" s="223"/>
      <c r="Z518" s="223"/>
      <c r="AA518" s="223"/>
      <c r="AB518" s="223"/>
      <c r="AC518" s="223"/>
      <c r="AD518" s="223"/>
      <c r="AE518" s="223"/>
      <c r="AF518" s="223"/>
      <c r="AG518" s="223"/>
      <c r="AH518" s="223"/>
    </row>
    <row r="519" spans="1:34" s="26" customFormat="1" ht="76.5" customHeight="1">
      <c r="A519" s="177" t="s">
        <v>1654</v>
      </c>
      <c r="B519" s="55" t="s">
        <v>2820</v>
      </c>
      <c r="C519" s="55" t="s">
        <v>97</v>
      </c>
      <c r="D519" s="55" t="s">
        <v>97</v>
      </c>
      <c r="E519" s="198" t="s">
        <v>2858</v>
      </c>
      <c r="F519" s="58" t="s">
        <v>2856</v>
      </c>
      <c r="G519" s="58" t="s">
        <v>3318</v>
      </c>
      <c r="H519" s="181" t="s">
        <v>2851</v>
      </c>
      <c r="I519" s="47" t="s">
        <v>1892</v>
      </c>
      <c r="J519" s="47" t="s">
        <v>1899</v>
      </c>
      <c r="K519" s="47" t="s">
        <v>1890</v>
      </c>
      <c r="L519" s="47" t="s">
        <v>1931</v>
      </c>
      <c r="M519" s="207" t="s">
        <v>327</v>
      </c>
      <c r="N519" s="207"/>
      <c r="O519" s="46">
        <f>COUNTIF(Table48[[#This Row],[CMMI Comprehensive Primary Care Plus (CPC+)
Version Date: CY 2021]:[CMS Merit-based Incentive Payment System (MIPS)
Version Date: CY 2021]],"*yes*")</f>
        <v>2</v>
      </c>
      <c r="P519" s="223"/>
      <c r="Q519" s="223"/>
      <c r="R519" s="223"/>
      <c r="S519" s="223" t="s">
        <v>1</v>
      </c>
      <c r="T519" s="223"/>
      <c r="U519" s="223"/>
      <c r="V519" s="223"/>
      <c r="W519" s="223" t="s">
        <v>1</v>
      </c>
      <c r="X519" s="223"/>
      <c r="Y519" s="223"/>
      <c r="Z519" s="223"/>
      <c r="AA519" s="223"/>
      <c r="AB519" s="223"/>
      <c r="AC519" s="223"/>
      <c r="AD519" s="223"/>
      <c r="AE519" s="223"/>
      <c r="AF519" s="223"/>
      <c r="AG519" s="223"/>
      <c r="AH519" s="223"/>
    </row>
    <row r="520" spans="1:34" s="26" customFormat="1" ht="76.5" customHeight="1">
      <c r="A520" s="177" t="s">
        <v>1655</v>
      </c>
      <c r="B520" s="55" t="s">
        <v>1836</v>
      </c>
      <c r="C520" s="55" t="s">
        <v>97</v>
      </c>
      <c r="D520" s="55" t="s">
        <v>97</v>
      </c>
      <c r="E520" s="198" t="s">
        <v>1976</v>
      </c>
      <c r="F520" s="58"/>
      <c r="G520" s="58"/>
      <c r="H520" s="181" t="s">
        <v>1798</v>
      </c>
      <c r="I520" s="47" t="s">
        <v>97</v>
      </c>
      <c r="J520" s="47" t="s">
        <v>97</v>
      </c>
      <c r="K520" s="47" t="s">
        <v>1894</v>
      </c>
      <c r="L520" s="47" t="s">
        <v>1931</v>
      </c>
      <c r="M520" s="207" t="s">
        <v>6</v>
      </c>
      <c r="N520" s="207"/>
      <c r="O520" s="46">
        <f>COUNTIF(Table48[[#This Row],[CMMI Comprehensive Primary Care Plus (CPC+)
Version Date: CY 2021]:[CMS Merit-based Incentive Payment System (MIPS)
Version Date: CY 2021]],"*yes*")</f>
        <v>1</v>
      </c>
      <c r="P520" s="223" t="s">
        <v>1</v>
      </c>
      <c r="Q520" s="223"/>
      <c r="R520" s="223"/>
      <c r="S520" s="223"/>
      <c r="T520" s="223"/>
      <c r="U520" s="223"/>
      <c r="V520" s="223"/>
      <c r="W520" s="223"/>
      <c r="X520" s="223"/>
      <c r="Y520" s="223"/>
      <c r="Z520" s="223"/>
      <c r="AA520" s="223"/>
      <c r="AB520" s="223"/>
      <c r="AC520" s="223"/>
      <c r="AD520" s="223"/>
      <c r="AE520" s="223"/>
      <c r="AF520" s="223"/>
      <c r="AG520" s="223"/>
      <c r="AH520" s="223"/>
    </row>
    <row r="521" spans="1:34" s="26" customFormat="1" ht="76.5" customHeight="1">
      <c r="A521" s="177" t="s">
        <v>384</v>
      </c>
      <c r="B521" s="55" t="s">
        <v>3537</v>
      </c>
      <c r="C521" s="55" t="s">
        <v>97</v>
      </c>
      <c r="D521" s="55" t="s">
        <v>97</v>
      </c>
      <c r="E521" s="198" t="s">
        <v>1976</v>
      </c>
      <c r="F521" s="62"/>
      <c r="G521" s="62"/>
      <c r="H521" s="181" t="s">
        <v>3538</v>
      </c>
      <c r="I521" s="47" t="s">
        <v>1932</v>
      </c>
      <c r="J521" s="47" t="s">
        <v>97</v>
      </c>
      <c r="K521" s="47" t="s">
        <v>1894</v>
      </c>
      <c r="L521" s="47" t="s">
        <v>2378</v>
      </c>
      <c r="M521" s="207" t="s">
        <v>6</v>
      </c>
      <c r="N521" s="207"/>
      <c r="O521" s="46">
        <f>COUNTIF(Table48[[#This Row],[CMMI Comprehensive Primary Care Plus (CPC+)
Version Date: CY 2021]:[CMS Merit-based Incentive Payment System (MIPS)
Version Date: CY 2021]],"*yes*")</f>
        <v>0</v>
      </c>
      <c r="P521" s="223"/>
      <c r="Q521" s="223"/>
      <c r="R521" s="223"/>
      <c r="S521" s="223"/>
      <c r="T521" s="223"/>
      <c r="U521" s="223"/>
      <c r="V521" s="223"/>
      <c r="W521" s="223"/>
      <c r="X521" s="223"/>
      <c r="Y521" s="223"/>
      <c r="Z521" s="223"/>
      <c r="AA521" s="223"/>
      <c r="AB521" s="223"/>
      <c r="AC521" s="223"/>
      <c r="AD521" s="223"/>
      <c r="AE521" s="223"/>
      <c r="AF521" s="223"/>
      <c r="AG521" s="223"/>
      <c r="AH521" s="223"/>
    </row>
    <row r="522" spans="1:34" s="26" customFormat="1" ht="76.5" customHeight="1">
      <c r="A522" s="177" t="s">
        <v>1656</v>
      </c>
      <c r="B522" s="55" t="s">
        <v>329</v>
      </c>
      <c r="C522" s="55" t="s">
        <v>97</v>
      </c>
      <c r="D522" s="55" t="s">
        <v>97</v>
      </c>
      <c r="E522" s="198" t="s">
        <v>1976</v>
      </c>
      <c r="F522" s="58"/>
      <c r="G522" s="58"/>
      <c r="H522" s="181" t="s">
        <v>1985</v>
      </c>
      <c r="I522" s="47" t="s">
        <v>97</v>
      </c>
      <c r="J522" s="47" t="s">
        <v>97</v>
      </c>
      <c r="K522" s="47" t="s">
        <v>1894</v>
      </c>
      <c r="L522" s="47" t="s">
        <v>1897</v>
      </c>
      <c r="M522" s="207" t="s">
        <v>6</v>
      </c>
      <c r="N522" s="207"/>
      <c r="O522" s="46">
        <f>COUNTIF(Table48[[#This Row],[CMMI Comprehensive Primary Care Plus (CPC+)
Version Date: CY 2021]:[CMS Merit-based Incentive Payment System (MIPS)
Version Date: CY 2021]],"*yes*")</f>
        <v>1</v>
      </c>
      <c r="P522" s="223"/>
      <c r="Q522" s="223"/>
      <c r="R522" s="223" t="s">
        <v>3047</v>
      </c>
      <c r="S522" s="223"/>
      <c r="T522" s="223"/>
      <c r="U522" s="223"/>
      <c r="V522" s="223"/>
      <c r="W522" s="223"/>
      <c r="X522" s="223"/>
      <c r="Y522" s="223"/>
      <c r="Z522" s="223"/>
      <c r="AA522" s="223"/>
      <c r="AB522" s="223"/>
      <c r="AC522" s="223"/>
      <c r="AD522" s="223"/>
      <c r="AE522" s="223"/>
      <c r="AF522" s="223"/>
      <c r="AG522" s="223"/>
      <c r="AH522" s="223"/>
    </row>
    <row r="523" spans="1:34" s="26" customFormat="1" ht="76.5" customHeight="1">
      <c r="A523" s="177" t="s">
        <v>1657</v>
      </c>
      <c r="B523" s="55" t="s">
        <v>328</v>
      </c>
      <c r="C523" s="55" t="s">
        <v>97</v>
      </c>
      <c r="D523" s="55" t="s">
        <v>97</v>
      </c>
      <c r="E523" s="210" t="s">
        <v>1976</v>
      </c>
      <c r="F523" s="58"/>
      <c r="G523" s="58"/>
      <c r="H523" s="181" t="s">
        <v>1986</v>
      </c>
      <c r="I523" s="47" t="s">
        <v>97</v>
      </c>
      <c r="J523" s="47" t="s">
        <v>97</v>
      </c>
      <c r="K523" s="47" t="s">
        <v>1894</v>
      </c>
      <c r="L523" s="47" t="s">
        <v>1891</v>
      </c>
      <c r="M523" s="201" t="s">
        <v>6</v>
      </c>
      <c r="N523" s="201"/>
      <c r="O523" s="46">
        <f>COUNTIF(Table48[[#This Row],[CMMI Comprehensive Primary Care Plus (CPC+)
Version Date: CY 2021]:[CMS Merit-based Incentive Payment System (MIPS)
Version Date: CY 2021]],"*yes*")</f>
        <v>0</v>
      </c>
      <c r="P523" s="223"/>
      <c r="Q523" s="223"/>
      <c r="R523" s="223"/>
      <c r="S523" s="223"/>
      <c r="T523" s="223"/>
      <c r="U523" s="223"/>
      <c r="V523" s="223"/>
      <c r="W523" s="223"/>
      <c r="X523" s="223"/>
      <c r="Y523" s="223"/>
      <c r="Z523" s="223"/>
      <c r="AA523" s="223"/>
      <c r="AB523" s="223"/>
      <c r="AC523" s="223"/>
      <c r="AD523" s="223"/>
      <c r="AE523" s="223"/>
      <c r="AF523" s="223"/>
      <c r="AG523" s="223"/>
      <c r="AH523" s="223"/>
    </row>
    <row r="524" spans="1:34" s="26" customFormat="1" ht="76.5" customHeight="1">
      <c r="A524" s="177" t="s">
        <v>1658</v>
      </c>
      <c r="B524" s="55" t="s">
        <v>1721</v>
      </c>
      <c r="C524" s="55" t="s">
        <v>97</v>
      </c>
      <c r="D524" s="55" t="s">
        <v>97</v>
      </c>
      <c r="E524" s="198" t="s">
        <v>1984</v>
      </c>
      <c r="F524" s="58" t="s">
        <v>3403</v>
      </c>
      <c r="G524" s="58"/>
      <c r="H524" s="181" t="s">
        <v>1988</v>
      </c>
      <c r="I524" s="47" t="s">
        <v>97</v>
      </c>
      <c r="J524" s="47" t="s">
        <v>97</v>
      </c>
      <c r="K524" s="47" t="s">
        <v>1894</v>
      </c>
      <c r="L524" s="47" t="s">
        <v>97</v>
      </c>
      <c r="M524" s="201" t="s">
        <v>6</v>
      </c>
      <c r="N524" s="201"/>
      <c r="O524" s="46">
        <f>COUNTIF(Table48[[#This Row],[CMMI Comprehensive Primary Care Plus (CPC+)
Version Date: CY 2021]:[CMS Merit-based Incentive Payment System (MIPS)
Version Date: CY 2021]],"*yes*")</f>
        <v>1</v>
      </c>
      <c r="P524" s="223"/>
      <c r="Q524" s="223"/>
      <c r="R524" s="223"/>
      <c r="S524" s="223"/>
      <c r="T524" s="223"/>
      <c r="U524" s="223"/>
      <c r="V524" s="223"/>
      <c r="W524" s="223" t="s">
        <v>1</v>
      </c>
      <c r="X524" s="223"/>
      <c r="Y524" s="223"/>
      <c r="Z524" s="223"/>
      <c r="AA524" s="223"/>
      <c r="AB524" s="223"/>
      <c r="AC524" s="223"/>
      <c r="AD524" s="223"/>
      <c r="AE524" s="223"/>
      <c r="AF524" s="223"/>
      <c r="AG524" s="223"/>
      <c r="AH524" s="223"/>
    </row>
    <row r="525" spans="1:34" s="26" customFormat="1" ht="76.5" customHeight="1">
      <c r="A525" s="177" t="s">
        <v>1659</v>
      </c>
      <c r="B525" s="55" t="s">
        <v>1345</v>
      </c>
      <c r="C525" s="55" t="s">
        <v>97</v>
      </c>
      <c r="D525" s="55" t="s">
        <v>97</v>
      </c>
      <c r="E525" s="198" t="s">
        <v>1652</v>
      </c>
      <c r="F525" s="58"/>
      <c r="G525" s="58"/>
      <c r="H525" s="181" t="s">
        <v>2056</v>
      </c>
      <c r="I525" s="47" t="s">
        <v>1923</v>
      </c>
      <c r="J525" s="47" t="s">
        <v>97</v>
      </c>
      <c r="K525" s="47" t="s">
        <v>1890</v>
      </c>
      <c r="L525" s="47" t="s">
        <v>1901</v>
      </c>
      <c r="M525" s="201" t="s">
        <v>2020</v>
      </c>
      <c r="N525" s="201"/>
      <c r="O525" s="46">
        <f>COUNTIF(Table48[[#This Row],[CMMI Comprehensive Primary Care Plus (CPC+)
Version Date: CY 2021]:[CMS Merit-based Incentive Payment System (MIPS)
Version Date: CY 2021]],"*yes*")</f>
        <v>1</v>
      </c>
      <c r="P525" s="223"/>
      <c r="Q525" s="223"/>
      <c r="R525" s="223"/>
      <c r="S525" s="223"/>
      <c r="T525" s="223"/>
      <c r="U525" s="223" t="s">
        <v>3687</v>
      </c>
      <c r="V525" s="223"/>
      <c r="W525" s="223"/>
      <c r="X525" s="223"/>
      <c r="Y525" s="223"/>
      <c r="Z525" s="223"/>
      <c r="AA525" s="223"/>
      <c r="AB525" s="223"/>
      <c r="AC525" s="223"/>
      <c r="AD525" s="223"/>
      <c r="AE525" s="223"/>
      <c r="AF525" s="223"/>
      <c r="AG525" s="223"/>
      <c r="AH525" s="223"/>
    </row>
    <row r="526" spans="1:34" s="26" customFormat="1" ht="76.5" customHeight="1">
      <c r="A526" s="177" t="s">
        <v>1660</v>
      </c>
      <c r="B526" s="55" t="s">
        <v>3539</v>
      </c>
      <c r="C526" s="55" t="s">
        <v>97</v>
      </c>
      <c r="D526" s="57" t="s">
        <v>97</v>
      </c>
      <c r="E526" s="198" t="s">
        <v>1976</v>
      </c>
      <c r="F526" s="58"/>
      <c r="G526" s="58"/>
      <c r="H526" s="181" t="s">
        <v>3540</v>
      </c>
      <c r="I526" s="47" t="s">
        <v>1892</v>
      </c>
      <c r="J526" s="47" t="s">
        <v>1895</v>
      </c>
      <c r="K526" s="47" t="s">
        <v>1890</v>
      </c>
      <c r="L526" s="47" t="s">
        <v>1897</v>
      </c>
      <c r="M526" s="47" t="s">
        <v>5</v>
      </c>
      <c r="N526" s="47"/>
      <c r="O526" s="46">
        <f>COUNTIF(Table48[[#This Row],[CMMI Comprehensive Primary Care Plus (CPC+)
Version Date: CY 2021]:[CMS Merit-based Incentive Payment System (MIPS)
Version Date: CY 2021]],"*yes*")</f>
        <v>0</v>
      </c>
      <c r="P526" s="223"/>
      <c r="Q526" s="223"/>
      <c r="R526" s="223"/>
      <c r="S526" s="223"/>
      <c r="T526" s="223"/>
      <c r="U526" s="223"/>
      <c r="V526" s="223"/>
      <c r="W526" s="223"/>
      <c r="X526" s="223"/>
      <c r="Y526" s="223"/>
      <c r="Z526" s="223"/>
      <c r="AA526" s="223"/>
      <c r="AB526" s="223"/>
      <c r="AC526" s="223"/>
      <c r="AD526" s="223"/>
      <c r="AE526" s="223"/>
      <c r="AF526" s="223"/>
      <c r="AG526" s="223"/>
      <c r="AH526" s="223"/>
    </row>
    <row r="527" spans="1:34" s="26" customFormat="1" ht="76.5" customHeight="1">
      <c r="A527" s="177" t="s">
        <v>1661</v>
      </c>
      <c r="B527" s="55" t="s">
        <v>1294</v>
      </c>
      <c r="C527" s="55" t="s">
        <v>97</v>
      </c>
      <c r="D527" s="55" t="s">
        <v>97</v>
      </c>
      <c r="E527" s="198" t="s">
        <v>1956</v>
      </c>
      <c r="F527" s="58"/>
      <c r="G527" s="58"/>
      <c r="H527" s="181" t="s">
        <v>1780</v>
      </c>
      <c r="I527" s="47" t="s">
        <v>1892</v>
      </c>
      <c r="J527" s="47" t="s">
        <v>1895</v>
      </c>
      <c r="K527" s="47" t="s">
        <v>1890</v>
      </c>
      <c r="L527" s="47" t="s">
        <v>1897</v>
      </c>
      <c r="M527" s="207" t="s">
        <v>5</v>
      </c>
      <c r="N527" s="47"/>
      <c r="O527" s="46">
        <f>COUNTIF(Table48[[#This Row],[CMMI Comprehensive Primary Care Plus (CPC+)
Version Date: CY 2021]:[CMS Merit-based Incentive Payment System (MIPS)
Version Date: CY 2021]],"*yes*")</f>
        <v>0</v>
      </c>
      <c r="P527" s="223"/>
      <c r="Q527" s="223"/>
      <c r="R527" s="223"/>
      <c r="S527" s="223"/>
      <c r="T527" s="223"/>
      <c r="U527" s="223"/>
      <c r="V527" s="223"/>
      <c r="W527" s="223"/>
      <c r="X527" s="223"/>
      <c r="Y527" s="223"/>
      <c r="Z527" s="223"/>
      <c r="AA527" s="223"/>
      <c r="AB527" s="223"/>
      <c r="AC527" s="223"/>
      <c r="AD527" s="223"/>
      <c r="AE527" s="223"/>
      <c r="AF527" s="223"/>
      <c r="AG527" s="223"/>
      <c r="AH527" s="223"/>
    </row>
    <row r="528" spans="1:34" s="26" customFormat="1" ht="76.5" customHeight="1">
      <c r="A528" s="177" t="s">
        <v>1667</v>
      </c>
      <c r="B528" s="55" t="s">
        <v>714</v>
      </c>
      <c r="C528" s="55" t="s">
        <v>97</v>
      </c>
      <c r="D528" s="55" t="s">
        <v>97</v>
      </c>
      <c r="E528" s="198" t="s">
        <v>1984</v>
      </c>
      <c r="F528" s="58"/>
      <c r="G528" s="58"/>
      <c r="H528" s="181" t="s">
        <v>1614</v>
      </c>
      <c r="I528" s="47" t="s">
        <v>1923</v>
      </c>
      <c r="J528" s="47" t="s">
        <v>97</v>
      </c>
      <c r="K528" s="47" t="s">
        <v>1894</v>
      </c>
      <c r="L528" s="47" t="s">
        <v>97</v>
      </c>
      <c r="M528" s="207" t="s">
        <v>6</v>
      </c>
      <c r="N528" s="149"/>
      <c r="O528" s="46">
        <f>COUNTIF(Table48[[#This Row],[CMMI Comprehensive Primary Care Plus (CPC+)
Version Date: CY 2021]:[CMS Merit-based Incentive Payment System (MIPS)
Version Date: CY 2021]],"*yes*")</f>
        <v>1</v>
      </c>
      <c r="P528" s="223"/>
      <c r="Q528" s="223"/>
      <c r="R528" s="223"/>
      <c r="S528" s="223"/>
      <c r="T528" s="223"/>
      <c r="U528" s="223" t="s">
        <v>3688</v>
      </c>
      <c r="V528" s="223" t="s">
        <v>3239</v>
      </c>
      <c r="W528" s="223"/>
      <c r="X528" s="223"/>
      <c r="Y528" s="223"/>
      <c r="Z528" s="223"/>
      <c r="AA528" s="223"/>
      <c r="AB528" s="223"/>
      <c r="AC528" s="223"/>
      <c r="AD528" s="223" t="s">
        <v>1</v>
      </c>
      <c r="AE528" s="223"/>
      <c r="AF528" s="223"/>
      <c r="AG528" s="223"/>
      <c r="AH528" s="223"/>
    </row>
    <row r="529" spans="1:34" s="26" customFormat="1" ht="76.5" customHeight="1">
      <c r="A529" s="177" t="s">
        <v>1671</v>
      </c>
      <c r="B529" s="55" t="s">
        <v>3541</v>
      </c>
      <c r="C529" s="55" t="s">
        <v>97</v>
      </c>
      <c r="D529" s="55" t="s">
        <v>97</v>
      </c>
      <c r="E529" s="198" t="s">
        <v>583</v>
      </c>
      <c r="F529" s="58"/>
      <c r="G529" s="58"/>
      <c r="H529" s="181" t="s">
        <v>3542</v>
      </c>
      <c r="I529" s="47" t="s">
        <v>1932</v>
      </c>
      <c r="J529" s="47" t="s">
        <v>97</v>
      </c>
      <c r="K529" s="47" t="s">
        <v>1894</v>
      </c>
      <c r="L529" s="47" t="s">
        <v>1897</v>
      </c>
      <c r="M529" s="207" t="s">
        <v>6</v>
      </c>
      <c r="N529" s="207"/>
      <c r="O529" s="46">
        <f>COUNTIF(Table48[[#This Row],[CMMI Comprehensive Primary Care Plus (CPC+)
Version Date: CY 2021]:[CMS Merit-based Incentive Payment System (MIPS)
Version Date: CY 2021]],"*yes*")</f>
        <v>0</v>
      </c>
      <c r="P529" s="223"/>
      <c r="Q529" s="223"/>
      <c r="R529" s="223"/>
      <c r="S529" s="223"/>
      <c r="T529" s="223"/>
      <c r="U529" s="223"/>
      <c r="V529" s="223"/>
      <c r="W529" s="223"/>
      <c r="X529" s="223"/>
      <c r="Y529" s="223"/>
      <c r="Z529" s="223"/>
      <c r="AA529" s="223"/>
      <c r="AB529" s="223"/>
      <c r="AC529" s="223"/>
      <c r="AD529" s="223"/>
      <c r="AE529" s="223"/>
      <c r="AF529" s="223"/>
      <c r="AG529" s="223"/>
      <c r="AH529" s="223"/>
    </row>
    <row r="530" spans="1:34" s="26" customFormat="1" ht="76.5" customHeight="1">
      <c r="A530" s="177" t="s">
        <v>1674</v>
      </c>
      <c r="B530" s="55" t="s">
        <v>3543</v>
      </c>
      <c r="C530" s="55" t="s">
        <v>97</v>
      </c>
      <c r="D530" s="55" t="s">
        <v>97</v>
      </c>
      <c r="E530" s="198" t="s">
        <v>1976</v>
      </c>
      <c r="F530" s="58"/>
      <c r="G530" s="58"/>
      <c r="H530" s="181" t="s">
        <v>2048</v>
      </c>
      <c r="I530" s="201" t="s">
        <v>1892</v>
      </c>
      <c r="J530" s="47" t="s">
        <v>97</v>
      </c>
      <c r="K530" s="47" t="s">
        <v>1890</v>
      </c>
      <c r="L530" s="47" t="s">
        <v>1901</v>
      </c>
      <c r="M530" s="201" t="s">
        <v>327</v>
      </c>
      <c r="N530" s="201"/>
      <c r="O530" s="46">
        <f>COUNTIF(Table48[[#This Row],[CMMI Comprehensive Primary Care Plus (CPC+)
Version Date: CY 2021]:[CMS Merit-based Incentive Payment System (MIPS)
Version Date: CY 2021]],"*yes*")</f>
        <v>1</v>
      </c>
      <c r="P530" s="223"/>
      <c r="Q530" s="223"/>
      <c r="R530" s="223"/>
      <c r="S530" s="223"/>
      <c r="T530" s="223"/>
      <c r="U530" s="223" t="s">
        <v>2163</v>
      </c>
      <c r="V530" s="223"/>
      <c r="W530" s="223"/>
      <c r="X530" s="223"/>
      <c r="Y530" s="223"/>
      <c r="Z530" s="223"/>
      <c r="AA530" s="223"/>
      <c r="AB530" s="223"/>
      <c r="AC530" s="223"/>
      <c r="AD530" s="223"/>
      <c r="AE530" s="223"/>
      <c r="AF530" s="223"/>
      <c r="AG530" s="223"/>
      <c r="AH530" s="223"/>
    </row>
    <row r="531" spans="1:34" s="26" customFormat="1" ht="76.5" customHeight="1">
      <c r="A531" s="177" t="s">
        <v>1675</v>
      </c>
      <c r="B531" s="55" t="s">
        <v>2094</v>
      </c>
      <c r="C531" s="55" t="s">
        <v>97</v>
      </c>
      <c r="D531" s="57" t="s">
        <v>97</v>
      </c>
      <c r="E531" s="210" t="s">
        <v>1976</v>
      </c>
      <c r="F531" s="58"/>
      <c r="G531" s="58"/>
      <c r="H531" s="181" t="s">
        <v>2049</v>
      </c>
      <c r="I531" s="47" t="s">
        <v>1892</v>
      </c>
      <c r="J531" s="47" t="s">
        <v>97</v>
      </c>
      <c r="K531" s="47" t="s">
        <v>1890</v>
      </c>
      <c r="L531" s="47" t="s">
        <v>1901</v>
      </c>
      <c r="M531" s="47" t="s">
        <v>1755</v>
      </c>
      <c r="N531" s="47"/>
      <c r="O531" s="46">
        <f>COUNTIF(Table48[[#This Row],[CMMI Comprehensive Primary Care Plus (CPC+)
Version Date: CY 2021]:[CMS Merit-based Incentive Payment System (MIPS)
Version Date: CY 2021]],"*yes*")</f>
        <v>1</v>
      </c>
      <c r="P531" s="223"/>
      <c r="Q531" s="223"/>
      <c r="R531" s="223"/>
      <c r="S531" s="223"/>
      <c r="T531" s="223"/>
      <c r="U531" s="223" t="s">
        <v>2164</v>
      </c>
      <c r="V531" s="223"/>
      <c r="W531" s="223"/>
      <c r="X531" s="223"/>
      <c r="Y531" s="223"/>
      <c r="Z531" s="223"/>
      <c r="AA531" s="223"/>
      <c r="AB531" s="223"/>
      <c r="AC531" s="223"/>
      <c r="AD531" s="223"/>
      <c r="AE531" s="223"/>
      <c r="AF531" s="223"/>
      <c r="AG531" s="223"/>
      <c r="AH531" s="223"/>
    </row>
    <row r="532" spans="1:34" s="26" customFormat="1" ht="76.5" customHeight="1">
      <c r="A532" s="177" t="s">
        <v>385</v>
      </c>
      <c r="B532" s="55" t="s">
        <v>3216</v>
      </c>
      <c r="C532" s="55" t="s">
        <v>97</v>
      </c>
      <c r="D532" s="55" t="s">
        <v>97</v>
      </c>
      <c r="E532" s="198" t="s">
        <v>1948</v>
      </c>
      <c r="F532" s="62" t="s">
        <v>2584</v>
      </c>
      <c r="G532" s="62"/>
      <c r="H532" s="181" t="s">
        <v>3544</v>
      </c>
      <c r="I532" s="47" t="s">
        <v>3000</v>
      </c>
      <c r="J532" s="47" t="s">
        <v>1907</v>
      </c>
      <c r="K532" s="47" t="s">
        <v>1896</v>
      </c>
      <c r="L532" s="47" t="s">
        <v>1897</v>
      </c>
      <c r="M532" s="149" t="s">
        <v>1755</v>
      </c>
      <c r="N532" s="149"/>
      <c r="O532" s="46">
        <f>COUNTIF(Table48[[#This Row],[CMMI Comprehensive Primary Care Plus (CPC+)
Version Date: CY 2021]:[CMS Merit-based Incentive Payment System (MIPS)
Version Date: CY 2021]],"*yes*")</f>
        <v>0</v>
      </c>
      <c r="P532" s="223"/>
      <c r="Q532" s="223"/>
      <c r="R532" s="223"/>
      <c r="S532" s="223"/>
      <c r="T532" s="223"/>
      <c r="U532" s="223"/>
      <c r="V532" s="223"/>
      <c r="W532" s="223"/>
      <c r="X532" s="223"/>
      <c r="Y532" s="223"/>
      <c r="Z532" s="223"/>
      <c r="AA532" s="223"/>
      <c r="AB532" s="223"/>
      <c r="AC532" s="223"/>
      <c r="AD532" s="223"/>
      <c r="AE532" s="223"/>
      <c r="AF532" s="223"/>
      <c r="AG532" s="223"/>
      <c r="AH532" s="223"/>
    </row>
    <row r="533" spans="1:34" s="26" customFormat="1" ht="76.5" customHeight="1">
      <c r="A533" s="177" t="s">
        <v>1707</v>
      </c>
      <c r="B533" s="55" t="s">
        <v>1010</v>
      </c>
      <c r="C533" s="55" t="s">
        <v>97</v>
      </c>
      <c r="D533" s="55" t="s">
        <v>97</v>
      </c>
      <c r="E533" s="210" t="s">
        <v>1948</v>
      </c>
      <c r="F533" s="58" t="s">
        <v>2585</v>
      </c>
      <c r="G533" s="58"/>
      <c r="H533" s="181" t="s">
        <v>1011</v>
      </c>
      <c r="I533" s="47" t="s">
        <v>3000</v>
      </c>
      <c r="J533" s="47" t="s">
        <v>1907</v>
      </c>
      <c r="K533" s="47" t="s">
        <v>1896</v>
      </c>
      <c r="L533" s="47" t="s">
        <v>1897</v>
      </c>
      <c r="M533" s="47" t="s">
        <v>1755</v>
      </c>
      <c r="N533" s="47"/>
      <c r="O533" s="46">
        <f>COUNTIF(Table48[[#This Row],[CMMI Comprehensive Primary Care Plus (CPC+)
Version Date: CY 2021]:[CMS Merit-based Incentive Payment System (MIPS)
Version Date: CY 2021]],"*yes*")</f>
        <v>1</v>
      </c>
      <c r="P533" s="223"/>
      <c r="Q533" s="223"/>
      <c r="R533" s="223"/>
      <c r="S533" s="223"/>
      <c r="T533" s="223"/>
      <c r="U533" s="223"/>
      <c r="V533" s="223"/>
      <c r="W533" s="223" t="s">
        <v>1</v>
      </c>
      <c r="X533" s="223"/>
      <c r="Y533" s="223"/>
      <c r="Z533" s="223"/>
      <c r="AA533" s="223"/>
      <c r="AB533" s="223"/>
      <c r="AC533" s="223"/>
      <c r="AD533" s="223"/>
      <c r="AE533" s="223"/>
      <c r="AF533" s="223"/>
      <c r="AG533" s="223"/>
      <c r="AH533" s="223"/>
    </row>
    <row r="534" spans="1:34" s="26" customFormat="1" ht="76.5" customHeight="1">
      <c r="A534" s="177" t="s">
        <v>1709</v>
      </c>
      <c r="B534" s="55" t="s">
        <v>958</v>
      </c>
      <c r="C534" s="55" t="s">
        <v>97</v>
      </c>
      <c r="D534" s="55" t="s">
        <v>97</v>
      </c>
      <c r="E534" s="210" t="s">
        <v>1951</v>
      </c>
      <c r="F534" s="58" t="s">
        <v>2589</v>
      </c>
      <c r="G534" s="58"/>
      <c r="H534" s="181" t="s">
        <v>959</v>
      </c>
      <c r="I534" s="47" t="s">
        <v>3000</v>
      </c>
      <c r="J534" s="47" t="s">
        <v>1907</v>
      </c>
      <c r="K534" s="47" t="s">
        <v>1894</v>
      </c>
      <c r="L534" s="47" t="s">
        <v>1897</v>
      </c>
      <c r="M534" s="149" t="s">
        <v>6</v>
      </c>
      <c r="N534" s="47"/>
      <c r="O534" s="46">
        <f>COUNTIF(Table48[[#This Row],[CMMI Comprehensive Primary Care Plus (CPC+)
Version Date: CY 2021]:[CMS Merit-based Incentive Payment System (MIPS)
Version Date: CY 2021]],"*yes*")</f>
        <v>1</v>
      </c>
      <c r="P534" s="223"/>
      <c r="Q534" s="223"/>
      <c r="R534" s="223"/>
      <c r="S534" s="223"/>
      <c r="T534" s="223"/>
      <c r="U534" s="223"/>
      <c r="V534" s="223"/>
      <c r="W534" s="223" t="s">
        <v>1</v>
      </c>
      <c r="X534" s="223"/>
      <c r="Y534" s="223"/>
      <c r="Z534" s="223"/>
      <c r="AA534" s="223"/>
      <c r="AB534" s="223"/>
      <c r="AC534" s="223"/>
      <c r="AD534" s="223"/>
      <c r="AE534" s="223"/>
      <c r="AF534" s="223"/>
      <c r="AG534" s="223"/>
      <c r="AH534" s="223"/>
    </row>
    <row r="535" spans="1:34" s="26" customFormat="1" ht="76.5" customHeight="1">
      <c r="A535" s="177" t="s">
        <v>1711</v>
      </c>
      <c r="B535" s="55" t="s">
        <v>2902</v>
      </c>
      <c r="C535" s="55" t="s">
        <v>97</v>
      </c>
      <c r="D535" s="55" t="s">
        <v>97</v>
      </c>
      <c r="E535" s="198" t="s">
        <v>583</v>
      </c>
      <c r="F535" s="58"/>
      <c r="G535" s="58"/>
      <c r="H535" s="181" t="s">
        <v>3545</v>
      </c>
      <c r="I535" s="47" t="s">
        <v>1921</v>
      </c>
      <c r="J535" s="47" t="s">
        <v>1906</v>
      </c>
      <c r="K535" s="201" t="s">
        <v>1896</v>
      </c>
      <c r="L535" s="47" t="s">
        <v>1897</v>
      </c>
      <c r="M535" s="47" t="s">
        <v>5</v>
      </c>
      <c r="N535" s="47"/>
      <c r="O535" s="46">
        <f>COUNTIF(Table48[[#This Row],[CMMI Comprehensive Primary Care Plus (CPC+)
Version Date: CY 2021]:[CMS Merit-based Incentive Payment System (MIPS)
Version Date: CY 2021]],"*yes*")</f>
        <v>0</v>
      </c>
      <c r="P535" s="223"/>
      <c r="Q535" s="223"/>
      <c r="R535" s="223"/>
      <c r="S535" s="223"/>
      <c r="T535" s="223"/>
      <c r="U535" s="223"/>
      <c r="V535" s="223"/>
      <c r="W535" s="223"/>
      <c r="X535" s="223"/>
      <c r="Y535" s="223"/>
      <c r="Z535" s="223" t="s">
        <v>1</v>
      </c>
      <c r="AA535" s="223"/>
      <c r="AB535" s="223"/>
      <c r="AC535" s="223"/>
      <c r="AD535" s="223"/>
      <c r="AE535" s="223"/>
      <c r="AF535" s="223"/>
      <c r="AG535" s="223"/>
      <c r="AH535" s="223"/>
    </row>
    <row r="536" spans="1:34" s="26" customFormat="1" ht="76.5" customHeight="1">
      <c r="A536" s="177" t="s">
        <v>1713</v>
      </c>
      <c r="B536" s="55" t="s">
        <v>2838</v>
      </c>
      <c r="C536" s="55" t="s">
        <v>97</v>
      </c>
      <c r="D536" s="55" t="s">
        <v>97</v>
      </c>
      <c r="E536" s="198" t="s">
        <v>3125</v>
      </c>
      <c r="F536" s="58"/>
      <c r="G536" s="58"/>
      <c r="H536" s="181" t="s">
        <v>3546</v>
      </c>
      <c r="I536" s="47" t="s">
        <v>1888</v>
      </c>
      <c r="J536" s="47" t="s">
        <v>1899</v>
      </c>
      <c r="K536" s="201" t="s">
        <v>1890</v>
      </c>
      <c r="L536" s="47" t="s">
        <v>1897</v>
      </c>
      <c r="M536" s="47" t="s">
        <v>1755</v>
      </c>
      <c r="N536" s="47"/>
      <c r="O536" s="46">
        <f>COUNTIF(Table48[[#This Row],[CMMI Comprehensive Primary Care Plus (CPC+)
Version Date: CY 2021]:[CMS Merit-based Incentive Payment System (MIPS)
Version Date: CY 2021]],"*yes*")</f>
        <v>0</v>
      </c>
      <c r="P536" s="223"/>
      <c r="Q536" s="223"/>
      <c r="R536" s="223"/>
      <c r="S536" s="223"/>
      <c r="T536" s="223"/>
      <c r="U536" s="223"/>
      <c r="V536" s="223"/>
      <c r="W536" s="223"/>
      <c r="X536" s="223"/>
      <c r="Y536" s="223"/>
      <c r="Z536" s="223"/>
      <c r="AA536" s="223"/>
      <c r="AB536" s="223"/>
      <c r="AC536" s="223" t="s">
        <v>1</v>
      </c>
      <c r="AD536" s="223" t="s">
        <v>1</v>
      </c>
      <c r="AE536" s="223"/>
      <c r="AF536" s="223"/>
      <c r="AG536" s="223"/>
      <c r="AH536" s="223"/>
    </row>
    <row r="537" spans="1:34" s="26" customFormat="1" ht="76.5" customHeight="1">
      <c r="A537" s="177" t="s">
        <v>1716</v>
      </c>
      <c r="B537" s="55" t="s">
        <v>3547</v>
      </c>
      <c r="C537" s="55" t="s">
        <v>97</v>
      </c>
      <c r="D537" s="55" t="s">
        <v>97</v>
      </c>
      <c r="E537" s="210" t="s">
        <v>583</v>
      </c>
      <c r="F537" s="58"/>
      <c r="G537" s="58"/>
      <c r="H537" s="181" t="s">
        <v>3548</v>
      </c>
      <c r="I537" s="47" t="s">
        <v>1905</v>
      </c>
      <c r="J537" s="47" t="s">
        <v>1916</v>
      </c>
      <c r="K537" s="201" t="s">
        <v>1896</v>
      </c>
      <c r="L537" s="47" t="s">
        <v>2210</v>
      </c>
      <c r="M537" s="47" t="s">
        <v>1755</v>
      </c>
      <c r="N537" s="47" t="s">
        <v>1</v>
      </c>
      <c r="O537" s="46">
        <f>COUNTIF(Table48[[#This Row],[CMMI Comprehensive Primary Care Plus (CPC+)
Version Date: CY 2021]:[CMS Merit-based Incentive Payment System (MIPS)
Version Date: CY 2021]],"*yes*")</f>
        <v>0</v>
      </c>
      <c r="P537" s="223"/>
      <c r="Q537" s="223"/>
      <c r="R537" s="223"/>
      <c r="S537" s="223"/>
      <c r="T537" s="223"/>
      <c r="U537" s="223"/>
      <c r="V537" s="223"/>
      <c r="W537" s="223"/>
      <c r="X537" s="223"/>
      <c r="Y537" s="223"/>
      <c r="Z537" s="223"/>
      <c r="AA537" s="223"/>
      <c r="AB537" s="223"/>
      <c r="AC537" s="223"/>
      <c r="AD537" s="223"/>
      <c r="AE537" s="223"/>
      <c r="AF537" s="223"/>
      <c r="AG537" s="223"/>
      <c r="AH537" s="223"/>
    </row>
    <row r="538" spans="1:34" s="26" customFormat="1" ht="76.5" customHeight="1">
      <c r="A538" s="177" t="s">
        <v>1718</v>
      </c>
      <c r="B538" s="55" t="s">
        <v>3549</v>
      </c>
      <c r="C538" s="55" t="s">
        <v>97</v>
      </c>
      <c r="D538" s="55" t="s">
        <v>97</v>
      </c>
      <c r="E538" s="198" t="s">
        <v>3550</v>
      </c>
      <c r="F538" s="58"/>
      <c r="G538" s="58"/>
      <c r="H538" s="181" t="s">
        <v>3551</v>
      </c>
      <c r="I538" s="47" t="s">
        <v>1905</v>
      </c>
      <c r="J538" s="47" t="s">
        <v>1916</v>
      </c>
      <c r="K538" s="47" t="s">
        <v>1896</v>
      </c>
      <c r="L538" s="47" t="s">
        <v>2210</v>
      </c>
      <c r="M538" s="47" t="s">
        <v>1755</v>
      </c>
      <c r="N538" s="47" t="s">
        <v>1</v>
      </c>
      <c r="O538" s="46">
        <f>COUNTIF(Table48[[#This Row],[CMMI Comprehensive Primary Care Plus (CPC+)
Version Date: CY 2021]:[CMS Merit-based Incentive Payment System (MIPS)
Version Date: CY 2021]],"*yes*")</f>
        <v>0</v>
      </c>
      <c r="P538" s="223"/>
      <c r="Q538" s="223"/>
      <c r="R538" s="223"/>
      <c r="S538" s="223"/>
      <c r="T538" s="223"/>
      <c r="U538" s="223"/>
      <c r="V538" s="223"/>
      <c r="W538" s="223"/>
      <c r="X538" s="223"/>
      <c r="Y538" s="223"/>
      <c r="Z538" s="223"/>
      <c r="AA538" s="223"/>
      <c r="AB538" s="223"/>
      <c r="AC538" s="223"/>
      <c r="AD538" s="223"/>
      <c r="AE538" s="223"/>
      <c r="AF538" s="223"/>
      <c r="AG538" s="223"/>
      <c r="AH538" s="223"/>
    </row>
    <row r="539" spans="1:34" s="26" customFormat="1" ht="76.5" customHeight="1">
      <c r="A539" s="177" t="s">
        <v>1722</v>
      </c>
      <c r="B539" s="55" t="s">
        <v>3813</v>
      </c>
      <c r="C539" s="55" t="s">
        <v>97</v>
      </c>
      <c r="D539" s="55" t="s">
        <v>97</v>
      </c>
      <c r="E539" s="210" t="s">
        <v>1976</v>
      </c>
      <c r="F539" s="58"/>
      <c r="G539" s="58"/>
      <c r="H539" s="204" t="s">
        <v>3856</v>
      </c>
      <c r="I539" s="47" t="s">
        <v>3011</v>
      </c>
      <c r="J539" s="47" t="s">
        <v>97</v>
      </c>
      <c r="K539" s="47" t="s">
        <v>1890</v>
      </c>
      <c r="L539" s="47" t="s">
        <v>2415</v>
      </c>
      <c r="M539" s="47" t="s">
        <v>5</v>
      </c>
      <c r="N539" s="47"/>
      <c r="O539" s="46">
        <f>COUNTIF(Table48[[#This Row],[CMMI Comprehensive Primary Care Plus (CPC+)
Version Date: CY 2021]:[CMS Merit-based Incentive Payment System (MIPS)
Version Date: CY 2021]],"*yes*")</f>
        <v>1</v>
      </c>
      <c r="P539" s="223"/>
      <c r="Q539" s="223" t="s">
        <v>3111</v>
      </c>
      <c r="R539" s="223"/>
      <c r="S539" s="223"/>
      <c r="T539" s="223"/>
      <c r="U539" s="223"/>
      <c r="V539" s="223"/>
      <c r="W539" s="223"/>
      <c r="X539" s="223"/>
      <c r="Y539" s="223"/>
      <c r="Z539" s="223"/>
      <c r="AA539" s="223"/>
      <c r="AB539" s="223"/>
      <c r="AC539" s="223"/>
      <c r="AD539" s="223" t="s">
        <v>1</v>
      </c>
      <c r="AE539" s="223"/>
      <c r="AF539" s="223"/>
      <c r="AG539" s="223" t="s">
        <v>3921</v>
      </c>
      <c r="AH539" s="223" t="s">
        <v>1</v>
      </c>
    </row>
    <row r="540" spans="1:34" s="26" customFormat="1" ht="76.5" customHeight="1">
      <c r="A540" s="177" t="s">
        <v>1723</v>
      </c>
      <c r="B540" s="55" t="s">
        <v>1587</v>
      </c>
      <c r="C540" s="55" t="s">
        <v>97</v>
      </c>
      <c r="D540" s="55" t="s">
        <v>97</v>
      </c>
      <c r="E540" s="198" t="s">
        <v>1976</v>
      </c>
      <c r="F540" s="58"/>
      <c r="G540" s="58"/>
      <c r="H540" s="181" t="s">
        <v>1485</v>
      </c>
      <c r="I540" s="47" t="s">
        <v>3011</v>
      </c>
      <c r="J540" s="47" t="s">
        <v>97</v>
      </c>
      <c r="K540" s="47" t="s">
        <v>1890</v>
      </c>
      <c r="L540" s="47" t="s">
        <v>1891</v>
      </c>
      <c r="M540" s="47" t="s">
        <v>5</v>
      </c>
      <c r="N540" s="47"/>
      <c r="O540" s="46">
        <f>COUNTIF(Table48[[#This Row],[CMMI Comprehensive Primary Care Plus (CPC+)
Version Date: CY 2021]:[CMS Merit-based Incentive Payment System (MIPS)
Version Date: CY 2021]],"*yes*")</f>
        <v>0</v>
      </c>
      <c r="P540" s="223"/>
      <c r="Q540" s="223"/>
      <c r="R540" s="223"/>
      <c r="S540" s="223"/>
      <c r="T540" s="223"/>
      <c r="U540" s="223"/>
      <c r="V540" s="223"/>
      <c r="W540" s="223"/>
      <c r="X540" s="223"/>
      <c r="Y540" s="223"/>
      <c r="Z540" s="223"/>
      <c r="AA540" s="223"/>
      <c r="AB540" s="223"/>
      <c r="AC540" s="223"/>
      <c r="AD540" s="223"/>
      <c r="AE540" s="223"/>
      <c r="AF540" s="223"/>
      <c r="AG540" s="223"/>
      <c r="AH540" s="223"/>
    </row>
    <row r="541" spans="1:34" s="26" customFormat="1" ht="76.5" customHeight="1">
      <c r="A541" s="177" t="s">
        <v>1724</v>
      </c>
      <c r="B541" s="55" t="s">
        <v>2374</v>
      </c>
      <c r="C541" s="55" t="s">
        <v>97</v>
      </c>
      <c r="D541" s="55" t="s">
        <v>97</v>
      </c>
      <c r="E541" s="198" t="s">
        <v>3138</v>
      </c>
      <c r="F541" s="58" t="s">
        <v>2593</v>
      </c>
      <c r="G541" s="58" t="s">
        <v>3269</v>
      </c>
      <c r="H541" s="181" t="s">
        <v>1486</v>
      </c>
      <c r="I541" s="47" t="s">
        <v>3011</v>
      </c>
      <c r="J541" s="47" t="s">
        <v>3100</v>
      </c>
      <c r="K541" s="47" t="s">
        <v>1896</v>
      </c>
      <c r="L541" s="47" t="s">
        <v>1891</v>
      </c>
      <c r="M541" s="47" t="s">
        <v>5</v>
      </c>
      <c r="N541" s="47"/>
      <c r="O541" s="46">
        <f>COUNTIF(Table48[[#This Row],[CMMI Comprehensive Primary Care Plus (CPC+)
Version Date: CY 2021]:[CMS Merit-based Incentive Payment System (MIPS)
Version Date: CY 2021]],"*yes*")</f>
        <v>2</v>
      </c>
      <c r="P541" s="223"/>
      <c r="Q541" s="223"/>
      <c r="R541" s="223"/>
      <c r="S541" s="223" t="s">
        <v>1</v>
      </c>
      <c r="T541" s="223"/>
      <c r="U541" s="223"/>
      <c r="V541" s="223"/>
      <c r="W541" s="223" t="s">
        <v>1</v>
      </c>
      <c r="X541" s="223"/>
      <c r="Y541" s="223"/>
      <c r="Z541" s="223"/>
      <c r="AA541" s="223"/>
      <c r="AB541" s="223"/>
      <c r="AC541" s="223"/>
      <c r="AD541" s="223"/>
      <c r="AE541" s="223"/>
      <c r="AF541" s="223"/>
      <c r="AG541" s="223"/>
      <c r="AH541" s="223"/>
    </row>
    <row r="542" spans="1:34" s="26" customFormat="1" ht="76.5" customHeight="1">
      <c r="A542" s="177" t="s">
        <v>1728</v>
      </c>
      <c r="B542" s="55" t="s">
        <v>2428</v>
      </c>
      <c r="C542" s="55" t="s">
        <v>97</v>
      </c>
      <c r="D542" s="55" t="s">
        <v>97</v>
      </c>
      <c r="E542" s="198" t="s">
        <v>1976</v>
      </c>
      <c r="F542" s="58" t="s">
        <v>2594</v>
      </c>
      <c r="G542" s="58"/>
      <c r="H542" s="181" t="s">
        <v>2522</v>
      </c>
      <c r="I542" s="47" t="s">
        <v>3011</v>
      </c>
      <c r="J542" s="47" t="s">
        <v>97</v>
      </c>
      <c r="K542" s="47" t="s">
        <v>1890</v>
      </c>
      <c r="L542" s="47" t="s">
        <v>1891</v>
      </c>
      <c r="M542" s="47" t="s">
        <v>1755</v>
      </c>
      <c r="N542" s="47" t="s">
        <v>1</v>
      </c>
      <c r="O542" s="46">
        <f>COUNTIF(Table48[[#This Row],[CMMI Comprehensive Primary Care Plus (CPC+)
Version Date: CY 2021]:[CMS Merit-based Incentive Payment System (MIPS)
Version Date: CY 2021]],"*yes*")</f>
        <v>0</v>
      </c>
      <c r="P542" s="223"/>
      <c r="Q542" s="223"/>
      <c r="R542" s="223"/>
      <c r="S542" s="223"/>
      <c r="T542" s="223"/>
      <c r="U542" s="223"/>
      <c r="V542" s="223"/>
      <c r="W542" s="223"/>
      <c r="X542" s="223"/>
      <c r="Y542" s="223"/>
      <c r="Z542" s="223"/>
      <c r="AA542" s="223"/>
      <c r="AB542" s="223"/>
      <c r="AC542" s="223"/>
      <c r="AD542" s="223"/>
      <c r="AE542" s="223"/>
      <c r="AF542" s="223"/>
      <c r="AG542" s="223"/>
      <c r="AH542" s="223"/>
    </row>
    <row r="543" spans="1:34" s="26" customFormat="1" ht="76.5" customHeight="1">
      <c r="A543" s="177" t="s">
        <v>386</v>
      </c>
      <c r="B543" s="55" t="s">
        <v>1720</v>
      </c>
      <c r="C543" s="55" t="s">
        <v>97</v>
      </c>
      <c r="D543" s="55" t="s">
        <v>97</v>
      </c>
      <c r="E543" s="210" t="s">
        <v>1976</v>
      </c>
      <c r="F543" s="62"/>
      <c r="G543" s="62"/>
      <c r="H543" s="181" t="s">
        <v>3552</v>
      </c>
      <c r="I543" s="47" t="s">
        <v>1892</v>
      </c>
      <c r="J543" s="47" t="s">
        <v>1895</v>
      </c>
      <c r="K543" s="47" t="s">
        <v>1896</v>
      </c>
      <c r="L543" s="47" t="s">
        <v>1897</v>
      </c>
      <c r="M543" s="149" t="s">
        <v>1755</v>
      </c>
      <c r="N543" s="149"/>
      <c r="O543" s="46">
        <f>COUNTIF(Table48[[#This Row],[CMMI Comprehensive Primary Care Plus (CPC+)
Version Date: CY 2021]:[CMS Merit-based Incentive Payment System (MIPS)
Version Date: CY 2021]],"*yes*")</f>
        <v>0</v>
      </c>
      <c r="P543" s="223"/>
      <c r="Q543" s="223"/>
      <c r="R543" s="223"/>
      <c r="S543" s="223"/>
      <c r="T543" s="223"/>
      <c r="U543" s="223"/>
      <c r="V543" s="223"/>
      <c r="W543" s="223"/>
      <c r="X543" s="223"/>
      <c r="Y543" s="223"/>
      <c r="Z543" s="223"/>
      <c r="AA543" s="223"/>
      <c r="AB543" s="223"/>
      <c r="AC543" s="223"/>
      <c r="AD543" s="223"/>
      <c r="AE543" s="223"/>
      <c r="AF543" s="223"/>
      <c r="AG543" s="223"/>
      <c r="AH543" s="223"/>
    </row>
    <row r="544" spans="1:34" s="26" customFormat="1" ht="76.5" customHeight="1">
      <c r="A544" s="176" t="s">
        <v>1821</v>
      </c>
      <c r="B544" s="55" t="s">
        <v>2354</v>
      </c>
      <c r="C544" s="55" t="s">
        <v>97</v>
      </c>
      <c r="D544" s="55" t="s">
        <v>97</v>
      </c>
      <c r="E544" s="210" t="s">
        <v>583</v>
      </c>
      <c r="F544" s="58"/>
      <c r="G544" s="58"/>
      <c r="H544" s="181" t="s">
        <v>1495</v>
      </c>
      <c r="I544" s="47" t="s">
        <v>1921</v>
      </c>
      <c r="J544" s="47" t="s">
        <v>1906</v>
      </c>
      <c r="K544" s="47" t="s">
        <v>1896</v>
      </c>
      <c r="L544" s="47" t="s">
        <v>1897</v>
      </c>
      <c r="M544" s="207" t="s">
        <v>5</v>
      </c>
      <c r="N544" s="47"/>
      <c r="O544" s="46">
        <f>COUNTIF(Table48[[#This Row],[CMMI Comprehensive Primary Care Plus (CPC+)
Version Date: CY 2021]:[CMS Merit-based Incentive Payment System (MIPS)
Version Date: CY 2021]],"*yes*")</f>
        <v>1</v>
      </c>
      <c r="P544" s="223"/>
      <c r="Q544" s="223"/>
      <c r="R544" s="223"/>
      <c r="S544" s="223"/>
      <c r="T544" s="223" t="s">
        <v>1</v>
      </c>
      <c r="U544" s="223"/>
      <c r="V544" s="223"/>
      <c r="W544" s="223"/>
      <c r="X544" s="223"/>
      <c r="Y544" s="223"/>
      <c r="Z544" s="223"/>
      <c r="AA544" s="223"/>
      <c r="AB544" s="223"/>
      <c r="AC544" s="223"/>
      <c r="AD544" s="223"/>
      <c r="AE544" s="223"/>
      <c r="AF544" s="223"/>
      <c r="AG544" s="223"/>
      <c r="AH544" s="223"/>
    </row>
    <row r="545" spans="1:34" s="26" customFormat="1" ht="76.5" customHeight="1">
      <c r="A545" s="176" t="s">
        <v>1822</v>
      </c>
      <c r="B545" s="55" t="s">
        <v>2825</v>
      </c>
      <c r="C545" s="55" t="s">
        <v>97</v>
      </c>
      <c r="D545" s="55" t="s">
        <v>97</v>
      </c>
      <c r="E545" s="198" t="s">
        <v>1928</v>
      </c>
      <c r="F545" s="58"/>
      <c r="G545" s="58"/>
      <c r="H545" s="181" t="s">
        <v>3331</v>
      </c>
      <c r="I545" s="47" t="s">
        <v>1921</v>
      </c>
      <c r="J545" s="47" t="s">
        <v>1900</v>
      </c>
      <c r="K545" s="47" t="s">
        <v>1896</v>
      </c>
      <c r="L545" s="47" t="s">
        <v>2210</v>
      </c>
      <c r="M545" s="207" t="s">
        <v>327</v>
      </c>
      <c r="N545" s="207"/>
      <c r="O545" s="46">
        <f>COUNTIF(Table48[[#This Row],[CMMI Comprehensive Primary Care Plus (CPC+)
Version Date: CY 2021]:[CMS Merit-based Incentive Payment System (MIPS)
Version Date: CY 2021]],"*yes*")</f>
        <v>0</v>
      </c>
      <c r="P545" s="223"/>
      <c r="Q545" s="223"/>
      <c r="R545" s="223"/>
      <c r="S545" s="223"/>
      <c r="T545" s="223"/>
      <c r="U545" s="223"/>
      <c r="V545" s="223"/>
      <c r="W545" s="223"/>
      <c r="X545" s="223"/>
      <c r="Y545" s="223"/>
      <c r="Z545" s="223"/>
      <c r="AA545" s="223"/>
      <c r="AB545" s="223"/>
      <c r="AC545" s="223"/>
      <c r="AD545" s="223"/>
      <c r="AE545" s="223"/>
      <c r="AF545" s="223" t="s">
        <v>1</v>
      </c>
      <c r="AG545" s="223"/>
      <c r="AH545" s="223"/>
    </row>
    <row r="546" spans="1:34" s="26" customFormat="1" ht="76.5" customHeight="1">
      <c r="A546" s="177" t="s">
        <v>1823</v>
      </c>
      <c r="B546" s="55" t="s">
        <v>2825</v>
      </c>
      <c r="C546" s="55" t="s">
        <v>97</v>
      </c>
      <c r="D546" s="55" t="s">
        <v>97</v>
      </c>
      <c r="E546" s="198" t="s">
        <v>1928</v>
      </c>
      <c r="F546" s="58"/>
      <c r="G546" s="58"/>
      <c r="H546" s="181" t="s">
        <v>2993</v>
      </c>
      <c r="I546" s="47" t="s">
        <v>1921</v>
      </c>
      <c r="J546" s="47" t="s">
        <v>1900</v>
      </c>
      <c r="K546" s="47" t="s">
        <v>1896</v>
      </c>
      <c r="L546" s="47" t="s">
        <v>1897</v>
      </c>
      <c r="M546" s="201" t="s">
        <v>327</v>
      </c>
      <c r="N546" s="201"/>
      <c r="O546" s="46">
        <f>COUNTIF(Table48[[#This Row],[CMMI Comprehensive Primary Care Plus (CPC+)
Version Date: CY 2021]:[CMS Merit-based Incentive Payment System (MIPS)
Version Date: CY 2021]],"*yes*")</f>
        <v>0</v>
      </c>
      <c r="P546" s="223"/>
      <c r="Q546" s="223"/>
      <c r="R546" s="223"/>
      <c r="S546" s="223"/>
      <c r="T546" s="223"/>
      <c r="U546" s="223"/>
      <c r="V546" s="223"/>
      <c r="W546" s="223"/>
      <c r="X546" s="223"/>
      <c r="Y546" s="223"/>
      <c r="Z546" s="223"/>
      <c r="AA546" s="223"/>
      <c r="AB546" s="223"/>
      <c r="AC546" s="223"/>
      <c r="AD546" s="223"/>
      <c r="AE546" s="223"/>
      <c r="AF546" s="223"/>
      <c r="AG546" s="223"/>
      <c r="AH546" s="223"/>
    </row>
    <row r="547" spans="1:34" s="26" customFormat="1" ht="76.5" customHeight="1">
      <c r="A547" s="177" t="s">
        <v>1824</v>
      </c>
      <c r="B547" s="55" t="s">
        <v>2088</v>
      </c>
      <c r="C547" s="55" t="s">
        <v>97</v>
      </c>
      <c r="D547" s="55" t="s">
        <v>97</v>
      </c>
      <c r="E547" s="198" t="s">
        <v>1652</v>
      </c>
      <c r="F547" s="58"/>
      <c r="G547" s="58"/>
      <c r="H547" s="181" t="s">
        <v>1927</v>
      </c>
      <c r="I547" s="47" t="s">
        <v>1921</v>
      </c>
      <c r="J547" s="47" t="s">
        <v>97</v>
      </c>
      <c r="K547" s="47" t="s">
        <v>1915</v>
      </c>
      <c r="L547" s="47" t="s">
        <v>1901</v>
      </c>
      <c r="M547" s="149" t="s">
        <v>2021</v>
      </c>
      <c r="N547" s="201"/>
      <c r="O547" s="46">
        <f>COUNTIF(Table48[[#This Row],[CMMI Comprehensive Primary Care Plus (CPC+)
Version Date: CY 2021]:[CMS Merit-based Incentive Payment System (MIPS)
Version Date: CY 2021]],"*yes*")</f>
        <v>0</v>
      </c>
      <c r="P547" s="223"/>
      <c r="Q547" s="223"/>
      <c r="R547" s="223"/>
      <c r="S547" s="223"/>
      <c r="T547" s="47"/>
      <c r="U547" s="223"/>
      <c r="V547" s="223"/>
      <c r="W547" s="223"/>
      <c r="X547" s="223"/>
      <c r="Y547" s="223"/>
      <c r="Z547" s="223"/>
      <c r="AA547" s="223"/>
      <c r="AB547" s="47"/>
      <c r="AC547" s="223"/>
      <c r="AD547" s="223"/>
      <c r="AE547" s="47"/>
      <c r="AF547" s="223"/>
      <c r="AG547" s="223"/>
      <c r="AH547" s="47"/>
    </row>
    <row r="548" spans="1:34" s="26" customFormat="1" ht="76.5" customHeight="1">
      <c r="A548" s="177" t="s">
        <v>1825</v>
      </c>
      <c r="B548" s="55" t="s">
        <v>1681</v>
      </c>
      <c r="C548" s="55" t="s">
        <v>97</v>
      </c>
      <c r="D548" s="55" t="s">
        <v>97</v>
      </c>
      <c r="E548" s="210" t="s">
        <v>2862</v>
      </c>
      <c r="F548" s="58" t="s">
        <v>2598</v>
      </c>
      <c r="G548" s="58"/>
      <c r="H548" s="181" t="s">
        <v>1682</v>
      </c>
      <c r="I548" s="47" t="s">
        <v>1892</v>
      </c>
      <c r="J548" s="47" t="s">
        <v>1919</v>
      </c>
      <c r="K548" s="47" t="s">
        <v>1896</v>
      </c>
      <c r="L548" s="47" t="s">
        <v>1897</v>
      </c>
      <c r="M548" s="207" t="s">
        <v>327</v>
      </c>
      <c r="N548" s="47"/>
      <c r="O548" s="46">
        <f>COUNTIF(Table48[[#This Row],[CMMI Comprehensive Primary Care Plus (CPC+)
Version Date: CY 2021]:[CMS Merit-based Incentive Payment System (MIPS)
Version Date: CY 2021]],"*yes*")</f>
        <v>1</v>
      </c>
      <c r="P548" s="223"/>
      <c r="Q548" s="223"/>
      <c r="R548" s="223"/>
      <c r="S548" s="223"/>
      <c r="T548" s="223"/>
      <c r="U548" s="223"/>
      <c r="V548" s="223"/>
      <c r="W548" s="223" t="s">
        <v>1</v>
      </c>
      <c r="X548" s="223"/>
      <c r="Y548" s="223"/>
      <c r="Z548" s="223"/>
      <c r="AA548" s="223"/>
      <c r="AB548" s="223"/>
      <c r="AC548" s="223"/>
      <c r="AD548" s="223"/>
      <c r="AE548" s="223"/>
      <c r="AF548" s="223"/>
      <c r="AG548" s="223"/>
      <c r="AH548" s="223"/>
    </row>
    <row r="549" spans="1:34" s="26" customFormat="1" ht="76.5" customHeight="1">
      <c r="A549" s="177" t="s">
        <v>1826</v>
      </c>
      <c r="B549" s="55" t="s">
        <v>2078</v>
      </c>
      <c r="C549" s="55" t="s">
        <v>97</v>
      </c>
      <c r="D549" s="55" t="s">
        <v>97</v>
      </c>
      <c r="E549" s="198" t="s">
        <v>1652</v>
      </c>
      <c r="F549" s="58" t="s">
        <v>2599</v>
      </c>
      <c r="G549" s="58" t="s">
        <v>3261</v>
      </c>
      <c r="H549" s="181" t="s">
        <v>1487</v>
      </c>
      <c r="I549" s="47" t="s">
        <v>1945</v>
      </c>
      <c r="J549" s="47" t="s">
        <v>97</v>
      </c>
      <c r="K549" s="47" t="s">
        <v>1890</v>
      </c>
      <c r="L549" s="47" t="s">
        <v>1931</v>
      </c>
      <c r="M549" s="207" t="s">
        <v>327</v>
      </c>
      <c r="N549" s="207"/>
      <c r="O549" s="46">
        <f>COUNTIF(Table48[[#This Row],[CMMI Comprehensive Primary Care Plus (CPC+)
Version Date: CY 2021]:[CMS Merit-based Incentive Payment System (MIPS)
Version Date: CY 2021]],"*yes*")</f>
        <v>2</v>
      </c>
      <c r="P549" s="223"/>
      <c r="Q549" s="223"/>
      <c r="R549" s="223"/>
      <c r="S549" s="223" t="s">
        <v>1</v>
      </c>
      <c r="T549" s="223"/>
      <c r="U549" s="223"/>
      <c r="V549" s="223"/>
      <c r="W549" s="223" t="s">
        <v>1</v>
      </c>
      <c r="X549" s="223"/>
      <c r="Y549" s="223"/>
      <c r="Z549" s="223"/>
      <c r="AA549" s="223"/>
      <c r="AB549" s="223"/>
      <c r="AC549" s="223"/>
      <c r="AD549" s="223"/>
      <c r="AE549" s="223"/>
      <c r="AF549" s="223"/>
      <c r="AG549" s="223"/>
      <c r="AH549" s="223"/>
    </row>
    <row r="550" spans="1:34" s="26" customFormat="1" ht="76.5" customHeight="1">
      <c r="A550" s="177" t="s">
        <v>1827</v>
      </c>
      <c r="B550" s="55" t="s">
        <v>303</v>
      </c>
      <c r="C550" s="55" t="s">
        <v>97</v>
      </c>
      <c r="D550" s="55" t="s">
        <v>97</v>
      </c>
      <c r="E550" s="210" t="s">
        <v>1688</v>
      </c>
      <c r="F550" s="58"/>
      <c r="G550" s="58"/>
      <c r="H550" s="181" t="s">
        <v>3553</v>
      </c>
      <c r="I550" s="47" t="s">
        <v>3011</v>
      </c>
      <c r="J550" s="47" t="s">
        <v>1899</v>
      </c>
      <c r="K550" s="47" t="s">
        <v>1890</v>
      </c>
      <c r="L550" s="47" t="s">
        <v>1897</v>
      </c>
      <c r="M550" s="207" t="s">
        <v>1755</v>
      </c>
      <c r="N550" s="47" t="s">
        <v>1</v>
      </c>
      <c r="O550" s="46">
        <f>COUNTIF(Table48[[#This Row],[CMMI Comprehensive Primary Care Plus (CPC+)
Version Date: CY 2021]:[CMS Merit-based Incentive Payment System (MIPS)
Version Date: CY 2021]],"*yes*")</f>
        <v>0</v>
      </c>
      <c r="P550" s="223"/>
      <c r="Q550" s="223"/>
      <c r="R550" s="223"/>
      <c r="S550" s="223"/>
      <c r="T550" s="223"/>
      <c r="U550" s="223"/>
      <c r="V550" s="223"/>
      <c r="W550" s="223"/>
      <c r="X550" s="223"/>
      <c r="Y550" s="223"/>
      <c r="Z550" s="223"/>
      <c r="AA550" s="223"/>
      <c r="AB550" s="223"/>
      <c r="AC550" s="223"/>
      <c r="AD550" s="223"/>
      <c r="AE550" s="223" t="s">
        <v>1</v>
      </c>
      <c r="AF550" s="223"/>
      <c r="AG550" s="223"/>
      <c r="AH550" s="223"/>
    </row>
    <row r="551" spans="1:34" s="26" customFormat="1" ht="76.5" customHeight="1">
      <c r="A551" s="177" t="s">
        <v>1828</v>
      </c>
      <c r="B551" s="55" t="s">
        <v>2209</v>
      </c>
      <c r="C551" s="55" t="s">
        <v>97</v>
      </c>
      <c r="D551" s="55" t="s">
        <v>97</v>
      </c>
      <c r="E551" s="198" t="s">
        <v>1976</v>
      </c>
      <c r="F551" s="58"/>
      <c r="G551" s="58"/>
      <c r="H551" s="181" t="s">
        <v>2211</v>
      </c>
      <c r="I551" s="47" t="s">
        <v>1921</v>
      </c>
      <c r="J551" s="47" t="s">
        <v>1906</v>
      </c>
      <c r="K551" s="47" t="s">
        <v>1890</v>
      </c>
      <c r="L551" s="47" t="s">
        <v>1897</v>
      </c>
      <c r="M551" s="149" t="s">
        <v>5</v>
      </c>
      <c r="N551" s="201"/>
      <c r="O551" s="46">
        <f>COUNTIF(Table48[[#This Row],[CMMI Comprehensive Primary Care Plus (CPC+)
Version Date: CY 2021]:[CMS Merit-based Incentive Payment System (MIPS)
Version Date: CY 2021]],"*yes*")</f>
        <v>0</v>
      </c>
      <c r="P551" s="223"/>
      <c r="Q551" s="223"/>
      <c r="R551" s="223"/>
      <c r="S551" s="223"/>
      <c r="T551" s="47"/>
      <c r="U551" s="223"/>
      <c r="V551" s="223"/>
      <c r="W551" s="223"/>
      <c r="X551" s="223"/>
      <c r="Y551" s="223"/>
      <c r="Z551" s="223"/>
      <c r="AA551" s="223"/>
      <c r="AB551" s="47"/>
      <c r="AC551" s="223"/>
      <c r="AD551" s="223"/>
      <c r="AE551" s="47"/>
      <c r="AF551" s="223"/>
      <c r="AG551" s="223"/>
      <c r="AH551" s="47"/>
    </row>
    <row r="552" spans="1:34" s="26" customFormat="1" ht="76.5" customHeight="1">
      <c r="A552" s="177" t="s">
        <v>1829</v>
      </c>
      <c r="B552" s="55" t="s">
        <v>2095</v>
      </c>
      <c r="C552" s="55" t="s">
        <v>97</v>
      </c>
      <c r="D552" s="55" t="s">
        <v>97</v>
      </c>
      <c r="E552" s="198" t="s">
        <v>1652</v>
      </c>
      <c r="F552" s="58"/>
      <c r="G552" s="58"/>
      <c r="H552" s="181" t="s">
        <v>1615</v>
      </c>
      <c r="I552" s="47" t="s">
        <v>1923</v>
      </c>
      <c r="J552" s="47" t="s">
        <v>97</v>
      </c>
      <c r="K552" s="47" t="s">
        <v>1896</v>
      </c>
      <c r="L552" s="47" t="s">
        <v>1901</v>
      </c>
      <c r="M552" s="201" t="s">
        <v>2019</v>
      </c>
      <c r="N552" s="201"/>
      <c r="O552" s="46">
        <f>COUNTIF(Table48[[#This Row],[CMMI Comprehensive Primary Care Plus (CPC+)
Version Date: CY 2021]:[CMS Merit-based Incentive Payment System (MIPS)
Version Date: CY 2021]],"*yes*")</f>
        <v>1</v>
      </c>
      <c r="P552" s="223"/>
      <c r="Q552" s="223"/>
      <c r="R552" s="223"/>
      <c r="S552" s="223"/>
      <c r="T552" s="223"/>
      <c r="U552" s="223" t="s">
        <v>2165</v>
      </c>
      <c r="V552" s="223"/>
      <c r="W552" s="223"/>
      <c r="X552" s="223"/>
      <c r="Y552" s="223"/>
      <c r="Z552" s="223"/>
      <c r="AA552" s="223"/>
      <c r="AB552" s="223"/>
      <c r="AC552" s="223"/>
      <c r="AD552" s="223"/>
      <c r="AE552" s="223"/>
      <c r="AF552" s="223"/>
      <c r="AG552" s="223"/>
      <c r="AH552" s="223"/>
    </row>
    <row r="553" spans="1:34" s="26" customFormat="1" ht="76.5" customHeight="1">
      <c r="A553" s="177" t="s">
        <v>1830</v>
      </c>
      <c r="B553" s="55" t="s">
        <v>2096</v>
      </c>
      <c r="C553" s="55" t="s">
        <v>97</v>
      </c>
      <c r="D553" s="57" t="s">
        <v>97</v>
      </c>
      <c r="E553" s="198" t="s">
        <v>1652</v>
      </c>
      <c r="F553" s="62"/>
      <c r="G553" s="62"/>
      <c r="H553" s="181" t="s">
        <v>1616</v>
      </c>
      <c r="I553" s="47" t="s">
        <v>1923</v>
      </c>
      <c r="J553" s="47" t="s">
        <v>97</v>
      </c>
      <c r="K553" s="47" t="s">
        <v>1896</v>
      </c>
      <c r="L553" s="47" t="s">
        <v>1901</v>
      </c>
      <c r="M553" s="47" t="s">
        <v>2019</v>
      </c>
      <c r="N553" s="47"/>
      <c r="O553" s="46">
        <f>COUNTIF(Table48[[#This Row],[CMMI Comprehensive Primary Care Plus (CPC+)
Version Date: CY 2021]:[CMS Merit-based Incentive Payment System (MIPS)
Version Date: CY 2021]],"*yes*")</f>
        <v>1</v>
      </c>
      <c r="P553" s="223"/>
      <c r="Q553" s="223"/>
      <c r="R553" s="223"/>
      <c r="S553" s="223"/>
      <c r="T553" s="223"/>
      <c r="U553" s="223" t="s">
        <v>3367</v>
      </c>
      <c r="V553" s="223"/>
      <c r="W553" s="223"/>
      <c r="X553" s="223"/>
      <c r="Y553" s="223"/>
      <c r="Z553" s="223"/>
      <c r="AA553" s="223"/>
      <c r="AB553" s="223"/>
      <c r="AC553" s="223"/>
      <c r="AD553" s="223"/>
      <c r="AE553" s="223"/>
      <c r="AF553" s="223"/>
      <c r="AG553" s="223"/>
      <c r="AH553" s="223"/>
    </row>
    <row r="554" spans="1:34" s="26" customFormat="1" ht="76.5" customHeight="1">
      <c r="A554" s="177" t="s">
        <v>335</v>
      </c>
      <c r="B554" s="55" t="s">
        <v>3071</v>
      </c>
      <c r="C554" s="55" t="s">
        <v>97</v>
      </c>
      <c r="D554" s="55" t="s">
        <v>97</v>
      </c>
      <c r="E554" s="198" t="s">
        <v>1652</v>
      </c>
      <c r="F554" s="58"/>
      <c r="G554" s="58"/>
      <c r="H554" s="181" t="s">
        <v>3072</v>
      </c>
      <c r="I554" s="47" t="s">
        <v>1892</v>
      </c>
      <c r="J554" s="47" t="s">
        <v>1903</v>
      </c>
      <c r="K554" s="47" t="s">
        <v>1890</v>
      </c>
      <c r="L554" s="47" t="s">
        <v>1897</v>
      </c>
      <c r="M554" s="149" t="s">
        <v>5</v>
      </c>
      <c r="N554" s="201" t="s">
        <v>1</v>
      </c>
      <c r="O554" s="46">
        <f>COUNTIF(Table48[[#This Row],[CMMI Comprehensive Primary Care Plus (CPC+)
Version Date: CY 2021]:[CMS Merit-based Incentive Payment System (MIPS)
Version Date: CY 2021]],"*yes*")</f>
        <v>0</v>
      </c>
      <c r="P554" s="223"/>
      <c r="Q554" s="223"/>
      <c r="R554" s="223"/>
      <c r="S554" s="223"/>
      <c r="T554" s="47"/>
      <c r="U554" s="223"/>
      <c r="V554" s="223"/>
      <c r="W554" s="223"/>
      <c r="X554" s="223"/>
      <c r="Y554" s="223"/>
      <c r="Z554" s="223"/>
      <c r="AA554" s="223"/>
      <c r="AB554" s="47"/>
      <c r="AC554" s="223"/>
      <c r="AD554" s="223"/>
      <c r="AE554" s="47"/>
      <c r="AF554" s="223"/>
      <c r="AG554" s="223"/>
      <c r="AH554" s="47"/>
    </row>
    <row r="555" spans="1:34" s="26" customFormat="1" ht="76.5" customHeight="1">
      <c r="A555" s="177" t="s">
        <v>387</v>
      </c>
      <c r="B555" s="55" t="s">
        <v>163</v>
      </c>
      <c r="C555" s="55" t="s">
        <v>97</v>
      </c>
      <c r="D555" s="55" t="s">
        <v>97</v>
      </c>
      <c r="E555" s="210" t="s">
        <v>1652</v>
      </c>
      <c r="F555" s="62"/>
      <c r="G555" s="62"/>
      <c r="H555" s="181" t="s">
        <v>1488</v>
      </c>
      <c r="I555" s="201" t="s">
        <v>1935</v>
      </c>
      <c r="J555" s="201" t="s">
        <v>97</v>
      </c>
      <c r="K555" s="47" t="s">
        <v>1896</v>
      </c>
      <c r="L555" s="47" t="s">
        <v>1901</v>
      </c>
      <c r="M555" s="47" t="s">
        <v>6</v>
      </c>
      <c r="N555" s="149"/>
      <c r="O555" s="46">
        <f>COUNTIF(Table48[[#This Row],[CMMI Comprehensive Primary Care Plus (CPC+)
Version Date: CY 2021]:[CMS Merit-based Incentive Payment System (MIPS)
Version Date: CY 2021]],"*yes*")</f>
        <v>0</v>
      </c>
      <c r="P555" s="223"/>
      <c r="Q555" s="223"/>
      <c r="R555" s="223"/>
      <c r="S555" s="223"/>
      <c r="T555" s="223"/>
      <c r="U555" s="223"/>
      <c r="V555" s="223"/>
      <c r="W555" s="223"/>
      <c r="X555" s="223"/>
      <c r="Y555" s="223"/>
      <c r="Z555" s="223"/>
      <c r="AA555" s="223"/>
      <c r="AB555" s="223"/>
      <c r="AC555" s="223"/>
      <c r="AD555" s="223"/>
      <c r="AE555" s="223"/>
      <c r="AF555" s="223"/>
      <c r="AG555" s="223"/>
      <c r="AH555" s="223"/>
    </row>
    <row r="556" spans="1:34" s="26" customFormat="1" ht="76.5" customHeight="1">
      <c r="A556" s="177" t="s">
        <v>1831</v>
      </c>
      <c r="B556" s="55" t="s">
        <v>2836</v>
      </c>
      <c r="C556" s="55" t="s">
        <v>97</v>
      </c>
      <c r="D556" s="55" t="s">
        <v>97</v>
      </c>
      <c r="E556" s="210" t="s">
        <v>3125</v>
      </c>
      <c r="F556" s="58"/>
      <c r="G556" s="58"/>
      <c r="H556" s="181" t="s">
        <v>2837</v>
      </c>
      <c r="I556" s="201" t="s">
        <v>1892</v>
      </c>
      <c r="J556" s="201" t="s">
        <v>1895</v>
      </c>
      <c r="K556" s="47" t="s">
        <v>1896</v>
      </c>
      <c r="L556" s="47" t="s">
        <v>1897</v>
      </c>
      <c r="M556" s="201" t="s">
        <v>1755</v>
      </c>
      <c r="N556" s="201" t="s">
        <v>1</v>
      </c>
      <c r="O556" s="46">
        <f>COUNTIF(Table48[[#This Row],[CMMI Comprehensive Primary Care Plus (CPC+)
Version Date: CY 2021]:[CMS Merit-based Incentive Payment System (MIPS)
Version Date: CY 2021]],"*yes*")</f>
        <v>0</v>
      </c>
      <c r="P556" s="223"/>
      <c r="Q556" s="223"/>
      <c r="R556" s="223"/>
      <c r="S556" s="223"/>
      <c r="T556" s="223"/>
      <c r="U556" s="223"/>
      <c r="V556" s="223"/>
      <c r="W556" s="223"/>
      <c r="X556" s="223"/>
      <c r="Y556" s="223"/>
      <c r="Z556" s="223"/>
      <c r="AA556" s="223"/>
      <c r="AB556" s="223"/>
      <c r="AC556" s="223"/>
      <c r="AD556" s="223"/>
      <c r="AE556" s="223"/>
      <c r="AF556" s="223"/>
      <c r="AG556" s="223"/>
      <c r="AH556" s="223"/>
    </row>
    <row r="557" spans="1:34" s="26" customFormat="1" ht="76.5" customHeight="1">
      <c r="A557" s="177" t="s">
        <v>1832</v>
      </c>
      <c r="B557" s="55" t="s">
        <v>29</v>
      </c>
      <c r="C557" s="55" t="s">
        <v>97</v>
      </c>
      <c r="D557" s="55" t="s">
        <v>97</v>
      </c>
      <c r="E557" s="198" t="s">
        <v>1976</v>
      </c>
      <c r="F557" s="58"/>
      <c r="G557" s="58"/>
      <c r="H557" s="181" t="s">
        <v>3857</v>
      </c>
      <c r="I557" s="47" t="s">
        <v>1892</v>
      </c>
      <c r="J557" s="201" t="s">
        <v>1895</v>
      </c>
      <c r="K557" s="47" t="s">
        <v>1896</v>
      </c>
      <c r="L557" s="47" t="s">
        <v>1897</v>
      </c>
      <c r="M557" s="207" t="s">
        <v>1755</v>
      </c>
      <c r="N557" s="207" t="s">
        <v>1</v>
      </c>
      <c r="O557" s="46">
        <f>COUNTIF(Table48[[#This Row],[CMMI Comprehensive Primary Care Plus (CPC+)
Version Date: CY 2021]:[CMS Merit-based Incentive Payment System (MIPS)
Version Date: CY 2021]],"*yes*")</f>
        <v>0</v>
      </c>
      <c r="P557" s="223"/>
      <c r="Q557" s="223"/>
      <c r="R557" s="223"/>
      <c r="S557" s="223"/>
      <c r="T557" s="223"/>
      <c r="U557" s="223"/>
      <c r="V557" s="223"/>
      <c r="W557" s="223"/>
      <c r="X557" s="223"/>
      <c r="Y557" s="223"/>
      <c r="Z557" s="223"/>
      <c r="AA557" s="223"/>
      <c r="AB557" s="223"/>
      <c r="AC557" s="223"/>
      <c r="AD557" s="223"/>
      <c r="AE557" s="223"/>
      <c r="AF557" s="223"/>
      <c r="AG557" s="223"/>
      <c r="AH557" s="223"/>
    </row>
    <row r="558" spans="1:34" s="26" customFormat="1" ht="76.5" customHeight="1">
      <c r="A558" s="177" t="s">
        <v>1833</v>
      </c>
      <c r="B558" s="55" t="s">
        <v>3554</v>
      </c>
      <c r="C558" s="55" t="s">
        <v>97</v>
      </c>
      <c r="D558" s="55" t="s">
        <v>97</v>
      </c>
      <c r="E558" s="198" t="s">
        <v>3555</v>
      </c>
      <c r="F558" s="58"/>
      <c r="G558" s="58"/>
      <c r="H558" s="181" t="s">
        <v>3556</v>
      </c>
      <c r="I558" s="47" t="s">
        <v>1905</v>
      </c>
      <c r="J558" s="201" t="s">
        <v>1900</v>
      </c>
      <c r="K558" s="47" t="s">
        <v>1890</v>
      </c>
      <c r="L558" s="47" t="s">
        <v>1897</v>
      </c>
      <c r="M558" s="207" t="s">
        <v>5</v>
      </c>
      <c r="N558" s="207"/>
      <c r="O558" s="46">
        <f>COUNTIF(Table48[[#This Row],[CMMI Comprehensive Primary Care Plus (CPC+)
Version Date: CY 2021]:[CMS Merit-based Incentive Payment System (MIPS)
Version Date: CY 2021]],"*yes*")</f>
        <v>0</v>
      </c>
      <c r="P558" s="223"/>
      <c r="Q558" s="223"/>
      <c r="R558" s="223"/>
      <c r="S558" s="223"/>
      <c r="T558" s="223"/>
      <c r="U558" s="223"/>
      <c r="V558" s="223"/>
      <c r="W558" s="223"/>
      <c r="X558" s="223"/>
      <c r="Y558" s="223"/>
      <c r="Z558" s="223"/>
      <c r="AA558" s="223"/>
      <c r="AB558" s="223"/>
      <c r="AC558" s="223"/>
      <c r="AD558" s="223"/>
      <c r="AE558" s="223"/>
      <c r="AF558" s="223"/>
      <c r="AG558" s="223"/>
      <c r="AH558" s="223"/>
    </row>
    <row r="559" spans="1:34" s="26" customFormat="1" ht="76.5" customHeight="1">
      <c r="A559" s="177" t="s">
        <v>2914</v>
      </c>
      <c r="B559" s="55" t="s">
        <v>717</v>
      </c>
      <c r="C559" s="55" t="s">
        <v>97</v>
      </c>
      <c r="D559" s="55" t="s">
        <v>97</v>
      </c>
      <c r="E559" s="198" t="s">
        <v>1652</v>
      </c>
      <c r="F559" s="58"/>
      <c r="G559" s="58"/>
      <c r="H559" s="181" t="s">
        <v>1510</v>
      </c>
      <c r="I559" s="47" t="s">
        <v>1923</v>
      </c>
      <c r="J559" s="47" t="s">
        <v>97</v>
      </c>
      <c r="K559" s="47" t="s">
        <v>1896</v>
      </c>
      <c r="L559" s="47" t="s">
        <v>1901</v>
      </c>
      <c r="M559" s="149" t="s">
        <v>741</v>
      </c>
      <c r="N559" s="201"/>
      <c r="O559" s="46">
        <f>COUNTIF(Table48[[#This Row],[CMMI Comprehensive Primary Care Plus (CPC+)
Version Date: CY 2021]:[CMS Merit-based Incentive Payment System (MIPS)
Version Date: CY 2021]],"*yes*")</f>
        <v>1</v>
      </c>
      <c r="P559" s="223"/>
      <c r="Q559" s="223"/>
      <c r="R559" s="223"/>
      <c r="S559" s="223"/>
      <c r="T559" s="47"/>
      <c r="U559" s="223" t="s">
        <v>2171</v>
      </c>
      <c r="V559" s="223"/>
      <c r="W559" s="223"/>
      <c r="X559" s="223"/>
      <c r="Y559" s="223"/>
      <c r="Z559" s="223"/>
      <c r="AA559" s="223"/>
      <c r="AB559" s="47"/>
      <c r="AC559" s="223"/>
      <c r="AD559" s="223"/>
      <c r="AE559" s="47"/>
      <c r="AF559" s="223"/>
      <c r="AG559" s="223"/>
      <c r="AH559" s="47"/>
    </row>
    <row r="560" spans="1:34" s="26" customFormat="1" ht="76.5" customHeight="1">
      <c r="A560" s="226" t="s">
        <v>2978</v>
      </c>
      <c r="B560" s="55" t="s">
        <v>3362</v>
      </c>
      <c r="C560" s="55" t="s">
        <v>97</v>
      </c>
      <c r="D560" s="55" t="s">
        <v>97</v>
      </c>
      <c r="E560" s="198" t="s">
        <v>1652</v>
      </c>
      <c r="F560" s="58"/>
      <c r="G560" s="233"/>
      <c r="H560" s="181" t="s">
        <v>3363</v>
      </c>
      <c r="I560" s="47" t="s">
        <v>1944</v>
      </c>
      <c r="J560" s="47" t="s">
        <v>1904</v>
      </c>
      <c r="K560" s="47" t="s">
        <v>1890</v>
      </c>
      <c r="L560" s="47" t="s">
        <v>1897</v>
      </c>
      <c r="M560" s="149" t="s">
        <v>1755</v>
      </c>
      <c r="N560" s="201"/>
      <c r="O560" s="46">
        <f>COUNTIF(Table48[[#This Row],[CMMI Comprehensive Primary Care Plus (CPC+)
Version Date: CY 2021]:[CMS Merit-based Incentive Payment System (MIPS)
Version Date: CY 2021]],"*yes*")</f>
        <v>0</v>
      </c>
      <c r="P560" s="223"/>
      <c r="Q560" s="223"/>
      <c r="R560" s="223"/>
      <c r="S560" s="223"/>
      <c r="T560" s="47"/>
      <c r="U560" s="223"/>
      <c r="V560" s="223"/>
      <c r="W560" s="223"/>
      <c r="X560" s="223"/>
      <c r="Y560" s="223"/>
      <c r="Z560" s="223" t="s">
        <v>1</v>
      </c>
      <c r="AA560" s="223"/>
      <c r="AB560" s="47"/>
      <c r="AC560" s="223"/>
      <c r="AD560" s="223"/>
      <c r="AE560" s="47"/>
      <c r="AF560" s="223"/>
      <c r="AG560" s="223"/>
      <c r="AH560" s="47"/>
    </row>
    <row r="561" spans="1:34" s="26" customFormat="1" ht="76.5" customHeight="1">
      <c r="A561" s="177" t="s">
        <v>1994</v>
      </c>
      <c r="B561" s="55" t="s">
        <v>895</v>
      </c>
      <c r="C561" s="55" t="s">
        <v>97</v>
      </c>
      <c r="D561" s="55" t="s">
        <v>97</v>
      </c>
      <c r="E561" s="198" t="s">
        <v>1955</v>
      </c>
      <c r="F561" s="58" t="s">
        <v>2766</v>
      </c>
      <c r="G561" s="58"/>
      <c r="H561" s="181" t="s">
        <v>896</v>
      </c>
      <c r="I561" s="47" t="s">
        <v>1892</v>
      </c>
      <c r="J561" s="47" t="s">
        <v>1902</v>
      </c>
      <c r="K561" s="47" t="s">
        <v>1890</v>
      </c>
      <c r="L561" s="47" t="s">
        <v>1897</v>
      </c>
      <c r="M561" s="149" t="s">
        <v>1755</v>
      </c>
      <c r="N561" s="201"/>
      <c r="O561" s="46">
        <f>COUNTIF(Table48[[#This Row],[CMMI Comprehensive Primary Care Plus (CPC+)
Version Date: CY 2021]:[CMS Merit-based Incentive Payment System (MIPS)
Version Date: CY 2021]],"*yes*")</f>
        <v>0</v>
      </c>
      <c r="P561" s="223"/>
      <c r="Q561" s="223"/>
      <c r="R561" s="223"/>
      <c r="S561" s="223"/>
      <c r="T561" s="47"/>
      <c r="U561" s="223"/>
      <c r="V561" s="223"/>
      <c r="W561" s="223"/>
      <c r="X561" s="223"/>
      <c r="Y561" s="223"/>
      <c r="Z561" s="223"/>
      <c r="AA561" s="223"/>
      <c r="AB561" s="47"/>
      <c r="AC561" s="223"/>
      <c r="AD561" s="223"/>
      <c r="AE561" s="47"/>
      <c r="AF561" s="223"/>
      <c r="AG561" s="223"/>
      <c r="AH561" s="47"/>
    </row>
    <row r="562" spans="1:34" s="26" customFormat="1" ht="76.5" customHeight="1">
      <c r="A562" s="177" t="s">
        <v>2063</v>
      </c>
      <c r="B562" s="55" t="s">
        <v>919</v>
      </c>
      <c r="C562" s="55" t="s">
        <v>97</v>
      </c>
      <c r="D562" s="55" t="s">
        <v>97</v>
      </c>
      <c r="E562" s="198" t="s">
        <v>1971</v>
      </c>
      <c r="F562" s="58" t="s">
        <v>2774</v>
      </c>
      <c r="G562" s="58"/>
      <c r="H562" s="181" t="s">
        <v>1527</v>
      </c>
      <c r="I562" s="47" t="s">
        <v>1892</v>
      </c>
      <c r="J562" s="47" t="s">
        <v>1899</v>
      </c>
      <c r="K562" s="47" t="s">
        <v>1890</v>
      </c>
      <c r="L562" s="47" t="s">
        <v>1897</v>
      </c>
      <c r="M562" s="149" t="s">
        <v>5</v>
      </c>
      <c r="N562" s="201"/>
      <c r="O562" s="46">
        <f>COUNTIF(Table48[[#This Row],[CMMI Comprehensive Primary Care Plus (CPC+)
Version Date: CY 2021]:[CMS Merit-based Incentive Payment System (MIPS)
Version Date: CY 2021]],"*yes*")</f>
        <v>1</v>
      </c>
      <c r="P562" s="223"/>
      <c r="Q562" s="223"/>
      <c r="R562" s="223"/>
      <c r="S562" s="223"/>
      <c r="T562" s="47"/>
      <c r="U562" s="223"/>
      <c r="V562" s="223"/>
      <c r="W562" s="223" t="s">
        <v>1</v>
      </c>
      <c r="X562" s="223"/>
      <c r="Y562" s="223"/>
      <c r="Z562" s="223"/>
      <c r="AA562" s="223"/>
      <c r="AB562" s="47"/>
      <c r="AC562" s="223"/>
      <c r="AD562" s="223"/>
      <c r="AE562" s="47"/>
      <c r="AF562" s="223"/>
      <c r="AG562" s="223"/>
      <c r="AH562" s="47"/>
    </row>
    <row r="563" spans="1:34" s="26" customFormat="1" ht="76.5" customHeight="1">
      <c r="A563" s="177" t="s">
        <v>2018</v>
      </c>
      <c r="B563" s="55" t="s">
        <v>3869</v>
      </c>
      <c r="C563" s="55" t="s">
        <v>97</v>
      </c>
      <c r="D563" s="55" t="s">
        <v>97</v>
      </c>
      <c r="E563" s="198" t="s">
        <v>3870</v>
      </c>
      <c r="F563" s="58" t="s">
        <v>97</v>
      </c>
      <c r="G563" s="58"/>
      <c r="H563" s="181" t="s">
        <v>3871</v>
      </c>
      <c r="I563" s="47" t="s">
        <v>3011</v>
      </c>
      <c r="J563" s="47" t="s">
        <v>3100</v>
      </c>
      <c r="K563" s="47" t="s">
        <v>1890</v>
      </c>
      <c r="L563" s="47" t="s">
        <v>1891</v>
      </c>
      <c r="M563" s="149" t="s">
        <v>5</v>
      </c>
      <c r="N563" s="201"/>
      <c r="O563" s="46">
        <f>COUNTIF(Table48[[#This Row],[CMMI Comprehensive Primary Care Plus (CPC+)
Version Date: CY 2021]:[CMS Merit-based Incentive Payment System (MIPS)
Version Date: CY 2021]],"*yes*")</f>
        <v>1</v>
      </c>
      <c r="P563" s="223"/>
      <c r="Q563" s="223" t="s">
        <v>1</v>
      </c>
      <c r="R563" s="223"/>
      <c r="S563" s="223"/>
      <c r="T563" s="47"/>
      <c r="U563" s="223"/>
      <c r="V563" s="223"/>
      <c r="W563" s="223"/>
      <c r="X563" s="223"/>
      <c r="Y563" s="223"/>
      <c r="Z563" s="223"/>
      <c r="AA563" s="223"/>
      <c r="AB563" s="47"/>
      <c r="AC563" s="223"/>
      <c r="AD563" s="223"/>
      <c r="AE563" s="47"/>
      <c r="AF563" s="223"/>
      <c r="AG563" s="223"/>
      <c r="AH563" s="47"/>
    </row>
    <row r="564" spans="1:34" s="26" customFormat="1" ht="76.5" customHeight="1">
      <c r="A564" s="177" t="s">
        <v>2119</v>
      </c>
      <c r="B564" s="55" t="s">
        <v>2293</v>
      </c>
      <c r="C564" s="55" t="s">
        <v>97</v>
      </c>
      <c r="D564" s="55" t="s">
        <v>97</v>
      </c>
      <c r="E564" s="198" t="s">
        <v>1652</v>
      </c>
      <c r="F564" s="58"/>
      <c r="G564" s="58"/>
      <c r="H564" s="181" t="s">
        <v>3647</v>
      </c>
      <c r="I564" s="47" t="s">
        <v>1888</v>
      </c>
      <c r="J564" s="47" t="s">
        <v>97</v>
      </c>
      <c r="K564" s="47" t="s">
        <v>1890</v>
      </c>
      <c r="L564" s="47" t="s">
        <v>1897</v>
      </c>
      <c r="M564" s="149" t="s">
        <v>5</v>
      </c>
      <c r="N564" s="201"/>
      <c r="O564" s="46">
        <f>COUNTIF(Table48[[#This Row],[CMMI Comprehensive Primary Care Plus (CPC+)
Version Date: CY 2021]:[CMS Merit-based Incentive Payment System (MIPS)
Version Date: CY 2021]],"*yes*")</f>
        <v>0</v>
      </c>
      <c r="P564" s="223"/>
      <c r="Q564" s="223"/>
      <c r="R564" s="223"/>
      <c r="S564" s="223"/>
      <c r="T564" s="47"/>
      <c r="U564" s="223"/>
      <c r="V564" s="223"/>
      <c r="W564" s="223"/>
      <c r="X564" s="223"/>
      <c r="Y564" s="223"/>
      <c r="Z564" s="223"/>
      <c r="AA564" s="223"/>
      <c r="AB564" s="47"/>
      <c r="AC564" s="223"/>
      <c r="AD564" s="223"/>
      <c r="AE564" s="47"/>
      <c r="AF564" s="223"/>
      <c r="AG564" s="223"/>
      <c r="AH564" s="47"/>
    </row>
    <row r="565" spans="1:34" s="26" customFormat="1" ht="76.5" customHeight="1">
      <c r="A565" s="177" t="s">
        <v>2137</v>
      </c>
      <c r="B565" s="55" t="s">
        <v>3393</v>
      </c>
      <c r="C565" s="55" t="s">
        <v>97</v>
      </c>
      <c r="D565" s="55" t="s">
        <v>97</v>
      </c>
      <c r="E565" s="198" t="s">
        <v>1684</v>
      </c>
      <c r="F565" s="58" t="s">
        <v>2572</v>
      </c>
      <c r="G565" s="58"/>
      <c r="H565" s="181" t="s">
        <v>2532</v>
      </c>
      <c r="I565" s="47" t="s">
        <v>1892</v>
      </c>
      <c r="J565" s="47" t="s">
        <v>1899</v>
      </c>
      <c r="K565" s="47" t="s">
        <v>1890</v>
      </c>
      <c r="L565" s="47" t="s">
        <v>1897</v>
      </c>
      <c r="M565" s="149" t="s">
        <v>327</v>
      </c>
      <c r="N565" s="201"/>
      <c r="O565" s="46">
        <f>COUNTIF(Table48[[#This Row],[CMMI Comprehensive Primary Care Plus (CPC+)
Version Date: CY 2021]:[CMS Merit-based Incentive Payment System (MIPS)
Version Date: CY 2021]],"*yes*")</f>
        <v>1</v>
      </c>
      <c r="P565" s="223"/>
      <c r="Q565" s="223"/>
      <c r="R565" s="223"/>
      <c r="S565" s="223"/>
      <c r="T565" s="47"/>
      <c r="U565" s="223"/>
      <c r="V565" s="223"/>
      <c r="W565" s="223" t="s">
        <v>1</v>
      </c>
      <c r="X565" s="223"/>
      <c r="Y565" s="223"/>
      <c r="Z565" s="223"/>
      <c r="AA565" s="223"/>
      <c r="AB565" s="47"/>
      <c r="AC565" s="223"/>
      <c r="AD565" s="223"/>
      <c r="AE565" s="47"/>
      <c r="AF565" s="223"/>
      <c r="AG565" s="223"/>
      <c r="AH565" s="47"/>
    </row>
    <row r="566" spans="1:34" s="26" customFormat="1" ht="76.5" customHeight="1">
      <c r="A566" s="177" t="s">
        <v>388</v>
      </c>
      <c r="B566" s="55" t="s">
        <v>934</v>
      </c>
      <c r="C566" s="55" t="s">
        <v>97</v>
      </c>
      <c r="D566" s="55" t="s">
        <v>97</v>
      </c>
      <c r="E566" s="198" t="s">
        <v>1954</v>
      </c>
      <c r="F566" s="58" t="s">
        <v>2775</v>
      </c>
      <c r="G566" s="58"/>
      <c r="H566" s="181" t="s">
        <v>1275</v>
      </c>
      <c r="I566" s="47" t="s">
        <v>1892</v>
      </c>
      <c r="J566" s="47" t="s">
        <v>97</v>
      </c>
      <c r="K566" s="47" t="s">
        <v>1890</v>
      </c>
      <c r="L566" s="47" t="s">
        <v>1897</v>
      </c>
      <c r="M566" s="149" t="s">
        <v>1755</v>
      </c>
      <c r="N566" s="201"/>
      <c r="O566" s="46">
        <f>COUNTIF(Table48[[#This Row],[CMMI Comprehensive Primary Care Plus (CPC+)
Version Date: CY 2021]:[CMS Merit-based Incentive Payment System (MIPS)
Version Date: CY 2021]],"*yes*")</f>
        <v>1</v>
      </c>
      <c r="P566" s="223"/>
      <c r="Q566" s="223"/>
      <c r="R566" s="223"/>
      <c r="S566" s="223"/>
      <c r="T566" s="47"/>
      <c r="U566" s="223"/>
      <c r="V566" s="223"/>
      <c r="W566" s="223" t="s">
        <v>1</v>
      </c>
      <c r="X566" s="223"/>
      <c r="Y566" s="223"/>
      <c r="Z566" s="223"/>
      <c r="AA566" s="223"/>
      <c r="AB566" s="47"/>
      <c r="AC566" s="223"/>
      <c r="AD566" s="223"/>
      <c r="AE566" s="47"/>
      <c r="AF566" s="223"/>
      <c r="AG566" s="223"/>
      <c r="AH566" s="47"/>
    </row>
    <row r="567" spans="1:34" s="26" customFormat="1" ht="76.5" customHeight="1">
      <c r="A567" s="177" t="s">
        <v>2138</v>
      </c>
      <c r="B567" s="55" t="s">
        <v>2207</v>
      </c>
      <c r="C567" s="55" t="s">
        <v>97</v>
      </c>
      <c r="D567" s="55" t="s">
        <v>97</v>
      </c>
      <c r="E567" s="198" t="s">
        <v>1976</v>
      </c>
      <c r="F567" s="58"/>
      <c r="G567" s="58"/>
      <c r="H567" s="181" t="s">
        <v>2237</v>
      </c>
      <c r="I567" s="47" t="s">
        <v>3011</v>
      </c>
      <c r="J567" s="47" t="s">
        <v>1893</v>
      </c>
      <c r="K567" s="47" t="s">
        <v>1890</v>
      </c>
      <c r="L567" s="47" t="s">
        <v>1897</v>
      </c>
      <c r="M567" s="149" t="s">
        <v>327</v>
      </c>
      <c r="N567" s="201" t="s">
        <v>1</v>
      </c>
      <c r="O567" s="46">
        <f>COUNTIF(Table48[[#This Row],[CMMI Comprehensive Primary Care Plus (CPC+)
Version Date: CY 2021]:[CMS Merit-based Incentive Payment System (MIPS)
Version Date: CY 2021]],"*yes*")</f>
        <v>0</v>
      </c>
      <c r="P567" s="223"/>
      <c r="Q567" s="223"/>
      <c r="R567" s="223"/>
      <c r="S567" s="223"/>
      <c r="T567" s="47"/>
      <c r="U567" s="223"/>
      <c r="V567" s="223"/>
      <c r="W567" s="223"/>
      <c r="X567" s="223"/>
      <c r="Y567" s="223"/>
      <c r="Z567" s="223"/>
      <c r="AA567" s="223"/>
      <c r="AB567" s="47"/>
      <c r="AC567" s="223"/>
      <c r="AD567" s="223"/>
      <c r="AE567" s="47"/>
      <c r="AF567" s="223"/>
      <c r="AG567" s="223" t="s">
        <v>3914</v>
      </c>
      <c r="AH567" s="47"/>
    </row>
    <row r="568" spans="1:34" s="26" customFormat="1" ht="76.5" customHeight="1">
      <c r="A568" s="177" t="s">
        <v>2141</v>
      </c>
      <c r="B568" s="55" t="s">
        <v>3381</v>
      </c>
      <c r="C568" s="55" t="s">
        <v>97</v>
      </c>
      <c r="D568" s="57" t="s">
        <v>97</v>
      </c>
      <c r="E568" s="210" t="s">
        <v>1950</v>
      </c>
      <c r="F568" s="58" t="s">
        <v>2619</v>
      </c>
      <c r="G568" s="58"/>
      <c r="H568" s="181" t="s">
        <v>3382</v>
      </c>
      <c r="I568" s="47" t="s">
        <v>1892</v>
      </c>
      <c r="J568" s="47" t="s">
        <v>1919</v>
      </c>
      <c r="K568" s="47" t="s">
        <v>1890</v>
      </c>
      <c r="L568" s="47" t="s">
        <v>1897</v>
      </c>
      <c r="M568" s="47" t="s">
        <v>1755</v>
      </c>
      <c r="N568" s="47"/>
      <c r="O568" s="46">
        <f>COUNTIF(Table48[[#This Row],[CMMI Comprehensive Primary Care Plus (CPC+)
Version Date: CY 2021]:[CMS Merit-based Incentive Payment System (MIPS)
Version Date: CY 2021]],"*yes*")</f>
        <v>1</v>
      </c>
      <c r="P568" s="223"/>
      <c r="Q568" s="223"/>
      <c r="R568" s="223"/>
      <c r="S568" s="223"/>
      <c r="T568" s="223"/>
      <c r="U568" s="223"/>
      <c r="V568" s="223"/>
      <c r="W568" s="223" t="s">
        <v>1</v>
      </c>
      <c r="X568" s="223"/>
      <c r="Y568" s="223"/>
      <c r="Z568" s="223"/>
      <c r="AA568" s="223"/>
      <c r="AB568" s="223"/>
      <c r="AC568" s="223"/>
      <c r="AD568" s="223"/>
      <c r="AE568" s="223"/>
      <c r="AF568" s="223"/>
      <c r="AG568" s="223"/>
      <c r="AH568" s="223"/>
    </row>
    <row r="569" spans="1:34" s="26" customFormat="1" ht="76.5" customHeight="1">
      <c r="A569" s="177" t="s">
        <v>2143</v>
      </c>
      <c r="B569" s="55" t="s">
        <v>946</v>
      </c>
      <c r="C569" s="55" t="s">
        <v>97</v>
      </c>
      <c r="D569" s="57" t="s">
        <v>97</v>
      </c>
      <c r="E569" s="198" t="s">
        <v>1950</v>
      </c>
      <c r="F569" s="58" t="s">
        <v>2615</v>
      </c>
      <c r="G569" s="58"/>
      <c r="H569" s="181" t="s">
        <v>947</v>
      </c>
      <c r="I569" s="47" t="s">
        <v>1892</v>
      </c>
      <c r="J569" s="47" t="s">
        <v>1919</v>
      </c>
      <c r="K569" s="47" t="s">
        <v>1890</v>
      </c>
      <c r="L569" s="47" t="s">
        <v>1897</v>
      </c>
      <c r="M569" s="47" t="s">
        <v>1755</v>
      </c>
      <c r="N569" s="47"/>
      <c r="O569" s="46">
        <f>COUNTIF(Table48[[#This Row],[CMMI Comprehensive Primary Care Plus (CPC+)
Version Date: CY 2021]:[CMS Merit-based Incentive Payment System (MIPS)
Version Date: CY 2021]],"*yes*")</f>
        <v>1</v>
      </c>
      <c r="P569" s="223"/>
      <c r="Q569" s="223"/>
      <c r="R569" s="223"/>
      <c r="S569" s="223"/>
      <c r="T569" s="223"/>
      <c r="U569" s="223"/>
      <c r="V569" s="223"/>
      <c r="W569" s="223" t="s">
        <v>1</v>
      </c>
      <c r="X569" s="223"/>
      <c r="Y569" s="223"/>
      <c r="Z569" s="223"/>
      <c r="AA569" s="223"/>
      <c r="AB569" s="223"/>
      <c r="AC569" s="223"/>
      <c r="AD569" s="223"/>
      <c r="AE569" s="223"/>
      <c r="AF569" s="223"/>
      <c r="AG569" s="223"/>
      <c r="AH569" s="223"/>
    </row>
    <row r="570" spans="1:34" s="26" customFormat="1" ht="76.5" customHeight="1">
      <c r="A570" s="177" t="s">
        <v>2148</v>
      </c>
      <c r="B570" s="55" t="s">
        <v>945</v>
      </c>
      <c r="C570" s="55" t="s">
        <v>97</v>
      </c>
      <c r="D570" s="57" t="s">
        <v>97</v>
      </c>
      <c r="E570" s="210" t="s">
        <v>1950</v>
      </c>
      <c r="F570" s="58"/>
      <c r="G570" s="58"/>
      <c r="H570" s="181" t="s">
        <v>944</v>
      </c>
      <c r="I570" s="47" t="s">
        <v>1892</v>
      </c>
      <c r="J570" s="47" t="s">
        <v>1919</v>
      </c>
      <c r="K570" s="47" t="s">
        <v>1890</v>
      </c>
      <c r="L570" s="47" t="s">
        <v>1897</v>
      </c>
      <c r="M570" s="47" t="s">
        <v>1755</v>
      </c>
      <c r="N570" s="47"/>
      <c r="O570" s="46">
        <f>COUNTIF(Table48[[#This Row],[CMMI Comprehensive Primary Care Plus (CPC+)
Version Date: CY 2021]:[CMS Merit-based Incentive Payment System (MIPS)
Version Date: CY 2021]],"*yes*")</f>
        <v>0</v>
      </c>
      <c r="P570" s="223"/>
      <c r="Q570" s="223"/>
      <c r="R570" s="223"/>
      <c r="S570" s="223"/>
      <c r="T570" s="223"/>
      <c r="U570" s="223"/>
      <c r="V570" s="223"/>
      <c r="W570" s="223"/>
      <c r="X570" s="223"/>
      <c r="Y570" s="223"/>
      <c r="Z570" s="223"/>
      <c r="AA570" s="223"/>
      <c r="AB570" s="223"/>
      <c r="AC570" s="223"/>
      <c r="AD570" s="223"/>
      <c r="AE570" s="223"/>
      <c r="AF570" s="223"/>
      <c r="AG570" s="223"/>
      <c r="AH570" s="223"/>
    </row>
    <row r="571" spans="1:34" s="26" customFormat="1" ht="76.5" customHeight="1">
      <c r="A571" s="177" t="s">
        <v>2240</v>
      </c>
      <c r="B571" s="55" t="s">
        <v>943</v>
      </c>
      <c r="C571" s="55" t="s">
        <v>97</v>
      </c>
      <c r="D571" s="57" t="s">
        <v>97</v>
      </c>
      <c r="E571" s="210" t="s">
        <v>1950</v>
      </c>
      <c r="F571" s="59" t="s">
        <v>2617</v>
      </c>
      <c r="G571" s="59"/>
      <c r="H571" s="181" t="s">
        <v>944</v>
      </c>
      <c r="I571" s="47" t="s">
        <v>1892</v>
      </c>
      <c r="J571" s="47" t="s">
        <v>1919</v>
      </c>
      <c r="K571" s="47" t="s">
        <v>1890</v>
      </c>
      <c r="L571" s="47" t="s">
        <v>1897</v>
      </c>
      <c r="M571" s="47" t="s">
        <v>1755</v>
      </c>
      <c r="N571" s="47"/>
      <c r="O571" s="46">
        <f>COUNTIF(Table48[[#This Row],[CMMI Comprehensive Primary Care Plus (CPC+)
Version Date: CY 2021]:[CMS Merit-based Incentive Payment System (MIPS)
Version Date: CY 2021]],"*yes*")</f>
        <v>1</v>
      </c>
      <c r="P571" s="223"/>
      <c r="Q571" s="223"/>
      <c r="R571" s="223"/>
      <c r="S571" s="223"/>
      <c r="T571" s="223"/>
      <c r="U571" s="223"/>
      <c r="V571" s="223"/>
      <c r="W571" s="223" t="s">
        <v>1</v>
      </c>
      <c r="X571" s="223"/>
      <c r="Y571" s="223"/>
      <c r="Z571" s="223"/>
      <c r="AA571" s="223"/>
      <c r="AB571" s="223"/>
      <c r="AC571" s="223"/>
      <c r="AD571" s="223"/>
      <c r="AE571" s="223"/>
      <c r="AF571" s="223"/>
      <c r="AG571" s="223"/>
      <c r="AH571" s="223"/>
    </row>
    <row r="572" spans="1:34" s="26" customFormat="1" ht="76.5" customHeight="1">
      <c r="A572" s="177" t="s">
        <v>2241</v>
      </c>
      <c r="B572" s="55" t="s">
        <v>937</v>
      </c>
      <c r="C572" s="55" t="s">
        <v>97</v>
      </c>
      <c r="D572" s="55" t="s">
        <v>97</v>
      </c>
      <c r="E572" s="210" t="s">
        <v>1950</v>
      </c>
      <c r="F572" s="59" t="s">
        <v>2591</v>
      </c>
      <c r="G572" s="59"/>
      <c r="H572" s="181" t="s">
        <v>938</v>
      </c>
      <c r="I572" s="47" t="s">
        <v>1892</v>
      </c>
      <c r="J572" s="47" t="s">
        <v>1919</v>
      </c>
      <c r="K572" s="47" t="s">
        <v>1890</v>
      </c>
      <c r="L572" s="47" t="s">
        <v>1897</v>
      </c>
      <c r="M572" s="47" t="s">
        <v>327</v>
      </c>
      <c r="N572" s="47"/>
      <c r="O572" s="46">
        <f>COUNTIF(Table48[[#This Row],[CMMI Comprehensive Primary Care Plus (CPC+)
Version Date: CY 2021]:[CMS Merit-based Incentive Payment System (MIPS)
Version Date: CY 2021]],"*yes*")</f>
        <v>1</v>
      </c>
      <c r="P572" s="223"/>
      <c r="Q572" s="223"/>
      <c r="R572" s="223"/>
      <c r="S572" s="223"/>
      <c r="T572" s="223"/>
      <c r="U572" s="223"/>
      <c r="V572" s="223"/>
      <c r="W572" s="223" t="s">
        <v>1</v>
      </c>
      <c r="X572" s="223"/>
      <c r="Y572" s="223"/>
      <c r="Z572" s="223"/>
      <c r="AA572" s="223"/>
      <c r="AB572" s="223"/>
      <c r="AC572" s="223"/>
      <c r="AD572" s="223"/>
      <c r="AE572" s="223"/>
      <c r="AF572" s="223"/>
      <c r="AG572" s="223"/>
      <c r="AH572" s="223"/>
    </row>
    <row r="573" spans="1:34" s="26" customFormat="1" ht="76.5" customHeight="1">
      <c r="A573" s="177" t="s">
        <v>2242</v>
      </c>
      <c r="B573" s="55" t="s">
        <v>939</v>
      </c>
      <c r="C573" s="55" t="s">
        <v>97</v>
      </c>
      <c r="D573" s="55" t="s">
        <v>97</v>
      </c>
      <c r="E573" s="210" t="s">
        <v>1950</v>
      </c>
      <c r="F573" s="59" t="s">
        <v>2618</v>
      </c>
      <c r="G573" s="59"/>
      <c r="H573" s="181" t="s">
        <v>940</v>
      </c>
      <c r="I573" s="47" t="s">
        <v>1892</v>
      </c>
      <c r="J573" s="47" t="s">
        <v>1919</v>
      </c>
      <c r="K573" s="47" t="s">
        <v>1890</v>
      </c>
      <c r="L573" s="47" t="s">
        <v>1897</v>
      </c>
      <c r="M573" s="47" t="s">
        <v>1755</v>
      </c>
      <c r="N573" s="47"/>
      <c r="O573" s="46">
        <f>COUNTIF(Table48[[#This Row],[CMMI Comprehensive Primary Care Plus (CPC+)
Version Date: CY 2021]:[CMS Merit-based Incentive Payment System (MIPS)
Version Date: CY 2021]],"*yes*")</f>
        <v>0</v>
      </c>
      <c r="P573" s="223"/>
      <c r="Q573" s="223"/>
      <c r="R573" s="223"/>
      <c r="S573" s="223"/>
      <c r="T573" s="223"/>
      <c r="U573" s="223"/>
      <c r="V573" s="223"/>
      <c r="W573" s="223"/>
      <c r="X573" s="223"/>
      <c r="Y573" s="223"/>
      <c r="Z573" s="223"/>
      <c r="AA573" s="223"/>
      <c r="AB573" s="223"/>
      <c r="AC573" s="223"/>
      <c r="AD573" s="223"/>
      <c r="AE573" s="223"/>
      <c r="AF573" s="223"/>
      <c r="AG573" s="223"/>
      <c r="AH573" s="223"/>
    </row>
    <row r="574" spans="1:34" s="26" customFormat="1" ht="76.5" customHeight="1">
      <c r="A574" s="252" t="s">
        <v>2243</v>
      </c>
      <c r="B574" s="250" t="s">
        <v>941</v>
      </c>
      <c r="C574" s="250" t="s">
        <v>97</v>
      </c>
      <c r="D574" s="250" t="s">
        <v>97</v>
      </c>
      <c r="E574" s="227" t="s">
        <v>1950</v>
      </c>
      <c r="F574" s="222"/>
      <c r="G574" s="222"/>
      <c r="H574" s="228" t="s">
        <v>942</v>
      </c>
      <c r="I574" s="223" t="s">
        <v>1892</v>
      </c>
      <c r="J574" s="223" t="s">
        <v>1919</v>
      </c>
      <c r="K574" s="223" t="s">
        <v>1890</v>
      </c>
      <c r="L574" s="47" t="s">
        <v>1897</v>
      </c>
      <c r="M574" s="223" t="s">
        <v>1755</v>
      </c>
      <c r="N574" s="47"/>
      <c r="O574" s="46">
        <f>COUNTIF(Table48[[#This Row],[CMMI Comprehensive Primary Care Plus (CPC+)
Version Date: CY 2021]:[CMS Merit-based Incentive Payment System (MIPS)
Version Date: CY 2021]],"*yes*")</f>
        <v>0</v>
      </c>
      <c r="P574" s="223"/>
      <c r="Q574" s="223"/>
      <c r="R574" s="223"/>
      <c r="S574" s="223"/>
      <c r="T574" s="223"/>
      <c r="U574" s="223"/>
      <c r="V574" s="223"/>
      <c r="W574" s="223"/>
      <c r="X574" s="223"/>
      <c r="Y574" s="223"/>
      <c r="Z574" s="223"/>
      <c r="AA574" s="223"/>
      <c r="AB574" s="223"/>
      <c r="AC574" s="223"/>
      <c r="AD574" s="223"/>
      <c r="AE574" s="223"/>
      <c r="AF574" s="223"/>
      <c r="AG574" s="223"/>
      <c r="AH574" s="223"/>
    </row>
    <row r="575" spans="1:34" s="26" customFormat="1" ht="76.5" customHeight="1">
      <c r="A575" s="177" t="s">
        <v>2244</v>
      </c>
      <c r="B575" s="55" t="s">
        <v>935</v>
      </c>
      <c r="C575" s="55" t="s">
        <v>97</v>
      </c>
      <c r="D575" s="55" t="s">
        <v>97</v>
      </c>
      <c r="E575" s="210" t="s">
        <v>1950</v>
      </c>
      <c r="F575" s="58"/>
      <c r="G575" s="58"/>
      <c r="H575" s="181" t="s">
        <v>936</v>
      </c>
      <c r="I575" s="47" t="s">
        <v>1892</v>
      </c>
      <c r="J575" s="47" t="s">
        <v>1919</v>
      </c>
      <c r="K575" s="47" t="s">
        <v>1890</v>
      </c>
      <c r="L575" s="47" t="s">
        <v>1897</v>
      </c>
      <c r="M575" s="47" t="s">
        <v>1755</v>
      </c>
      <c r="N575" s="47"/>
      <c r="O575" s="46">
        <f>COUNTIF(Table48[[#This Row],[CMMI Comprehensive Primary Care Plus (CPC+)
Version Date: CY 2021]:[CMS Merit-based Incentive Payment System (MIPS)
Version Date: CY 2021]],"*yes*")</f>
        <v>0</v>
      </c>
      <c r="P575" s="223"/>
      <c r="Q575" s="223"/>
      <c r="R575" s="223"/>
      <c r="S575" s="223"/>
      <c r="T575" s="223"/>
      <c r="U575" s="223"/>
      <c r="V575" s="223"/>
      <c r="W575" s="223"/>
      <c r="X575" s="223"/>
      <c r="Y575" s="223"/>
      <c r="Z575" s="223"/>
      <c r="AA575" s="223"/>
      <c r="AB575" s="223"/>
      <c r="AC575" s="223"/>
      <c r="AD575" s="223"/>
      <c r="AE575" s="223"/>
      <c r="AF575" s="223"/>
      <c r="AG575" s="223"/>
      <c r="AH575" s="223"/>
    </row>
    <row r="576" spans="1:34" s="26" customFormat="1" ht="76.5" customHeight="1">
      <c r="A576" s="177" t="s">
        <v>2245</v>
      </c>
      <c r="B576" s="55" t="s">
        <v>3557</v>
      </c>
      <c r="C576" s="55" t="s">
        <v>97</v>
      </c>
      <c r="D576" s="55" t="s">
        <v>97</v>
      </c>
      <c r="E576" s="210" t="s">
        <v>583</v>
      </c>
      <c r="F576" s="58"/>
      <c r="G576" s="58"/>
      <c r="H576" s="181" t="s">
        <v>3558</v>
      </c>
      <c r="I576" s="47" t="s">
        <v>1932</v>
      </c>
      <c r="J576" s="47" t="s">
        <v>3100</v>
      </c>
      <c r="K576" s="47" t="s">
        <v>1894</v>
      </c>
      <c r="L576" s="47" t="s">
        <v>2378</v>
      </c>
      <c r="M576" s="47" t="s">
        <v>6</v>
      </c>
      <c r="N576" s="47"/>
      <c r="O576" s="46">
        <f>COUNTIF(Table48[[#This Row],[CMMI Comprehensive Primary Care Plus (CPC+)
Version Date: CY 2021]:[CMS Merit-based Incentive Payment System (MIPS)
Version Date: CY 2021]],"*yes*")</f>
        <v>0</v>
      </c>
      <c r="P576" s="223"/>
      <c r="Q576" s="223"/>
      <c r="R576" s="223"/>
      <c r="S576" s="223"/>
      <c r="T576" s="223"/>
      <c r="U576" s="223"/>
      <c r="V576" s="223"/>
      <c r="W576" s="223"/>
      <c r="X576" s="223"/>
      <c r="Y576" s="223"/>
      <c r="Z576" s="223"/>
      <c r="AA576" s="223"/>
      <c r="AB576" s="223"/>
      <c r="AC576" s="223"/>
      <c r="AD576" s="223"/>
      <c r="AE576" s="223"/>
      <c r="AF576" s="223"/>
      <c r="AG576" s="223"/>
      <c r="AH576" s="223"/>
    </row>
    <row r="577" spans="1:34" s="26" customFormat="1" ht="76.5" customHeight="1">
      <c r="A577" s="177" t="s">
        <v>389</v>
      </c>
      <c r="B577" s="55" t="s">
        <v>1708</v>
      </c>
      <c r="C577" s="55" t="s">
        <v>97</v>
      </c>
      <c r="D577" s="57" t="s">
        <v>97</v>
      </c>
      <c r="E577" s="210" t="s">
        <v>1928</v>
      </c>
      <c r="F577" s="62"/>
      <c r="G577" s="62"/>
      <c r="H577" s="181" t="s">
        <v>2994</v>
      </c>
      <c r="I577" s="47" t="s">
        <v>3011</v>
      </c>
      <c r="J577" s="47" t="s">
        <v>3100</v>
      </c>
      <c r="K577" s="47" t="s">
        <v>1896</v>
      </c>
      <c r="L577" s="47" t="s">
        <v>1891</v>
      </c>
      <c r="M577" s="47" t="s">
        <v>5</v>
      </c>
      <c r="N577" s="149"/>
      <c r="O577" s="46">
        <f>COUNTIF(Table48[[#This Row],[CMMI Comprehensive Primary Care Plus (CPC+)
Version Date: CY 2021]:[CMS Merit-based Incentive Payment System (MIPS)
Version Date: CY 2021]],"*yes*")</f>
        <v>0</v>
      </c>
      <c r="P577" s="223"/>
      <c r="Q577" s="223"/>
      <c r="R577" s="223"/>
      <c r="S577" s="223"/>
      <c r="T577" s="223"/>
      <c r="U577" s="223"/>
      <c r="V577" s="223"/>
      <c r="W577" s="223"/>
      <c r="X577" s="223"/>
      <c r="Y577" s="223"/>
      <c r="Z577" s="223"/>
      <c r="AA577" s="223"/>
      <c r="AB577" s="223"/>
      <c r="AC577" s="223"/>
      <c r="AD577" s="223"/>
      <c r="AE577" s="223"/>
      <c r="AF577" s="223"/>
      <c r="AG577" s="223"/>
      <c r="AH577" s="223"/>
    </row>
    <row r="578" spans="1:34" s="26" customFormat="1" ht="76.5" customHeight="1">
      <c r="A578" s="177" t="s">
        <v>2246</v>
      </c>
      <c r="B578" s="55" t="s">
        <v>1845</v>
      </c>
      <c r="C578" s="55" t="s">
        <v>97</v>
      </c>
      <c r="D578" s="55" t="s">
        <v>97</v>
      </c>
      <c r="E578" s="210" t="s">
        <v>1976</v>
      </c>
      <c r="F578" s="58"/>
      <c r="G578" s="58"/>
      <c r="H578" s="181" t="s">
        <v>3559</v>
      </c>
      <c r="I578" s="47" t="s">
        <v>3000</v>
      </c>
      <c r="J578" s="47" t="s">
        <v>1904</v>
      </c>
      <c r="K578" s="47" t="s">
        <v>1896</v>
      </c>
      <c r="L578" s="47" t="s">
        <v>2210</v>
      </c>
      <c r="M578" s="47" t="s">
        <v>327</v>
      </c>
      <c r="N578" s="47" t="s">
        <v>1</v>
      </c>
      <c r="O578" s="46">
        <f>COUNTIF(Table48[[#This Row],[CMMI Comprehensive Primary Care Plus (CPC+)
Version Date: CY 2021]:[CMS Merit-based Incentive Payment System (MIPS)
Version Date: CY 2021]],"*yes*")</f>
        <v>0</v>
      </c>
      <c r="P578" s="223"/>
      <c r="Q578" s="223"/>
      <c r="R578" s="223"/>
      <c r="S578" s="223"/>
      <c r="T578" s="223"/>
      <c r="U578" s="223"/>
      <c r="V578" s="223"/>
      <c r="W578" s="223"/>
      <c r="X578" s="223"/>
      <c r="Y578" s="223"/>
      <c r="Z578" s="223"/>
      <c r="AA578" s="223"/>
      <c r="AB578" s="223"/>
      <c r="AC578" s="223" t="s">
        <v>3674</v>
      </c>
      <c r="AD578" s="223"/>
      <c r="AE578" s="223"/>
      <c r="AF578" s="223"/>
      <c r="AG578" s="223" t="s">
        <v>3914</v>
      </c>
      <c r="AH578" s="223" t="s">
        <v>1</v>
      </c>
    </row>
    <row r="579" spans="1:34" s="26" customFormat="1" ht="76.5" customHeight="1">
      <c r="A579" s="177" t="s">
        <v>2247</v>
      </c>
      <c r="B579" s="55" t="s">
        <v>1285</v>
      </c>
      <c r="C579" s="55" t="s">
        <v>97</v>
      </c>
      <c r="D579" s="55" t="s">
        <v>97</v>
      </c>
      <c r="E579" s="198" t="s">
        <v>1977</v>
      </c>
      <c r="F579" s="58"/>
      <c r="G579" s="58"/>
      <c r="H579" s="181" t="s">
        <v>1778</v>
      </c>
      <c r="I579" s="47" t="s">
        <v>1921</v>
      </c>
      <c r="J579" s="47" t="s">
        <v>1916</v>
      </c>
      <c r="K579" s="47" t="s">
        <v>1896</v>
      </c>
      <c r="L579" s="47" t="s">
        <v>1897</v>
      </c>
      <c r="M579" s="149" t="s">
        <v>6</v>
      </c>
      <c r="N579" s="201"/>
      <c r="O579" s="46">
        <f>COUNTIF(Table48[[#This Row],[CMMI Comprehensive Primary Care Plus (CPC+)
Version Date: CY 2021]:[CMS Merit-based Incentive Payment System (MIPS)
Version Date: CY 2021]],"*yes*")</f>
        <v>0</v>
      </c>
      <c r="P579" s="223"/>
      <c r="Q579" s="223"/>
      <c r="R579" s="223"/>
      <c r="S579" s="223"/>
      <c r="T579" s="47"/>
      <c r="U579" s="223"/>
      <c r="V579" s="223"/>
      <c r="W579" s="223"/>
      <c r="X579" s="223"/>
      <c r="Y579" s="223"/>
      <c r="Z579" s="223"/>
      <c r="AA579" s="223"/>
      <c r="AB579" s="47"/>
      <c r="AC579" s="223"/>
      <c r="AD579" s="223"/>
      <c r="AE579" s="47"/>
      <c r="AF579" s="223"/>
      <c r="AG579" s="223"/>
      <c r="AH579" s="47" t="s">
        <v>1</v>
      </c>
    </row>
    <row r="580" spans="1:34" s="26" customFormat="1" ht="76.5" customHeight="1">
      <c r="A580" s="177" t="s">
        <v>2248</v>
      </c>
      <c r="B580" s="55" t="s">
        <v>2206</v>
      </c>
      <c r="C580" s="55" t="s">
        <v>97</v>
      </c>
      <c r="D580" s="55" t="s">
        <v>97</v>
      </c>
      <c r="E580" s="210" t="s">
        <v>1976</v>
      </c>
      <c r="F580" s="58"/>
      <c r="G580" s="58"/>
      <c r="H580" s="181" t="s">
        <v>2238</v>
      </c>
      <c r="I580" s="47" t="s">
        <v>3011</v>
      </c>
      <c r="J580" s="47" t="s">
        <v>1904</v>
      </c>
      <c r="K580" s="47" t="s">
        <v>1890</v>
      </c>
      <c r="L580" s="47" t="s">
        <v>2210</v>
      </c>
      <c r="M580" s="149" t="s">
        <v>327</v>
      </c>
      <c r="N580" s="149" t="s">
        <v>1</v>
      </c>
      <c r="O580" s="46">
        <f>COUNTIF(Table48[[#This Row],[CMMI Comprehensive Primary Care Plus (CPC+)
Version Date: CY 2021]:[CMS Merit-based Incentive Payment System (MIPS)
Version Date: CY 2021]],"*yes*")</f>
        <v>0</v>
      </c>
      <c r="P580" s="223"/>
      <c r="Q580" s="223"/>
      <c r="R580" s="223"/>
      <c r="S580" s="223"/>
      <c r="T580" s="223"/>
      <c r="U580" s="223"/>
      <c r="V580" s="223"/>
      <c r="W580" s="223"/>
      <c r="X580" s="223"/>
      <c r="Y580" s="223"/>
      <c r="Z580" s="223"/>
      <c r="AA580" s="223"/>
      <c r="AB580" s="223"/>
      <c r="AC580" s="223" t="s">
        <v>3674</v>
      </c>
      <c r="AD580" s="223"/>
      <c r="AE580" s="223"/>
      <c r="AF580" s="223"/>
      <c r="AG580" s="223" t="s">
        <v>3914</v>
      </c>
      <c r="AH580" s="223"/>
    </row>
    <row r="581" spans="1:34" s="26" customFormat="1" ht="76.5" customHeight="1">
      <c r="A581" s="177" t="s">
        <v>2249</v>
      </c>
      <c r="B581" s="55" t="s">
        <v>3651</v>
      </c>
      <c r="C581" s="55" t="s">
        <v>97</v>
      </c>
      <c r="D581" s="55" t="s">
        <v>97</v>
      </c>
      <c r="E581" s="198" t="s">
        <v>3570</v>
      </c>
      <c r="F581" s="58"/>
      <c r="G581" s="58"/>
      <c r="H581" s="181" t="s">
        <v>3652</v>
      </c>
      <c r="I581" s="47" t="s">
        <v>3011</v>
      </c>
      <c r="J581" s="47" t="s">
        <v>3100</v>
      </c>
      <c r="K581" s="47" t="s">
        <v>1890</v>
      </c>
      <c r="L581" s="47" t="s">
        <v>1891</v>
      </c>
      <c r="M581" s="149" t="s">
        <v>327</v>
      </c>
      <c r="N581" s="201"/>
      <c r="O581" s="46">
        <f>COUNTIF(Table48[[#This Row],[CMMI Comprehensive Primary Care Plus (CPC+)
Version Date: CY 2021]:[CMS Merit-based Incentive Payment System (MIPS)
Version Date: CY 2021]],"*yes*")</f>
        <v>0</v>
      </c>
      <c r="P581" s="223"/>
      <c r="Q581" s="223"/>
      <c r="R581" s="223"/>
      <c r="S581" s="223"/>
      <c r="T581" s="47"/>
      <c r="U581" s="223"/>
      <c r="V581" s="223"/>
      <c r="W581" s="223"/>
      <c r="X581" s="223"/>
      <c r="Y581" s="223"/>
      <c r="Z581" s="223"/>
      <c r="AA581" s="223"/>
      <c r="AB581" s="47"/>
      <c r="AC581" s="223"/>
      <c r="AD581" s="223"/>
      <c r="AE581" s="47"/>
      <c r="AF581" s="223"/>
      <c r="AG581" s="223"/>
      <c r="AH581" s="47"/>
    </row>
    <row r="582" spans="1:34" s="26" customFormat="1" ht="76.5" customHeight="1">
      <c r="A582" s="177" t="s">
        <v>2250</v>
      </c>
      <c r="B582" s="55" t="s">
        <v>3560</v>
      </c>
      <c r="C582" s="55" t="s">
        <v>97</v>
      </c>
      <c r="D582" s="55" t="s">
        <v>97</v>
      </c>
      <c r="E582" s="210" t="s">
        <v>1928</v>
      </c>
      <c r="F582" s="58"/>
      <c r="G582" s="58"/>
      <c r="H582" s="181" t="s">
        <v>3516</v>
      </c>
      <c r="I582" s="47" t="s">
        <v>3011</v>
      </c>
      <c r="J582" s="47" t="s">
        <v>97</v>
      </c>
      <c r="K582" s="47" t="s">
        <v>1890</v>
      </c>
      <c r="L582" s="47" t="s">
        <v>1891</v>
      </c>
      <c r="M582" s="47" t="s">
        <v>1755</v>
      </c>
      <c r="N582" s="47"/>
      <c r="O582" s="46">
        <f>COUNTIF(Table48[[#This Row],[CMMI Comprehensive Primary Care Plus (CPC+)
Version Date: CY 2021]:[CMS Merit-based Incentive Payment System (MIPS)
Version Date: CY 2021]],"*yes*")</f>
        <v>0</v>
      </c>
      <c r="P582" s="223"/>
      <c r="Q582" s="223"/>
      <c r="R582" s="223"/>
      <c r="S582" s="223"/>
      <c r="T582" s="223"/>
      <c r="U582" s="223"/>
      <c r="V582" s="223"/>
      <c r="W582" s="223"/>
      <c r="X582" s="223"/>
      <c r="Y582" s="223"/>
      <c r="Z582" s="223"/>
      <c r="AA582" s="223"/>
      <c r="AB582" s="223"/>
      <c r="AC582" s="223"/>
      <c r="AD582" s="223"/>
      <c r="AE582" s="223"/>
      <c r="AF582" s="223"/>
      <c r="AG582" s="223"/>
      <c r="AH582" s="223"/>
    </row>
    <row r="583" spans="1:34" s="253" customFormat="1" ht="76.5" customHeight="1">
      <c r="A583" s="177" t="s">
        <v>2251</v>
      </c>
      <c r="B583" s="55" t="s">
        <v>2827</v>
      </c>
      <c r="C583" s="55" t="s">
        <v>97</v>
      </c>
      <c r="D583" s="55" t="s">
        <v>97</v>
      </c>
      <c r="E583" s="210" t="s">
        <v>1928</v>
      </c>
      <c r="F583" s="58"/>
      <c r="G583" s="58"/>
      <c r="H583" s="181" t="s">
        <v>2996</v>
      </c>
      <c r="I583" s="47" t="s">
        <v>1921</v>
      </c>
      <c r="J583" s="47" t="s">
        <v>97</v>
      </c>
      <c r="K583" s="47" t="s">
        <v>1915</v>
      </c>
      <c r="L583" s="47" t="s">
        <v>1897</v>
      </c>
      <c r="M583" s="47" t="s">
        <v>5</v>
      </c>
      <c r="N583" s="47"/>
      <c r="O583" s="46">
        <f>COUNTIF(Table48[[#This Row],[CMMI Comprehensive Primary Care Plus (CPC+)
Version Date: CY 2021]:[CMS Merit-based Incentive Payment System (MIPS)
Version Date: CY 2021]],"*yes*")</f>
        <v>0</v>
      </c>
      <c r="P583" s="223"/>
      <c r="Q583" s="223"/>
      <c r="R583" s="223"/>
      <c r="S583" s="223"/>
      <c r="T583" s="223"/>
      <c r="U583" s="223"/>
      <c r="V583" s="223"/>
      <c r="W583" s="223"/>
      <c r="X583" s="223"/>
      <c r="Y583" s="223"/>
      <c r="Z583" s="223"/>
      <c r="AA583" s="223"/>
      <c r="AB583" s="223"/>
      <c r="AC583" s="223"/>
      <c r="AD583" s="223"/>
      <c r="AE583" s="223"/>
      <c r="AF583" s="223" t="s">
        <v>1</v>
      </c>
      <c r="AG583" s="223"/>
      <c r="AH583" s="223"/>
    </row>
    <row r="584" spans="1:34" s="26" customFormat="1" ht="76.5" customHeight="1">
      <c r="A584" s="177" t="s">
        <v>2252</v>
      </c>
      <c r="B584" s="55" t="s">
        <v>1725</v>
      </c>
      <c r="C584" s="55" t="s">
        <v>97</v>
      </c>
      <c r="D584" s="55" t="s">
        <v>97</v>
      </c>
      <c r="E584" s="210" t="s">
        <v>1726</v>
      </c>
      <c r="F584" s="62"/>
      <c r="G584" s="62"/>
      <c r="H584" s="181" t="s">
        <v>3561</v>
      </c>
      <c r="I584" s="47" t="s">
        <v>1935</v>
      </c>
      <c r="J584" s="47" t="s">
        <v>97</v>
      </c>
      <c r="K584" s="47" t="s">
        <v>1896</v>
      </c>
      <c r="L584" s="47" t="s">
        <v>1897</v>
      </c>
      <c r="M584" s="47" t="s">
        <v>6</v>
      </c>
      <c r="N584" s="47"/>
      <c r="O584" s="46">
        <f>COUNTIF(Table48[[#This Row],[CMMI Comprehensive Primary Care Plus (CPC+)
Version Date: CY 2021]:[CMS Merit-based Incentive Payment System (MIPS)
Version Date: CY 2021]],"*yes*")</f>
        <v>0</v>
      </c>
      <c r="P584" s="223"/>
      <c r="Q584" s="223"/>
      <c r="R584" s="223"/>
      <c r="S584" s="223"/>
      <c r="T584" s="223"/>
      <c r="U584" s="223"/>
      <c r="V584" s="223"/>
      <c r="W584" s="223"/>
      <c r="X584" s="223"/>
      <c r="Y584" s="223"/>
      <c r="Z584" s="223"/>
      <c r="AA584" s="223"/>
      <c r="AB584" s="223"/>
      <c r="AC584" s="223"/>
      <c r="AD584" s="223"/>
      <c r="AE584" s="223"/>
      <c r="AF584" s="223"/>
      <c r="AG584" s="223"/>
      <c r="AH584" s="223"/>
    </row>
    <row r="585" spans="1:34" s="26" customFormat="1" ht="76.5" customHeight="1">
      <c r="A585" s="177" t="s">
        <v>2253</v>
      </c>
      <c r="B585" s="55" t="s">
        <v>2079</v>
      </c>
      <c r="C585" s="55" t="s">
        <v>97</v>
      </c>
      <c r="D585" s="55" t="s">
        <v>97</v>
      </c>
      <c r="E585" s="210" t="s">
        <v>1961</v>
      </c>
      <c r="F585" s="62"/>
      <c r="G585" s="62"/>
      <c r="H585" s="181" t="s">
        <v>2132</v>
      </c>
      <c r="I585" s="47" t="s">
        <v>1921</v>
      </c>
      <c r="J585" s="47" t="s">
        <v>97</v>
      </c>
      <c r="K585" s="47" t="s">
        <v>1896</v>
      </c>
      <c r="L585" s="47" t="s">
        <v>1897</v>
      </c>
      <c r="M585" s="47" t="s">
        <v>6</v>
      </c>
      <c r="N585" s="47"/>
      <c r="O585" s="46">
        <f>COUNTIF(Table48[[#This Row],[CMMI Comprehensive Primary Care Plus (CPC+)
Version Date: CY 2021]:[CMS Merit-based Incentive Payment System (MIPS)
Version Date: CY 2021]],"*yes*")</f>
        <v>0</v>
      </c>
      <c r="P585" s="223"/>
      <c r="Q585" s="223"/>
      <c r="R585" s="223"/>
      <c r="S585" s="223"/>
      <c r="T585" s="223"/>
      <c r="U585" s="223"/>
      <c r="V585" s="223"/>
      <c r="W585" s="223"/>
      <c r="X585" s="223"/>
      <c r="Y585" s="223"/>
      <c r="Z585" s="223"/>
      <c r="AA585" s="223"/>
      <c r="AB585" s="223"/>
      <c r="AC585" s="223"/>
      <c r="AD585" s="223"/>
      <c r="AE585" s="223"/>
      <c r="AF585" s="223"/>
      <c r="AG585" s="223"/>
      <c r="AH585" s="223"/>
    </row>
    <row r="586" spans="1:34" s="26" customFormat="1" ht="76.5" customHeight="1">
      <c r="A586" s="177" t="s">
        <v>2254</v>
      </c>
      <c r="B586" s="55" t="s">
        <v>1689</v>
      </c>
      <c r="C586" s="55" t="s">
        <v>97</v>
      </c>
      <c r="D586" s="55" t="s">
        <v>97</v>
      </c>
      <c r="E586" s="210" t="s">
        <v>1950</v>
      </c>
      <c r="F586" s="62" t="s">
        <v>2632</v>
      </c>
      <c r="G586" s="62"/>
      <c r="H586" s="181" t="s">
        <v>1690</v>
      </c>
      <c r="I586" s="47" t="s">
        <v>3011</v>
      </c>
      <c r="J586" s="47" t="s">
        <v>1893</v>
      </c>
      <c r="K586" s="47" t="s">
        <v>1890</v>
      </c>
      <c r="L586" s="47" t="s">
        <v>1897</v>
      </c>
      <c r="M586" s="47" t="s">
        <v>327</v>
      </c>
      <c r="N586" s="47"/>
      <c r="O586" s="46">
        <f>COUNTIF(Table48[[#This Row],[CMMI Comprehensive Primary Care Plus (CPC+)
Version Date: CY 2021]:[CMS Merit-based Incentive Payment System (MIPS)
Version Date: CY 2021]],"*yes*")</f>
        <v>0</v>
      </c>
      <c r="P586" s="223"/>
      <c r="Q586" s="223"/>
      <c r="R586" s="223"/>
      <c r="S586" s="223"/>
      <c r="T586" s="223"/>
      <c r="U586" s="223"/>
      <c r="V586" s="223"/>
      <c r="W586" s="223"/>
      <c r="X586" s="223"/>
      <c r="Y586" s="223"/>
      <c r="Z586" s="223"/>
      <c r="AA586" s="223"/>
      <c r="AB586" s="223"/>
      <c r="AC586" s="223"/>
      <c r="AD586" s="223"/>
      <c r="AE586" s="223"/>
      <c r="AF586" s="223"/>
      <c r="AG586" s="223"/>
      <c r="AH586" s="223"/>
    </row>
    <row r="587" spans="1:34" s="26" customFormat="1" ht="76.5" customHeight="1">
      <c r="A587" s="177" t="s">
        <v>2915</v>
      </c>
      <c r="B587" s="55" t="s">
        <v>2294</v>
      </c>
      <c r="C587" s="55" t="s">
        <v>97</v>
      </c>
      <c r="D587" s="55" t="s">
        <v>97</v>
      </c>
      <c r="E587" s="198" t="s">
        <v>1652</v>
      </c>
      <c r="F587" s="58"/>
      <c r="G587" s="58"/>
      <c r="H587" s="181" t="s">
        <v>1768</v>
      </c>
      <c r="I587" s="201" t="s">
        <v>1905</v>
      </c>
      <c r="J587" s="47" t="s">
        <v>1909</v>
      </c>
      <c r="K587" s="47" t="s">
        <v>1890</v>
      </c>
      <c r="L587" s="47" t="s">
        <v>1931</v>
      </c>
      <c r="M587" s="201" t="s">
        <v>327</v>
      </c>
      <c r="N587" s="201"/>
      <c r="O587" s="46">
        <f>COUNTIF(Table48[[#This Row],[CMMI Comprehensive Primary Care Plus (CPC+)
Version Date: CY 2021]:[CMS Merit-based Incentive Payment System (MIPS)
Version Date: CY 2021]],"*yes*")</f>
        <v>0</v>
      </c>
      <c r="P587" s="223"/>
      <c r="Q587" s="223"/>
      <c r="R587" s="223"/>
      <c r="S587" s="223"/>
      <c r="T587" s="223"/>
      <c r="U587" s="223"/>
      <c r="V587" s="223"/>
      <c r="W587" s="223"/>
      <c r="X587" s="223"/>
      <c r="Y587" s="223"/>
      <c r="Z587" s="223"/>
      <c r="AA587" s="223"/>
      <c r="AB587" s="223"/>
      <c r="AC587" s="223"/>
      <c r="AD587" s="223"/>
      <c r="AE587" s="223"/>
      <c r="AF587" s="223"/>
      <c r="AG587" s="223"/>
      <c r="AH587" s="223"/>
    </row>
    <row r="588" spans="1:34" s="26" customFormat="1" ht="76.5" customHeight="1">
      <c r="A588" s="177" t="s">
        <v>390</v>
      </c>
      <c r="B588" s="55" t="s">
        <v>1691</v>
      </c>
      <c r="C588" s="55" t="s">
        <v>97</v>
      </c>
      <c r="D588" s="57" t="s">
        <v>97</v>
      </c>
      <c r="E588" s="210" t="s">
        <v>2862</v>
      </c>
      <c r="F588" s="62" t="s">
        <v>2633</v>
      </c>
      <c r="G588" s="62"/>
      <c r="H588" s="181" t="s">
        <v>1692</v>
      </c>
      <c r="I588" s="47" t="s">
        <v>1905</v>
      </c>
      <c r="J588" s="47" t="s">
        <v>1919</v>
      </c>
      <c r="K588" s="47" t="s">
        <v>1896</v>
      </c>
      <c r="L588" s="47" t="s">
        <v>1897</v>
      </c>
      <c r="M588" s="47" t="s">
        <v>327</v>
      </c>
      <c r="N588" s="149"/>
      <c r="O588" s="46">
        <f>COUNTIF(Table48[[#This Row],[CMMI Comprehensive Primary Care Plus (CPC+)
Version Date: CY 2021]:[CMS Merit-based Incentive Payment System (MIPS)
Version Date: CY 2021]],"*yes*")</f>
        <v>1</v>
      </c>
      <c r="P588" s="223"/>
      <c r="Q588" s="223"/>
      <c r="R588" s="223"/>
      <c r="S588" s="223"/>
      <c r="T588" s="223"/>
      <c r="U588" s="223"/>
      <c r="V588" s="223"/>
      <c r="W588" s="223" t="s">
        <v>1</v>
      </c>
      <c r="X588" s="223"/>
      <c r="Y588" s="223"/>
      <c r="Z588" s="223"/>
      <c r="AA588" s="223"/>
      <c r="AB588" s="223"/>
      <c r="AC588" s="223"/>
      <c r="AD588" s="223"/>
      <c r="AE588" s="223"/>
      <c r="AF588" s="223"/>
      <c r="AG588" s="223"/>
      <c r="AH588" s="223"/>
    </row>
    <row r="589" spans="1:34" s="26" customFormat="1" ht="76.5" customHeight="1">
      <c r="A589" s="177" t="s">
        <v>2916</v>
      </c>
      <c r="B589" s="55" t="s">
        <v>2080</v>
      </c>
      <c r="C589" s="55" t="s">
        <v>97</v>
      </c>
      <c r="D589" s="57" t="s">
        <v>97</v>
      </c>
      <c r="E589" s="210" t="s">
        <v>1961</v>
      </c>
      <c r="F589" s="62"/>
      <c r="G589" s="62"/>
      <c r="H589" s="181" t="s">
        <v>2133</v>
      </c>
      <c r="I589" s="47" t="s">
        <v>1921</v>
      </c>
      <c r="J589" s="47" t="s">
        <v>97</v>
      </c>
      <c r="K589" s="47" t="s">
        <v>1896</v>
      </c>
      <c r="L589" s="47" t="s">
        <v>1897</v>
      </c>
      <c r="M589" s="149" t="s">
        <v>6</v>
      </c>
      <c r="N589" s="149"/>
      <c r="O589" s="46">
        <f>COUNTIF(Table48[[#This Row],[CMMI Comprehensive Primary Care Plus (CPC+)
Version Date: CY 2021]:[CMS Merit-based Incentive Payment System (MIPS)
Version Date: CY 2021]],"*yes*")</f>
        <v>0</v>
      </c>
      <c r="P589" s="223"/>
      <c r="Q589" s="223"/>
      <c r="R589" s="223"/>
      <c r="S589" s="223"/>
      <c r="T589" s="223"/>
      <c r="U589" s="223"/>
      <c r="V589" s="223"/>
      <c r="W589" s="223"/>
      <c r="X589" s="223"/>
      <c r="Y589" s="223"/>
      <c r="Z589" s="223"/>
      <c r="AA589" s="223"/>
      <c r="AB589" s="223"/>
      <c r="AC589" s="223"/>
      <c r="AD589" s="223"/>
      <c r="AE589" s="223"/>
      <c r="AF589" s="223"/>
      <c r="AG589" s="223"/>
      <c r="AH589" s="223"/>
    </row>
    <row r="590" spans="1:34" s="26" customFormat="1" ht="76.5" customHeight="1">
      <c r="A590" s="177" t="s">
        <v>2917</v>
      </c>
      <c r="B590" s="55" t="s">
        <v>1593</v>
      </c>
      <c r="C590" s="55" t="s">
        <v>97</v>
      </c>
      <c r="D590" s="55" t="s">
        <v>97</v>
      </c>
      <c r="E590" s="198" t="s">
        <v>1652</v>
      </c>
      <c r="F590" s="58"/>
      <c r="G590" s="58"/>
      <c r="H590" s="181" t="s">
        <v>3562</v>
      </c>
      <c r="I590" s="47" t="s">
        <v>1923</v>
      </c>
      <c r="J590" s="47" t="s">
        <v>97</v>
      </c>
      <c r="K590" s="47" t="s">
        <v>1896</v>
      </c>
      <c r="L590" s="47" t="s">
        <v>1901</v>
      </c>
      <c r="M590" s="207" t="s">
        <v>2020</v>
      </c>
      <c r="N590" s="207"/>
      <c r="O590" s="46">
        <f>COUNTIF(Table48[[#This Row],[CMMI Comprehensive Primary Care Plus (CPC+)
Version Date: CY 2021]:[CMS Merit-based Incentive Payment System (MIPS)
Version Date: CY 2021]],"*yes*")</f>
        <v>1</v>
      </c>
      <c r="P590" s="223"/>
      <c r="Q590" s="223"/>
      <c r="R590" s="223"/>
      <c r="S590" s="223"/>
      <c r="T590" s="223"/>
      <c r="U590" s="223" t="s">
        <v>3068</v>
      </c>
      <c r="V590" s="223"/>
      <c r="W590" s="223"/>
      <c r="X590" s="223"/>
      <c r="Y590" s="223"/>
      <c r="Z590" s="223"/>
      <c r="AA590" s="223"/>
      <c r="AB590" s="223"/>
      <c r="AC590" s="223"/>
      <c r="AD590" s="223"/>
      <c r="AE590" s="223"/>
      <c r="AF590" s="223"/>
      <c r="AG590" s="223"/>
      <c r="AH590" s="223"/>
    </row>
    <row r="591" spans="1:34" s="26" customFormat="1" ht="76.5" customHeight="1">
      <c r="A591" s="177" t="s">
        <v>2918</v>
      </c>
      <c r="B591" s="55" t="s">
        <v>1320</v>
      </c>
      <c r="C591" s="55" t="s">
        <v>97</v>
      </c>
      <c r="D591" s="55" t="s">
        <v>97</v>
      </c>
      <c r="E591" s="198" t="s">
        <v>583</v>
      </c>
      <c r="F591" s="58"/>
      <c r="G591" s="58"/>
      <c r="H591" s="181" t="s">
        <v>1544</v>
      </c>
      <c r="I591" s="47" t="s">
        <v>1921</v>
      </c>
      <c r="J591" s="47" t="s">
        <v>1909</v>
      </c>
      <c r="K591" s="47" t="s">
        <v>1896</v>
      </c>
      <c r="L591" s="47" t="s">
        <v>1931</v>
      </c>
      <c r="M591" s="207" t="s">
        <v>5</v>
      </c>
      <c r="N591" s="207"/>
      <c r="O591" s="46">
        <f>COUNTIF(Table48[[#This Row],[CMMI Comprehensive Primary Care Plus (CPC+)
Version Date: CY 2021]:[CMS Merit-based Incentive Payment System (MIPS)
Version Date: CY 2021]],"*yes*")</f>
        <v>0</v>
      </c>
      <c r="P591" s="223"/>
      <c r="Q591" s="223"/>
      <c r="R591" s="223"/>
      <c r="S591" s="223"/>
      <c r="T591" s="223"/>
      <c r="U591" s="223"/>
      <c r="V591" s="223"/>
      <c r="W591" s="223"/>
      <c r="X591" s="223"/>
      <c r="Y591" s="223"/>
      <c r="Z591" s="223"/>
      <c r="AA591" s="223"/>
      <c r="AB591" s="223"/>
      <c r="AC591" s="223"/>
      <c r="AD591" s="223"/>
      <c r="AE591" s="223"/>
      <c r="AF591" s="223"/>
      <c r="AG591" s="223"/>
      <c r="AH591" s="223"/>
    </row>
    <row r="592" spans="1:34" s="26" customFormat="1" ht="76.5" customHeight="1">
      <c r="A592" s="177" t="s">
        <v>2919</v>
      </c>
      <c r="B592" s="55" t="s">
        <v>2007</v>
      </c>
      <c r="C592" s="55" t="s">
        <v>97</v>
      </c>
      <c r="D592" s="57" t="s">
        <v>97</v>
      </c>
      <c r="E592" s="198" t="s">
        <v>1928</v>
      </c>
      <c r="F592" s="58"/>
      <c r="G592" s="58"/>
      <c r="H592" s="181" t="s">
        <v>2995</v>
      </c>
      <c r="I592" s="47" t="s">
        <v>3011</v>
      </c>
      <c r="J592" s="47" t="s">
        <v>97</v>
      </c>
      <c r="K592" s="47" t="s">
        <v>1890</v>
      </c>
      <c r="L592" s="47" t="s">
        <v>2210</v>
      </c>
      <c r="M592" s="47" t="s">
        <v>5</v>
      </c>
      <c r="N592" s="47"/>
      <c r="O592" s="46">
        <f>COUNTIF(Table48[[#This Row],[CMMI Comprehensive Primary Care Plus (CPC+)
Version Date: CY 2021]:[CMS Merit-based Incentive Payment System (MIPS)
Version Date: CY 2021]],"*yes*")</f>
        <v>0</v>
      </c>
      <c r="P592" s="223"/>
      <c r="Q592" s="223"/>
      <c r="R592" s="223"/>
      <c r="S592" s="223"/>
      <c r="T592" s="223"/>
      <c r="U592" s="223"/>
      <c r="V592" s="223"/>
      <c r="W592" s="223"/>
      <c r="X592" s="223"/>
      <c r="Y592" s="223"/>
      <c r="Z592" s="223"/>
      <c r="AA592" s="223"/>
      <c r="AB592" s="223"/>
      <c r="AC592" s="223"/>
      <c r="AD592" s="223"/>
      <c r="AE592" s="223"/>
      <c r="AF592" s="223"/>
      <c r="AG592" s="223"/>
      <c r="AH592" s="223"/>
    </row>
    <row r="593" spans="1:34" s="26" customFormat="1" ht="76.5" customHeight="1">
      <c r="A593" s="177" t="s">
        <v>2920</v>
      </c>
      <c r="B593" s="55" t="s">
        <v>899</v>
      </c>
      <c r="C593" s="55" t="s">
        <v>97</v>
      </c>
      <c r="D593" s="55" t="s">
        <v>97</v>
      </c>
      <c r="E593" s="210" t="s">
        <v>1652</v>
      </c>
      <c r="F593" s="224" t="s">
        <v>2634</v>
      </c>
      <c r="G593" s="224"/>
      <c r="H593" s="228" t="s">
        <v>900</v>
      </c>
      <c r="I593" s="47" t="s">
        <v>3011</v>
      </c>
      <c r="J593" s="47" t="s">
        <v>1906</v>
      </c>
      <c r="K593" s="47" t="s">
        <v>1890</v>
      </c>
      <c r="L593" s="47" t="s">
        <v>1901</v>
      </c>
      <c r="M593" s="207" t="s">
        <v>327</v>
      </c>
      <c r="N593" s="149"/>
      <c r="O593" s="46">
        <f>COUNTIF(Table48[[#This Row],[CMMI Comprehensive Primary Care Plus (CPC+)
Version Date: CY 2021]:[CMS Merit-based Incentive Payment System (MIPS)
Version Date: CY 2021]],"*yes*")</f>
        <v>1</v>
      </c>
      <c r="P593" s="223"/>
      <c r="Q593" s="223"/>
      <c r="R593" s="223"/>
      <c r="S593" s="223"/>
      <c r="T593" s="223"/>
      <c r="U593" s="223"/>
      <c r="V593" s="223"/>
      <c r="W593" s="223" t="s">
        <v>1</v>
      </c>
      <c r="X593" s="223"/>
      <c r="Y593" s="223"/>
      <c r="Z593" s="223"/>
      <c r="AA593" s="223"/>
      <c r="AB593" s="223"/>
      <c r="AC593" s="223"/>
      <c r="AD593" s="223"/>
      <c r="AE593" s="223"/>
      <c r="AF593" s="223"/>
      <c r="AG593" s="223"/>
      <c r="AH593" s="223"/>
    </row>
    <row r="594" spans="1:34" s="26" customFormat="1" ht="76.5" customHeight="1">
      <c r="A594" s="177" t="s">
        <v>2921</v>
      </c>
      <c r="B594" s="55" t="s">
        <v>2304</v>
      </c>
      <c r="C594" s="55" t="s">
        <v>97</v>
      </c>
      <c r="D594" s="57" t="s">
        <v>97</v>
      </c>
      <c r="E594" s="227" t="s">
        <v>1928</v>
      </c>
      <c r="F594" s="224"/>
      <c r="G594" s="224"/>
      <c r="H594" s="228" t="s">
        <v>2990</v>
      </c>
      <c r="I594" s="47" t="s">
        <v>1945</v>
      </c>
      <c r="J594" s="47" t="s">
        <v>97</v>
      </c>
      <c r="K594" s="47" t="s">
        <v>1890</v>
      </c>
      <c r="L594" s="47" t="s">
        <v>97</v>
      </c>
      <c r="M594" s="225" t="s">
        <v>2022</v>
      </c>
      <c r="N594" s="47"/>
      <c r="O594" s="46">
        <f>COUNTIF(Table48[[#This Row],[CMMI Comprehensive Primary Care Plus (CPC+)
Version Date: CY 2021]:[CMS Merit-based Incentive Payment System (MIPS)
Version Date: CY 2021]],"*yes*")</f>
        <v>0</v>
      </c>
      <c r="P594" s="223"/>
      <c r="Q594" s="223"/>
      <c r="R594" s="223"/>
      <c r="S594" s="223"/>
      <c r="T594" s="223"/>
      <c r="U594" s="223"/>
      <c r="V594" s="223"/>
      <c r="W594" s="223"/>
      <c r="X594" s="223"/>
      <c r="Y594" s="223"/>
      <c r="Z594" s="223"/>
      <c r="AA594" s="223"/>
      <c r="AB594" s="223"/>
      <c r="AC594" s="223"/>
      <c r="AD594" s="223"/>
      <c r="AE594" s="223"/>
      <c r="AF594" s="223"/>
      <c r="AG594" s="223"/>
      <c r="AH594" s="223"/>
    </row>
    <row r="595" spans="1:34" s="26" customFormat="1" ht="76.5" customHeight="1">
      <c r="A595" s="177" t="s">
        <v>2922</v>
      </c>
      <c r="B595" s="55" t="s">
        <v>3761</v>
      </c>
      <c r="C595" s="55" t="s">
        <v>97</v>
      </c>
      <c r="D595" s="57" t="s">
        <v>97</v>
      </c>
      <c r="E595" s="210" t="s">
        <v>1976</v>
      </c>
      <c r="F595" s="58"/>
      <c r="G595" s="58"/>
      <c r="H595" s="181" t="s">
        <v>3563</v>
      </c>
      <c r="I595" s="47" t="s">
        <v>1921</v>
      </c>
      <c r="J595" s="47" t="s">
        <v>1909</v>
      </c>
      <c r="K595" s="47" t="s">
        <v>1896</v>
      </c>
      <c r="L595" s="47" t="s">
        <v>2378</v>
      </c>
      <c r="M595" s="149" t="s">
        <v>5</v>
      </c>
      <c r="N595" s="47"/>
      <c r="O595" s="46">
        <f>COUNTIF(Table48[[#This Row],[CMMI Comprehensive Primary Care Plus (CPC+)
Version Date: CY 2021]:[CMS Merit-based Incentive Payment System (MIPS)
Version Date: CY 2021]],"*yes*")</f>
        <v>0</v>
      </c>
      <c r="P595" s="223"/>
      <c r="Q595" s="223"/>
      <c r="R595" s="223"/>
      <c r="S595" s="223"/>
      <c r="T595" s="223"/>
      <c r="U595" s="223"/>
      <c r="V595" s="223"/>
      <c r="W595" s="223"/>
      <c r="X595" s="223"/>
      <c r="Y595" s="223"/>
      <c r="Z595" s="223"/>
      <c r="AA595" s="223"/>
      <c r="AB595" s="223"/>
      <c r="AC595" s="223"/>
      <c r="AD595" s="223"/>
      <c r="AE595" s="223"/>
      <c r="AF595" s="223"/>
      <c r="AG595" s="223"/>
      <c r="AH595" s="223"/>
    </row>
    <row r="596" spans="1:34" s="26" customFormat="1" ht="76.5" customHeight="1">
      <c r="A596" s="177" t="s">
        <v>2923</v>
      </c>
      <c r="B596" s="55" t="s">
        <v>3564</v>
      </c>
      <c r="C596" s="55" t="s">
        <v>97</v>
      </c>
      <c r="D596" s="56" t="s">
        <v>97</v>
      </c>
      <c r="E596" s="198" t="s">
        <v>1928</v>
      </c>
      <c r="F596" s="62"/>
      <c r="G596" s="62"/>
      <c r="H596" s="181" t="s">
        <v>3565</v>
      </c>
      <c r="I596" s="47" t="s">
        <v>1945</v>
      </c>
      <c r="J596" s="47" t="s">
        <v>97</v>
      </c>
      <c r="K596" s="47" t="s">
        <v>1890</v>
      </c>
      <c r="L596" s="47" t="s">
        <v>1931</v>
      </c>
      <c r="M596" s="149" t="s">
        <v>5</v>
      </c>
      <c r="N596" s="149"/>
      <c r="O596" s="46">
        <f>COUNTIF(Table48[[#This Row],[CMMI Comprehensive Primary Care Plus (CPC+)
Version Date: CY 2021]:[CMS Merit-based Incentive Payment System (MIPS)
Version Date: CY 2021]],"*yes*")</f>
        <v>0</v>
      </c>
      <c r="P596" s="223"/>
      <c r="Q596" s="223"/>
      <c r="R596" s="223"/>
      <c r="S596" s="223"/>
      <c r="T596" s="223"/>
      <c r="U596" s="223"/>
      <c r="V596" s="223"/>
      <c r="W596" s="223"/>
      <c r="X596" s="223"/>
      <c r="Y596" s="223"/>
      <c r="Z596" s="223"/>
      <c r="AA596" s="223"/>
      <c r="AB596" s="223"/>
      <c r="AC596" s="223"/>
      <c r="AD596" s="223"/>
      <c r="AE596" s="223"/>
      <c r="AF596" s="223"/>
      <c r="AG596" s="223"/>
      <c r="AH596" s="223"/>
    </row>
    <row r="597" spans="1:34" s="26" customFormat="1" ht="76.5" customHeight="1">
      <c r="A597" s="177" t="s">
        <v>2924</v>
      </c>
      <c r="B597" s="55" t="s">
        <v>3102</v>
      </c>
      <c r="C597" s="55" t="s">
        <v>97</v>
      </c>
      <c r="D597" s="55" t="s">
        <v>97</v>
      </c>
      <c r="E597" s="198" t="s">
        <v>1976</v>
      </c>
      <c r="F597" s="62"/>
      <c r="G597" s="62"/>
      <c r="H597" s="181" t="s">
        <v>3103</v>
      </c>
      <c r="I597" s="47" t="s">
        <v>1905</v>
      </c>
      <c r="J597" s="47" t="s">
        <v>1909</v>
      </c>
      <c r="K597" s="47" t="s">
        <v>1890</v>
      </c>
      <c r="L597" s="47" t="s">
        <v>1897</v>
      </c>
      <c r="M597" s="149" t="s">
        <v>5</v>
      </c>
      <c r="N597" s="47"/>
      <c r="O597" s="46">
        <f>COUNTIF(Table48[[#This Row],[CMMI Comprehensive Primary Care Plus (CPC+)
Version Date: CY 2021]:[CMS Merit-based Incentive Payment System (MIPS)
Version Date: CY 2021]],"*yes*")</f>
        <v>1</v>
      </c>
      <c r="P597" s="223" t="s">
        <v>1</v>
      </c>
      <c r="Q597" s="223"/>
      <c r="R597" s="223"/>
      <c r="S597" s="223"/>
      <c r="T597" s="223"/>
      <c r="U597" s="223"/>
      <c r="V597" s="223"/>
      <c r="W597" s="223"/>
      <c r="X597" s="223"/>
      <c r="Y597" s="223"/>
      <c r="Z597" s="223"/>
      <c r="AA597" s="223"/>
      <c r="AB597" s="223"/>
      <c r="AC597" s="223" t="s">
        <v>1</v>
      </c>
      <c r="AD597" s="223"/>
      <c r="AE597" s="223"/>
      <c r="AF597" s="223"/>
      <c r="AG597" s="223"/>
      <c r="AH597" s="223"/>
    </row>
    <row r="598" spans="1:34" s="26" customFormat="1" ht="76.5" customHeight="1">
      <c r="A598" s="177" t="s">
        <v>2925</v>
      </c>
      <c r="B598" s="55" t="s">
        <v>983</v>
      </c>
      <c r="C598" s="55" t="s">
        <v>97</v>
      </c>
      <c r="D598" s="55" t="s">
        <v>97</v>
      </c>
      <c r="E598" s="198" t="s">
        <v>1949</v>
      </c>
      <c r="F598" s="58" t="s">
        <v>2785</v>
      </c>
      <c r="G598" s="58"/>
      <c r="H598" s="181" t="s">
        <v>984</v>
      </c>
      <c r="I598" s="47" t="s">
        <v>1905</v>
      </c>
      <c r="J598" s="47" t="s">
        <v>1902</v>
      </c>
      <c r="K598" s="47" t="s">
        <v>1890</v>
      </c>
      <c r="L598" s="47" t="s">
        <v>1931</v>
      </c>
      <c r="M598" s="149" t="s">
        <v>1755</v>
      </c>
      <c r="N598" s="201"/>
      <c r="O598" s="46">
        <f>COUNTIF(Table48[[#This Row],[CMMI Comprehensive Primary Care Plus (CPC+)
Version Date: CY 2021]:[CMS Merit-based Incentive Payment System (MIPS)
Version Date: CY 2021]],"*yes*")</f>
        <v>0</v>
      </c>
      <c r="P598" s="223"/>
      <c r="Q598" s="223"/>
      <c r="R598" s="223"/>
      <c r="S598" s="223"/>
      <c r="T598" s="47"/>
      <c r="U598" s="223"/>
      <c r="V598" s="223"/>
      <c r="W598" s="223"/>
      <c r="X598" s="223"/>
      <c r="Y598" s="223"/>
      <c r="Z598" s="223"/>
      <c r="AA598" s="223"/>
      <c r="AB598" s="47"/>
      <c r="AC598" s="223"/>
      <c r="AD598" s="223"/>
      <c r="AE598" s="47"/>
      <c r="AF598" s="223"/>
      <c r="AG598" s="223"/>
      <c r="AH598" s="47"/>
    </row>
    <row r="599" spans="1:34" s="26" customFormat="1" ht="76.5" customHeight="1">
      <c r="A599" s="177" t="s">
        <v>391</v>
      </c>
      <c r="B599" s="55" t="s">
        <v>3361</v>
      </c>
      <c r="C599" s="55" t="s">
        <v>97</v>
      </c>
      <c r="D599" s="57" t="s">
        <v>97</v>
      </c>
      <c r="E599" s="210" t="s">
        <v>1652</v>
      </c>
      <c r="F599" s="62"/>
      <c r="G599" s="62"/>
      <c r="H599" s="181" t="s">
        <v>3439</v>
      </c>
      <c r="I599" s="47" t="s">
        <v>1905</v>
      </c>
      <c r="J599" s="47" t="s">
        <v>1909</v>
      </c>
      <c r="K599" s="47" t="s">
        <v>1890</v>
      </c>
      <c r="L599" s="47" t="s">
        <v>1931</v>
      </c>
      <c r="M599" s="149" t="s">
        <v>5</v>
      </c>
      <c r="N599" s="149"/>
      <c r="O599" s="46">
        <f>COUNTIF(Table48[[#This Row],[CMMI Comprehensive Primary Care Plus (CPC+)
Version Date: CY 2021]:[CMS Merit-based Incentive Payment System (MIPS)
Version Date: CY 2021]],"*yes*")</f>
        <v>0</v>
      </c>
      <c r="P599" s="223"/>
      <c r="Q599" s="223"/>
      <c r="R599" s="223"/>
      <c r="S599" s="223"/>
      <c r="T599" s="223"/>
      <c r="U599" s="223"/>
      <c r="V599" s="223"/>
      <c r="W599" s="223"/>
      <c r="X599" s="223"/>
      <c r="Y599" s="223"/>
      <c r="Z599" s="223" t="s">
        <v>3883</v>
      </c>
      <c r="AA599" s="223"/>
      <c r="AB599" s="223"/>
      <c r="AC599" s="223"/>
      <c r="AD599" s="223"/>
      <c r="AE599" s="223"/>
      <c r="AF599" s="223"/>
      <c r="AG599" s="223"/>
      <c r="AH599" s="223"/>
    </row>
    <row r="600" spans="1:34" s="26" customFormat="1" ht="76.5" customHeight="1">
      <c r="A600" s="177" t="s">
        <v>2926</v>
      </c>
      <c r="B600" s="55" t="s">
        <v>1695</v>
      </c>
      <c r="C600" s="55" t="s">
        <v>97</v>
      </c>
      <c r="D600" s="55" t="s">
        <v>97</v>
      </c>
      <c r="E600" s="198" t="s">
        <v>1697</v>
      </c>
      <c r="F600" s="62" t="s">
        <v>2635</v>
      </c>
      <c r="G600" s="62"/>
      <c r="H600" s="181" t="s">
        <v>1698</v>
      </c>
      <c r="I600" s="47" t="s">
        <v>1905</v>
      </c>
      <c r="J600" s="47" t="s">
        <v>1909</v>
      </c>
      <c r="K600" s="47" t="s">
        <v>1890</v>
      </c>
      <c r="L600" s="47" t="s">
        <v>1897</v>
      </c>
      <c r="M600" s="225" t="s">
        <v>1755</v>
      </c>
      <c r="N600" s="47"/>
      <c r="O600" s="46">
        <f>COUNTIF(Table48[[#This Row],[CMMI Comprehensive Primary Care Plus (CPC+)
Version Date: CY 2021]:[CMS Merit-based Incentive Payment System (MIPS)
Version Date: CY 2021]],"*yes*")</f>
        <v>1</v>
      </c>
      <c r="P600" s="223"/>
      <c r="Q600" s="223"/>
      <c r="R600" s="223"/>
      <c r="S600" s="223"/>
      <c r="T600" s="223"/>
      <c r="U600" s="223"/>
      <c r="V600" s="223"/>
      <c r="W600" s="223" t="s">
        <v>1</v>
      </c>
      <c r="X600" s="223"/>
      <c r="Y600" s="223"/>
      <c r="Z600" s="223"/>
      <c r="AA600" s="223"/>
      <c r="AB600" s="223"/>
      <c r="AC600" s="223"/>
      <c r="AD600" s="223"/>
      <c r="AE600" s="223"/>
      <c r="AF600" s="223"/>
      <c r="AG600" s="223"/>
      <c r="AH600" s="223"/>
    </row>
    <row r="601" spans="1:34" s="26" customFormat="1" ht="76.5" customHeight="1">
      <c r="A601" s="177" t="s">
        <v>2927</v>
      </c>
      <c r="B601" s="55" t="s">
        <v>1696</v>
      </c>
      <c r="C601" s="55" t="s">
        <v>97</v>
      </c>
      <c r="D601" s="55" t="s">
        <v>97</v>
      </c>
      <c r="E601" s="198" t="s">
        <v>1697</v>
      </c>
      <c r="F601" s="224" t="s">
        <v>2636</v>
      </c>
      <c r="G601" s="224"/>
      <c r="H601" s="228" t="s">
        <v>3566</v>
      </c>
      <c r="I601" s="47" t="s">
        <v>1905</v>
      </c>
      <c r="J601" s="47" t="s">
        <v>1909</v>
      </c>
      <c r="K601" s="47" t="s">
        <v>1890</v>
      </c>
      <c r="L601" s="47" t="s">
        <v>1891</v>
      </c>
      <c r="M601" s="225" t="s">
        <v>1755</v>
      </c>
      <c r="N601" s="47"/>
      <c r="O601" s="46">
        <f>COUNTIF(Table48[[#This Row],[CMMI Comprehensive Primary Care Plus (CPC+)
Version Date: CY 2021]:[CMS Merit-based Incentive Payment System (MIPS)
Version Date: CY 2021]],"*yes*")</f>
        <v>1</v>
      </c>
      <c r="P601" s="223"/>
      <c r="Q601" s="223"/>
      <c r="R601" s="223"/>
      <c r="S601" s="223"/>
      <c r="T601" s="223"/>
      <c r="U601" s="223"/>
      <c r="V601" s="223"/>
      <c r="W601" s="223" t="s">
        <v>1</v>
      </c>
      <c r="X601" s="223"/>
      <c r="Y601" s="223"/>
      <c r="Z601" s="223"/>
      <c r="AA601" s="223"/>
      <c r="AB601" s="223"/>
      <c r="AC601" s="223"/>
      <c r="AD601" s="223"/>
      <c r="AE601" s="223"/>
      <c r="AF601" s="223"/>
      <c r="AG601" s="223"/>
      <c r="AH601" s="223"/>
    </row>
    <row r="602" spans="1:34" s="26" customFormat="1" ht="76.5" customHeight="1">
      <c r="A602" s="177" t="s">
        <v>2928</v>
      </c>
      <c r="B602" s="55" t="s">
        <v>3858</v>
      </c>
      <c r="C602" s="55" t="s">
        <v>97</v>
      </c>
      <c r="D602" s="57" t="s">
        <v>97</v>
      </c>
      <c r="E602" s="210" t="s">
        <v>3125</v>
      </c>
      <c r="F602" s="224"/>
      <c r="G602" s="224"/>
      <c r="H602" s="228"/>
      <c r="I602" s="47" t="s">
        <v>1932</v>
      </c>
      <c r="J602" s="47" t="s">
        <v>97</v>
      </c>
      <c r="K602" s="47" t="s">
        <v>1890</v>
      </c>
      <c r="L602" s="47" t="s">
        <v>1931</v>
      </c>
      <c r="M602" s="225" t="s">
        <v>5</v>
      </c>
      <c r="N602" s="149"/>
      <c r="O602" s="46">
        <f>COUNTIF(Table48[[#This Row],[CMMI Comprehensive Primary Care Plus (CPC+)
Version Date: CY 2021]:[CMS Merit-based Incentive Payment System (MIPS)
Version Date: CY 2021]],"*yes*")</f>
        <v>0</v>
      </c>
      <c r="P602" s="223"/>
      <c r="Q602" s="223"/>
      <c r="R602" s="223"/>
      <c r="S602" s="223"/>
      <c r="T602" s="223"/>
      <c r="U602" s="223"/>
      <c r="V602" s="223"/>
      <c r="W602" s="223"/>
      <c r="X602" s="223"/>
      <c r="Y602" s="223"/>
      <c r="Z602" s="223"/>
      <c r="AA602" s="223"/>
      <c r="AB602" s="223"/>
      <c r="AC602" s="223" t="s">
        <v>1</v>
      </c>
      <c r="AD602" s="223" t="s">
        <v>1</v>
      </c>
      <c r="AE602" s="223"/>
      <c r="AF602" s="223"/>
      <c r="AG602" s="223"/>
      <c r="AH602" s="223"/>
    </row>
    <row r="603" spans="1:34" s="26" customFormat="1" ht="76.5" customHeight="1">
      <c r="A603" s="177" t="s">
        <v>2929</v>
      </c>
      <c r="B603" s="55" t="s">
        <v>3859</v>
      </c>
      <c r="C603" s="55" t="s">
        <v>97</v>
      </c>
      <c r="D603" s="57" t="s">
        <v>97</v>
      </c>
      <c r="E603" s="210" t="s">
        <v>3125</v>
      </c>
      <c r="F603" s="224"/>
      <c r="G603" s="224"/>
      <c r="H603" s="228"/>
      <c r="I603" s="47" t="s">
        <v>1932</v>
      </c>
      <c r="J603" s="47" t="s">
        <v>97</v>
      </c>
      <c r="K603" s="47" t="s">
        <v>1890</v>
      </c>
      <c r="L603" s="47" t="s">
        <v>1931</v>
      </c>
      <c r="M603" s="225" t="s">
        <v>5</v>
      </c>
      <c r="N603" s="149"/>
      <c r="O603" s="46">
        <f>COUNTIF(Table48[[#This Row],[CMMI Comprehensive Primary Care Plus (CPC+)
Version Date: CY 2021]:[CMS Merit-based Incentive Payment System (MIPS)
Version Date: CY 2021]],"*yes*")</f>
        <v>0</v>
      </c>
      <c r="P603" s="223"/>
      <c r="Q603" s="223"/>
      <c r="R603" s="223"/>
      <c r="S603" s="223"/>
      <c r="T603" s="223"/>
      <c r="U603" s="223"/>
      <c r="V603" s="223"/>
      <c r="W603" s="223"/>
      <c r="X603" s="223"/>
      <c r="Y603" s="223"/>
      <c r="Z603" s="223"/>
      <c r="AA603" s="223"/>
      <c r="AB603" s="223"/>
      <c r="AC603" s="223" t="s">
        <v>3884</v>
      </c>
      <c r="AD603" s="223" t="s">
        <v>1</v>
      </c>
      <c r="AE603" s="223"/>
      <c r="AF603" s="223"/>
      <c r="AG603" s="223"/>
      <c r="AH603" s="223"/>
    </row>
    <row r="604" spans="1:34" s="26" customFormat="1" ht="76.5" customHeight="1">
      <c r="A604" s="226" t="s">
        <v>2930</v>
      </c>
      <c r="B604" s="55" t="s">
        <v>3860</v>
      </c>
      <c r="C604" s="55" t="s">
        <v>97</v>
      </c>
      <c r="D604" s="57" t="s">
        <v>97</v>
      </c>
      <c r="E604" s="210" t="s">
        <v>3125</v>
      </c>
      <c r="F604" s="224"/>
      <c r="G604" s="224"/>
      <c r="H604" s="228"/>
      <c r="I604" s="47" t="s">
        <v>1932</v>
      </c>
      <c r="J604" s="47" t="s">
        <v>97</v>
      </c>
      <c r="K604" s="47" t="s">
        <v>1890</v>
      </c>
      <c r="L604" s="47" t="s">
        <v>1931</v>
      </c>
      <c r="M604" s="225" t="s">
        <v>5</v>
      </c>
      <c r="N604" s="47"/>
      <c r="O604" s="46">
        <f>COUNTIF(Table48[[#This Row],[CMMI Comprehensive Primary Care Plus (CPC+)
Version Date: CY 2021]:[CMS Merit-based Incentive Payment System (MIPS)
Version Date: CY 2021]],"*yes*")</f>
        <v>0</v>
      </c>
      <c r="P604" s="223"/>
      <c r="Q604" s="223"/>
      <c r="R604" s="223"/>
      <c r="S604" s="223"/>
      <c r="T604" s="223"/>
      <c r="U604" s="223"/>
      <c r="V604" s="223"/>
      <c r="W604" s="223"/>
      <c r="X604" s="223"/>
      <c r="Y604" s="223"/>
      <c r="Z604" s="223"/>
      <c r="AA604" s="223"/>
      <c r="AB604" s="223"/>
      <c r="AC604" s="223" t="s">
        <v>1</v>
      </c>
      <c r="AD604" s="223" t="s">
        <v>1</v>
      </c>
      <c r="AE604" s="223"/>
      <c r="AF604" s="223"/>
      <c r="AG604" s="223"/>
      <c r="AH604" s="223"/>
    </row>
    <row r="605" spans="1:34" s="26" customFormat="1" ht="76.5" customHeight="1">
      <c r="A605" s="177" t="s">
        <v>2931</v>
      </c>
      <c r="B605" s="55" t="s">
        <v>1693</v>
      </c>
      <c r="C605" s="55" t="s">
        <v>97</v>
      </c>
      <c r="D605" s="57" t="s">
        <v>97</v>
      </c>
      <c r="E605" s="227" t="s">
        <v>1950</v>
      </c>
      <c r="F605" s="224" t="s">
        <v>2637</v>
      </c>
      <c r="G605" s="224"/>
      <c r="H605" s="228" t="s">
        <v>1694</v>
      </c>
      <c r="I605" s="47" t="s">
        <v>3011</v>
      </c>
      <c r="J605" s="47" t="s">
        <v>1893</v>
      </c>
      <c r="K605" s="47" t="s">
        <v>1890</v>
      </c>
      <c r="L605" s="47" t="s">
        <v>1897</v>
      </c>
      <c r="M605" s="225" t="s">
        <v>327</v>
      </c>
      <c r="N605" s="149" t="s">
        <v>1</v>
      </c>
      <c r="O605" s="46">
        <f>COUNTIF(Table48[[#This Row],[CMMI Comprehensive Primary Care Plus (CPC+)
Version Date: CY 2021]:[CMS Merit-based Incentive Payment System (MIPS)
Version Date: CY 2021]],"*yes*")</f>
        <v>0</v>
      </c>
      <c r="P605" s="223"/>
      <c r="Q605" s="223"/>
      <c r="R605" s="223"/>
      <c r="S605" s="223"/>
      <c r="T605" s="223"/>
      <c r="U605" s="223"/>
      <c r="V605" s="223"/>
      <c r="W605" s="223"/>
      <c r="X605" s="223"/>
      <c r="Y605" s="223"/>
      <c r="Z605" s="223"/>
      <c r="AA605" s="223"/>
      <c r="AB605" s="223"/>
      <c r="AC605" s="223"/>
      <c r="AD605" s="223"/>
      <c r="AE605" s="223"/>
      <c r="AF605" s="223"/>
      <c r="AG605" s="223"/>
      <c r="AH605" s="223"/>
    </row>
    <row r="606" spans="1:34" s="26" customFormat="1" ht="76.5" customHeight="1">
      <c r="A606" s="177" t="s">
        <v>2932</v>
      </c>
      <c r="B606" s="55" t="s">
        <v>3567</v>
      </c>
      <c r="C606" s="55" t="s">
        <v>97</v>
      </c>
      <c r="D606" s="57" t="s">
        <v>97</v>
      </c>
      <c r="E606" s="227" t="s">
        <v>3523</v>
      </c>
      <c r="F606" s="224"/>
      <c r="G606" s="224"/>
      <c r="H606" s="228" t="s">
        <v>3568</v>
      </c>
      <c r="I606" s="47" t="s">
        <v>1905</v>
      </c>
      <c r="J606" s="47" t="s">
        <v>1906</v>
      </c>
      <c r="K606" s="47" t="s">
        <v>1890</v>
      </c>
      <c r="L606" s="47" t="s">
        <v>1897</v>
      </c>
      <c r="M606" s="225" t="s">
        <v>327</v>
      </c>
      <c r="N606" s="149"/>
      <c r="O606" s="46">
        <f>COUNTIF(Table48[[#This Row],[CMMI Comprehensive Primary Care Plus (CPC+)
Version Date: CY 2021]:[CMS Merit-based Incentive Payment System (MIPS)
Version Date: CY 2021]],"*yes*")</f>
        <v>0</v>
      </c>
      <c r="P606" s="223"/>
      <c r="Q606" s="223"/>
      <c r="R606" s="223"/>
      <c r="S606" s="223"/>
      <c r="T606" s="223"/>
      <c r="U606" s="223"/>
      <c r="V606" s="223"/>
      <c r="W606" s="223"/>
      <c r="X606" s="223"/>
      <c r="Y606" s="223"/>
      <c r="Z606" s="223"/>
      <c r="AA606" s="223"/>
      <c r="AB606" s="223"/>
      <c r="AC606" s="223"/>
      <c r="AD606" s="223"/>
      <c r="AE606" s="223"/>
      <c r="AF606" s="223"/>
      <c r="AG606" s="223"/>
      <c r="AH606" s="223"/>
    </row>
    <row r="607" spans="1:34" s="26" customFormat="1" ht="76.5" customHeight="1">
      <c r="A607" s="177" t="s">
        <v>2933</v>
      </c>
      <c r="B607" s="55" t="s">
        <v>3094</v>
      </c>
      <c r="C607" s="55" t="s">
        <v>97</v>
      </c>
      <c r="D607" s="55" t="s">
        <v>97</v>
      </c>
      <c r="E607" s="210" t="s">
        <v>3099</v>
      </c>
      <c r="F607" s="62"/>
      <c r="G607" s="62"/>
      <c r="H607" s="181" t="s">
        <v>3098</v>
      </c>
      <c r="I607" s="47" t="s">
        <v>3011</v>
      </c>
      <c r="J607" s="47" t="s">
        <v>3100</v>
      </c>
      <c r="K607" s="47" t="s">
        <v>1890</v>
      </c>
      <c r="L607" s="47" t="s">
        <v>1891</v>
      </c>
      <c r="M607" s="47" t="s">
        <v>327</v>
      </c>
      <c r="N607" s="149"/>
      <c r="O607" s="46">
        <f>COUNTIF(Table48[[#This Row],[CMMI Comprehensive Primary Care Plus (CPC+)
Version Date: CY 2021]:[CMS Merit-based Incentive Payment System (MIPS)
Version Date: CY 2021]],"*yes*")</f>
        <v>0</v>
      </c>
      <c r="P607" s="223"/>
      <c r="Q607" s="223"/>
      <c r="R607" s="223"/>
      <c r="S607" s="223"/>
      <c r="T607" s="223"/>
      <c r="U607" s="223"/>
      <c r="V607" s="223"/>
      <c r="W607" s="223"/>
      <c r="X607" s="223"/>
      <c r="Y607" s="223"/>
      <c r="Z607" s="223"/>
      <c r="AA607" s="223"/>
      <c r="AB607" s="223"/>
      <c r="AC607" s="223"/>
      <c r="AD607" s="223"/>
      <c r="AE607" s="223"/>
      <c r="AF607" s="223"/>
      <c r="AG607" s="223" t="s">
        <v>3913</v>
      </c>
      <c r="AH607" s="223"/>
    </row>
    <row r="608" spans="1:34" s="26" customFormat="1" ht="76.5" customHeight="1">
      <c r="A608" s="177" t="s">
        <v>2934</v>
      </c>
      <c r="B608" s="55" t="s">
        <v>2197</v>
      </c>
      <c r="C608" s="55" t="s">
        <v>97</v>
      </c>
      <c r="D608" s="55" t="s">
        <v>97</v>
      </c>
      <c r="E608" s="210" t="s">
        <v>1976</v>
      </c>
      <c r="F608" s="62"/>
      <c r="G608" s="62"/>
      <c r="H608" s="181" t="s">
        <v>2239</v>
      </c>
      <c r="I608" s="47" t="s">
        <v>1905</v>
      </c>
      <c r="J608" s="47" t="s">
        <v>1909</v>
      </c>
      <c r="K608" s="47" t="s">
        <v>1890</v>
      </c>
      <c r="L608" s="47" t="s">
        <v>1897</v>
      </c>
      <c r="M608" s="47" t="s">
        <v>5</v>
      </c>
      <c r="N608" s="149" t="s">
        <v>1</v>
      </c>
      <c r="O608" s="46">
        <f>COUNTIF(Table48[[#This Row],[CMMI Comprehensive Primary Care Plus (CPC+)
Version Date: CY 2021]:[CMS Merit-based Incentive Payment System (MIPS)
Version Date: CY 2021]],"*yes*")</f>
        <v>0</v>
      </c>
      <c r="P608" s="223"/>
      <c r="Q608" s="223"/>
      <c r="R608" s="223"/>
      <c r="S608" s="223"/>
      <c r="T608" s="223"/>
      <c r="U608" s="223"/>
      <c r="V608" s="223"/>
      <c r="W608" s="223"/>
      <c r="X608" s="223"/>
      <c r="Y608" s="223"/>
      <c r="Z608" s="223"/>
      <c r="AA608" s="223"/>
      <c r="AB608" s="223"/>
      <c r="AC608" s="223"/>
      <c r="AD608" s="223"/>
      <c r="AE608" s="223"/>
      <c r="AF608" s="223"/>
      <c r="AG608" s="223"/>
      <c r="AH608" s="223"/>
    </row>
    <row r="609" spans="1:34" s="26" customFormat="1" ht="76.5" customHeight="1">
      <c r="A609" s="177" t="s">
        <v>2935</v>
      </c>
      <c r="B609" s="55" t="s">
        <v>3569</v>
      </c>
      <c r="C609" s="55" t="s">
        <v>97</v>
      </c>
      <c r="D609" s="55" t="s">
        <v>97</v>
      </c>
      <c r="E609" s="210" t="s">
        <v>3570</v>
      </c>
      <c r="F609" s="62"/>
      <c r="G609" s="62"/>
      <c r="H609" s="181" t="s">
        <v>3571</v>
      </c>
      <c r="I609" s="47" t="s">
        <v>1905</v>
      </c>
      <c r="J609" s="47" t="s">
        <v>1909</v>
      </c>
      <c r="K609" s="47" t="s">
        <v>1890</v>
      </c>
      <c r="L609" s="47" t="s">
        <v>2378</v>
      </c>
      <c r="M609" s="47" t="s">
        <v>5</v>
      </c>
      <c r="N609" s="149"/>
      <c r="O609" s="46">
        <f>COUNTIF(Table48[[#This Row],[CMMI Comprehensive Primary Care Plus (CPC+)
Version Date: CY 2021]:[CMS Merit-based Incentive Payment System (MIPS)
Version Date: CY 2021]],"*yes*")</f>
        <v>0</v>
      </c>
      <c r="P609" s="223"/>
      <c r="Q609" s="223"/>
      <c r="R609" s="223"/>
      <c r="S609" s="223"/>
      <c r="T609" s="223"/>
      <c r="U609" s="223"/>
      <c r="V609" s="223"/>
      <c r="W609" s="223"/>
      <c r="X609" s="223"/>
      <c r="Y609" s="223"/>
      <c r="Z609" s="223"/>
      <c r="AA609" s="223"/>
      <c r="AB609" s="223"/>
      <c r="AC609" s="223"/>
      <c r="AD609" s="223"/>
      <c r="AE609" s="223"/>
      <c r="AF609" s="223"/>
      <c r="AG609" s="223"/>
      <c r="AH609" s="223"/>
    </row>
    <row r="610" spans="1:34" s="26" customFormat="1" ht="76.5" customHeight="1">
      <c r="A610" s="226" t="s">
        <v>392</v>
      </c>
      <c r="B610" s="55" t="s">
        <v>3572</v>
      </c>
      <c r="C610" s="55" t="s">
        <v>97</v>
      </c>
      <c r="D610" s="57" t="s">
        <v>97</v>
      </c>
      <c r="E610" s="198" t="s">
        <v>1976</v>
      </c>
      <c r="F610" s="62"/>
      <c r="G610" s="265"/>
      <c r="H610" s="181" t="s">
        <v>3573</v>
      </c>
      <c r="I610" s="47" t="s">
        <v>1892</v>
      </c>
      <c r="J610" s="47" t="s">
        <v>1893</v>
      </c>
      <c r="K610" s="47" t="s">
        <v>1890</v>
      </c>
      <c r="L610" s="47" t="s">
        <v>2210</v>
      </c>
      <c r="M610" s="47" t="s">
        <v>5</v>
      </c>
      <c r="N610" s="47"/>
      <c r="O610" s="46">
        <f>COUNTIF(Table48[[#This Row],[CMMI Comprehensive Primary Care Plus (CPC+)
Version Date: CY 2021]:[CMS Merit-based Incentive Payment System (MIPS)
Version Date: CY 2021]],"*yes*")</f>
        <v>0</v>
      </c>
      <c r="P610" s="223"/>
      <c r="Q610" s="223"/>
      <c r="R610" s="223"/>
      <c r="S610" s="223"/>
      <c r="T610" s="223"/>
      <c r="U610" s="223"/>
      <c r="V610" s="223"/>
      <c r="W610" s="223"/>
      <c r="X610" s="223"/>
      <c r="Y610" s="223"/>
      <c r="Z610" s="223"/>
      <c r="AA610" s="223"/>
      <c r="AB610" s="223"/>
      <c r="AC610" s="223"/>
      <c r="AD610" s="223"/>
      <c r="AE610" s="223"/>
      <c r="AF610" s="223"/>
      <c r="AG610" s="223"/>
      <c r="AH610" s="223"/>
    </row>
    <row r="611" spans="1:34" s="26" customFormat="1" ht="76.5" customHeight="1">
      <c r="A611" s="177" t="s">
        <v>2936</v>
      </c>
      <c r="B611" s="55" t="s">
        <v>3648</v>
      </c>
      <c r="C611" s="55" t="s">
        <v>97</v>
      </c>
      <c r="D611" s="55" t="s">
        <v>97</v>
      </c>
      <c r="E611" s="198" t="s">
        <v>3096</v>
      </c>
      <c r="F611" s="58"/>
      <c r="G611" s="58"/>
      <c r="H611" s="181" t="s">
        <v>3097</v>
      </c>
      <c r="I611" s="47" t="s">
        <v>3095</v>
      </c>
      <c r="J611" s="47" t="s">
        <v>97</v>
      </c>
      <c r="K611" s="47" t="s">
        <v>1890</v>
      </c>
      <c r="L611" s="47" t="s">
        <v>1931</v>
      </c>
      <c r="M611" s="149" t="s">
        <v>6</v>
      </c>
      <c r="N611" s="201"/>
      <c r="O611" s="46">
        <f>COUNTIF(Table48[[#This Row],[CMMI Comprehensive Primary Care Plus (CPC+)
Version Date: CY 2021]:[CMS Merit-based Incentive Payment System (MIPS)
Version Date: CY 2021]],"*yes*")</f>
        <v>0</v>
      </c>
      <c r="P611" s="223"/>
      <c r="Q611" s="223"/>
      <c r="R611" s="223"/>
      <c r="S611" s="223"/>
      <c r="T611" s="47"/>
      <c r="U611" s="223"/>
      <c r="V611" s="223"/>
      <c r="W611" s="223"/>
      <c r="X611" s="223"/>
      <c r="Y611" s="223"/>
      <c r="Z611" s="223"/>
      <c r="AA611" s="223"/>
      <c r="AB611" s="47"/>
      <c r="AC611" s="223"/>
      <c r="AD611" s="223"/>
      <c r="AE611" s="47"/>
      <c r="AF611" s="223"/>
      <c r="AG611" s="223" t="s">
        <v>3914</v>
      </c>
      <c r="AH611" s="47"/>
    </row>
    <row r="612" spans="1:34" s="26" customFormat="1" ht="76.5" customHeight="1">
      <c r="A612" s="177" t="s">
        <v>2937</v>
      </c>
      <c r="B612" s="55" t="s">
        <v>3342</v>
      </c>
      <c r="C612" s="55" t="s">
        <v>97</v>
      </c>
      <c r="D612" s="55" t="s">
        <v>97</v>
      </c>
      <c r="E612" s="210" t="s">
        <v>1976</v>
      </c>
      <c r="F612" s="62"/>
      <c r="G612" s="62"/>
      <c r="H612" s="181" t="s">
        <v>3345</v>
      </c>
      <c r="I612" s="47" t="s">
        <v>1905</v>
      </c>
      <c r="J612" s="47" t="s">
        <v>97</v>
      </c>
      <c r="K612" s="47" t="s">
        <v>1890</v>
      </c>
      <c r="L612" s="47" t="s">
        <v>1931</v>
      </c>
      <c r="M612" s="149" t="s">
        <v>5</v>
      </c>
      <c r="N612" s="149"/>
      <c r="O612" s="46">
        <f>COUNTIF(Table48[[#This Row],[CMMI Comprehensive Primary Care Plus (CPC+)
Version Date: CY 2021]:[CMS Merit-based Incentive Payment System (MIPS)
Version Date: CY 2021]],"*yes*")</f>
        <v>0</v>
      </c>
      <c r="P612" s="223"/>
      <c r="Q612" s="223"/>
      <c r="R612" s="223"/>
      <c r="S612" s="223"/>
      <c r="T612" s="223"/>
      <c r="U612" s="223"/>
      <c r="V612" s="223"/>
      <c r="W612" s="223"/>
      <c r="X612" s="223"/>
      <c r="Y612" s="223"/>
      <c r="Z612" s="223"/>
      <c r="AA612" s="223"/>
      <c r="AB612" s="223"/>
      <c r="AC612" s="223"/>
      <c r="AD612" s="223" t="s">
        <v>3689</v>
      </c>
      <c r="AE612" s="223"/>
      <c r="AF612" s="223"/>
      <c r="AG612" s="223"/>
      <c r="AH612" s="223"/>
    </row>
    <row r="613" spans="1:34" s="26" customFormat="1" ht="76.5" customHeight="1">
      <c r="A613" s="226" t="s">
        <v>2938</v>
      </c>
      <c r="B613" s="55" t="s">
        <v>3383</v>
      </c>
      <c r="C613" s="55" t="s">
        <v>97</v>
      </c>
      <c r="D613" s="55" t="s">
        <v>97</v>
      </c>
      <c r="E613" s="210" t="s">
        <v>1688</v>
      </c>
      <c r="F613" s="62" t="s">
        <v>3091</v>
      </c>
      <c r="G613" s="62"/>
      <c r="H613" s="181" t="s">
        <v>3386</v>
      </c>
      <c r="I613" s="47" t="s">
        <v>3000</v>
      </c>
      <c r="J613" s="47" t="s">
        <v>1902</v>
      </c>
      <c r="K613" s="47" t="s">
        <v>1896</v>
      </c>
      <c r="L613" s="47" t="s">
        <v>1897</v>
      </c>
      <c r="M613" s="149" t="s">
        <v>3450</v>
      </c>
      <c r="N613" s="149"/>
      <c r="O613" s="46">
        <f>COUNTIF(Table48[[#This Row],[CMMI Comprehensive Primary Care Plus (CPC+)
Version Date: CY 2021]:[CMS Merit-based Incentive Payment System (MIPS)
Version Date: CY 2021]],"*yes*")</f>
        <v>1</v>
      </c>
      <c r="P613" s="223"/>
      <c r="Q613" s="223"/>
      <c r="R613" s="223"/>
      <c r="S613" s="223"/>
      <c r="T613" s="223"/>
      <c r="U613" s="223"/>
      <c r="V613" s="223"/>
      <c r="W613" s="223" t="s">
        <v>1</v>
      </c>
      <c r="X613" s="223" t="s">
        <v>2423</v>
      </c>
      <c r="Y613" s="223"/>
      <c r="Z613" s="223"/>
      <c r="AA613" s="223"/>
      <c r="AB613" s="223"/>
      <c r="AC613" s="223"/>
      <c r="AD613" s="223"/>
      <c r="AE613" s="223"/>
      <c r="AF613" s="223"/>
      <c r="AG613" s="223"/>
      <c r="AH613" s="223"/>
    </row>
    <row r="614" spans="1:34" s="26" customFormat="1" ht="76.5" customHeight="1">
      <c r="A614" s="177" t="s">
        <v>2939</v>
      </c>
      <c r="B614" s="55" t="s">
        <v>3394</v>
      </c>
      <c r="C614" s="55" t="s">
        <v>97</v>
      </c>
      <c r="D614" s="55" t="s">
        <v>97</v>
      </c>
      <c r="E614" s="210" t="s">
        <v>1688</v>
      </c>
      <c r="F614" s="62" t="s">
        <v>3396</v>
      </c>
      <c r="G614" s="62"/>
      <c r="H614" s="181" t="s">
        <v>3398</v>
      </c>
      <c r="I614" s="47" t="s">
        <v>3000</v>
      </c>
      <c r="J614" s="47" t="s">
        <v>1902</v>
      </c>
      <c r="K614" s="47" t="s">
        <v>1896</v>
      </c>
      <c r="L614" s="47" t="s">
        <v>1897</v>
      </c>
      <c r="M614" s="149" t="s">
        <v>3450</v>
      </c>
      <c r="N614" s="149"/>
      <c r="O614" s="46">
        <f>COUNTIF(Table48[[#This Row],[CMMI Comprehensive Primary Care Plus (CPC+)
Version Date: CY 2021]:[CMS Merit-based Incentive Payment System (MIPS)
Version Date: CY 2021]],"*yes*")</f>
        <v>1</v>
      </c>
      <c r="P614" s="223"/>
      <c r="Q614" s="223"/>
      <c r="R614" s="223"/>
      <c r="S614" s="223"/>
      <c r="T614" s="223"/>
      <c r="U614" s="223"/>
      <c r="V614" s="223"/>
      <c r="W614" s="223" t="s">
        <v>1</v>
      </c>
      <c r="X614" s="223"/>
      <c r="Y614" s="223"/>
      <c r="Z614" s="223"/>
      <c r="AA614" s="223"/>
      <c r="AB614" s="223"/>
      <c r="AC614" s="223"/>
      <c r="AD614" s="223"/>
      <c r="AE614" s="223"/>
      <c r="AF614" s="223"/>
      <c r="AG614" s="223"/>
      <c r="AH614" s="223"/>
    </row>
    <row r="615" spans="1:34" s="26" customFormat="1" ht="76.5" customHeight="1">
      <c r="A615" s="177" t="s">
        <v>2940</v>
      </c>
      <c r="B615" s="55" t="s">
        <v>2179</v>
      </c>
      <c r="C615" s="55" t="s">
        <v>97</v>
      </c>
      <c r="D615" s="57" t="s">
        <v>97</v>
      </c>
      <c r="E615" s="227" t="s">
        <v>1652</v>
      </c>
      <c r="F615" s="224" t="s">
        <v>2646</v>
      </c>
      <c r="G615" s="224" t="s">
        <v>3270</v>
      </c>
      <c r="H615" s="228" t="s">
        <v>2178</v>
      </c>
      <c r="I615" s="47" t="s">
        <v>1892</v>
      </c>
      <c r="J615" s="47" t="s">
        <v>1895</v>
      </c>
      <c r="K615" s="47" t="s">
        <v>1890</v>
      </c>
      <c r="L615" s="47" t="s">
        <v>1901</v>
      </c>
      <c r="M615" s="225" t="s">
        <v>327</v>
      </c>
      <c r="N615" s="149"/>
      <c r="O615" s="46">
        <f>COUNTIF(Table48[[#This Row],[CMMI Comprehensive Primary Care Plus (CPC+)
Version Date: CY 2021]:[CMS Merit-based Incentive Payment System (MIPS)
Version Date: CY 2021]],"*yes*")</f>
        <v>2</v>
      </c>
      <c r="P615" s="223"/>
      <c r="Q615" s="223"/>
      <c r="R615" s="223"/>
      <c r="S615" s="223" t="s">
        <v>1</v>
      </c>
      <c r="T615" s="223"/>
      <c r="U615" s="223"/>
      <c r="V615" s="223"/>
      <c r="W615" s="223" t="s">
        <v>1</v>
      </c>
      <c r="X615" s="223"/>
      <c r="Y615" s="223"/>
      <c r="Z615" s="223"/>
      <c r="AA615" s="223"/>
      <c r="AB615" s="223"/>
      <c r="AC615" s="223"/>
      <c r="AD615" s="223"/>
      <c r="AE615" s="223"/>
      <c r="AF615" s="223"/>
      <c r="AG615" s="223"/>
      <c r="AH615" s="223"/>
    </row>
    <row r="616" spans="1:34" s="26" customFormat="1" ht="76.5" customHeight="1">
      <c r="A616" s="177" t="s">
        <v>2941</v>
      </c>
      <c r="B616" s="55" t="s">
        <v>2081</v>
      </c>
      <c r="C616" s="55" t="s">
        <v>97</v>
      </c>
      <c r="D616" s="57" t="s">
        <v>97</v>
      </c>
      <c r="E616" s="198" t="s">
        <v>1652</v>
      </c>
      <c r="F616" s="62" t="s">
        <v>2644</v>
      </c>
      <c r="G616" s="62" t="s">
        <v>3262</v>
      </c>
      <c r="H616" s="181" t="s">
        <v>1489</v>
      </c>
      <c r="I616" s="47" t="s">
        <v>3000</v>
      </c>
      <c r="J616" s="47" t="s">
        <v>1902</v>
      </c>
      <c r="K616" s="47" t="s">
        <v>1890</v>
      </c>
      <c r="L616" s="47" t="s">
        <v>1897</v>
      </c>
      <c r="M616" s="47" t="s">
        <v>327</v>
      </c>
      <c r="N616" s="47"/>
      <c r="O616" s="46">
        <f>COUNTIF(Table48[[#This Row],[CMMI Comprehensive Primary Care Plus (CPC+)
Version Date: CY 2021]:[CMS Merit-based Incentive Payment System (MIPS)
Version Date: CY 2021]],"*yes*")</f>
        <v>2</v>
      </c>
      <c r="P616" s="223"/>
      <c r="Q616" s="223"/>
      <c r="R616" s="223"/>
      <c r="S616" s="223" t="s">
        <v>1</v>
      </c>
      <c r="T616" s="223"/>
      <c r="U616" s="223"/>
      <c r="V616" s="223"/>
      <c r="W616" s="223" t="s">
        <v>1</v>
      </c>
      <c r="X616" s="223" t="s">
        <v>2423</v>
      </c>
      <c r="Y616" s="223"/>
      <c r="Z616" s="223"/>
      <c r="AA616" s="223"/>
      <c r="AB616" s="223"/>
      <c r="AC616" s="223"/>
      <c r="AD616" s="223"/>
      <c r="AE616" s="223"/>
      <c r="AF616" s="223"/>
      <c r="AG616" s="223"/>
      <c r="AH616" s="223"/>
    </row>
    <row r="617" spans="1:34" s="26" customFormat="1" ht="76.5" customHeight="1">
      <c r="A617" s="177" t="s">
        <v>2942</v>
      </c>
      <c r="B617" s="55" t="s">
        <v>2082</v>
      </c>
      <c r="C617" s="55" t="s">
        <v>97</v>
      </c>
      <c r="D617" s="57" t="s">
        <v>97</v>
      </c>
      <c r="E617" s="198" t="s">
        <v>1652</v>
      </c>
      <c r="F617" s="62" t="s">
        <v>2645</v>
      </c>
      <c r="G617" s="62" t="s">
        <v>3263</v>
      </c>
      <c r="H617" s="181" t="s">
        <v>1490</v>
      </c>
      <c r="I617" s="47" t="s">
        <v>3000</v>
      </c>
      <c r="J617" s="47" t="s">
        <v>1902</v>
      </c>
      <c r="K617" s="47" t="s">
        <v>1890</v>
      </c>
      <c r="L617" s="47" t="s">
        <v>1897</v>
      </c>
      <c r="M617" s="149" t="s">
        <v>327</v>
      </c>
      <c r="N617" s="149"/>
      <c r="O617" s="46">
        <f>COUNTIF(Table48[[#This Row],[CMMI Comprehensive Primary Care Plus (CPC+)
Version Date: CY 2021]:[CMS Merit-based Incentive Payment System (MIPS)
Version Date: CY 2021]],"*yes*")</f>
        <v>2</v>
      </c>
      <c r="P617" s="223"/>
      <c r="Q617" s="223"/>
      <c r="R617" s="223"/>
      <c r="S617" s="223" t="s">
        <v>1</v>
      </c>
      <c r="T617" s="223"/>
      <c r="U617" s="223"/>
      <c r="V617" s="223"/>
      <c r="W617" s="223" t="s">
        <v>1</v>
      </c>
      <c r="X617" s="223" t="s">
        <v>2423</v>
      </c>
      <c r="Y617" s="223"/>
      <c r="Z617" s="223"/>
      <c r="AA617" s="223"/>
      <c r="AB617" s="223"/>
      <c r="AC617" s="223"/>
      <c r="AD617" s="223"/>
      <c r="AE617" s="223"/>
      <c r="AF617" s="223"/>
      <c r="AG617" s="223"/>
      <c r="AH617" s="223"/>
    </row>
    <row r="618" spans="1:34" s="26" customFormat="1" ht="76.5" customHeight="1">
      <c r="A618" s="177" t="s">
        <v>2943</v>
      </c>
      <c r="B618" s="55" t="s">
        <v>3395</v>
      </c>
      <c r="C618" s="55" t="s">
        <v>97</v>
      </c>
      <c r="D618" s="57" t="s">
        <v>97</v>
      </c>
      <c r="E618" s="198" t="s">
        <v>1968</v>
      </c>
      <c r="F618" s="62" t="s">
        <v>3397</v>
      </c>
      <c r="G618" s="62"/>
      <c r="H618" s="181" t="s">
        <v>3399</v>
      </c>
      <c r="I618" s="47" t="s">
        <v>3000</v>
      </c>
      <c r="J618" s="47" t="s">
        <v>1902</v>
      </c>
      <c r="K618" s="47" t="s">
        <v>1896</v>
      </c>
      <c r="L618" s="47" t="s">
        <v>1897</v>
      </c>
      <c r="M618" s="149" t="s">
        <v>3450</v>
      </c>
      <c r="N618" s="47"/>
      <c r="O618" s="46">
        <f>COUNTIF(Table48[[#This Row],[CMMI Comprehensive Primary Care Plus (CPC+)
Version Date: CY 2021]:[CMS Merit-based Incentive Payment System (MIPS)
Version Date: CY 2021]],"*yes*")</f>
        <v>1</v>
      </c>
      <c r="P618" s="223"/>
      <c r="Q618" s="223"/>
      <c r="R618" s="223"/>
      <c r="S618" s="223"/>
      <c r="T618" s="223"/>
      <c r="U618" s="223"/>
      <c r="V618" s="223"/>
      <c r="W618" s="223" t="s">
        <v>1</v>
      </c>
      <c r="X618" s="223"/>
      <c r="Y618" s="223"/>
      <c r="Z618" s="223"/>
      <c r="AA618" s="223"/>
      <c r="AB618" s="223"/>
      <c r="AC618" s="223"/>
      <c r="AD618" s="223"/>
      <c r="AE618" s="223"/>
      <c r="AF618" s="223"/>
      <c r="AG618" s="223"/>
      <c r="AH618" s="223"/>
    </row>
    <row r="619" spans="1:34" s="26" customFormat="1" ht="76.5" customHeight="1">
      <c r="A619" s="177" t="s">
        <v>2944</v>
      </c>
      <c r="B619" s="55" t="s">
        <v>3127</v>
      </c>
      <c r="C619" s="55" t="s">
        <v>97</v>
      </c>
      <c r="D619" s="57" t="s">
        <v>97</v>
      </c>
      <c r="E619" s="198" t="s">
        <v>3125</v>
      </c>
      <c r="F619" s="58"/>
      <c r="G619" s="58"/>
      <c r="H619" s="181" t="s">
        <v>3234</v>
      </c>
      <c r="I619" s="47" t="s">
        <v>1944</v>
      </c>
      <c r="J619" s="47" t="s">
        <v>97</v>
      </c>
      <c r="K619" s="47" t="s">
        <v>1890</v>
      </c>
      <c r="L619" s="47" t="s">
        <v>1931</v>
      </c>
      <c r="M619" s="149" t="s">
        <v>5</v>
      </c>
      <c r="N619" s="149"/>
      <c r="O619" s="46">
        <f>COUNTIF(Table48[[#This Row],[CMMI Comprehensive Primary Care Plus (CPC+)
Version Date: CY 2021]:[CMS Merit-based Incentive Payment System (MIPS)
Version Date: CY 2021]],"*yes*")</f>
        <v>0</v>
      </c>
      <c r="P619" s="223"/>
      <c r="Q619" s="223"/>
      <c r="R619" s="223"/>
      <c r="S619" s="223"/>
      <c r="T619" s="223"/>
      <c r="U619" s="223"/>
      <c r="V619" s="223"/>
      <c r="W619" s="223"/>
      <c r="X619" s="223"/>
      <c r="Y619" s="223"/>
      <c r="Z619" s="223"/>
      <c r="AA619" s="223"/>
      <c r="AB619" s="223"/>
      <c r="AC619" s="223"/>
      <c r="AD619" s="223" t="s">
        <v>1</v>
      </c>
      <c r="AE619" s="223"/>
      <c r="AF619" s="223"/>
      <c r="AG619" s="223"/>
      <c r="AH619" s="223"/>
    </row>
    <row r="620" spans="1:34" s="26" customFormat="1" ht="76.5" customHeight="1">
      <c r="A620" s="177" t="s">
        <v>2945</v>
      </c>
      <c r="B620" s="55" t="s">
        <v>1600</v>
      </c>
      <c r="C620" s="55" t="s">
        <v>97</v>
      </c>
      <c r="D620" s="55" t="s">
        <v>97</v>
      </c>
      <c r="E620" s="198" t="s">
        <v>1652</v>
      </c>
      <c r="F620" s="58"/>
      <c r="G620" s="58"/>
      <c r="H620" s="181" t="s">
        <v>2029</v>
      </c>
      <c r="I620" s="47" t="s">
        <v>1923</v>
      </c>
      <c r="J620" s="47" t="s">
        <v>97</v>
      </c>
      <c r="K620" s="47" t="s">
        <v>1890</v>
      </c>
      <c r="L620" s="47" t="s">
        <v>1901</v>
      </c>
      <c r="M620" s="149" t="s">
        <v>327</v>
      </c>
      <c r="N620" s="201"/>
      <c r="O620" s="46">
        <f>COUNTIF(Table48[[#This Row],[CMMI Comprehensive Primary Care Plus (CPC+)
Version Date: CY 2021]:[CMS Merit-based Incentive Payment System (MIPS)
Version Date: CY 2021]],"*yes*")</f>
        <v>1</v>
      </c>
      <c r="P620" s="223"/>
      <c r="Q620" s="223"/>
      <c r="R620" s="223"/>
      <c r="S620" s="223"/>
      <c r="T620" s="47"/>
      <c r="U620" s="223" t="s">
        <v>2172</v>
      </c>
      <c r="V620" s="223"/>
      <c r="W620" s="223"/>
      <c r="X620" s="223"/>
      <c r="Y620" s="223"/>
      <c r="Z620" s="223"/>
      <c r="AA620" s="223"/>
      <c r="AB620" s="47"/>
      <c r="AC620" s="223"/>
      <c r="AD620" s="223"/>
      <c r="AE620" s="47"/>
      <c r="AF620" s="223"/>
      <c r="AG620" s="223"/>
      <c r="AH620" s="47"/>
    </row>
    <row r="621" spans="1:34" s="26" customFormat="1" ht="76.5" customHeight="1">
      <c r="A621" s="177" t="s">
        <v>393</v>
      </c>
      <c r="B621" s="55" t="s">
        <v>990</v>
      </c>
      <c r="C621" s="55" t="s">
        <v>97</v>
      </c>
      <c r="D621" s="55" t="s">
        <v>97</v>
      </c>
      <c r="E621" s="198" t="s">
        <v>1947</v>
      </c>
      <c r="F621" s="58" t="s">
        <v>2783</v>
      </c>
      <c r="G621" s="58"/>
      <c r="H621" s="181" t="s">
        <v>991</v>
      </c>
      <c r="I621" s="47" t="s">
        <v>1905</v>
      </c>
      <c r="J621" s="47" t="s">
        <v>1906</v>
      </c>
      <c r="K621" s="47" t="s">
        <v>1896</v>
      </c>
      <c r="L621" s="47" t="s">
        <v>1897</v>
      </c>
      <c r="M621" s="149" t="s">
        <v>1755</v>
      </c>
      <c r="N621" s="201"/>
      <c r="O621" s="46">
        <f>COUNTIF(Table48[[#This Row],[CMMI Comprehensive Primary Care Plus (CPC+)
Version Date: CY 2021]:[CMS Merit-based Incentive Payment System (MIPS)
Version Date: CY 2021]],"*yes*")</f>
        <v>1</v>
      </c>
      <c r="P621" s="223"/>
      <c r="Q621" s="223"/>
      <c r="R621" s="223"/>
      <c r="S621" s="223"/>
      <c r="T621" s="47"/>
      <c r="U621" s="223"/>
      <c r="V621" s="223"/>
      <c r="W621" s="223" t="s">
        <v>1</v>
      </c>
      <c r="X621" s="223"/>
      <c r="Y621" s="223"/>
      <c r="Z621" s="223"/>
      <c r="AA621" s="223"/>
      <c r="AB621" s="47"/>
      <c r="AC621" s="223"/>
      <c r="AD621" s="223"/>
      <c r="AE621" s="47"/>
      <c r="AF621" s="223"/>
      <c r="AG621" s="223"/>
      <c r="AH621" s="47"/>
    </row>
    <row r="622" spans="1:34" s="26" customFormat="1" ht="76.5" customHeight="1">
      <c r="A622" s="177" t="s">
        <v>2946</v>
      </c>
      <c r="B622" s="55" t="s">
        <v>2199</v>
      </c>
      <c r="C622" s="55" t="s">
        <v>97</v>
      </c>
      <c r="D622" s="55" t="s">
        <v>97</v>
      </c>
      <c r="E622" s="198" t="s">
        <v>1976</v>
      </c>
      <c r="F622" s="58"/>
      <c r="G622" s="58"/>
      <c r="H622" s="181" t="s">
        <v>2235</v>
      </c>
      <c r="I622" s="47" t="s">
        <v>1892</v>
      </c>
      <c r="J622" s="47" t="s">
        <v>1903</v>
      </c>
      <c r="K622" s="47" t="s">
        <v>1890</v>
      </c>
      <c r="L622" s="47" t="s">
        <v>1897</v>
      </c>
      <c r="M622" s="149" t="s">
        <v>5</v>
      </c>
      <c r="N622" s="201" t="s">
        <v>1</v>
      </c>
      <c r="O622" s="46">
        <f>COUNTIF(Table48[[#This Row],[CMMI Comprehensive Primary Care Plus (CPC+)
Version Date: CY 2021]:[CMS Merit-based Incentive Payment System (MIPS)
Version Date: CY 2021]],"*yes*")</f>
        <v>1</v>
      </c>
      <c r="P622" s="223"/>
      <c r="Q622" s="223"/>
      <c r="R622" s="223"/>
      <c r="S622" s="223"/>
      <c r="T622" s="47"/>
      <c r="U622" s="223" t="s">
        <v>2822</v>
      </c>
      <c r="V622" s="223"/>
      <c r="W622" s="223"/>
      <c r="X622" s="223" t="s">
        <v>2508</v>
      </c>
      <c r="Y622" s="223"/>
      <c r="Z622" s="223"/>
      <c r="AA622" s="223"/>
      <c r="AB622" s="47"/>
      <c r="AC622" s="223" t="s">
        <v>1</v>
      </c>
      <c r="AD622" s="223" t="s">
        <v>1</v>
      </c>
      <c r="AE622" s="47"/>
      <c r="AF622" s="223"/>
      <c r="AG622" s="223"/>
      <c r="AH622" s="47"/>
    </row>
    <row r="623" spans="1:34" s="26" customFormat="1" ht="76.5" customHeight="1">
      <c r="A623" s="177" t="s">
        <v>2947</v>
      </c>
      <c r="B623" s="55" t="s">
        <v>1594</v>
      </c>
      <c r="C623" s="55" t="s">
        <v>97</v>
      </c>
      <c r="D623" s="55" t="s">
        <v>97</v>
      </c>
      <c r="E623" s="227" t="s">
        <v>1984</v>
      </c>
      <c r="F623" s="224"/>
      <c r="G623" s="224"/>
      <c r="H623" s="228" t="s">
        <v>2050</v>
      </c>
      <c r="I623" s="47" t="s">
        <v>1923</v>
      </c>
      <c r="J623" s="47" t="s">
        <v>97</v>
      </c>
      <c r="K623" s="47" t="s">
        <v>1894</v>
      </c>
      <c r="L623" s="47" t="s">
        <v>1897</v>
      </c>
      <c r="M623" s="225" t="s">
        <v>6</v>
      </c>
      <c r="N623" s="47"/>
      <c r="O623" s="46">
        <f>COUNTIF(Table48[[#This Row],[CMMI Comprehensive Primary Care Plus (CPC+)
Version Date: CY 2021]:[CMS Merit-based Incentive Payment System (MIPS)
Version Date: CY 2021]],"*yes*")</f>
        <v>1</v>
      </c>
      <c r="P623" s="223"/>
      <c r="Q623" s="223"/>
      <c r="R623" s="223"/>
      <c r="S623" s="223"/>
      <c r="T623" s="223"/>
      <c r="U623" s="223" t="s">
        <v>2170</v>
      </c>
      <c r="V623" s="223"/>
      <c r="W623" s="223"/>
      <c r="X623" s="223"/>
      <c r="Y623" s="223"/>
      <c r="Z623" s="223"/>
      <c r="AA623" s="223"/>
      <c r="AB623" s="223"/>
      <c r="AC623" s="223"/>
      <c r="AD623" s="223"/>
      <c r="AE623" s="223"/>
      <c r="AF623" s="223"/>
      <c r="AG623" s="223"/>
      <c r="AH623" s="223"/>
    </row>
    <row r="624" spans="1:34" s="26" customFormat="1" ht="76.5" customHeight="1">
      <c r="A624" s="177" t="s">
        <v>2948</v>
      </c>
      <c r="B624" s="55" t="s">
        <v>3129</v>
      </c>
      <c r="C624" s="55" t="s">
        <v>97</v>
      </c>
      <c r="D624" s="55" t="s">
        <v>97</v>
      </c>
      <c r="E624" s="227" t="s">
        <v>1652</v>
      </c>
      <c r="F624" s="224"/>
      <c r="G624" s="224"/>
      <c r="H624" s="228" t="s">
        <v>3229</v>
      </c>
      <c r="I624" s="47" t="s">
        <v>1945</v>
      </c>
      <c r="J624" s="47" t="s">
        <v>97</v>
      </c>
      <c r="K624" s="47" t="s">
        <v>1908</v>
      </c>
      <c r="L624" s="47" t="s">
        <v>97</v>
      </c>
      <c r="M624" s="225" t="s">
        <v>327</v>
      </c>
      <c r="N624" s="47"/>
      <c r="O624" s="46">
        <f>COUNTIF(Table48[[#This Row],[CMMI Comprehensive Primary Care Plus (CPC+)
Version Date: CY 2021]:[CMS Merit-based Incentive Payment System (MIPS)
Version Date: CY 2021]],"*yes*")</f>
        <v>0</v>
      </c>
      <c r="P624" s="223"/>
      <c r="Q624" s="223"/>
      <c r="R624" s="223"/>
      <c r="S624" s="223"/>
      <c r="T624" s="223"/>
      <c r="U624" s="223"/>
      <c r="V624" s="223"/>
      <c r="W624" s="223"/>
      <c r="X624" s="223"/>
      <c r="Y624" s="223"/>
      <c r="Z624" s="223"/>
      <c r="AA624" s="223"/>
      <c r="AB624" s="223"/>
      <c r="AC624" s="223"/>
      <c r="AD624" s="223"/>
      <c r="AE624" s="223"/>
      <c r="AF624" s="223"/>
      <c r="AG624" s="223"/>
      <c r="AH624" s="223"/>
    </row>
    <row r="625" spans="1:34" s="26" customFormat="1" ht="76.5" customHeight="1">
      <c r="A625" s="177" t="s">
        <v>2949</v>
      </c>
      <c r="B625" s="55" t="s">
        <v>1595</v>
      </c>
      <c r="C625" s="55" t="s">
        <v>97</v>
      </c>
      <c r="D625" s="55" t="s">
        <v>97</v>
      </c>
      <c r="E625" s="227" t="s">
        <v>1652</v>
      </c>
      <c r="F625" s="222"/>
      <c r="G625" s="222"/>
      <c r="H625" s="228" t="s">
        <v>1805</v>
      </c>
      <c r="I625" s="47" t="s">
        <v>1923</v>
      </c>
      <c r="J625" s="47" t="s">
        <v>97</v>
      </c>
      <c r="K625" s="47" t="s">
        <v>1896</v>
      </c>
      <c r="L625" s="47" t="s">
        <v>1901</v>
      </c>
      <c r="M625" s="225" t="s">
        <v>2020</v>
      </c>
      <c r="N625" s="47"/>
      <c r="O625" s="46">
        <f>COUNTIF(Table48[[#This Row],[CMMI Comprehensive Primary Care Plus (CPC+)
Version Date: CY 2021]:[CMS Merit-based Incentive Payment System (MIPS)
Version Date: CY 2021]],"*yes*")</f>
        <v>1</v>
      </c>
      <c r="P625" s="223"/>
      <c r="Q625" s="223"/>
      <c r="R625" s="223"/>
      <c r="S625" s="223"/>
      <c r="T625" s="223"/>
      <c r="U625" s="223" t="s">
        <v>3690</v>
      </c>
      <c r="V625" s="223"/>
      <c r="W625" s="223"/>
      <c r="X625" s="223"/>
      <c r="Y625" s="223"/>
      <c r="Z625" s="223"/>
      <c r="AA625" s="223"/>
      <c r="AB625" s="223"/>
      <c r="AC625" s="223"/>
      <c r="AD625" s="223"/>
      <c r="AE625" s="223"/>
      <c r="AF625" s="223"/>
      <c r="AG625" s="223"/>
      <c r="AH625" s="223"/>
    </row>
    <row r="626" spans="1:34" s="26" customFormat="1" ht="76.5" customHeight="1">
      <c r="A626" s="177" t="s">
        <v>2950</v>
      </c>
      <c r="B626" s="55" t="s">
        <v>2083</v>
      </c>
      <c r="C626" s="55" t="s">
        <v>97</v>
      </c>
      <c r="D626" s="55" t="s">
        <v>97</v>
      </c>
      <c r="E626" s="227" t="s">
        <v>1963</v>
      </c>
      <c r="F626" s="222"/>
      <c r="G626" s="222"/>
      <c r="H626" s="228" t="s">
        <v>1987</v>
      </c>
      <c r="I626" s="47" t="s">
        <v>1921</v>
      </c>
      <c r="J626" s="47" t="s">
        <v>97</v>
      </c>
      <c r="K626" s="47" t="s">
        <v>1896</v>
      </c>
      <c r="L626" s="47" t="s">
        <v>1891</v>
      </c>
      <c r="M626" s="149" t="s">
        <v>6</v>
      </c>
      <c r="N626" s="47"/>
      <c r="O626" s="46">
        <f>COUNTIF(Table48[[#This Row],[CMMI Comprehensive Primary Care Plus (CPC+)
Version Date: CY 2021]:[CMS Merit-based Incentive Payment System (MIPS)
Version Date: CY 2021]],"*yes*")</f>
        <v>0</v>
      </c>
      <c r="P626" s="223"/>
      <c r="Q626" s="223"/>
      <c r="R626" s="223"/>
      <c r="S626" s="223"/>
      <c r="T626" s="223"/>
      <c r="U626" s="223"/>
      <c r="V626" s="223"/>
      <c r="W626" s="223"/>
      <c r="X626" s="223"/>
      <c r="Y626" s="223"/>
      <c r="Z626" s="223"/>
      <c r="AA626" s="223"/>
      <c r="AB626" s="223"/>
      <c r="AC626" s="223"/>
      <c r="AD626" s="223"/>
      <c r="AE626" s="223"/>
      <c r="AF626" s="223"/>
      <c r="AG626" s="223"/>
      <c r="AH626" s="223"/>
    </row>
    <row r="627" spans="1:34" s="26" customFormat="1" ht="76.5" customHeight="1">
      <c r="A627" s="177" t="s">
        <v>2951</v>
      </c>
      <c r="B627" s="55" t="s">
        <v>2377</v>
      </c>
      <c r="C627" s="55" t="s">
        <v>97</v>
      </c>
      <c r="D627" s="57" t="s">
        <v>97</v>
      </c>
      <c r="E627" s="227" t="s">
        <v>1652</v>
      </c>
      <c r="F627" s="224"/>
      <c r="G627" s="224"/>
      <c r="H627" s="228" t="s">
        <v>1814</v>
      </c>
      <c r="I627" s="47" t="s">
        <v>3011</v>
      </c>
      <c r="J627" s="47" t="s">
        <v>1906</v>
      </c>
      <c r="K627" s="47" t="s">
        <v>1890</v>
      </c>
      <c r="L627" s="47" t="s">
        <v>1897</v>
      </c>
      <c r="M627" s="225" t="s">
        <v>5</v>
      </c>
      <c r="N627" s="47"/>
      <c r="O627" s="46">
        <f>COUNTIF(Table48[[#This Row],[CMMI Comprehensive Primary Care Plus (CPC+)
Version Date: CY 2021]:[CMS Merit-based Incentive Payment System (MIPS)
Version Date: CY 2021]],"*yes*")</f>
        <v>0</v>
      </c>
      <c r="P627" s="223"/>
      <c r="Q627" s="223"/>
      <c r="R627" s="223"/>
      <c r="S627" s="223"/>
      <c r="T627" s="223"/>
      <c r="U627" s="223"/>
      <c r="V627" s="223"/>
      <c r="W627" s="223"/>
      <c r="X627" s="223"/>
      <c r="Y627" s="223"/>
      <c r="Z627" s="223" t="s">
        <v>1</v>
      </c>
      <c r="AA627" s="223"/>
      <c r="AB627" s="223"/>
      <c r="AC627" s="223"/>
      <c r="AD627" s="223"/>
      <c r="AE627" s="223"/>
      <c r="AF627" s="223"/>
      <c r="AG627" s="223"/>
      <c r="AH627" s="223"/>
    </row>
    <row r="628" spans="1:34" s="26" customFormat="1" ht="76.5" customHeight="1">
      <c r="A628" s="177" t="s">
        <v>2952</v>
      </c>
      <c r="B628" s="55" t="s">
        <v>903</v>
      </c>
      <c r="C628" s="55" t="s">
        <v>97</v>
      </c>
      <c r="D628" s="55" t="s">
        <v>97</v>
      </c>
      <c r="E628" s="198" t="s">
        <v>1958</v>
      </c>
      <c r="F628" s="58" t="s">
        <v>2782</v>
      </c>
      <c r="G628" s="58"/>
      <c r="H628" s="181" t="s">
        <v>904</v>
      </c>
      <c r="I628" s="47" t="s">
        <v>1905</v>
      </c>
      <c r="J628" s="47" t="s">
        <v>1919</v>
      </c>
      <c r="K628" s="47" t="s">
        <v>1890</v>
      </c>
      <c r="L628" s="47" t="s">
        <v>1897</v>
      </c>
      <c r="M628" s="149" t="s">
        <v>5</v>
      </c>
      <c r="N628" s="201"/>
      <c r="O628" s="46">
        <f>COUNTIF(Table48[[#This Row],[CMMI Comprehensive Primary Care Plus (CPC+)
Version Date: CY 2021]:[CMS Merit-based Incentive Payment System (MIPS)
Version Date: CY 2021]],"*yes*")</f>
        <v>1</v>
      </c>
      <c r="P628" s="223"/>
      <c r="Q628" s="223"/>
      <c r="R628" s="223"/>
      <c r="S628" s="223"/>
      <c r="T628" s="47"/>
      <c r="U628" s="223"/>
      <c r="V628" s="223"/>
      <c r="W628" s="223" t="s">
        <v>1</v>
      </c>
      <c r="X628" s="223" t="s">
        <v>2515</v>
      </c>
      <c r="Y628" s="223"/>
      <c r="Z628" s="223"/>
      <c r="AA628" s="223"/>
      <c r="AB628" s="47"/>
      <c r="AC628" s="223"/>
      <c r="AD628" s="223"/>
      <c r="AE628" s="47"/>
      <c r="AF628" s="223"/>
      <c r="AG628" s="223"/>
      <c r="AH628" s="47"/>
    </row>
    <row r="629" spans="1:34" s="26" customFormat="1" ht="76.5" customHeight="1">
      <c r="A629" s="177" t="s">
        <v>2953</v>
      </c>
      <c r="B629" s="55" t="s">
        <v>1665</v>
      </c>
      <c r="C629" s="55" t="s">
        <v>97</v>
      </c>
      <c r="D629" s="57" t="s">
        <v>97</v>
      </c>
      <c r="E629" s="198" t="s">
        <v>1653</v>
      </c>
      <c r="F629" s="58" t="s">
        <v>2660</v>
      </c>
      <c r="G629" s="58"/>
      <c r="H629" s="181" t="s">
        <v>1993</v>
      </c>
      <c r="I629" s="47" t="s">
        <v>1892</v>
      </c>
      <c r="J629" s="47" t="s">
        <v>1889</v>
      </c>
      <c r="K629" s="47" t="s">
        <v>1890</v>
      </c>
      <c r="L629" s="47" t="s">
        <v>1897</v>
      </c>
      <c r="M629" s="47" t="s">
        <v>1755</v>
      </c>
      <c r="N629" s="47"/>
      <c r="O629" s="46">
        <f>COUNTIF(Table48[[#This Row],[CMMI Comprehensive Primary Care Plus (CPC+)
Version Date: CY 2021]:[CMS Merit-based Incentive Payment System (MIPS)
Version Date: CY 2021]],"*yes*")</f>
        <v>0</v>
      </c>
      <c r="P629" s="223"/>
      <c r="Q629" s="223"/>
      <c r="R629" s="223"/>
      <c r="S629" s="223"/>
      <c r="T629" s="223"/>
      <c r="U629" s="223"/>
      <c r="V629" s="223"/>
      <c r="W629" s="223"/>
      <c r="X629" s="223"/>
      <c r="Y629" s="223"/>
      <c r="Z629" s="223"/>
      <c r="AA629" s="223"/>
      <c r="AB629" s="223"/>
      <c r="AC629" s="223"/>
      <c r="AD629" s="223"/>
      <c r="AE629" s="223"/>
      <c r="AF629" s="223"/>
      <c r="AG629" s="223"/>
      <c r="AH629" s="223"/>
    </row>
    <row r="630" spans="1:34" s="26" customFormat="1" ht="76.5" customHeight="1">
      <c r="A630" s="177" t="s">
        <v>2954</v>
      </c>
      <c r="B630" s="55" t="s">
        <v>1666</v>
      </c>
      <c r="C630" s="55" t="s">
        <v>97</v>
      </c>
      <c r="D630" s="57" t="s">
        <v>97</v>
      </c>
      <c r="E630" s="227" t="s">
        <v>1653</v>
      </c>
      <c r="F630" s="224" t="s">
        <v>2661</v>
      </c>
      <c r="G630" s="224"/>
      <c r="H630" s="228" t="s">
        <v>1022</v>
      </c>
      <c r="I630" s="47" t="s">
        <v>3011</v>
      </c>
      <c r="J630" s="47" t="s">
        <v>1889</v>
      </c>
      <c r="K630" s="47" t="s">
        <v>1890</v>
      </c>
      <c r="L630" s="47" t="s">
        <v>1897</v>
      </c>
      <c r="M630" s="225" t="s">
        <v>5</v>
      </c>
      <c r="N630" s="47"/>
      <c r="O630" s="46">
        <f>COUNTIF(Table48[[#This Row],[CMMI Comprehensive Primary Care Plus (CPC+)
Version Date: CY 2021]:[CMS Merit-based Incentive Payment System (MIPS)
Version Date: CY 2021]],"*yes*")</f>
        <v>1</v>
      </c>
      <c r="P630" s="223"/>
      <c r="Q630" s="223"/>
      <c r="R630" s="223"/>
      <c r="S630" s="223"/>
      <c r="T630" s="223"/>
      <c r="U630" s="223"/>
      <c r="V630" s="223"/>
      <c r="W630" s="223" t="s">
        <v>1</v>
      </c>
      <c r="X630" s="223" t="s">
        <v>2528</v>
      </c>
      <c r="Y630" s="223"/>
      <c r="Z630" s="223"/>
      <c r="AA630" s="223"/>
      <c r="AB630" s="223"/>
      <c r="AC630" s="223"/>
      <c r="AD630" s="223"/>
      <c r="AE630" s="223"/>
      <c r="AF630" s="223"/>
      <c r="AG630" s="223"/>
      <c r="AH630" s="223"/>
    </row>
    <row r="631" spans="1:34" s="26" customFormat="1" ht="76.5" customHeight="1">
      <c r="A631" s="226" t="s">
        <v>2955</v>
      </c>
      <c r="B631" s="55" t="s">
        <v>3048</v>
      </c>
      <c r="C631" s="55" t="s">
        <v>97</v>
      </c>
      <c r="D631" s="57" t="s">
        <v>97</v>
      </c>
      <c r="E631" s="227" t="s">
        <v>1652</v>
      </c>
      <c r="F631" s="224" t="s">
        <v>3087</v>
      </c>
      <c r="G631" s="287" t="s">
        <v>3317</v>
      </c>
      <c r="H631" s="228" t="s">
        <v>3049</v>
      </c>
      <c r="I631" s="47" t="s">
        <v>3011</v>
      </c>
      <c r="J631" s="47" t="s">
        <v>1889</v>
      </c>
      <c r="K631" s="47" t="s">
        <v>1890</v>
      </c>
      <c r="L631" s="47" t="s">
        <v>2210</v>
      </c>
      <c r="M631" s="225" t="s">
        <v>327</v>
      </c>
      <c r="N631" s="47"/>
      <c r="O631" s="46">
        <f>COUNTIF(Table48[[#This Row],[CMMI Comprehensive Primary Care Plus (CPC+)
Version Date: CY 2021]:[CMS Merit-based Incentive Payment System (MIPS)
Version Date: CY 2021]],"*yes*")</f>
        <v>2</v>
      </c>
      <c r="P631" s="223"/>
      <c r="Q631" s="223"/>
      <c r="R631" s="223"/>
      <c r="S631" s="223" t="s">
        <v>1</v>
      </c>
      <c r="T631" s="223"/>
      <c r="U631" s="223"/>
      <c r="V631" s="223"/>
      <c r="W631" s="223" t="s">
        <v>1</v>
      </c>
      <c r="X631" s="223" t="s">
        <v>3691</v>
      </c>
      <c r="Y631" s="223"/>
      <c r="Z631" s="223"/>
      <c r="AA631" s="223"/>
      <c r="AB631" s="223"/>
      <c r="AC631" s="223"/>
      <c r="AD631" s="223"/>
      <c r="AE631" s="223"/>
      <c r="AF631" s="223"/>
      <c r="AG631" s="223"/>
      <c r="AH631" s="223"/>
    </row>
    <row r="632" spans="1:34" s="26" customFormat="1" ht="76.5" customHeight="1">
      <c r="A632" s="177" t="s">
        <v>394</v>
      </c>
      <c r="B632" s="55" t="s">
        <v>2476</v>
      </c>
      <c r="C632" s="55" t="s">
        <v>97</v>
      </c>
      <c r="D632" s="57" t="s">
        <v>97</v>
      </c>
      <c r="E632" s="210" t="s">
        <v>1975</v>
      </c>
      <c r="F632" s="62"/>
      <c r="G632" s="62"/>
      <c r="H632" s="181" t="s">
        <v>2477</v>
      </c>
      <c r="I632" s="47" t="s">
        <v>3011</v>
      </c>
      <c r="J632" s="47" t="s">
        <v>1889</v>
      </c>
      <c r="K632" s="47" t="s">
        <v>1890</v>
      </c>
      <c r="L632" s="47" t="s">
        <v>2210</v>
      </c>
      <c r="M632" s="47" t="s">
        <v>327</v>
      </c>
      <c r="N632" s="47"/>
      <c r="O632" s="46">
        <f>COUNTIF(Table48[[#This Row],[CMMI Comprehensive Primary Care Plus (CPC+)
Version Date: CY 2021]:[CMS Merit-based Incentive Payment System (MIPS)
Version Date: CY 2021]],"*yes*")</f>
        <v>0</v>
      </c>
      <c r="P632" s="223"/>
      <c r="Q632" s="223"/>
      <c r="R632" s="223"/>
      <c r="S632" s="223"/>
      <c r="T632" s="223"/>
      <c r="U632" s="223"/>
      <c r="V632" s="223"/>
      <c r="W632" s="223"/>
      <c r="X632" s="223"/>
      <c r="Y632" s="223"/>
      <c r="Z632" s="223"/>
      <c r="AA632" s="223"/>
      <c r="AB632" s="223"/>
      <c r="AC632" s="223"/>
      <c r="AD632" s="223"/>
      <c r="AE632" s="223"/>
      <c r="AF632" s="223"/>
      <c r="AG632" s="223"/>
      <c r="AH632" s="223"/>
    </row>
    <row r="633" spans="1:34" s="26" customFormat="1" ht="76.5" customHeight="1">
      <c r="A633" s="177" t="s">
        <v>2956</v>
      </c>
      <c r="B633" s="55" t="s">
        <v>3574</v>
      </c>
      <c r="C633" s="55" t="s">
        <v>97</v>
      </c>
      <c r="D633" s="57" t="s">
        <v>97</v>
      </c>
      <c r="E633" s="198" t="s">
        <v>1961</v>
      </c>
      <c r="F633" s="58"/>
      <c r="G633" s="58"/>
      <c r="H633" s="181" t="s">
        <v>3575</v>
      </c>
      <c r="I633" s="47" t="s">
        <v>3011</v>
      </c>
      <c r="J633" s="47" t="s">
        <v>1889</v>
      </c>
      <c r="K633" s="47" t="s">
        <v>1894</v>
      </c>
      <c r="L633" s="47" t="s">
        <v>1931</v>
      </c>
      <c r="M633" s="47" t="s">
        <v>6</v>
      </c>
      <c r="N633" s="47"/>
      <c r="O633" s="46">
        <f>COUNTIF(Table48[[#This Row],[CMMI Comprehensive Primary Care Plus (CPC+)
Version Date: CY 2021]:[CMS Merit-based Incentive Payment System (MIPS)
Version Date: CY 2021]],"*yes*")</f>
        <v>0</v>
      </c>
      <c r="P633" s="223"/>
      <c r="Q633" s="223"/>
      <c r="R633" s="223"/>
      <c r="S633" s="223"/>
      <c r="T633" s="223"/>
      <c r="U633" s="223"/>
      <c r="V633" s="223"/>
      <c r="W633" s="223"/>
      <c r="X633" s="223"/>
      <c r="Y633" s="223"/>
      <c r="Z633" s="223"/>
      <c r="AA633" s="223"/>
      <c r="AB633" s="223"/>
      <c r="AC633" s="223"/>
      <c r="AD633" s="223"/>
      <c r="AE633" s="223"/>
      <c r="AF633" s="223"/>
      <c r="AG633" s="223"/>
      <c r="AH633" s="223"/>
    </row>
    <row r="634" spans="1:34" s="26" customFormat="1" ht="76.5" customHeight="1">
      <c r="A634" s="177" t="s">
        <v>2957</v>
      </c>
      <c r="B634" s="55" t="s">
        <v>981</v>
      </c>
      <c r="C634" s="55" t="s">
        <v>97</v>
      </c>
      <c r="D634" s="55" t="s">
        <v>97</v>
      </c>
      <c r="E634" s="198" t="s">
        <v>1949</v>
      </c>
      <c r="F634" s="58" t="s">
        <v>2786</v>
      </c>
      <c r="G634" s="58"/>
      <c r="H634" s="181" t="s">
        <v>982</v>
      </c>
      <c r="I634" s="47" t="s">
        <v>1905</v>
      </c>
      <c r="J634" s="47" t="s">
        <v>1902</v>
      </c>
      <c r="K634" s="47" t="s">
        <v>1890</v>
      </c>
      <c r="L634" s="47" t="s">
        <v>1931</v>
      </c>
      <c r="M634" s="149" t="s">
        <v>1755</v>
      </c>
      <c r="N634" s="201"/>
      <c r="O634" s="46">
        <f>COUNTIF(Table48[[#This Row],[CMMI Comprehensive Primary Care Plus (CPC+)
Version Date: CY 2021]:[CMS Merit-based Incentive Payment System (MIPS)
Version Date: CY 2021]],"*yes*")</f>
        <v>0</v>
      </c>
      <c r="P634" s="223"/>
      <c r="Q634" s="223"/>
      <c r="R634" s="223"/>
      <c r="S634" s="223"/>
      <c r="T634" s="47"/>
      <c r="U634" s="223"/>
      <c r="V634" s="223"/>
      <c r="W634" s="223"/>
      <c r="X634" s="223"/>
      <c r="Y634" s="223"/>
      <c r="Z634" s="223"/>
      <c r="AA634" s="223"/>
      <c r="AB634" s="47"/>
      <c r="AC634" s="223"/>
      <c r="AD634" s="223"/>
      <c r="AE634" s="47"/>
      <c r="AF634" s="223"/>
      <c r="AG634" s="223"/>
      <c r="AH634" s="47"/>
    </row>
    <row r="635" spans="1:34" s="26" customFormat="1" ht="76.5" customHeight="1">
      <c r="A635" s="177" t="s">
        <v>2958</v>
      </c>
      <c r="B635" s="55" t="s">
        <v>3339</v>
      </c>
      <c r="C635" s="55" t="s">
        <v>97</v>
      </c>
      <c r="D635" s="55" t="s">
        <v>97</v>
      </c>
      <c r="E635" s="198" t="s">
        <v>3124</v>
      </c>
      <c r="F635" s="62"/>
      <c r="G635" s="62"/>
      <c r="H635" s="181" t="s">
        <v>3343</v>
      </c>
      <c r="I635" s="47" t="s">
        <v>1905</v>
      </c>
      <c r="J635" s="47" t="s">
        <v>97</v>
      </c>
      <c r="K635" s="47" t="s">
        <v>1890</v>
      </c>
      <c r="L635" s="47" t="s">
        <v>1931</v>
      </c>
      <c r="M635" s="47" t="s">
        <v>5</v>
      </c>
      <c r="N635" s="47"/>
      <c r="O635" s="46">
        <f>COUNTIF(Table48[[#This Row],[CMMI Comprehensive Primary Care Plus (CPC+)
Version Date: CY 2021]:[CMS Merit-based Incentive Payment System (MIPS)
Version Date: CY 2021]],"*yes*")</f>
        <v>0</v>
      </c>
      <c r="P635" s="223"/>
      <c r="Q635" s="223"/>
      <c r="R635" s="223"/>
      <c r="S635" s="223"/>
      <c r="T635" s="223"/>
      <c r="U635" s="223"/>
      <c r="V635" s="223"/>
      <c r="W635" s="223"/>
      <c r="X635" s="223"/>
      <c r="Y635" s="223"/>
      <c r="Z635" s="223"/>
      <c r="AA635" s="223"/>
      <c r="AB635" s="223"/>
      <c r="AC635" s="223" t="s">
        <v>1</v>
      </c>
      <c r="AD635" s="223" t="s">
        <v>3689</v>
      </c>
      <c r="AE635" s="223"/>
      <c r="AF635" s="223"/>
      <c r="AG635" s="223"/>
      <c r="AH635" s="223"/>
    </row>
    <row r="636" spans="1:34" s="26" customFormat="1" ht="76.5" customHeight="1">
      <c r="A636" s="177" t="s">
        <v>2959</v>
      </c>
      <c r="B636" s="55" t="s">
        <v>2084</v>
      </c>
      <c r="C636" s="55" t="s">
        <v>97</v>
      </c>
      <c r="D636" s="55" t="s">
        <v>97</v>
      </c>
      <c r="E636" s="198" t="s">
        <v>1652</v>
      </c>
      <c r="F636" s="62"/>
      <c r="G636" s="62"/>
      <c r="H636" s="181" t="s">
        <v>3576</v>
      </c>
      <c r="I636" s="47" t="s">
        <v>1921</v>
      </c>
      <c r="J636" s="47" t="s">
        <v>1909</v>
      </c>
      <c r="K636" s="47" t="s">
        <v>1896</v>
      </c>
      <c r="L636" s="47" t="s">
        <v>1931</v>
      </c>
      <c r="M636" s="149" t="s">
        <v>5</v>
      </c>
      <c r="N636" s="47"/>
      <c r="O636" s="46">
        <f>COUNTIF(Table48[[#This Row],[CMMI Comprehensive Primary Care Plus (CPC+)
Version Date: CY 2021]:[CMS Merit-based Incentive Payment System (MIPS)
Version Date: CY 2021]],"*yes*")</f>
        <v>0</v>
      </c>
      <c r="P636" s="223"/>
      <c r="Q636" s="223"/>
      <c r="R636" s="223"/>
      <c r="S636" s="223"/>
      <c r="T636" s="223"/>
      <c r="U636" s="223"/>
      <c r="V636" s="223"/>
      <c r="W636" s="223"/>
      <c r="X636" s="223"/>
      <c r="Y636" s="223"/>
      <c r="Z636" s="223"/>
      <c r="AA636" s="223"/>
      <c r="AB636" s="223"/>
      <c r="AC636" s="223"/>
      <c r="AD636" s="223"/>
      <c r="AE636" s="223"/>
      <c r="AF636" s="223"/>
      <c r="AG636" s="223"/>
      <c r="AH636" s="223"/>
    </row>
    <row r="637" spans="1:34" s="26" customFormat="1" ht="76.5" customHeight="1">
      <c r="A637" s="177" t="s">
        <v>2960</v>
      </c>
      <c r="B637" s="55" t="s">
        <v>1929</v>
      </c>
      <c r="C637" s="55" t="s">
        <v>97</v>
      </c>
      <c r="D637" s="57" t="s">
        <v>97</v>
      </c>
      <c r="E637" s="198" t="s">
        <v>97</v>
      </c>
      <c r="F637" s="62"/>
      <c r="G637" s="62"/>
      <c r="H637" s="181" t="s">
        <v>1929</v>
      </c>
      <c r="I637" s="47" t="s">
        <v>1905</v>
      </c>
      <c r="J637" s="47" t="s">
        <v>97</v>
      </c>
      <c r="K637" s="47" t="s">
        <v>1915</v>
      </c>
      <c r="L637" s="47" t="s">
        <v>1931</v>
      </c>
      <c r="M637" s="47" t="s">
        <v>5</v>
      </c>
      <c r="N637" s="47"/>
      <c r="O637" s="46">
        <f>COUNTIF(Table48[[#This Row],[CMMI Comprehensive Primary Care Plus (CPC+)
Version Date: CY 2021]:[CMS Merit-based Incentive Payment System (MIPS)
Version Date: CY 2021]],"*yes*")</f>
        <v>0</v>
      </c>
      <c r="P637" s="223"/>
      <c r="Q637" s="223"/>
      <c r="R637" s="223"/>
      <c r="S637" s="223"/>
      <c r="T637" s="223"/>
      <c r="U637" s="223"/>
      <c r="V637" s="223"/>
      <c r="W637" s="223"/>
      <c r="X637" s="223"/>
      <c r="Y637" s="223"/>
      <c r="Z637" s="223"/>
      <c r="AA637" s="223"/>
      <c r="AB637" s="223"/>
      <c r="AC637" s="223"/>
      <c r="AD637" s="223"/>
      <c r="AE637" s="223"/>
      <c r="AF637" s="223"/>
      <c r="AG637" s="223"/>
      <c r="AH637" s="223"/>
    </row>
    <row r="638" spans="1:34" s="26" customFormat="1" ht="76.5" customHeight="1">
      <c r="A638" s="226" t="s">
        <v>2961</v>
      </c>
      <c r="B638" s="55" t="s">
        <v>3577</v>
      </c>
      <c r="C638" s="55" t="s">
        <v>97</v>
      </c>
      <c r="D638" s="55" t="s">
        <v>97</v>
      </c>
      <c r="E638" s="198" t="s">
        <v>1928</v>
      </c>
      <c r="F638" s="62"/>
      <c r="G638" s="62"/>
      <c r="H638" s="181" t="s">
        <v>3578</v>
      </c>
      <c r="I638" s="47" t="s">
        <v>1905</v>
      </c>
      <c r="J638" s="47" t="s">
        <v>1906</v>
      </c>
      <c r="K638" s="47" t="s">
        <v>1896</v>
      </c>
      <c r="L638" s="47" t="s">
        <v>1931</v>
      </c>
      <c r="M638" s="149" t="s">
        <v>5</v>
      </c>
      <c r="N638" s="47"/>
      <c r="O638" s="46">
        <f>COUNTIF(Table48[[#This Row],[CMMI Comprehensive Primary Care Plus (CPC+)
Version Date: CY 2021]:[CMS Merit-based Incentive Payment System (MIPS)
Version Date: CY 2021]],"*yes*")</f>
        <v>0</v>
      </c>
      <c r="P638" s="223"/>
      <c r="Q638" s="223"/>
      <c r="R638" s="223"/>
      <c r="S638" s="223"/>
      <c r="T638" s="223"/>
      <c r="U638" s="223"/>
      <c r="V638" s="223"/>
      <c r="W638" s="223"/>
      <c r="X638" s="223"/>
      <c r="Y638" s="223"/>
      <c r="Z638" s="223"/>
      <c r="AA638" s="223"/>
      <c r="AB638" s="223"/>
      <c r="AC638" s="223"/>
      <c r="AD638" s="223"/>
      <c r="AE638" s="223"/>
      <c r="AF638" s="223"/>
      <c r="AG638" s="223"/>
      <c r="AH638" s="223"/>
    </row>
    <row r="639" spans="1:34" s="26" customFormat="1" ht="76.5" customHeight="1">
      <c r="A639" s="177" t="s">
        <v>2962</v>
      </c>
      <c r="B639" s="55" t="s">
        <v>3861</v>
      </c>
      <c r="C639" s="55" t="s">
        <v>97</v>
      </c>
      <c r="D639" s="55" t="s">
        <v>97</v>
      </c>
      <c r="E639" s="198" t="s">
        <v>1652</v>
      </c>
      <c r="F639" s="62" t="s">
        <v>3862</v>
      </c>
      <c r="G639" s="62"/>
      <c r="H639" s="181" t="s">
        <v>3863</v>
      </c>
      <c r="I639" s="47" t="s">
        <v>1905</v>
      </c>
      <c r="J639" s="47" t="s">
        <v>1906</v>
      </c>
      <c r="K639" s="47" t="s">
        <v>1896</v>
      </c>
      <c r="L639" s="47" t="s">
        <v>1901</v>
      </c>
      <c r="M639" s="149" t="s">
        <v>1755</v>
      </c>
      <c r="N639" s="47"/>
      <c r="O639" s="46">
        <f>COUNTIF(Table48[[#This Row],[CMMI Comprehensive Primary Care Plus (CPC+)
Version Date: CY 2021]:[CMS Merit-based Incentive Payment System (MIPS)
Version Date: CY 2021]],"*yes*")</f>
        <v>1</v>
      </c>
      <c r="P639" s="223"/>
      <c r="Q639" s="223"/>
      <c r="R639" s="223"/>
      <c r="S639" s="223"/>
      <c r="T639" s="223"/>
      <c r="U639" s="223"/>
      <c r="V639" s="223"/>
      <c r="W639" s="223" t="s">
        <v>1</v>
      </c>
      <c r="X639" s="223"/>
      <c r="Y639" s="223"/>
      <c r="Z639" s="223"/>
      <c r="AA639" s="223"/>
      <c r="AB639" s="223"/>
      <c r="AC639" s="223"/>
      <c r="AD639" s="223"/>
      <c r="AE639" s="223"/>
      <c r="AF639" s="223"/>
      <c r="AG639" s="223"/>
      <c r="AH639" s="223"/>
    </row>
    <row r="640" spans="1:34" s="26" customFormat="1" ht="76.5" customHeight="1">
      <c r="A640" s="177" t="s">
        <v>2963</v>
      </c>
      <c r="B640" s="55" t="s">
        <v>2177</v>
      </c>
      <c r="C640" s="55" t="s">
        <v>97</v>
      </c>
      <c r="D640" s="55" t="s">
        <v>97</v>
      </c>
      <c r="E640" s="198" t="s">
        <v>1652</v>
      </c>
      <c r="F640" s="62" t="s">
        <v>2667</v>
      </c>
      <c r="G640" s="62" t="s">
        <v>3074</v>
      </c>
      <c r="H640" s="181" t="s">
        <v>1492</v>
      </c>
      <c r="I640" s="47" t="s">
        <v>1892</v>
      </c>
      <c r="J640" s="47" t="s">
        <v>1895</v>
      </c>
      <c r="K640" s="47" t="s">
        <v>1896</v>
      </c>
      <c r="L640" s="47" t="s">
        <v>1897</v>
      </c>
      <c r="M640" s="207" t="s">
        <v>327</v>
      </c>
      <c r="N640" s="47" t="s">
        <v>1</v>
      </c>
      <c r="O640" s="46">
        <f>COUNTIF(Table48[[#This Row],[CMMI Comprehensive Primary Care Plus (CPC+)
Version Date: CY 2021]:[CMS Merit-based Incentive Payment System (MIPS)
Version Date: CY 2021]],"*yes*")</f>
        <v>0</v>
      </c>
      <c r="P640" s="223"/>
      <c r="Q640" s="223"/>
      <c r="R640" s="223"/>
      <c r="S640" s="223"/>
      <c r="T640" s="223"/>
      <c r="U640" s="223"/>
      <c r="V640" s="223"/>
      <c r="W640" s="223"/>
      <c r="X640" s="223"/>
      <c r="Y640" s="223"/>
      <c r="Z640" s="223"/>
      <c r="AA640" s="223"/>
      <c r="AB640" s="223"/>
      <c r="AC640" s="223"/>
      <c r="AD640" s="223"/>
      <c r="AE640" s="223"/>
      <c r="AF640" s="223"/>
      <c r="AG640" s="223"/>
      <c r="AH640" s="223"/>
    </row>
    <row r="641" spans="1:34" s="26" customFormat="1" ht="76.5" customHeight="1">
      <c r="A641" s="177" t="s">
        <v>2964</v>
      </c>
      <c r="B641" s="55" t="s">
        <v>3579</v>
      </c>
      <c r="C641" s="55" t="s">
        <v>97</v>
      </c>
      <c r="D641" s="57" t="s">
        <v>97</v>
      </c>
      <c r="E641" s="198" t="s">
        <v>3580</v>
      </c>
      <c r="F641" s="62"/>
      <c r="G641" s="62"/>
      <c r="H641" s="181" t="s">
        <v>3581</v>
      </c>
      <c r="I641" s="201" t="s">
        <v>1905</v>
      </c>
      <c r="J641" s="201" t="s">
        <v>1906</v>
      </c>
      <c r="K641" s="201" t="s">
        <v>1890</v>
      </c>
      <c r="L641" s="47" t="s">
        <v>1897</v>
      </c>
      <c r="M641" s="149" t="s">
        <v>327</v>
      </c>
      <c r="N641" s="47"/>
      <c r="O641" s="46">
        <f>COUNTIF(Table48[[#This Row],[CMMI Comprehensive Primary Care Plus (CPC+)
Version Date: CY 2021]:[CMS Merit-based Incentive Payment System (MIPS)
Version Date: CY 2021]],"*yes*")</f>
        <v>0</v>
      </c>
      <c r="P641" s="223"/>
      <c r="Q641" s="223"/>
      <c r="R641" s="223"/>
      <c r="S641" s="223"/>
      <c r="T641" s="223"/>
      <c r="U641" s="223"/>
      <c r="V641" s="223"/>
      <c r="W641" s="223"/>
      <c r="X641" s="223"/>
      <c r="Y641" s="223"/>
      <c r="Z641" s="223"/>
      <c r="AA641" s="223"/>
      <c r="AB641" s="223"/>
      <c r="AC641" s="223"/>
      <c r="AD641" s="223"/>
      <c r="AE641" s="223"/>
      <c r="AF641" s="223"/>
      <c r="AG641" s="223"/>
      <c r="AH641" s="223"/>
    </row>
    <row r="642" spans="1:34" s="26" customFormat="1" ht="76.5" customHeight="1">
      <c r="A642" s="177" t="s">
        <v>2965</v>
      </c>
      <c r="B642" s="55" t="s">
        <v>917</v>
      </c>
      <c r="C642" s="55" t="s">
        <v>97</v>
      </c>
      <c r="D642" s="55" t="s">
        <v>97</v>
      </c>
      <c r="E642" s="198" t="s">
        <v>1971</v>
      </c>
      <c r="F642" s="62" t="s">
        <v>2668</v>
      </c>
      <c r="G642" s="62"/>
      <c r="H642" s="181" t="s">
        <v>1810</v>
      </c>
      <c r="I642" s="47" t="s">
        <v>1892</v>
      </c>
      <c r="J642" s="47" t="s">
        <v>1899</v>
      </c>
      <c r="K642" s="47" t="s">
        <v>1890</v>
      </c>
      <c r="L642" s="47" t="s">
        <v>1897</v>
      </c>
      <c r="M642" s="47" t="s">
        <v>5</v>
      </c>
      <c r="N642" s="47"/>
      <c r="O642" s="46">
        <f>COUNTIF(Table48[[#This Row],[CMMI Comprehensive Primary Care Plus (CPC+)
Version Date: CY 2021]:[CMS Merit-based Incentive Payment System (MIPS)
Version Date: CY 2021]],"*yes*")</f>
        <v>0</v>
      </c>
      <c r="P642" s="223"/>
      <c r="Q642" s="223"/>
      <c r="R642" s="223"/>
      <c r="S642" s="223"/>
      <c r="T642" s="223"/>
      <c r="U642" s="223"/>
      <c r="V642" s="223"/>
      <c r="W642" s="223"/>
      <c r="X642" s="223"/>
      <c r="Y642" s="223"/>
      <c r="Z642" s="223"/>
      <c r="AA642" s="223"/>
      <c r="AB642" s="223"/>
      <c r="AC642" s="223"/>
      <c r="AD642" s="223"/>
      <c r="AE642" s="223"/>
      <c r="AF642" s="223"/>
      <c r="AG642" s="223"/>
      <c r="AH642" s="223"/>
    </row>
    <row r="643" spans="1:34" s="26" customFormat="1" ht="76.5" customHeight="1">
      <c r="A643" s="177" t="s">
        <v>395</v>
      </c>
      <c r="B643" s="55" t="s">
        <v>933</v>
      </c>
      <c r="C643" s="55" t="s">
        <v>97</v>
      </c>
      <c r="D643" s="55" t="s">
        <v>97</v>
      </c>
      <c r="E643" s="198" t="s">
        <v>1954</v>
      </c>
      <c r="F643" s="58" t="s">
        <v>2777</v>
      </c>
      <c r="G643" s="58"/>
      <c r="H643" s="181" t="s">
        <v>1269</v>
      </c>
      <c r="I643" s="47" t="s">
        <v>1892</v>
      </c>
      <c r="J643" s="47" t="s">
        <v>97</v>
      </c>
      <c r="K643" s="47" t="s">
        <v>1890</v>
      </c>
      <c r="L643" s="47" t="s">
        <v>1897</v>
      </c>
      <c r="M643" s="149" t="s">
        <v>1755</v>
      </c>
      <c r="N643" s="201"/>
      <c r="O643" s="46">
        <f>COUNTIF(Table48[[#This Row],[CMMI Comprehensive Primary Care Plus (CPC+)
Version Date: CY 2021]:[CMS Merit-based Incentive Payment System (MIPS)
Version Date: CY 2021]],"*yes*")</f>
        <v>0</v>
      </c>
      <c r="P643" s="223"/>
      <c r="Q643" s="223"/>
      <c r="R643" s="223"/>
      <c r="S643" s="223"/>
      <c r="T643" s="47"/>
      <c r="U643" s="223"/>
      <c r="V643" s="223"/>
      <c r="W643" s="223"/>
      <c r="X643" s="223"/>
      <c r="Y643" s="223"/>
      <c r="Z643" s="223"/>
      <c r="AA643" s="223"/>
      <c r="AB643" s="47"/>
      <c r="AC643" s="223"/>
      <c r="AD643" s="223"/>
      <c r="AE643" s="47"/>
      <c r="AF643" s="223"/>
      <c r="AG643" s="223"/>
      <c r="AH643" s="47"/>
    </row>
    <row r="644" spans="1:34" s="26" customFormat="1" ht="76.5" customHeight="1">
      <c r="A644" s="177" t="s">
        <v>2966</v>
      </c>
      <c r="B644" s="55" t="s">
        <v>1885</v>
      </c>
      <c r="C644" s="55" t="s">
        <v>97</v>
      </c>
      <c r="D644" s="55" t="s">
        <v>97</v>
      </c>
      <c r="E644" s="198" t="s">
        <v>1976</v>
      </c>
      <c r="F644" s="62"/>
      <c r="G644" s="62"/>
      <c r="H644" s="181" t="s">
        <v>2422</v>
      </c>
      <c r="I644" s="47" t="s">
        <v>3011</v>
      </c>
      <c r="J644" s="47" t="s">
        <v>1889</v>
      </c>
      <c r="K644" s="47" t="s">
        <v>1890</v>
      </c>
      <c r="L644" s="47" t="s">
        <v>2225</v>
      </c>
      <c r="M644" s="47" t="s">
        <v>1755</v>
      </c>
      <c r="N644" s="47"/>
      <c r="O644" s="46">
        <f>COUNTIF(Table48[[#This Row],[CMMI Comprehensive Primary Care Plus (CPC+)
Version Date: CY 2021]:[CMS Merit-based Incentive Payment System (MIPS)
Version Date: CY 2021]],"*yes*")</f>
        <v>0</v>
      </c>
      <c r="P644" s="223"/>
      <c r="Q644" s="223"/>
      <c r="R644" s="223"/>
      <c r="S644" s="223"/>
      <c r="T644" s="223"/>
      <c r="U644" s="223"/>
      <c r="V644" s="223"/>
      <c r="W644" s="223"/>
      <c r="X644" s="223"/>
      <c r="Y644" s="223"/>
      <c r="Z644" s="223"/>
      <c r="AA644" s="223"/>
      <c r="AB644" s="223"/>
      <c r="AC644" s="223"/>
      <c r="AD644" s="223"/>
      <c r="AE644" s="223" t="s">
        <v>2839</v>
      </c>
      <c r="AF644" s="223"/>
      <c r="AG644" s="223"/>
      <c r="AH644" s="223"/>
    </row>
    <row r="645" spans="1:34" s="26" customFormat="1" ht="76.5" customHeight="1">
      <c r="A645" s="177" t="s">
        <v>2967</v>
      </c>
      <c r="B645" s="55" t="s">
        <v>2529</v>
      </c>
      <c r="C645" s="55" t="s">
        <v>97</v>
      </c>
      <c r="D645" s="55" t="s">
        <v>97</v>
      </c>
      <c r="E645" s="227" t="s">
        <v>1970</v>
      </c>
      <c r="F645" s="224" t="s">
        <v>2670</v>
      </c>
      <c r="G645" s="224"/>
      <c r="H645" s="228" t="s">
        <v>977</v>
      </c>
      <c r="I645" s="47" t="s">
        <v>1905</v>
      </c>
      <c r="J645" s="47" t="s">
        <v>1895</v>
      </c>
      <c r="K645" s="47" t="s">
        <v>1896</v>
      </c>
      <c r="L645" s="47" t="s">
        <v>1897</v>
      </c>
      <c r="M645" s="225" t="s">
        <v>327</v>
      </c>
      <c r="N645" s="47"/>
      <c r="O645" s="46">
        <f>COUNTIF(Table48[[#This Row],[CMMI Comprehensive Primary Care Plus (CPC+)
Version Date: CY 2021]:[CMS Merit-based Incentive Payment System (MIPS)
Version Date: CY 2021]],"*yes*")</f>
        <v>0</v>
      </c>
      <c r="P645" s="223"/>
      <c r="Q645" s="223"/>
      <c r="R645" s="223"/>
      <c r="S645" s="223"/>
      <c r="T645" s="223"/>
      <c r="U645" s="223"/>
      <c r="V645" s="223"/>
      <c r="W645" s="223"/>
      <c r="X645" s="223"/>
      <c r="Y645" s="223"/>
      <c r="Z645" s="223"/>
      <c r="AA645" s="223"/>
      <c r="AB645" s="223"/>
      <c r="AC645" s="223"/>
      <c r="AD645" s="223"/>
      <c r="AE645" s="223"/>
      <c r="AF645" s="223"/>
      <c r="AG645" s="223"/>
      <c r="AH645" s="223"/>
    </row>
    <row r="646" spans="1:34" s="26" customFormat="1" ht="76.5" customHeight="1">
      <c r="A646" s="252" t="s">
        <v>2968</v>
      </c>
      <c r="B646" s="250" t="s">
        <v>1596</v>
      </c>
      <c r="C646" s="250" t="s">
        <v>97</v>
      </c>
      <c r="D646" s="251" t="s">
        <v>97</v>
      </c>
      <c r="E646" s="227" t="s">
        <v>1652</v>
      </c>
      <c r="F646" s="222"/>
      <c r="G646" s="222"/>
      <c r="H646" s="228" t="s">
        <v>2051</v>
      </c>
      <c r="I646" s="223" t="s">
        <v>1923</v>
      </c>
      <c r="J646" s="223" t="s">
        <v>97</v>
      </c>
      <c r="K646" s="223" t="s">
        <v>1896</v>
      </c>
      <c r="L646" s="223" t="s">
        <v>1901</v>
      </c>
      <c r="M646" s="225" t="s">
        <v>6</v>
      </c>
      <c r="N646" s="225"/>
      <c r="O646" s="46">
        <f>COUNTIF(Table48[[#This Row],[CMMI Comprehensive Primary Care Plus (CPC+)
Version Date: CY 2021]:[CMS Merit-based Incentive Payment System (MIPS)
Version Date: CY 2021]],"*yes*")</f>
        <v>1</v>
      </c>
      <c r="P646" s="223"/>
      <c r="Q646" s="223"/>
      <c r="R646" s="223"/>
      <c r="S646" s="223"/>
      <c r="T646" s="223"/>
      <c r="U646" s="223" t="s">
        <v>2168</v>
      </c>
      <c r="V646" s="223"/>
      <c r="W646" s="223"/>
      <c r="X646" s="223"/>
      <c r="Y646" s="223"/>
      <c r="Z646" s="223"/>
      <c r="AA646" s="223"/>
      <c r="AB646" s="223"/>
      <c r="AC646" s="223"/>
      <c r="AD646" s="223"/>
      <c r="AE646" s="223"/>
      <c r="AF646" s="223"/>
      <c r="AG646" s="223"/>
      <c r="AH646" s="223"/>
    </row>
    <row r="647" spans="1:34" s="26" customFormat="1" ht="76.5" customHeight="1">
      <c r="A647" s="177" t="s">
        <v>2969</v>
      </c>
      <c r="B647" s="55" t="s">
        <v>1597</v>
      </c>
      <c r="C647" s="55" t="s">
        <v>97</v>
      </c>
      <c r="D647" s="55" t="s">
        <v>97</v>
      </c>
      <c r="E647" s="227" t="s">
        <v>1652</v>
      </c>
      <c r="F647" s="224"/>
      <c r="G647" s="224"/>
      <c r="H647" s="228" t="s">
        <v>2052</v>
      </c>
      <c r="I647" s="47" t="s">
        <v>1923</v>
      </c>
      <c r="J647" s="47" t="s">
        <v>97</v>
      </c>
      <c r="K647" s="47" t="s">
        <v>1896</v>
      </c>
      <c r="L647" s="47" t="s">
        <v>1901</v>
      </c>
      <c r="M647" s="225" t="s">
        <v>6</v>
      </c>
      <c r="N647" s="47"/>
      <c r="O647" s="46">
        <f>COUNTIF(Table48[[#This Row],[CMMI Comprehensive Primary Care Plus (CPC+)
Version Date: CY 2021]:[CMS Merit-based Incentive Payment System (MIPS)
Version Date: CY 2021]],"*yes*")</f>
        <v>1</v>
      </c>
      <c r="P647" s="223"/>
      <c r="Q647" s="223"/>
      <c r="R647" s="223"/>
      <c r="S647" s="223"/>
      <c r="T647" s="223"/>
      <c r="U647" s="223" t="s">
        <v>2169</v>
      </c>
      <c r="V647" s="223"/>
      <c r="W647" s="223"/>
      <c r="X647" s="223"/>
      <c r="Y647" s="223"/>
      <c r="Z647" s="223"/>
      <c r="AA647" s="223"/>
      <c r="AB647" s="223"/>
      <c r="AC647" s="223"/>
      <c r="AD647" s="223"/>
      <c r="AE647" s="223"/>
      <c r="AF647" s="223"/>
      <c r="AG647" s="223"/>
      <c r="AH647" s="223"/>
    </row>
    <row r="648" spans="1:34" s="26" customFormat="1" ht="76.5" customHeight="1">
      <c r="A648" s="177" t="s">
        <v>2970</v>
      </c>
      <c r="B648" s="55" t="s">
        <v>2877</v>
      </c>
      <c r="C648" s="55" t="s">
        <v>97</v>
      </c>
      <c r="D648" s="55" t="s">
        <v>97</v>
      </c>
      <c r="E648" s="198" t="s">
        <v>583</v>
      </c>
      <c r="F648" s="58"/>
      <c r="G648" s="58"/>
      <c r="H648" s="181" t="s">
        <v>3582</v>
      </c>
      <c r="I648" s="47" t="s">
        <v>1921</v>
      </c>
      <c r="J648" s="47" t="s">
        <v>1906</v>
      </c>
      <c r="K648" s="47" t="s">
        <v>1896</v>
      </c>
      <c r="L648" s="47" t="s">
        <v>1897</v>
      </c>
      <c r="M648" s="149" t="s">
        <v>5</v>
      </c>
      <c r="N648" s="149"/>
      <c r="O648" s="46">
        <f>COUNTIF(Table48[[#This Row],[CMMI Comprehensive Primary Care Plus (CPC+)
Version Date: CY 2021]:[CMS Merit-based Incentive Payment System (MIPS)
Version Date: CY 2021]],"*yes*")</f>
        <v>0</v>
      </c>
      <c r="P648" s="223"/>
      <c r="Q648" s="223"/>
      <c r="R648" s="223"/>
      <c r="S648" s="223"/>
      <c r="T648" s="223"/>
      <c r="U648" s="223"/>
      <c r="V648" s="223"/>
      <c r="W648" s="223"/>
      <c r="X648" s="223"/>
      <c r="Y648" s="223"/>
      <c r="Z648" s="223" t="s">
        <v>1</v>
      </c>
      <c r="AA648" s="223"/>
      <c r="AB648" s="223"/>
      <c r="AC648" s="223"/>
      <c r="AD648" s="223"/>
      <c r="AE648" s="223"/>
      <c r="AF648" s="223"/>
      <c r="AG648" s="223"/>
      <c r="AH648" s="223"/>
    </row>
    <row r="649" spans="1:34" s="26" customFormat="1" ht="76.5" customHeight="1">
      <c r="A649" s="177" t="s">
        <v>2971</v>
      </c>
      <c r="B649" s="55" t="s">
        <v>1646</v>
      </c>
      <c r="C649" s="55" t="s">
        <v>97</v>
      </c>
      <c r="D649" s="55" t="s">
        <v>97</v>
      </c>
      <c r="E649" s="198" t="s">
        <v>1650</v>
      </c>
      <c r="F649" s="58" t="s">
        <v>2734</v>
      </c>
      <c r="G649" s="58"/>
      <c r="H649" s="181" t="s">
        <v>1788</v>
      </c>
      <c r="I649" s="47" t="s">
        <v>1892</v>
      </c>
      <c r="J649" s="47" t="s">
        <v>1934</v>
      </c>
      <c r="K649" s="47" t="s">
        <v>1896</v>
      </c>
      <c r="L649" s="47" t="s">
        <v>1897</v>
      </c>
      <c r="M649" s="149" t="s">
        <v>327</v>
      </c>
      <c r="N649" s="201"/>
      <c r="O649" s="46">
        <f>COUNTIF(Table48[[#This Row],[CMMI Comprehensive Primary Care Plus (CPC+)
Version Date: CY 2021]:[CMS Merit-based Incentive Payment System (MIPS)
Version Date: CY 2021]],"*yes*")</f>
        <v>1</v>
      </c>
      <c r="P649" s="223"/>
      <c r="Q649" s="223"/>
      <c r="R649" s="223"/>
      <c r="S649" s="223"/>
      <c r="T649" s="47"/>
      <c r="U649" s="223"/>
      <c r="V649" s="223"/>
      <c r="W649" s="247" t="s">
        <v>1</v>
      </c>
      <c r="X649" s="223"/>
      <c r="Y649" s="223"/>
      <c r="Z649" s="223"/>
      <c r="AA649" s="223"/>
      <c r="AB649" s="47"/>
      <c r="AC649" s="223"/>
      <c r="AD649" s="223"/>
      <c r="AE649" s="47"/>
      <c r="AF649" s="223"/>
      <c r="AG649" s="223"/>
      <c r="AH649" s="47"/>
    </row>
    <row r="650" spans="1:34" s="26" customFormat="1" ht="76.5" customHeight="1">
      <c r="A650" s="177" t="s">
        <v>2972</v>
      </c>
      <c r="B650" s="55" t="s">
        <v>2524</v>
      </c>
      <c r="C650" s="55" t="s">
        <v>97</v>
      </c>
      <c r="D650" s="55" t="s">
        <v>97</v>
      </c>
      <c r="E650" s="198" t="s">
        <v>1650</v>
      </c>
      <c r="F650" s="58" t="s">
        <v>2738</v>
      </c>
      <c r="G650" s="58"/>
      <c r="H650" s="181" t="s">
        <v>2525</v>
      </c>
      <c r="I650" s="47" t="s">
        <v>1892</v>
      </c>
      <c r="J650" s="47" t="s">
        <v>1934</v>
      </c>
      <c r="K650" s="47" t="s">
        <v>1896</v>
      </c>
      <c r="L650" s="47" t="s">
        <v>1897</v>
      </c>
      <c r="M650" s="149" t="s">
        <v>327</v>
      </c>
      <c r="N650" s="201"/>
      <c r="O650" s="46">
        <f>COUNTIF(Table48[[#This Row],[CMMI Comprehensive Primary Care Plus (CPC+)
Version Date: CY 2021]:[CMS Merit-based Incentive Payment System (MIPS)
Version Date: CY 2021]],"*yes*")</f>
        <v>1</v>
      </c>
      <c r="P650" s="223"/>
      <c r="Q650" s="223"/>
      <c r="R650" s="223"/>
      <c r="S650" s="223"/>
      <c r="T650" s="47"/>
      <c r="U650" s="223"/>
      <c r="V650" s="223"/>
      <c r="W650" s="223" t="s">
        <v>1</v>
      </c>
      <c r="X650" s="223" t="s">
        <v>2426</v>
      </c>
      <c r="Y650" s="223"/>
      <c r="Z650" s="223"/>
      <c r="AA650" s="223"/>
      <c r="AB650" s="47"/>
      <c r="AC650" s="223"/>
      <c r="AD650" s="223"/>
      <c r="AE650" s="47"/>
      <c r="AF650" s="223"/>
      <c r="AG650" s="223"/>
      <c r="AH650" s="47"/>
    </row>
    <row r="651" spans="1:34" s="26" customFormat="1" ht="76.5" customHeight="1">
      <c r="A651" s="177" t="s">
        <v>2973</v>
      </c>
      <c r="B651" s="55" t="s">
        <v>2299</v>
      </c>
      <c r="C651" s="55" t="s">
        <v>97</v>
      </c>
      <c r="D651" s="55" t="s">
        <v>97</v>
      </c>
      <c r="E651" s="198" t="s">
        <v>1970</v>
      </c>
      <c r="F651" s="62" t="s">
        <v>2800</v>
      </c>
      <c r="G651" s="62"/>
      <c r="H651" s="181" t="s">
        <v>1012</v>
      </c>
      <c r="I651" s="47" t="s">
        <v>1905</v>
      </c>
      <c r="J651" s="47" t="s">
        <v>1895</v>
      </c>
      <c r="K651" s="47" t="s">
        <v>1896</v>
      </c>
      <c r="L651" s="47" t="s">
        <v>1897</v>
      </c>
      <c r="M651" s="47" t="s">
        <v>1755</v>
      </c>
      <c r="N651" s="47"/>
      <c r="O651" s="46">
        <f>COUNTIF(Table48[[#This Row],[CMMI Comprehensive Primary Care Plus (CPC+)
Version Date: CY 2021]:[CMS Merit-based Incentive Payment System (MIPS)
Version Date: CY 2021]],"*yes*")</f>
        <v>1</v>
      </c>
      <c r="P651" s="223"/>
      <c r="Q651" s="223"/>
      <c r="R651" s="223"/>
      <c r="S651" s="223"/>
      <c r="T651" s="223"/>
      <c r="U651" s="223"/>
      <c r="V651" s="223"/>
      <c r="W651" s="223" t="s">
        <v>1</v>
      </c>
      <c r="X651" s="223"/>
      <c r="Y651" s="223"/>
      <c r="Z651" s="223"/>
      <c r="AA651" s="223"/>
      <c r="AB651" s="223"/>
      <c r="AC651" s="223"/>
      <c r="AD651" s="223"/>
      <c r="AE651" s="223"/>
      <c r="AF651" s="223"/>
      <c r="AG651" s="223"/>
      <c r="AH651" s="223"/>
    </row>
    <row r="652" spans="1:34" s="26" customFormat="1" ht="76.5" customHeight="1">
      <c r="A652" s="177" t="s">
        <v>2974</v>
      </c>
      <c r="B652" s="55" t="s">
        <v>928</v>
      </c>
      <c r="C652" s="55" t="s">
        <v>97</v>
      </c>
      <c r="D652" s="55" t="s">
        <v>97</v>
      </c>
      <c r="E652" s="198" t="s">
        <v>1653</v>
      </c>
      <c r="F652" s="224" t="s">
        <v>2672</v>
      </c>
      <c r="G652" s="224"/>
      <c r="H652" s="228" t="s">
        <v>1268</v>
      </c>
      <c r="I652" s="47" t="s">
        <v>1892</v>
      </c>
      <c r="J652" s="47" t="s">
        <v>1911</v>
      </c>
      <c r="K652" s="47" t="s">
        <v>1890</v>
      </c>
      <c r="L652" s="47" t="s">
        <v>1897</v>
      </c>
      <c r="M652" s="47" t="s">
        <v>1755</v>
      </c>
      <c r="N652" s="47"/>
      <c r="O652" s="46">
        <f>COUNTIF(Table48[[#This Row],[CMMI Comprehensive Primary Care Plus (CPC+)
Version Date: CY 2021]:[CMS Merit-based Incentive Payment System (MIPS)
Version Date: CY 2021]],"*yes*")</f>
        <v>1</v>
      </c>
      <c r="P652" s="223"/>
      <c r="Q652" s="223"/>
      <c r="R652" s="223"/>
      <c r="S652" s="223"/>
      <c r="T652" s="223"/>
      <c r="U652" s="223"/>
      <c r="V652" s="223"/>
      <c r="W652" s="223" t="s">
        <v>1</v>
      </c>
      <c r="X652" s="223" t="s">
        <v>2478</v>
      </c>
      <c r="Y652" s="223"/>
      <c r="Z652" s="223"/>
      <c r="AA652" s="223"/>
      <c r="AB652" s="223"/>
      <c r="AC652" s="223"/>
      <c r="AD652" s="223"/>
      <c r="AE652" s="223"/>
      <c r="AF652" s="223"/>
      <c r="AG652" s="223"/>
      <c r="AH652" s="223"/>
    </row>
    <row r="653" spans="1:34" s="26" customFormat="1" ht="76.5" customHeight="1">
      <c r="A653" s="177" t="s">
        <v>396</v>
      </c>
      <c r="B653" s="55" t="s">
        <v>925</v>
      </c>
      <c r="C653" s="55" t="s">
        <v>97</v>
      </c>
      <c r="D653" s="57" t="s">
        <v>97</v>
      </c>
      <c r="E653" s="210" t="s">
        <v>1653</v>
      </c>
      <c r="F653" s="62" t="s">
        <v>2671</v>
      </c>
      <c r="G653" s="62"/>
      <c r="H653" s="181" t="s">
        <v>926</v>
      </c>
      <c r="I653" s="47" t="s">
        <v>1892</v>
      </c>
      <c r="J653" s="47" t="s">
        <v>1911</v>
      </c>
      <c r="K653" s="47" t="s">
        <v>1890</v>
      </c>
      <c r="L653" s="47" t="s">
        <v>1897</v>
      </c>
      <c r="M653" s="149" t="s">
        <v>5</v>
      </c>
      <c r="N653" s="149"/>
      <c r="O653" s="46">
        <f>COUNTIF(Table48[[#This Row],[CMMI Comprehensive Primary Care Plus (CPC+)
Version Date: CY 2021]:[CMS Merit-based Incentive Payment System (MIPS)
Version Date: CY 2021]],"*yes*")</f>
        <v>0</v>
      </c>
      <c r="P653" s="223"/>
      <c r="Q653" s="223"/>
      <c r="R653" s="223"/>
      <c r="S653" s="223"/>
      <c r="T653" s="223"/>
      <c r="U653" s="223"/>
      <c r="V653" s="223"/>
      <c r="W653" s="223"/>
      <c r="X653" s="223" t="s">
        <v>2478</v>
      </c>
      <c r="Y653" s="223"/>
      <c r="Z653" s="223"/>
      <c r="AA653" s="223"/>
      <c r="AB653" s="223"/>
      <c r="AC653" s="223"/>
      <c r="AD653" s="223"/>
      <c r="AE653" s="223"/>
      <c r="AF653" s="223"/>
      <c r="AG653" s="223"/>
      <c r="AH653" s="223"/>
    </row>
    <row r="654" spans="1:34" s="26" customFormat="1" ht="76.5" customHeight="1">
      <c r="A654" s="226" t="s">
        <v>2975</v>
      </c>
      <c r="B654" s="55" t="s">
        <v>924</v>
      </c>
      <c r="C654" s="55" t="s">
        <v>97</v>
      </c>
      <c r="D654" s="55" t="s">
        <v>97</v>
      </c>
      <c r="E654" s="198" t="s">
        <v>1653</v>
      </c>
      <c r="F654" s="62"/>
      <c r="G654" s="62"/>
      <c r="H654" s="181" t="s">
        <v>1266</v>
      </c>
      <c r="I654" s="47" t="s">
        <v>1892</v>
      </c>
      <c r="J654" s="47" t="s">
        <v>1911</v>
      </c>
      <c r="K654" s="47" t="s">
        <v>1890</v>
      </c>
      <c r="L654" s="47" t="s">
        <v>1897</v>
      </c>
      <c r="M654" s="47" t="s">
        <v>5</v>
      </c>
      <c r="N654" s="47"/>
      <c r="O654" s="46">
        <f>COUNTIF(Table48[[#This Row],[CMMI Comprehensive Primary Care Plus (CPC+)
Version Date: CY 2021]:[CMS Merit-based Incentive Payment System (MIPS)
Version Date: CY 2021]],"*yes*")</f>
        <v>0</v>
      </c>
      <c r="P654" s="223"/>
      <c r="Q654" s="223"/>
      <c r="R654" s="223"/>
      <c r="S654" s="223"/>
      <c r="T654" s="223"/>
      <c r="U654" s="223"/>
      <c r="V654" s="223"/>
      <c r="W654" s="223"/>
      <c r="X654" s="223"/>
      <c r="Y654" s="223"/>
      <c r="Z654" s="223"/>
      <c r="AA654" s="223"/>
      <c r="AB654" s="223"/>
      <c r="AC654" s="223"/>
      <c r="AD654" s="223"/>
      <c r="AE654" s="223"/>
      <c r="AF654" s="223"/>
      <c r="AG654" s="223"/>
      <c r="AH654" s="223"/>
    </row>
    <row r="655" spans="1:34" s="26" customFormat="1" ht="76.5" customHeight="1">
      <c r="A655" s="178" t="s">
        <v>3006</v>
      </c>
      <c r="B655" s="55" t="s">
        <v>927</v>
      </c>
      <c r="C655" s="55" t="s">
        <v>97</v>
      </c>
      <c r="D655" s="57" t="s">
        <v>97</v>
      </c>
      <c r="E655" s="210" t="s">
        <v>1653</v>
      </c>
      <c r="F655" s="62"/>
      <c r="G655" s="62"/>
      <c r="H655" s="181" t="s">
        <v>1267</v>
      </c>
      <c r="I655" s="47" t="s">
        <v>1892</v>
      </c>
      <c r="J655" s="47" t="s">
        <v>1911</v>
      </c>
      <c r="K655" s="47" t="s">
        <v>1890</v>
      </c>
      <c r="L655" s="47" t="s">
        <v>1897</v>
      </c>
      <c r="M655" s="149" t="s">
        <v>1755</v>
      </c>
      <c r="N655" s="149"/>
      <c r="O655" s="46">
        <f>COUNTIF(Table48[[#This Row],[CMMI Comprehensive Primary Care Plus (CPC+)
Version Date: CY 2021]:[CMS Merit-based Incentive Payment System (MIPS)
Version Date: CY 2021]],"*yes*")</f>
        <v>0</v>
      </c>
      <c r="P655" s="223"/>
      <c r="Q655" s="223"/>
      <c r="R655" s="223"/>
      <c r="S655" s="223"/>
      <c r="T655" s="223"/>
      <c r="U655" s="223"/>
      <c r="V655" s="223"/>
      <c r="W655" s="223"/>
      <c r="X655" s="223"/>
      <c r="Y655" s="223"/>
      <c r="Z655" s="223"/>
      <c r="AA655" s="223"/>
      <c r="AB655" s="223"/>
      <c r="AC655" s="223"/>
      <c r="AD655" s="223"/>
      <c r="AE655" s="47"/>
      <c r="AF655" s="223"/>
      <c r="AG655" s="223"/>
      <c r="AH655" s="223"/>
    </row>
    <row r="656" spans="1:34" s="26" customFormat="1" ht="76.5" customHeight="1">
      <c r="A656" s="178" t="s">
        <v>3034</v>
      </c>
      <c r="B656" s="55" t="s">
        <v>3583</v>
      </c>
      <c r="C656" s="55" t="s">
        <v>97</v>
      </c>
      <c r="D656" s="56" t="s">
        <v>97</v>
      </c>
      <c r="E656" s="198" t="s">
        <v>3584</v>
      </c>
      <c r="F656" s="62"/>
      <c r="G656" s="62"/>
      <c r="H656" s="181" t="s">
        <v>3585</v>
      </c>
      <c r="I656" s="47" t="s">
        <v>3000</v>
      </c>
      <c r="J656" s="201" t="s">
        <v>1893</v>
      </c>
      <c r="K656" s="47" t="s">
        <v>1890</v>
      </c>
      <c r="L656" s="47" t="s">
        <v>1897</v>
      </c>
      <c r="M656" s="47" t="s">
        <v>5</v>
      </c>
      <c r="N656" s="47"/>
      <c r="O656" s="46">
        <f>COUNTIF(Table48[[#This Row],[CMMI Comprehensive Primary Care Plus (CPC+)
Version Date: CY 2021]:[CMS Merit-based Incentive Payment System (MIPS)
Version Date: CY 2021]],"*yes*")</f>
        <v>0</v>
      </c>
      <c r="P656" s="223"/>
      <c r="Q656" s="223"/>
      <c r="R656" s="223"/>
      <c r="S656" s="223"/>
      <c r="T656" s="47"/>
      <c r="U656" s="223"/>
      <c r="V656" s="223"/>
      <c r="W656" s="223"/>
      <c r="X656" s="223"/>
      <c r="Y656" s="223"/>
      <c r="Z656" s="223"/>
      <c r="AA656" s="223"/>
      <c r="AB656" s="47"/>
      <c r="AC656" s="223"/>
      <c r="AD656" s="223"/>
      <c r="AE656" s="47"/>
      <c r="AF656" s="223"/>
      <c r="AG656" s="223"/>
      <c r="AH656" s="47"/>
    </row>
    <row r="657" spans="1:34" s="26" customFormat="1" ht="76.5" customHeight="1">
      <c r="A657" s="178" t="s">
        <v>3035</v>
      </c>
      <c r="B657" s="55" t="s">
        <v>2017</v>
      </c>
      <c r="C657" s="55" t="s">
        <v>97</v>
      </c>
      <c r="D657" s="56" t="s">
        <v>97</v>
      </c>
      <c r="E657" s="198" t="s">
        <v>97</v>
      </c>
      <c r="F657" s="62"/>
      <c r="G657" s="62"/>
      <c r="H657" s="181" t="s">
        <v>2017</v>
      </c>
      <c r="I657" s="47" t="s">
        <v>1905</v>
      </c>
      <c r="J657" s="47" t="s">
        <v>97</v>
      </c>
      <c r="K657" s="47" t="s">
        <v>1896</v>
      </c>
      <c r="L657" s="47" t="s">
        <v>1931</v>
      </c>
      <c r="M657" s="47" t="s">
        <v>5</v>
      </c>
      <c r="N657" s="47"/>
      <c r="O657" s="46">
        <f>COUNTIF(Table48[[#This Row],[CMMI Comprehensive Primary Care Plus (CPC+)
Version Date: CY 2021]:[CMS Merit-based Incentive Payment System (MIPS)
Version Date: CY 2021]],"*yes*")</f>
        <v>0</v>
      </c>
      <c r="P657" s="223"/>
      <c r="Q657" s="223"/>
      <c r="R657" s="223"/>
      <c r="S657" s="223"/>
      <c r="T657" s="47"/>
      <c r="U657" s="223"/>
      <c r="V657" s="223"/>
      <c r="W657" s="223"/>
      <c r="X657" s="223"/>
      <c r="Y657" s="223"/>
      <c r="Z657" s="223"/>
      <c r="AA657" s="223"/>
      <c r="AB657" s="47"/>
      <c r="AC657" s="223"/>
      <c r="AD657" s="223"/>
      <c r="AE657" s="47"/>
      <c r="AF657" s="223"/>
      <c r="AG657" s="223"/>
      <c r="AH657" s="47"/>
    </row>
    <row r="658" spans="1:34" s="26" customFormat="1" ht="76.5" customHeight="1">
      <c r="A658" s="178" t="s">
        <v>3036</v>
      </c>
      <c r="B658" s="55" t="s">
        <v>3104</v>
      </c>
      <c r="C658" s="55" t="s">
        <v>97</v>
      </c>
      <c r="D658" s="57" t="s">
        <v>97</v>
      </c>
      <c r="E658" s="210" t="s">
        <v>1976</v>
      </c>
      <c r="F658" s="58"/>
      <c r="G658" s="58"/>
      <c r="H658" s="181" t="s">
        <v>3105</v>
      </c>
      <c r="I658" s="47" t="s">
        <v>1905</v>
      </c>
      <c r="J658" s="47" t="s">
        <v>97</v>
      </c>
      <c r="K658" s="47" t="s">
        <v>1890</v>
      </c>
      <c r="L658" s="47" t="s">
        <v>1897</v>
      </c>
      <c r="M658" s="149" t="s">
        <v>5</v>
      </c>
      <c r="N658" s="47"/>
      <c r="O658" s="46">
        <f>COUNTIF(Table48[[#This Row],[CMMI Comprehensive Primary Care Plus (CPC+)
Version Date: CY 2021]:[CMS Merit-based Incentive Payment System (MIPS)
Version Date: CY 2021]],"*yes*")</f>
        <v>0</v>
      </c>
      <c r="P658" s="223"/>
      <c r="Q658" s="223"/>
      <c r="R658" s="223"/>
      <c r="S658" s="223"/>
      <c r="T658" s="47"/>
      <c r="U658" s="223"/>
      <c r="V658" s="223"/>
      <c r="W658" s="223"/>
      <c r="X658" s="223"/>
      <c r="Y658" s="223"/>
      <c r="Z658" s="223"/>
      <c r="AA658" s="223"/>
      <c r="AB658" s="47"/>
      <c r="AC658" s="223"/>
      <c r="AD658" s="223"/>
      <c r="AE658" s="47"/>
      <c r="AF658" s="223"/>
      <c r="AG658" s="223"/>
      <c r="AH658" s="47"/>
    </row>
    <row r="659" spans="1:34" s="26" customFormat="1" ht="76.5" customHeight="1">
      <c r="A659" s="178" t="s">
        <v>3037</v>
      </c>
      <c r="B659" s="55" t="s">
        <v>1930</v>
      </c>
      <c r="C659" s="55" t="s">
        <v>97</v>
      </c>
      <c r="D659" s="55" t="s">
        <v>97</v>
      </c>
      <c r="E659" s="210" t="s">
        <v>97</v>
      </c>
      <c r="F659" s="62"/>
      <c r="G659" s="62"/>
      <c r="H659" s="181" t="s">
        <v>1930</v>
      </c>
      <c r="I659" s="47" t="s">
        <v>1905</v>
      </c>
      <c r="J659" s="47" t="s">
        <v>97</v>
      </c>
      <c r="K659" s="47" t="s">
        <v>1915</v>
      </c>
      <c r="L659" s="47" t="s">
        <v>1931</v>
      </c>
      <c r="M659" s="149" t="s">
        <v>5</v>
      </c>
      <c r="N659" s="47"/>
      <c r="O659" s="46">
        <f>COUNTIF(Table48[[#This Row],[CMMI Comprehensive Primary Care Plus (CPC+)
Version Date: CY 2021]:[CMS Merit-based Incentive Payment System (MIPS)
Version Date: CY 2021]],"*yes*")</f>
        <v>0</v>
      </c>
      <c r="P659" s="223"/>
      <c r="Q659" s="223"/>
      <c r="R659" s="223"/>
      <c r="S659" s="223"/>
      <c r="T659" s="223"/>
      <c r="U659" s="223"/>
      <c r="V659" s="223"/>
      <c r="W659" s="223"/>
      <c r="X659" s="223"/>
      <c r="Y659" s="223"/>
      <c r="Z659" s="223"/>
      <c r="AA659" s="223"/>
      <c r="AB659" s="223"/>
      <c r="AC659" s="223"/>
      <c r="AD659" s="223"/>
      <c r="AE659" s="223"/>
      <c r="AF659" s="223"/>
      <c r="AG659" s="223"/>
      <c r="AH659" s="223"/>
    </row>
    <row r="660" spans="1:34" s="253" customFormat="1" ht="76.5" customHeight="1">
      <c r="A660" s="178" t="s">
        <v>3038</v>
      </c>
      <c r="B660" s="55" t="s">
        <v>3327</v>
      </c>
      <c r="C660" s="55" t="s">
        <v>97</v>
      </c>
      <c r="D660" s="55" t="s">
        <v>97</v>
      </c>
      <c r="E660" s="210" t="s">
        <v>1652</v>
      </c>
      <c r="F660" s="62"/>
      <c r="G660" s="181"/>
      <c r="H660" s="47" t="s">
        <v>3440</v>
      </c>
      <c r="I660" s="47" t="s">
        <v>1905</v>
      </c>
      <c r="J660" s="47" t="s">
        <v>97</v>
      </c>
      <c r="K660" s="47" t="s">
        <v>1915</v>
      </c>
      <c r="L660" s="149" t="s">
        <v>1931</v>
      </c>
      <c r="M660" s="149" t="s">
        <v>5</v>
      </c>
      <c r="N660" s="47"/>
      <c r="O660" s="46">
        <f>COUNTIF(Table48[[#This Row],[CMMI Comprehensive Primary Care Plus (CPC+)
Version Date: CY 2021]:[CMS Merit-based Incentive Payment System (MIPS)
Version Date: CY 2021]],"*yes*")</f>
        <v>1</v>
      </c>
      <c r="P660" s="223"/>
      <c r="Q660" s="223"/>
      <c r="R660" s="223"/>
      <c r="S660" s="223"/>
      <c r="T660" s="223" t="s">
        <v>1</v>
      </c>
      <c r="U660" s="223"/>
      <c r="V660" s="223"/>
      <c r="W660" s="223"/>
      <c r="X660" s="223"/>
      <c r="Y660" s="223"/>
      <c r="Z660" s="223"/>
      <c r="AA660" s="223"/>
      <c r="AB660" s="223"/>
      <c r="AC660" s="223"/>
      <c r="AD660" s="223"/>
      <c r="AE660" s="223"/>
      <c r="AF660" s="223"/>
      <c r="AG660" s="223"/>
      <c r="AH660" s="223"/>
    </row>
    <row r="661" spans="1:34" s="26" customFormat="1" ht="76.5" customHeight="1">
      <c r="A661" s="178" t="s">
        <v>3039</v>
      </c>
      <c r="B661" s="55" t="s">
        <v>2355</v>
      </c>
      <c r="C661" s="55" t="s">
        <v>97</v>
      </c>
      <c r="D661" s="55" t="s">
        <v>97</v>
      </c>
      <c r="E661" s="210" t="s">
        <v>1976</v>
      </c>
      <c r="F661" s="62"/>
      <c r="G661" s="181"/>
      <c r="H661" s="47" t="s">
        <v>1610</v>
      </c>
      <c r="I661" s="47" t="s">
        <v>1921</v>
      </c>
      <c r="J661" s="47" t="s">
        <v>97</v>
      </c>
      <c r="K661" s="47" t="s">
        <v>1915</v>
      </c>
      <c r="L661" s="149" t="s">
        <v>1897</v>
      </c>
      <c r="M661" s="149" t="s">
        <v>5</v>
      </c>
      <c r="N661" s="47"/>
      <c r="O661" s="46">
        <f>COUNTIF(Table48[[#This Row],[CMMI Comprehensive Primary Care Plus (CPC+)
Version Date: CY 2021]:[CMS Merit-based Incentive Payment System (MIPS)
Version Date: CY 2021]],"*yes*")</f>
        <v>0</v>
      </c>
      <c r="P661" s="223"/>
      <c r="Q661" s="223"/>
      <c r="R661" s="223"/>
      <c r="S661" s="223"/>
      <c r="T661" s="223"/>
      <c r="U661" s="223"/>
      <c r="V661" s="223"/>
      <c r="W661" s="223"/>
      <c r="X661" s="223"/>
      <c r="Y661" s="223"/>
      <c r="Z661" s="223"/>
      <c r="AA661" s="223"/>
      <c r="AB661" s="223"/>
      <c r="AC661" s="223"/>
      <c r="AD661" s="223" t="s">
        <v>1</v>
      </c>
      <c r="AE661" s="223"/>
      <c r="AF661" s="223"/>
      <c r="AG661" s="223"/>
      <c r="AH661" s="223"/>
    </row>
    <row r="662" spans="1:34" s="26" customFormat="1" ht="76.5" customHeight="1">
      <c r="A662" s="178" t="s">
        <v>3040</v>
      </c>
      <c r="B662" s="55" t="s">
        <v>3324</v>
      </c>
      <c r="C662" s="55" t="s">
        <v>97</v>
      </c>
      <c r="D662" s="55" t="s">
        <v>97</v>
      </c>
      <c r="E662" s="210" t="s">
        <v>3326</v>
      </c>
      <c r="F662" s="62" t="s">
        <v>3322</v>
      </c>
      <c r="G662" s="181" t="s">
        <v>3323</v>
      </c>
      <c r="H662" s="47" t="s">
        <v>3325</v>
      </c>
      <c r="I662" s="47" t="s">
        <v>1892</v>
      </c>
      <c r="J662" s="47" t="s">
        <v>1934</v>
      </c>
      <c r="K662" s="47" t="s">
        <v>1896</v>
      </c>
      <c r="L662" s="149" t="s">
        <v>1897</v>
      </c>
      <c r="M662" s="149" t="s">
        <v>3450</v>
      </c>
      <c r="N662" s="47"/>
      <c r="O662" s="46">
        <f>COUNTIF(Table48[[#This Row],[CMMI Comprehensive Primary Care Plus (CPC+)
Version Date: CY 2021]:[CMS Merit-based Incentive Payment System (MIPS)
Version Date: CY 2021]],"*yes*")</f>
        <v>2</v>
      </c>
      <c r="P662" s="223"/>
      <c r="Q662" s="223"/>
      <c r="R662" s="223"/>
      <c r="S662" s="223" t="s">
        <v>1</v>
      </c>
      <c r="T662" s="223"/>
      <c r="U662" s="223"/>
      <c r="V662" s="223"/>
      <c r="W662" s="223" t="s">
        <v>1</v>
      </c>
      <c r="X662" s="223"/>
      <c r="Y662" s="223"/>
      <c r="Z662" s="223"/>
      <c r="AA662" s="223"/>
      <c r="AB662" s="223"/>
      <c r="AC662" s="223"/>
      <c r="AD662" s="223"/>
      <c r="AE662" s="223"/>
      <c r="AF662" s="223"/>
      <c r="AG662" s="223"/>
      <c r="AH662" s="223"/>
    </row>
    <row r="663" spans="1:34" s="26" customFormat="1" ht="76.5" customHeight="1">
      <c r="A663" s="177" t="s">
        <v>3159</v>
      </c>
      <c r="B663" s="55" t="s">
        <v>3359</v>
      </c>
      <c r="C663" s="55" t="s">
        <v>97</v>
      </c>
      <c r="D663" s="55" t="s">
        <v>97</v>
      </c>
      <c r="E663" s="198" t="s">
        <v>1951</v>
      </c>
      <c r="F663" s="58"/>
      <c r="G663" s="58"/>
      <c r="H663" s="181" t="s">
        <v>3360</v>
      </c>
      <c r="I663" s="47" t="s">
        <v>3000</v>
      </c>
      <c r="J663" s="47" t="s">
        <v>1907</v>
      </c>
      <c r="K663" s="47" t="s">
        <v>1890</v>
      </c>
      <c r="L663" s="47" t="s">
        <v>1897</v>
      </c>
      <c r="M663" s="149" t="s">
        <v>5</v>
      </c>
      <c r="N663" s="201"/>
      <c r="O663" s="46">
        <f>COUNTIF(Table48[[#This Row],[CMMI Comprehensive Primary Care Plus (CPC+)
Version Date: CY 2021]:[CMS Merit-based Incentive Payment System (MIPS)
Version Date: CY 2021]],"*yes*")</f>
        <v>0</v>
      </c>
      <c r="P663" s="223"/>
      <c r="Q663" s="223"/>
      <c r="R663" s="223"/>
      <c r="S663" s="223"/>
      <c r="T663" s="47"/>
      <c r="U663" s="223"/>
      <c r="V663" s="223"/>
      <c r="W663" s="223"/>
      <c r="X663" s="223"/>
      <c r="Y663" s="223"/>
      <c r="Z663" s="223" t="s">
        <v>1</v>
      </c>
      <c r="AA663" s="223"/>
      <c r="AB663" s="47"/>
      <c r="AC663" s="223"/>
      <c r="AD663" s="223"/>
      <c r="AE663" s="47"/>
      <c r="AF663" s="223"/>
      <c r="AG663" s="223"/>
      <c r="AH663" s="47"/>
    </row>
    <row r="664" spans="1:34" s="26" customFormat="1" ht="76.5" customHeight="1">
      <c r="A664" s="177" t="s">
        <v>336</v>
      </c>
      <c r="B664" s="55" t="s">
        <v>2533</v>
      </c>
      <c r="C664" s="55" t="s">
        <v>97</v>
      </c>
      <c r="D664" s="55" t="s">
        <v>97</v>
      </c>
      <c r="E664" s="198" t="s">
        <v>2534</v>
      </c>
      <c r="F664" s="62" t="s">
        <v>2674</v>
      </c>
      <c r="G664" s="62"/>
      <c r="H664" s="181" t="s">
        <v>2535</v>
      </c>
      <c r="I664" s="201" t="s">
        <v>1892</v>
      </c>
      <c r="J664" s="47" t="s">
        <v>1895</v>
      </c>
      <c r="K664" s="47" t="s">
        <v>1896</v>
      </c>
      <c r="L664" s="47" t="s">
        <v>1897</v>
      </c>
      <c r="M664" s="47" t="s">
        <v>327</v>
      </c>
      <c r="N664" s="47"/>
      <c r="O664" s="46">
        <f>COUNTIF(Table48[[#This Row],[CMMI Comprehensive Primary Care Plus (CPC+)
Version Date: CY 2021]:[CMS Merit-based Incentive Payment System (MIPS)
Version Date: CY 2021]],"*yes*")</f>
        <v>1</v>
      </c>
      <c r="P664" s="223"/>
      <c r="Q664" s="223"/>
      <c r="R664" s="223"/>
      <c r="S664" s="223"/>
      <c r="T664" s="223"/>
      <c r="U664" s="223"/>
      <c r="V664" s="223"/>
      <c r="W664" s="223" t="s">
        <v>1</v>
      </c>
      <c r="X664" s="223"/>
      <c r="Y664" s="223"/>
      <c r="Z664" s="223"/>
      <c r="AA664" s="223"/>
      <c r="AB664" s="223"/>
      <c r="AC664" s="223"/>
      <c r="AD664" s="223"/>
      <c r="AE664" s="223"/>
      <c r="AF664" s="223"/>
      <c r="AG664" s="223"/>
      <c r="AH664" s="223"/>
    </row>
    <row r="665" spans="1:34" s="26" customFormat="1" ht="76.5" customHeight="1">
      <c r="A665" s="177" t="s">
        <v>397</v>
      </c>
      <c r="B665" s="55" t="s">
        <v>3586</v>
      </c>
      <c r="C665" s="55" t="s">
        <v>97</v>
      </c>
      <c r="D665" s="57" t="s">
        <v>97</v>
      </c>
      <c r="E665" s="198" t="s">
        <v>1976</v>
      </c>
      <c r="F665" s="62"/>
      <c r="G665" s="62"/>
      <c r="H665" s="181" t="s">
        <v>3587</v>
      </c>
      <c r="I665" s="47" t="s">
        <v>1892</v>
      </c>
      <c r="J665" s="47" t="s">
        <v>1903</v>
      </c>
      <c r="K665" s="47" t="s">
        <v>1890</v>
      </c>
      <c r="L665" s="47" t="s">
        <v>2210</v>
      </c>
      <c r="M665" s="149" t="s">
        <v>1755</v>
      </c>
      <c r="N665" s="149"/>
      <c r="O665" s="46">
        <f>COUNTIF(Table48[[#This Row],[CMMI Comprehensive Primary Care Plus (CPC+)
Version Date: CY 2021]:[CMS Merit-based Incentive Payment System (MIPS)
Version Date: CY 2021]],"*yes*")</f>
        <v>1</v>
      </c>
      <c r="P665" s="223"/>
      <c r="Q665" s="223"/>
      <c r="R665" s="223"/>
      <c r="S665" s="223"/>
      <c r="T665" s="223"/>
      <c r="U665" s="223" t="s">
        <v>2176</v>
      </c>
      <c r="V665" s="223"/>
      <c r="W665" s="223"/>
      <c r="X665" s="223"/>
      <c r="Y665" s="223"/>
      <c r="Z665" s="223"/>
      <c r="AA665" s="223"/>
      <c r="AB665" s="223"/>
      <c r="AC665" s="223"/>
      <c r="AD665" s="223"/>
      <c r="AE665" s="223"/>
      <c r="AF665" s="223"/>
      <c r="AG665" s="223" t="s">
        <v>3913</v>
      </c>
      <c r="AH665" s="223" t="s">
        <v>1</v>
      </c>
    </row>
    <row r="666" spans="1:34" s="26" customFormat="1" ht="76.5" customHeight="1">
      <c r="A666" s="177" t="s">
        <v>3160</v>
      </c>
      <c r="B666" s="55" t="s">
        <v>1714</v>
      </c>
      <c r="C666" s="55" t="s">
        <v>97</v>
      </c>
      <c r="D666" s="55" t="s">
        <v>97</v>
      </c>
      <c r="E666" s="198" t="s">
        <v>1800</v>
      </c>
      <c r="F666" s="58"/>
      <c r="G666" s="58"/>
      <c r="H666" s="181" t="s">
        <v>1795</v>
      </c>
      <c r="I666" s="47" t="s">
        <v>1921</v>
      </c>
      <c r="J666" s="47" t="s">
        <v>1893</v>
      </c>
      <c r="K666" s="47" t="s">
        <v>1890</v>
      </c>
      <c r="L666" s="47" t="s">
        <v>1931</v>
      </c>
      <c r="M666" s="149" t="s">
        <v>5</v>
      </c>
      <c r="N666" s="201"/>
      <c r="O666" s="46">
        <f>COUNTIF(Table48[[#This Row],[CMMI Comprehensive Primary Care Plus (CPC+)
Version Date: CY 2021]:[CMS Merit-based Incentive Payment System (MIPS)
Version Date: CY 2021]],"*yes*")</f>
        <v>0</v>
      </c>
      <c r="P666" s="223"/>
      <c r="Q666" s="223"/>
      <c r="R666" s="223"/>
      <c r="S666" s="223"/>
      <c r="T666" s="47"/>
      <c r="U666" s="223"/>
      <c r="V666" s="223"/>
      <c r="W666" s="223"/>
      <c r="X666" s="223"/>
      <c r="Y666" s="223"/>
      <c r="Z666" s="223"/>
      <c r="AA666" s="223"/>
      <c r="AB666" s="47"/>
      <c r="AC666" s="223"/>
      <c r="AD666" s="223"/>
      <c r="AE666" s="47"/>
      <c r="AF666" s="223"/>
      <c r="AG666" s="223"/>
      <c r="AH666" s="47" t="s">
        <v>1715</v>
      </c>
    </row>
    <row r="667" spans="1:34" s="26" customFormat="1" ht="76.5" customHeight="1">
      <c r="A667" s="177" t="s">
        <v>3161</v>
      </c>
      <c r="B667" s="55" t="s">
        <v>3588</v>
      </c>
      <c r="C667" s="55" t="s">
        <v>97</v>
      </c>
      <c r="D667" s="57" t="s">
        <v>97</v>
      </c>
      <c r="E667" s="198" t="s">
        <v>583</v>
      </c>
      <c r="F667" s="58"/>
      <c r="G667" s="58"/>
      <c r="H667" s="181" t="s">
        <v>3589</v>
      </c>
      <c r="I667" s="47" t="s">
        <v>1921</v>
      </c>
      <c r="J667" s="47" t="s">
        <v>1902</v>
      </c>
      <c r="K667" s="47" t="s">
        <v>1890</v>
      </c>
      <c r="L667" s="47" t="s">
        <v>1897</v>
      </c>
      <c r="M667" s="47" t="s">
        <v>327</v>
      </c>
      <c r="N667" s="47"/>
      <c r="O667" s="46">
        <f>COUNTIF(Table48[[#This Row],[CMMI Comprehensive Primary Care Plus (CPC+)
Version Date: CY 2021]:[CMS Merit-based Incentive Payment System (MIPS)
Version Date: CY 2021]],"*yes*")</f>
        <v>0</v>
      </c>
      <c r="P667" s="223"/>
      <c r="Q667" s="223"/>
      <c r="R667" s="223"/>
      <c r="S667" s="223"/>
      <c r="T667" s="223"/>
      <c r="U667" s="223"/>
      <c r="V667" s="223"/>
      <c r="W667" s="223"/>
      <c r="X667" s="223"/>
      <c r="Y667" s="223"/>
      <c r="Z667" s="223"/>
      <c r="AA667" s="223"/>
      <c r="AB667" s="223"/>
      <c r="AC667" s="223"/>
      <c r="AD667" s="223"/>
      <c r="AE667" s="223"/>
      <c r="AF667" s="223"/>
      <c r="AG667" s="223"/>
      <c r="AH667" s="223"/>
    </row>
    <row r="668" spans="1:34" s="26" customFormat="1" ht="76.5" customHeight="1">
      <c r="A668" s="226" t="s">
        <v>3162</v>
      </c>
      <c r="B668" s="55" t="s">
        <v>323</v>
      </c>
      <c r="C668" s="55" t="s">
        <v>97</v>
      </c>
      <c r="D668" s="55" t="s">
        <v>97</v>
      </c>
      <c r="E668" s="198" t="s">
        <v>1976</v>
      </c>
      <c r="F668" s="62"/>
      <c r="G668" s="265"/>
      <c r="H668" s="181" t="s">
        <v>1493</v>
      </c>
      <c r="I668" s="47" t="s">
        <v>3011</v>
      </c>
      <c r="J668" s="47" t="s">
        <v>97</v>
      </c>
      <c r="K668" s="47" t="s">
        <v>1890</v>
      </c>
      <c r="L668" s="47" t="s">
        <v>1891</v>
      </c>
      <c r="M668" s="47" t="s">
        <v>1755</v>
      </c>
      <c r="N668" s="47"/>
      <c r="O668" s="46">
        <f>COUNTIF(Table48[[#This Row],[CMMI Comprehensive Primary Care Plus (CPC+)
Version Date: CY 2021]:[CMS Merit-based Incentive Payment System (MIPS)
Version Date: CY 2021]],"*yes*")</f>
        <v>0</v>
      </c>
      <c r="P668" s="223"/>
      <c r="Q668" s="223"/>
      <c r="R668" s="223"/>
      <c r="S668" s="223"/>
      <c r="T668" s="223"/>
      <c r="U668" s="223"/>
      <c r="V668" s="223"/>
      <c r="W668" s="223"/>
      <c r="X668" s="223"/>
      <c r="Y668" s="223"/>
      <c r="Z668" s="223"/>
      <c r="AA668" s="223"/>
      <c r="AB668" s="223"/>
      <c r="AC668" s="223"/>
      <c r="AD668" s="223"/>
      <c r="AE668" s="223"/>
      <c r="AF668" s="223"/>
      <c r="AG668" s="223" t="s">
        <v>3913</v>
      </c>
      <c r="AH668" s="223"/>
    </row>
    <row r="669" spans="1:34" s="26" customFormat="1" ht="76.5" customHeight="1">
      <c r="A669" s="177" t="s">
        <v>3163</v>
      </c>
      <c r="B669" s="55" t="s">
        <v>2295</v>
      </c>
      <c r="C669" s="55" t="s">
        <v>97</v>
      </c>
      <c r="D669" s="55" t="s">
        <v>97</v>
      </c>
      <c r="E669" s="198" t="s">
        <v>1652</v>
      </c>
      <c r="F669" s="58"/>
      <c r="G669" s="58"/>
      <c r="H669" s="181" t="s">
        <v>1769</v>
      </c>
      <c r="I669" s="47" t="s">
        <v>1905</v>
      </c>
      <c r="J669" s="47" t="s">
        <v>1909</v>
      </c>
      <c r="K669" s="47" t="s">
        <v>1896</v>
      </c>
      <c r="L669" s="47" t="s">
        <v>1931</v>
      </c>
      <c r="M669" s="149" t="s">
        <v>327</v>
      </c>
      <c r="N669" s="201"/>
      <c r="O669" s="46">
        <f>COUNTIF(Table48[[#This Row],[CMMI Comprehensive Primary Care Plus (CPC+)
Version Date: CY 2021]:[CMS Merit-based Incentive Payment System (MIPS)
Version Date: CY 2021]],"*yes*")</f>
        <v>0</v>
      </c>
      <c r="P669" s="223"/>
      <c r="Q669" s="223"/>
      <c r="R669" s="223"/>
      <c r="S669" s="223"/>
      <c r="T669" s="47"/>
      <c r="U669" s="223"/>
      <c r="V669" s="223"/>
      <c r="W669" s="223"/>
      <c r="X669" s="223"/>
      <c r="Y669" s="223" t="s">
        <v>3885</v>
      </c>
      <c r="Z669" s="223" t="s">
        <v>1</v>
      </c>
      <c r="AA669" s="223"/>
      <c r="AB669" s="47"/>
      <c r="AC669" s="223"/>
      <c r="AD669" s="223"/>
      <c r="AE669" s="47"/>
      <c r="AF669" s="223"/>
      <c r="AG669" s="223"/>
      <c r="AH669" s="47"/>
    </row>
    <row r="670" spans="1:34" s="26" customFormat="1" ht="76.5" customHeight="1">
      <c r="A670" s="177" t="s">
        <v>3164</v>
      </c>
      <c r="B670" s="55" t="s">
        <v>3387</v>
      </c>
      <c r="C670" s="55" t="s">
        <v>97</v>
      </c>
      <c r="D670" s="55" t="s">
        <v>97</v>
      </c>
      <c r="E670" s="210" t="s">
        <v>1688</v>
      </c>
      <c r="F670" s="58" t="s">
        <v>2855</v>
      </c>
      <c r="G670" s="58"/>
      <c r="H670" s="228" t="s">
        <v>3388</v>
      </c>
      <c r="I670" s="47" t="s">
        <v>3000</v>
      </c>
      <c r="J670" s="47" t="s">
        <v>1902</v>
      </c>
      <c r="K670" s="47" t="s">
        <v>1896</v>
      </c>
      <c r="L670" s="47" t="s">
        <v>1897</v>
      </c>
      <c r="M670" s="47" t="s">
        <v>3450</v>
      </c>
      <c r="N670" s="220"/>
      <c r="O670" s="46">
        <f>COUNTIF(Table48[[#This Row],[CMMI Comprehensive Primary Care Plus (CPC+)
Version Date: CY 2021]:[CMS Merit-based Incentive Payment System (MIPS)
Version Date: CY 2021]],"*yes*")</f>
        <v>1</v>
      </c>
      <c r="P670" s="223"/>
      <c r="Q670" s="223"/>
      <c r="R670" s="223"/>
      <c r="S670" s="223"/>
      <c r="T670" s="47"/>
      <c r="U670" s="223"/>
      <c r="V670" s="223"/>
      <c r="W670" s="223" t="s">
        <v>1</v>
      </c>
      <c r="X670" s="223" t="s">
        <v>2423</v>
      </c>
      <c r="Y670" s="223"/>
      <c r="Z670" s="223"/>
      <c r="AA670" s="223"/>
      <c r="AB670" s="47"/>
      <c r="AC670" s="223"/>
      <c r="AD670" s="223"/>
      <c r="AE670" s="47"/>
      <c r="AF670" s="223"/>
      <c r="AG670" s="223"/>
      <c r="AH670" s="47"/>
    </row>
    <row r="671" spans="1:34" s="26" customFormat="1" ht="76.5" customHeight="1">
      <c r="A671" s="177" t="s">
        <v>3165</v>
      </c>
      <c r="B671" s="55" t="s">
        <v>3389</v>
      </c>
      <c r="C671" s="55" t="s">
        <v>97</v>
      </c>
      <c r="D671" s="55" t="s">
        <v>97</v>
      </c>
      <c r="E671" s="210" t="s">
        <v>1688</v>
      </c>
      <c r="F671" s="58" t="s">
        <v>3092</v>
      </c>
      <c r="G671" s="58"/>
      <c r="H671" s="228" t="s">
        <v>3390</v>
      </c>
      <c r="I671" s="47" t="s">
        <v>3000</v>
      </c>
      <c r="J671" s="47" t="s">
        <v>1902</v>
      </c>
      <c r="K671" s="47" t="s">
        <v>1896</v>
      </c>
      <c r="L671" s="47" t="s">
        <v>1897</v>
      </c>
      <c r="M671" s="47" t="s">
        <v>3450</v>
      </c>
      <c r="N671" s="220"/>
      <c r="O671" s="46">
        <f>COUNTIF(Table48[[#This Row],[CMMI Comprehensive Primary Care Plus (CPC+)
Version Date: CY 2021]:[CMS Merit-based Incentive Payment System (MIPS)
Version Date: CY 2021]],"*yes*")</f>
        <v>1</v>
      </c>
      <c r="P671" s="223"/>
      <c r="Q671" s="223"/>
      <c r="R671" s="223"/>
      <c r="S671" s="223"/>
      <c r="T671" s="47"/>
      <c r="U671" s="223"/>
      <c r="V671" s="223"/>
      <c r="W671" s="223" t="s">
        <v>1</v>
      </c>
      <c r="X671" s="223" t="s">
        <v>2423</v>
      </c>
      <c r="Y671" s="223"/>
      <c r="Z671" s="223"/>
      <c r="AA671" s="223"/>
      <c r="AB671" s="47"/>
      <c r="AC671" s="223"/>
      <c r="AD671" s="223"/>
      <c r="AE671" s="47"/>
      <c r="AF671" s="223"/>
      <c r="AG671" s="223"/>
      <c r="AH671" s="47"/>
    </row>
    <row r="672" spans="1:34" s="26" customFormat="1" ht="76.5" customHeight="1">
      <c r="A672" s="177" t="s">
        <v>3166</v>
      </c>
      <c r="B672" s="55" t="s">
        <v>3864</v>
      </c>
      <c r="C672" s="55" t="s">
        <v>97</v>
      </c>
      <c r="D672" s="55" t="s">
        <v>97</v>
      </c>
      <c r="E672" s="210" t="s">
        <v>1975</v>
      </c>
      <c r="F672" s="58"/>
      <c r="G672" s="58"/>
      <c r="H672" s="181" t="s">
        <v>3886</v>
      </c>
      <c r="I672" s="47" t="s">
        <v>1905</v>
      </c>
      <c r="J672" s="47" t="s">
        <v>1916</v>
      </c>
      <c r="K672" s="47" t="s">
        <v>1896</v>
      </c>
      <c r="L672" s="47" t="s">
        <v>2210</v>
      </c>
      <c r="M672" s="47" t="s">
        <v>327</v>
      </c>
      <c r="N672" s="220"/>
      <c r="O672" s="46">
        <f>COUNTIF(Table48[[#This Row],[CMMI Comprehensive Primary Care Plus (CPC+)
Version Date: CY 2021]:[CMS Merit-based Incentive Payment System (MIPS)
Version Date: CY 2021]],"*yes*")</f>
        <v>1</v>
      </c>
      <c r="P672" s="223"/>
      <c r="Q672" s="223" t="s">
        <v>3111</v>
      </c>
      <c r="R672" s="223"/>
      <c r="S672" s="223"/>
      <c r="T672" s="47"/>
      <c r="U672" s="223"/>
      <c r="V672" s="223"/>
      <c r="W672" s="223"/>
      <c r="X672" s="223"/>
      <c r="Y672" s="223"/>
      <c r="Z672" s="223"/>
      <c r="AA672" s="223"/>
      <c r="AB672" s="47"/>
      <c r="AC672" s="223"/>
      <c r="AD672" s="223"/>
      <c r="AE672" s="47"/>
      <c r="AF672" s="223"/>
      <c r="AG672" s="223"/>
      <c r="AH672" s="47"/>
    </row>
    <row r="673" spans="1:34" s="26" customFormat="1" ht="76.5" customHeight="1">
      <c r="A673" s="252" t="s">
        <v>3167</v>
      </c>
      <c r="B673" s="55" t="s">
        <v>1013</v>
      </c>
      <c r="C673" s="55" t="s">
        <v>97</v>
      </c>
      <c r="D673" s="55" t="s">
        <v>97</v>
      </c>
      <c r="E673" s="198" t="s">
        <v>1965</v>
      </c>
      <c r="F673" s="62" t="s">
        <v>2677</v>
      </c>
      <c r="G673" s="62"/>
      <c r="H673" s="228" t="s">
        <v>1014</v>
      </c>
      <c r="I673" s="47" t="s">
        <v>97</v>
      </c>
      <c r="J673" s="47" t="s">
        <v>1899</v>
      </c>
      <c r="K673" s="47" t="s">
        <v>1890</v>
      </c>
      <c r="L673" s="47" t="s">
        <v>1897</v>
      </c>
      <c r="M673" s="225" t="s">
        <v>1755</v>
      </c>
      <c r="N673" s="47" t="s">
        <v>1</v>
      </c>
      <c r="O673" s="46">
        <f>COUNTIF(Table48[[#This Row],[CMMI Comprehensive Primary Care Plus (CPC+)
Version Date: CY 2021]:[CMS Merit-based Incentive Payment System (MIPS)
Version Date: CY 2021]],"*yes*")</f>
        <v>1</v>
      </c>
      <c r="P673" s="223"/>
      <c r="Q673" s="223"/>
      <c r="R673" s="223"/>
      <c r="S673" s="223"/>
      <c r="T673" s="223"/>
      <c r="U673" s="223"/>
      <c r="V673" s="223"/>
      <c r="W673" s="223" t="s">
        <v>1</v>
      </c>
      <c r="X673" s="223"/>
      <c r="Y673" s="223"/>
      <c r="Z673" s="223"/>
      <c r="AA673" s="223"/>
      <c r="AB673" s="223"/>
      <c r="AC673" s="223"/>
      <c r="AD673" s="223"/>
      <c r="AE673" s="47"/>
      <c r="AF673" s="223"/>
      <c r="AG673" s="223"/>
      <c r="AH673" s="223"/>
    </row>
    <row r="674" spans="1:34" s="26" customFormat="1" ht="76.5" customHeight="1">
      <c r="A674" s="252" t="s">
        <v>3168</v>
      </c>
      <c r="B674" s="55" t="s">
        <v>1015</v>
      </c>
      <c r="C674" s="55" t="s">
        <v>97</v>
      </c>
      <c r="D674" s="57" t="s">
        <v>97</v>
      </c>
      <c r="E674" s="210" t="s">
        <v>1965</v>
      </c>
      <c r="F674" s="62" t="s">
        <v>2678</v>
      </c>
      <c r="G674" s="62"/>
      <c r="H674" s="181" t="s">
        <v>1016</v>
      </c>
      <c r="I674" s="47" t="s">
        <v>97</v>
      </c>
      <c r="J674" s="47" t="s">
        <v>1899</v>
      </c>
      <c r="K674" s="47" t="s">
        <v>1890</v>
      </c>
      <c r="L674" s="47" t="s">
        <v>1897</v>
      </c>
      <c r="M674" s="149" t="s">
        <v>1755</v>
      </c>
      <c r="N674" s="149"/>
      <c r="O674" s="46">
        <f>COUNTIF(Table48[[#This Row],[CMMI Comprehensive Primary Care Plus (CPC+)
Version Date: CY 2021]:[CMS Merit-based Incentive Payment System (MIPS)
Version Date: CY 2021]],"*yes*")</f>
        <v>1</v>
      </c>
      <c r="P674" s="223"/>
      <c r="Q674" s="223"/>
      <c r="R674" s="223"/>
      <c r="S674" s="223"/>
      <c r="T674" s="223"/>
      <c r="U674" s="223"/>
      <c r="V674" s="223"/>
      <c r="W674" s="223" t="s">
        <v>1</v>
      </c>
      <c r="X674" s="223"/>
      <c r="Y674" s="223"/>
      <c r="Z674" s="223"/>
      <c r="AA674" s="223"/>
      <c r="AB674" s="223"/>
      <c r="AC674" s="223"/>
      <c r="AD674" s="223"/>
      <c r="AE674" s="47"/>
      <c r="AF674" s="223"/>
      <c r="AG674" s="223"/>
      <c r="AH674" s="223"/>
    </row>
    <row r="675" spans="1:34" s="26" customFormat="1" ht="76.5" customHeight="1">
      <c r="A675" s="177" t="s">
        <v>3169</v>
      </c>
      <c r="B675" s="55" t="s">
        <v>989</v>
      </c>
      <c r="C675" s="55" t="s">
        <v>97</v>
      </c>
      <c r="D675" s="55" t="s">
        <v>97</v>
      </c>
      <c r="E675" s="198" t="s">
        <v>1947</v>
      </c>
      <c r="F675" s="58" t="s">
        <v>2792</v>
      </c>
      <c r="G675" s="58"/>
      <c r="H675" s="181" t="s">
        <v>3653</v>
      </c>
      <c r="I675" s="47" t="s">
        <v>1905</v>
      </c>
      <c r="J675" s="47" t="s">
        <v>1906</v>
      </c>
      <c r="K675" s="47" t="s">
        <v>1896</v>
      </c>
      <c r="L675" s="47" t="s">
        <v>1897</v>
      </c>
      <c r="M675" s="149" t="s">
        <v>5</v>
      </c>
      <c r="N675" s="201"/>
      <c r="O675" s="46">
        <f>COUNTIF(Table48[[#This Row],[CMMI Comprehensive Primary Care Plus (CPC+)
Version Date: CY 2021]:[CMS Merit-based Incentive Payment System (MIPS)
Version Date: CY 2021]],"*yes*")</f>
        <v>1</v>
      </c>
      <c r="P675" s="223"/>
      <c r="Q675" s="223"/>
      <c r="R675" s="223"/>
      <c r="S675" s="223"/>
      <c r="T675" s="47"/>
      <c r="U675" s="223"/>
      <c r="V675" s="223"/>
      <c r="W675" s="223" t="s">
        <v>1</v>
      </c>
      <c r="X675" s="223"/>
      <c r="Y675" s="223"/>
      <c r="Z675" s="223"/>
      <c r="AA675" s="223"/>
      <c r="AB675" s="47"/>
      <c r="AC675" s="223"/>
      <c r="AD675" s="223"/>
      <c r="AE675" s="47"/>
      <c r="AF675" s="223"/>
      <c r="AG675" s="223"/>
      <c r="AH675" s="47"/>
    </row>
    <row r="676" spans="1:34" s="26" customFormat="1" ht="76.5" customHeight="1">
      <c r="A676" s="177" t="s">
        <v>398</v>
      </c>
      <c r="B676" s="55" t="s">
        <v>2302</v>
      </c>
      <c r="C676" s="55" t="s">
        <v>97</v>
      </c>
      <c r="D676" s="57" t="s">
        <v>97</v>
      </c>
      <c r="E676" s="198" t="s">
        <v>1652</v>
      </c>
      <c r="F676" s="62"/>
      <c r="G676" s="62"/>
      <c r="H676" s="181" t="s">
        <v>3590</v>
      </c>
      <c r="I676" s="47" t="s">
        <v>3011</v>
      </c>
      <c r="J676" s="47" t="s">
        <v>1899</v>
      </c>
      <c r="K676" s="47" t="s">
        <v>1890</v>
      </c>
      <c r="L676" s="47" t="s">
        <v>1897</v>
      </c>
      <c r="M676" s="149" t="s">
        <v>5</v>
      </c>
      <c r="N676" s="149"/>
      <c r="O676" s="46">
        <f>COUNTIF(Table48[[#This Row],[CMMI Comprehensive Primary Care Plus (CPC+)
Version Date: CY 2021]:[CMS Merit-based Incentive Payment System (MIPS)
Version Date: CY 2021]],"*yes*")</f>
        <v>0</v>
      </c>
      <c r="P676" s="223"/>
      <c r="Q676" s="223"/>
      <c r="R676" s="223"/>
      <c r="S676" s="223"/>
      <c r="T676" s="223"/>
      <c r="U676" s="223"/>
      <c r="V676" s="223"/>
      <c r="W676" s="223"/>
      <c r="X676" s="223"/>
      <c r="Y676" s="223"/>
      <c r="Z676" s="223"/>
      <c r="AA676" s="223"/>
      <c r="AB676" s="223"/>
      <c r="AC676" s="223"/>
      <c r="AD676" s="223"/>
      <c r="AE676" s="223"/>
      <c r="AF676" s="223"/>
      <c r="AG676" s="223"/>
      <c r="AH676" s="223"/>
    </row>
    <row r="677" spans="1:34" s="26" customFormat="1" ht="76.5" customHeight="1">
      <c r="A677" s="177" t="s">
        <v>3170</v>
      </c>
      <c r="B677" s="55" t="s">
        <v>2833</v>
      </c>
      <c r="C677" s="55" t="s">
        <v>97</v>
      </c>
      <c r="D677" s="55" t="s">
        <v>97</v>
      </c>
      <c r="E677" s="198" t="s">
        <v>1688</v>
      </c>
      <c r="F677" s="58"/>
      <c r="G677" s="58"/>
      <c r="H677" s="181" t="s">
        <v>2834</v>
      </c>
      <c r="I677" s="47" t="s">
        <v>1905</v>
      </c>
      <c r="J677" s="47" t="s">
        <v>1916</v>
      </c>
      <c r="K677" s="47" t="s">
        <v>1896</v>
      </c>
      <c r="L677" s="47" t="s">
        <v>2210</v>
      </c>
      <c r="M677" s="47" t="s">
        <v>327</v>
      </c>
      <c r="N677" s="47" t="s">
        <v>1</v>
      </c>
      <c r="O677" s="46">
        <f>COUNTIF(Table48[[#This Row],[CMMI Comprehensive Primary Care Plus (CPC+)
Version Date: CY 2021]:[CMS Merit-based Incentive Payment System (MIPS)
Version Date: CY 2021]],"*yes*")</f>
        <v>0</v>
      </c>
      <c r="P677" s="223"/>
      <c r="Q677" s="223"/>
      <c r="R677" s="223"/>
      <c r="S677" s="223"/>
      <c r="T677" s="223"/>
      <c r="U677" s="223"/>
      <c r="V677" s="223"/>
      <c r="W677" s="223"/>
      <c r="X677" s="223"/>
      <c r="Y677" s="223"/>
      <c r="Z677" s="223"/>
      <c r="AA677" s="223"/>
      <c r="AB677" s="223"/>
      <c r="AC677" s="223"/>
      <c r="AD677" s="223"/>
      <c r="AE677" s="223"/>
      <c r="AF677" s="223"/>
      <c r="AG677" s="223"/>
      <c r="AH677" s="223"/>
    </row>
    <row r="678" spans="1:34" s="26" customFormat="1" ht="76.5" customHeight="1">
      <c r="A678" s="177" t="s">
        <v>3171</v>
      </c>
      <c r="B678" s="55" t="s">
        <v>971</v>
      </c>
      <c r="C678" s="55" t="s">
        <v>97</v>
      </c>
      <c r="D678" s="55" t="s">
        <v>97</v>
      </c>
      <c r="E678" s="198" t="s">
        <v>1960</v>
      </c>
      <c r="F678" s="58" t="s">
        <v>2680</v>
      </c>
      <c r="G678" s="58"/>
      <c r="H678" s="181" t="s">
        <v>972</v>
      </c>
      <c r="I678" s="47" t="s">
        <v>1905</v>
      </c>
      <c r="J678" s="47" t="s">
        <v>1916</v>
      </c>
      <c r="K678" s="47" t="s">
        <v>1896</v>
      </c>
      <c r="L678" s="47" t="s">
        <v>1897</v>
      </c>
      <c r="M678" s="47" t="s">
        <v>1755</v>
      </c>
      <c r="N678" s="47" t="s">
        <v>1</v>
      </c>
      <c r="O678" s="46">
        <f>COUNTIF(Table48[[#This Row],[CMMI Comprehensive Primary Care Plus (CPC+)
Version Date: CY 2021]:[CMS Merit-based Incentive Payment System (MIPS)
Version Date: CY 2021]],"*yes*")</f>
        <v>1</v>
      </c>
      <c r="P678" s="223"/>
      <c r="Q678" s="223"/>
      <c r="R678" s="223"/>
      <c r="S678" s="223"/>
      <c r="T678" s="223"/>
      <c r="U678" s="223"/>
      <c r="V678" s="223"/>
      <c r="W678" s="223" t="s">
        <v>1</v>
      </c>
      <c r="X678" s="223"/>
      <c r="Y678" s="223"/>
      <c r="Z678" s="223"/>
      <c r="AA678" s="223"/>
      <c r="AB678" s="223"/>
      <c r="AC678" s="223"/>
      <c r="AD678" s="223"/>
      <c r="AE678" s="223"/>
      <c r="AF678" s="223"/>
      <c r="AG678" s="223"/>
      <c r="AH678" s="223"/>
    </row>
    <row r="679" spans="1:34" s="26" customFormat="1" ht="76.5" customHeight="1">
      <c r="A679" s="177" t="s">
        <v>3172</v>
      </c>
      <c r="B679" s="55" t="s">
        <v>973</v>
      </c>
      <c r="C679" s="55" t="s">
        <v>97</v>
      </c>
      <c r="D679" s="55" t="s">
        <v>97</v>
      </c>
      <c r="E679" s="198" t="s">
        <v>1960</v>
      </c>
      <c r="F679" s="58" t="s">
        <v>2681</v>
      </c>
      <c r="G679" s="58"/>
      <c r="H679" s="181" t="s">
        <v>974</v>
      </c>
      <c r="I679" s="47" t="s">
        <v>3011</v>
      </c>
      <c r="J679" s="47" t="s">
        <v>1916</v>
      </c>
      <c r="K679" s="47" t="s">
        <v>1890</v>
      </c>
      <c r="L679" s="47" t="s">
        <v>1897</v>
      </c>
      <c r="M679" s="149" t="s">
        <v>1755</v>
      </c>
      <c r="N679" s="149" t="s">
        <v>1</v>
      </c>
      <c r="O679" s="46">
        <f>COUNTIF(Table48[[#This Row],[CMMI Comprehensive Primary Care Plus (CPC+)
Version Date: CY 2021]:[CMS Merit-based Incentive Payment System (MIPS)
Version Date: CY 2021]],"*yes*")</f>
        <v>1</v>
      </c>
      <c r="P679" s="223"/>
      <c r="Q679" s="223"/>
      <c r="R679" s="223"/>
      <c r="S679" s="223"/>
      <c r="T679" s="223"/>
      <c r="U679" s="223"/>
      <c r="V679" s="223"/>
      <c r="W679" s="223" t="s">
        <v>1</v>
      </c>
      <c r="X679" s="223" t="s">
        <v>2426</v>
      </c>
      <c r="Y679" s="223"/>
      <c r="Z679" s="223"/>
      <c r="AA679" s="223"/>
      <c r="AB679" s="223"/>
      <c r="AC679" s="223"/>
      <c r="AD679" s="223"/>
      <c r="AE679" s="223"/>
      <c r="AF679" s="223"/>
      <c r="AG679" s="223"/>
      <c r="AH679" s="223"/>
    </row>
    <row r="680" spans="1:34" s="26" customFormat="1" ht="76.5" customHeight="1">
      <c r="A680" s="226" t="s">
        <v>3173</v>
      </c>
      <c r="B680" s="55" t="s">
        <v>3762</v>
      </c>
      <c r="C680" s="55" t="s">
        <v>97</v>
      </c>
      <c r="D680" s="55" t="s">
        <v>97</v>
      </c>
      <c r="E680" s="198" t="s">
        <v>1928</v>
      </c>
      <c r="F680" s="58"/>
      <c r="G680" s="233"/>
      <c r="H680" s="181" t="s">
        <v>3865</v>
      </c>
      <c r="I680" s="47" t="s">
        <v>1932</v>
      </c>
      <c r="J680" s="47" t="s">
        <v>97</v>
      </c>
      <c r="K680" s="47" t="s">
        <v>1908</v>
      </c>
      <c r="L680" s="47" t="s">
        <v>1931</v>
      </c>
      <c r="M680" s="149" t="s">
        <v>1755</v>
      </c>
      <c r="N680" s="149"/>
      <c r="O680" s="46">
        <f>COUNTIF(Table48[[#This Row],[CMMI Comprehensive Primary Care Plus (CPC+)
Version Date: CY 2021]:[CMS Merit-based Incentive Payment System (MIPS)
Version Date: CY 2021]],"*yes*")</f>
        <v>0</v>
      </c>
      <c r="P680" s="223"/>
      <c r="Q680" s="223"/>
      <c r="R680" s="223"/>
      <c r="S680" s="223"/>
      <c r="T680" s="223"/>
      <c r="U680" s="223"/>
      <c r="V680" s="223"/>
      <c r="W680" s="223"/>
      <c r="X680" s="223"/>
      <c r="Y680" s="223"/>
      <c r="Z680" s="223"/>
      <c r="AA680" s="223"/>
      <c r="AB680" s="223"/>
      <c r="AC680" s="223"/>
      <c r="AD680" s="223"/>
      <c r="AE680" s="223"/>
      <c r="AF680" s="223" t="s">
        <v>1</v>
      </c>
      <c r="AG680" s="223"/>
      <c r="AH680" s="223"/>
    </row>
    <row r="681" spans="1:34" s="26" customFormat="1" ht="76.5" customHeight="1">
      <c r="A681" s="226" t="s">
        <v>3174</v>
      </c>
      <c r="B681" s="55" t="s">
        <v>2114</v>
      </c>
      <c r="C681" s="55" t="s">
        <v>97</v>
      </c>
      <c r="D681" s="57" t="s">
        <v>97</v>
      </c>
      <c r="E681" s="198" t="s">
        <v>1650</v>
      </c>
      <c r="F681" s="62" t="s">
        <v>2640</v>
      </c>
      <c r="G681" s="265"/>
      <c r="H681" s="181" t="s">
        <v>1790</v>
      </c>
      <c r="I681" s="201" t="s">
        <v>1892</v>
      </c>
      <c r="J681" s="201" t="s">
        <v>1934</v>
      </c>
      <c r="K681" s="201" t="s">
        <v>1896</v>
      </c>
      <c r="L681" s="47" t="s">
        <v>1897</v>
      </c>
      <c r="M681" s="47" t="s">
        <v>327</v>
      </c>
      <c r="N681" s="47"/>
      <c r="O681" s="46">
        <f>COUNTIF(Table48[[#This Row],[CMMI Comprehensive Primary Care Plus (CPC+)
Version Date: CY 2021]:[CMS Merit-based Incentive Payment System (MIPS)
Version Date: CY 2021]],"*yes*")</f>
        <v>1</v>
      </c>
      <c r="P681" s="223"/>
      <c r="Q681" s="223"/>
      <c r="R681" s="223"/>
      <c r="S681" s="223"/>
      <c r="T681" s="223"/>
      <c r="U681" s="223"/>
      <c r="V681" s="223"/>
      <c r="W681" s="223" t="s">
        <v>1</v>
      </c>
      <c r="X681" s="223"/>
      <c r="Y681" s="223"/>
      <c r="Z681" s="223"/>
      <c r="AA681" s="223"/>
      <c r="AB681" s="223"/>
      <c r="AC681" s="223"/>
      <c r="AD681" s="223"/>
      <c r="AE681" s="223"/>
      <c r="AF681" s="223"/>
      <c r="AG681" s="223"/>
      <c r="AH681" s="223"/>
    </row>
    <row r="682" spans="1:34" s="26" customFormat="1" ht="76.5" customHeight="1">
      <c r="A682" s="177" t="s">
        <v>3175</v>
      </c>
      <c r="B682" s="55" t="s">
        <v>2085</v>
      </c>
      <c r="C682" s="55" t="s">
        <v>97</v>
      </c>
      <c r="D682" s="57" t="s">
        <v>97</v>
      </c>
      <c r="E682" s="210" t="s">
        <v>1961</v>
      </c>
      <c r="F682" s="62"/>
      <c r="G682" s="265"/>
      <c r="H682" s="181" t="s">
        <v>2134</v>
      </c>
      <c r="I682" s="47" t="s">
        <v>3011</v>
      </c>
      <c r="J682" s="47" t="s">
        <v>97</v>
      </c>
      <c r="K682" s="47" t="s">
        <v>1896</v>
      </c>
      <c r="L682" s="47" t="s">
        <v>1897</v>
      </c>
      <c r="M682" s="149" t="s">
        <v>6</v>
      </c>
      <c r="N682" s="47"/>
      <c r="O682" s="46">
        <f>COUNTIF(Table48[[#This Row],[CMMI Comprehensive Primary Care Plus (CPC+)
Version Date: CY 2021]:[CMS Merit-based Incentive Payment System (MIPS)
Version Date: CY 2021]],"*yes*")</f>
        <v>0</v>
      </c>
      <c r="P682" s="223"/>
      <c r="Q682" s="223"/>
      <c r="R682" s="223"/>
      <c r="S682" s="223"/>
      <c r="T682" s="47"/>
      <c r="U682" s="47"/>
      <c r="V682" s="47"/>
      <c r="W682" s="47"/>
      <c r="X682" s="223"/>
      <c r="Y682" s="47"/>
      <c r="Z682" s="47"/>
      <c r="AA682" s="223"/>
      <c r="AB682" s="47"/>
      <c r="AC682" s="47"/>
      <c r="AD682" s="47"/>
      <c r="AE682" s="47"/>
      <c r="AF682" s="223"/>
      <c r="AG682" s="47"/>
      <c r="AH682" s="47"/>
    </row>
    <row r="683" spans="1:34" s="26" customFormat="1" ht="76.5" customHeight="1">
      <c r="A683" s="177" t="s">
        <v>3176</v>
      </c>
      <c r="B683" s="55" t="s">
        <v>3866</v>
      </c>
      <c r="C683" s="55" t="s">
        <v>97</v>
      </c>
      <c r="D683" s="55" t="s">
        <v>97</v>
      </c>
      <c r="E683" s="210" t="s">
        <v>1652</v>
      </c>
      <c r="F683" s="58"/>
      <c r="G683" s="58"/>
      <c r="H683" s="181" t="s">
        <v>3335</v>
      </c>
      <c r="I683" s="47" t="s">
        <v>1945</v>
      </c>
      <c r="J683" s="47" t="s">
        <v>97</v>
      </c>
      <c r="K683" s="47" t="s">
        <v>1908</v>
      </c>
      <c r="L683" s="47" t="s">
        <v>97</v>
      </c>
      <c r="M683" s="47" t="s">
        <v>327</v>
      </c>
      <c r="N683" s="47"/>
      <c r="O683" s="46">
        <f>COUNTIF(Table48[[#This Row],[CMMI Comprehensive Primary Care Plus (CPC+)
Version Date: CY 2021]:[CMS Merit-based Incentive Payment System (MIPS)
Version Date: CY 2021]],"*yes*")</f>
        <v>0</v>
      </c>
      <c r="P683" s="223"/>
      <c r="Q683" s="223"/>
      <c r="R683" s="223"/>
      <c r="S683" s="223"/>
      <c r="T683" s="223"/>
      <c r="U683" s="223"/>
      <c r="V683" s="223"/>
      <c r="W683" s="223"/>
      <c r="X683" s="223"/>
      <c r="Y683" s="223"/>
      <c r="Z683" s="223"/>
      <c r="AA683" s="223"/>
      <c r="AB683" s="223"/>
      <c r="AC683" s="223"/>
      <c r="AD683" s="223"/>
      <c r="AE683" s="223" t="s">
        <v>1</v>
      </c>
      <c r="AF683" s="223"/>
      <c r="AG683" s="223"/>
      <c r="AH683" s="223"/>
    </row>
    <row r="684" spans="1:34" s="26" customFormat="1" ht="76.5" customHeight="1">
      <c r="A684" s="177" t="s">
        <v>3177</v>
      </c>
      <c r="B684" s="55" t="s">
        <v>3867</v>
      </c>
      <c r="C684" s="55" t="s">
        <v>97</v>
      </c>
      <c r="D684" s="55" t="s">
        <v>97</v>
      </c>
      <c r="E684" s="210" t="s">
        <v>1652</v>
      </c>
      <c r="F684" s="62"/>
      <c r="G684" s="62"/>
      <c r="H684" s="181" t="s">
        <v>3336</v>
      </c>
      <c r="I684" s="47" t="s">
        <v>1945</v>
      </c>
      <c r="J684" s="47" t="s">
        <v>97</v>
      </c>
      <c r="K684" s="47" t="s">
        <v>1908</v>
      </c>
      <c r="L684" s="47" t="s">
        <v>97</v>
      </c>
      <c r="M684" s="47" t="s">
        <v>327</v>
      </c>
      <c r="N684" s="149"/>
      <c r="O684" s="46">
        <f>COUNTIF(Table48[[#This Row],[CMMI Comprehensive Primary Care Plus (CPC+)
Version Date: CY 2021]:[CMS Merit-based Incentive Payment System (MIPS)
Version Date: CY 2021]],"*yes*")</f>
        <v>0</v>
      </c>
      <c r="P684" s="223"/>
      <c r="Q684" s="223"/>
      <c r="R684" s="223"/>
      <c r="S684" s="223"/>
      <c r="T684" s="223"/>
      <c r="U684" s="223"/>
      <c r="V684" s="223"/>
      <c r="W684" s="223"/>
      <c r="X684" s="223"/>
      <c r="Y684" s="223"/>
      <c r="Z684" s="223"/>
      <c r="AA684" s="223"/>
      <c r="AB684" s="223"/>
      <c r="AC684" s="223"/>
      <c r="AD684" s="223"/>
      <c r="AE684" s="223" t="s">
        <v>1</v>
      </c>
      <c r="AF684" s="223"/>
      <c r="AG684" s="223"/>
      <c r="AH684" s="223"/>
    </row>
    <row r="685" spans="1:34" s="26" customFormat="1" ht="76.5" customHeight="1">
      <c r="A685" s="177" t="s">
        <v>3178</v>
      </c>
      <c r="B685" s="55" t="s">
        <v>312</v>
      </c>
      <c r="C685" s="55" t="s">
        <v>97</v>
      </c>
      <c r="D685" s="55" t="s">
        <v>97</v>
      </c>
      <c r="E685" s="210" t="s">
        <v>1976</v>
      </c>
      <c r="F685" s="62"/>
      <c r="G685" s="62"/>
      <c r="H685" s="181" t="s">
        <v>2118</v>
      </c>
      <c r="I685" s="47" t="s">
        <v>1944</v>
      </c>
      <c r="J685" s="47" t="s">
        <v>1900</v>
      </c>
      <c r="K685" s="47" t="s">
        <v>1890</v>
      </c>
      <c r="L685" s="47" t="s">
        <v>2378</v>
      </c>
      <c r="M685" s="47" t="s">
        <v>5</v>
      </c>
      <c r="N685" s="149"/>
      <c r="O685" s="46">
        <f>COUNTIF(Table48[[#This Row],[CMMI Comprehensive Primary Care Plus (CPC+)
Version Date: CY 2021]:[CMS Merit-based Incentive Payment System (MIPS)
Version Date: CY 2021]],"*yes*")</f>
        <v>0</v>
      </c>
      <c r="P685" s="223"/>
      <c r="Q685" s="223"/>
      <c r="R685" s="223"/>
      <c r="S685" s="223"/>
      <c r="T685" s="223"/>
      <c r="U685" s="223"/>
      <c r="V685" s="223"/>
      <c r="W685" s="223"/>
      <c r="X685" s="223"/>
      <c r="Y685" s="223"/>
      <c r="Z685" s="223"/>
      <c r="AA685" s="223"/>
      <c r="AB685" s="223"/>
      <c r="AC685" s="223"/>
      <c r="AD685" s="223"/>
      <c r="AE685" s="223"/>
      <c r="AF685" s="223"/>
      <c r="AG685" s="223"/>
      <c r="AH685" s="223"/>
    </row>
    <row r="686" spans="1:34" s="26" customFormat="1" ht="76.5" customHeight="1">
      <c r="A686" s="177" t="s">
        <v>3414</v>
      </c>
      <c r="B686" s="55" t="s">
        <v>1348</v>
      </c>
      <c r="C686" s="55" t="s">
        <v>97</v>
      </c>
      <c r="D686" s="55" t="s">
        <v>97</v>
      </c>
      <c r="E686" s="210" t="s">
        <v>1652</v>
      </c>
      <c r="F686" s="62"/>
      <c r="G686" s="62"/>
      <c r="H686" s="181" t="s">
        <v>2057</v>
      </c>
      <c r="I686" s="47" t="s">
        <v>1944</v>
      </c>
      <c r="J686" s="47" t="s">
        <v>1906</v>
      </c>
      <c r="K686" s="47" t="s">
        <v>1890</v>
      </c>
      <c r="L686" s="47" t="s">
        <v>1901</v>
      </c>
      <c r="M686" s="47" t="s">
        <v>327</v>
      </c>
      <c r="N686" s="149"/>
      <c r="O686" s="46">
        <f>COUNTIF(Table48[[#This Row],[CMMI Comprehensive Primary Care Plus (CPC+)
Version Date: CY 2021]:[CMS Merit-based Incentive Payment System (MIPS)
Version Date: CY 2021]],"*yes*")</f>
        <v>1</v>
      </c>
      <c r="P686" s="223"/>
      <c r="Q686" s="223"/>
      <c r="R686" s="223"/>
      <c r="S686" s="223"/>
      <c r="T686" s="223"/>
      <c r="U686" s="223" t="s">
        <v>3070</v>
      </c>
      <c r="V686" s="223"/>
      <c r="W686" s="223"/>
      <c r="X686" s="223"/>
      <c r="Y686" s="223"/>
      <c r="Z686" s="223"/>
      <c r="AA686" s="223"/>
      <c r="AB686" s="223"/>
      <c r="AC686" s="223"/>
      <c r="AD686" s="223"/>
      <c r="AE686" s="223"/>
      <c r="AF686" s="223"/>
      <c r="AG686" s="223"/>
      <c r="AH686" s="223"/>
    </row>
    <row r="687" spans="1:34" s="26" customFormat="1" ht="76.5" customHeight="1">
      <c r="A687" s="177" t="s">
        <v>399</v>
      </c>
      <c r="B687" s="55" t="s">
        <v>1299</v>
      </c>
      <c r="C687" s="55" t="s">
        <v>97</v>
      </c>
      <c r="D687" s="57" t="s">
        <v>97</v>
      </c>
      <c r="E687" s="198" t="s">
        <v>1801</v>
      </c>
      <c r="F687" s="62"/>
      <c r="G687" s="62"/>
      <c r="H687" s="181" t="s">
        <v>1781</v>
      </c>
      <c r="I687" s="47" t="s">
        <v>1944</v>
      </c>
      <c r="J687" s="47" t="s">
        <v>97</v>
      </c>
      <c r="K687" s="47" t="s">
        <v>1890</v>
      </c>
      <c r="L687" s="47" t="s">
        <v>1931</v>
      </c>
      <c r="M687" s="149" t="s">
        <v>5</v>
      </c>
      <c r="N687" s="149"/>
      <c r="O687" s="46">
        <f>COUNTIF(Table48[[#This Row],[CMMI Comprehensive Primary Care Plus (CPC+)
Version Date: CY 2021]:[CMS Merit-based Incentive Payment System (MIPS)
Version Date: CY 2021]],"*yes*")</f>
        <v>0</v>
      </c>
      <c r="P687" s="223"/>
      <c r="Q687" s="223"/>
      <c r="R687" s="223"/>
      <c r="S687" s="223"/>
      <c r="T687" s="223"/>
      <c r="U687" s="223"/>
      <c r="V687" s="223"/>
      <c r="W687" s="223"/>
      <c r="X687" s="223"/>
      <c r="Y687" s="223"/>
      <c r="Z687" s="223"/>
      <c r="AA687" s="223"/>
      <c r="AB687" s="223"/>
      <c r="AC687" s="223"/>
      <c r="AD687" s="223"/>
      <c r="AE687" s="223"/>
      <c r="AF687" s="223"/>
      <c r="AG687" s="223"/>
      <c r="AH687" s="223" t="s">
        <v>1</v>
      </c>
    </row>
    <row r="688" spans="1:34" s="26" customFormat="1" ht="76.5" customHeight="1">
      <c r="A688" s="177" t="s">
        <v>3415</v>
      </c>
      <c r="B688" s="55" t="s">
        <v>292</v>
      </c>
      <c r="C688" s="55" t="s">
        <v>97</v>
      </c>
      <c r="D688" s="55" t="s">
        <v>97</v>
      </c>
      <c r="E688" s="210" t="s">
        <v>1983</v>
      </c>
      <c r="F688" s="62"/>
      <c r="G688" s="62"/>
      <c r="H688" s="181" t="s">
        <v>3591</v>
      </c>
      <c r="I688" s="47" t="s">
        <v>1905</v>
      </c>
      <c r="J688" s="47" t="s">
        <v>1895</v>
      </c>
      <c r="K688" s="47" t="s">
        <v>1896</v>
      </c>
      <c r="L688" s="47" t="s">
        <v>1897</v>
      </c>
      <c r="M688" s="47" t="s">
        <v>6</v>
      </c>
      <c r="N688" s="149"/>
      <c r="O688" s="46">
        <f>COUNTIF(Table48[[#This Row],[CMMI Comprehensive Primary Care Plus (CPC+)
Version Date: CY 2021]:[CMS Merit-based Incentive Payment System (MIPS)
Version Date: CY 2021]],"*yes*")</f>
        <v>0</v>
      </c>
      <c r="P688" s="223"/>
      <c r="Q688" s="223"/>
      <c r="R688" s="223"/>
      <c r="S688" s="223"/>
      <c r="T688" s="223"/>
      <c r="U688" s="223"/>
      <c r="V688" s="223"/>
      <c r="W688" s="223"/>
      <c r="X688" s="223"/>
      <c r="Y688" s="223"/>
      <c r="Z688" s="223"/>
      <c r="AA688" s="223"/>
      <c r="AB688" s="223"/>
      <c r="AC688" s="223"/>
      <c r="AD688" s="223"/>
      <c r="AE688" s="223"/>
      <c r="AF688" s="223"/>
      <c r="AG688" s="223"/>
      <c r="AH688" s="223"/>
    </row>
    <row r="689" spans="1:34" s="26" customFormat="1" ht="76.5" customHeight="1">
      <c r="A689" s="252" t="s">
        <v>3416</v>
      </c>
      <c r="B689" s="55" t="s">
        <v>1017</v>
      </c>
      <c r="C689" s="55" t="s">
        <v>97</v>
      </c>
      <c r="D689" s="55" t="s">
        <v>97</v>
      </c>
      <c r="E689" s="198" t="s">
        <v>1965</v>
      </c>
      <c r="F689" s="224" t="s">
        <v>2683</v>
      </c>
      <c r="G689" s="62"/>
      <c r="H689" s="181" t="s">
        <v>1018</v>
      </c>
      <c r="I689" s="47" t="s">
        <v>1892</v>
      </c>
      <c r="J689" s="47" t="s">
        <v>1899</v>
      </c>
      <c r="K689" s="47" t="s">
        <v>1890</v>
      </c>
      <c r="L689" s="47" t="s">
        <v>1897</v>
      </c>
      <c r="M689" s="225" t="s">
        <v>1755</v>
      </c>
      <c r="N689" s="149"/>
      <c r="O689" s="46">
        <f>COUNTIF(Table48[[#This Row],[CMMI Comprehensive Primary Care Plus (CPC+)
Version Date: CY 2021]:[CMS Merit-based Incentive Payment System (MIPS)
Version Date: CY 2021]],"*yes*")</f>
        <v>1</v>
      </c>
      <c r="P689" s="223"/>
      <c r="Q689" s="223"/>
      <c r="R689" s="223"/>
      <c r="S689" s="223"/>
      <c r="T689" s="223"/>
      <c r="U689" s="223"/>
      <c r="V689" s="223"/>
      <c r="W689" s="223" t="s">
        <v>1</v>
      </c>
      <c r="X689" s="223"/>
      <c r="Y689" s="223"/>
      <c r="Z689" s="223"/>
      <c r="AA689" s="223"/>
      <c r="AB689" s="223"/>
      <c r="AC689" s="223"/>
      <c r="AD689" s="223"/>
      <c r="AE689" s="47"/>
      <c r="AF689" s="223"/>
      <c r="AG689" s="223"/>
      <c r="AH689" s="223"/>
    </row>
    <row r="690" spans="1:34" s="26" customFormat="1" ht="76.5" customHeight="1">
      <c r="A690" s="252" t="s">
        <v>3417</v>
      </c>
      <c r="B690" s="55" t="s">
        <v>715</v>
      </c>
      <c r="C690" s="55" t="s">
        <v>97</v>
      </c>
      <c r="D690" s="55" t="s">
        <v>97</v>
      </c>
      <c r="E690" s="266" t="s">
        <v>1652</v>
      </c>
      <c r="F690" s="222"/>
      <c r="G690" s="58"/>
      <c r="H690" s="181" t="s">
        <v>2026</v>
      </c>
      <c r="I690" s="47" t="s">
        <v>1923</v>
      </c>
      <c r="J690" s="47" t="s">
        <v>97</v>
      </c>
      <c r="K690" s="47" t="s">
        <v>1896</v>
      </c>
      <c r="L690" s="47" t="s">
        <v>1901</v>
      </c>
      <c r="M690" s="225" t="s">
        <v>2020</v>
      </c>
      <c r="N690" s="149"/>
      <c r="O690" s="46">
        <f>COUNTIF(Table48[[#This Row],[CMMI Comprehensive Primary Care Plus (CPC+)
Version Date: CY 2021]:[CMS Merit-based Incentive Payment System (MIPS)
Version Date: CY 2021]],"*yes*")</f>
        <v>1</v>
      </c>
      <c r="P690" s="223"/>
      <c r="Q690" s="223"/>
      <c r="R690" s="223"/>
      <c r="S690" s="223"/>
      <c r="T690" s="223"/>
      <c r="U690" s="223" t="s">
        <v>3692</v>
      </c>
      <c r="V690" s="223"/>
      <c r="W690" s="223"/>
      <c r="X690" s="223"/>
      <c r="Y690" s="223"/>
      <c r="Z690" s="223"/>
      <c r="AA690" s="223"/>
      <c r="AB690" s="223"/>
      <c r="AC690" s="223"/>
      <c r="AD690" s="223"/>
      <c r="AE690" s="47"/>
      <c r="AF690" s="223"/>
      <c r="AG690" s="223"/>
      <c r="AH690" s="223"/>
    </row>
    <row r="691" spans="1:34" s="26" customFormat="1" ht="76.5" customHeight="1">
      <c r="A691" s="252" t="s">
        <v>3418</v>
      </c>
      <c r="B691" s="55" t="s">
        <v>3592</v>
      </c>
      <c r="C691" s="55" t="s">
        <v>97</v>
      </c>
      <c r="D691" s="55" t="s">
        <v>97</v>
      </c>
      <c r="E691" s="266" t="s">
        <v>3570</v>
      </c>
      <c r="F691" s="222"/>
      <c r="G691" s="58"/>
      <c r="H691" s="181" t="s">
        <v>3593</v>
      </c>
      <c r="I691" s="47" t="s">
        <v>3011</v>
      </c>
      <c r="J691" s="47" t="s">
        <v>3100</v>
      </c>
      <c r="K691" s="47" t="s">
        <v>1890</v>
      </c>
      <c r="L691" s="47" t="s">
        <v>1891</v>
      </c>
      <c r="M691" s="225" t="s">
        <v>327</v>
      </c>
      <c r="N691" s="149"/>
      <c r="O691" s="46">
        <f>COUNTIF(Table48[[#This Row],[CMMI Comprehensive Primary Care Plus (CPC+)
Version Date: CY 2021]:[CMS Merit-based Incentive Payment System (MIPS)
Version Date: CY 2021]],"*yes*")</f>
        <v>0</v>
      </c>
      <c r="P691" s="223"/>
      <c r="Q691" s="223"/>
      <c r="R691" s="223"/>
      <c r="S691" s="223"/>
      <c r="T691" s="223"/>
      <c r="U691" s="223"/>
      <c r="V691" s="223"/>
      <c r="W691" s="223"/>
      <c r="X691" s="223"/>
      <c r="Y691" s="223"/>
      <c r="Z691" s="223"/>
      <c r="AA691" s="223"/>
      <c r="AB691" s="223"/>
      <c r="AC691" s="223"/>
      <c r="AD691" s="223"/>
      <c r="AE691" s="47"/>
      <c r="AF691" s="223"/>
      <c r="AG691" s="223"/>
      <c r="AH691" s="223"/>
    </row>
    <row r="692" spans="1:34" s="26" customFormat="1" ht="76.5" customHeight="1">
      <c r="A692" s="252" t="s">
        <v>3419</v>
      </c>
      <c r="B692" s="55" t="s">
        <v>3332</v>
      </c>
      <c r="C692" s="55" t="s">
        <v>97</v>
      </c>
      <c r="D692" s="55" t="s">
        <v>97</v>
      </c>
      <c r="E692" s="210" t="s">
        <v>1928</v>
      </c>
      <c r="F692" s="222"/>
      <c r="G692" s="58"/>
      <c r="H692" s="181" t="s">
        <v>3594</v>
      </c>
      <c r="I692" s="47" t="s">
        <v>3011</v>
      </c>
      <c r="J692" s="47" t="s">
        <v>3100</v>
      </c>
      <c r="K692" s="47" t="s">
        <v>1890</v>
      </c>
      <c r="L692" s="47" t="s">
        <v>1891</v>
      </c>
      <c r="M692" s="225" t="s">
        <v>327</v>
      </c>
      <c r="N692" s="149"/>
      <c r="O692" s="46">
        <f>COUNTIF(Table48[[#This Row],[CMMI Comprehensive Primary Care Plus (CPC+)
Version Date: CY 2021]:[CMS Merit-based Incentive Payment System (MIPS)
Version Date: CY 2021]],"*yes*")</f>
        <v>0</v>
      </c>
      <c r="P692" s="223"/>
      <c r="Q692" s="223"/>
      <c r="R692" s="223"/>
      <c r="S692" s="223"/>
      <c r="T692" s="223"/>
      <c r="U692" s="223"/>
      <c r="V692" s="223"/>
      <c r="W692" s="223"/>
      <c r="X692" s="223"/>
      <c r="Y692" s="223"/>
      <c r="Z692" s="223"/>
      <c r="AA692" s="223"/>
      <c r="AB692" s="223"/>
      <c r="AC692" s="223"/>
      <c r="AD692" s="223"/>
      <c r="AE692" s="47"/>
      <c r="AF692" s="223"/>
      <c r="AG692" s="223"/>
      <c r="AH692" s="223"/>
    </row>
    <row r="693" spans="1:34" s="26" customFormat="1" ht="76.5" customHeight="1">
      <c r="A693" s="252" t="s">
        <v>3420</v>
      </c>
      <c r="B693" s="55" t="s">
        <v>3332</v>
      </c>
      <c r="C693" s="55" t="s">
        <v>97</v>
      </c>
      <c r="D693" s="57" t="s">
        <v>97</v>
      </c>
      <c r="E693" s="266" t="s">
        <v>1928</v>
      </c>
      <c r="F693" s="222"/>
      <c r="G693" s="58"/>
      <c r="H693" s="181" t="s">
        <v>3333</v>
      </c>
      <c r="I693" s="47" t="s">
        <v>3011</v>
      </c>
      <c r="J693" s="47" t="s">
        <v>3100</v>
      </c>
      <c r="K693" s="47" t="s">
        <v>1890</v>
      </c>
      <c r="L693" s="47" t="s">
        <v>1891</v>
      </c>
      <c r="M693" s="149" t="s">
        <v>5</v>
      </c>
      <c r="N693" s="149"/>
      <c r="O693" s="46">
        <f>COUNTIF(Table48[[#This Row],[CMMI Comprehensive Primary Care Plus (CPC+)
Version Date: CY 2021]:[CMS Merit-based Incentive Payment System (MIPS)
Version Date: CY 2021]],"*yes*")</f>
        <v>0</v>
      </c>
      <c r="P693" s="223"/>
      <c r="Q693" s="223"/>
      <c r="R693" s="223"/>
      <c r="S693" s="223"/>
      <c r="T693" s="223"/>
      <c r="U693" s="223"/>
      <c r="V693" s="223"/>
      <c r="W693" s="223"/>
      <c r="X693" s="223"/>
      <c r="Y693" s="223"/>
      <c r="Z693" s="223"/>
      <c r="AA693" s="223"/>
      <c r="AB693" s="223"/>
      <c r="AC693" s="223"/>
      <c r="AD693" s="223"/>
      <c r="AE693" s="47"/>
      <c r="AF693" s="223" t="s">
        <v>1</v>
      </c>
      <c r="AG693" s="223"/>
      <c r="AH693" s="223"/>
    </row>
    <row r="694" spans="1:34" s="26" customFormat="1" ht="76.5" customHeight="1">
      <c r="A694" s="252" t="s">
        <v>3421</v>
      </c>
      <c r="B694" s="55" t="s">
        <v>1712</v>
      </c>
      <c r="C694" s="55" t="s">
        <v>97</v>
      </c>
      <c r="D694" s="57" t="s">
        <v>97</v>
      </c>
      <c r="E694" s="210" t="s">
        <v>1800</v>
      </c>
      <c r="F694" s="224"/>
      <c r="G694" s="62"/>
      <c r="H694" s="181" t="s">
        <v>1794</v>
      </c>
      <c r="I694" s="47" t="s">
        <v>1921</v>
      </c>
      <c r="J694" s="47" t="s">
        <v>1904</v>
      </c>
      <c r="K694" s="47" t="s">
        <v>1890</v>
      </c>
      <c r="L694" s="47" t="s">
        <v>1931</v>
      </c>
      <c r="M694" s="225" t="s">
        <v>5</v>
      </c>
      <c r="N694" s="149"/>
      <c r="O694" s="46">
        <f>COUNTIF(Table48[[#This Row],[CMMI Comprehensive Primary Care Plus (CPC+)
Version Date: CY 2021]:[CMS Merit-based Incentive Payment System (MIPS)
Version Date: CY 2021]],"*yes*")</f>
        <v>0</v>
      </c>
      <c r="P694" s="223"/>
      <c r="Q694" s="223"/>
      <c r="R694" s="223"/>
      <c r="S694" s="223"/>
      <c r="T694" s="223"/>
      <c r="U694" s="223"/>
      <c r="V694" s="223"/>
      <c r="W694" s="223"/>
      <c r="X694" s="223"/>
      <c r="Y694" s="223"/>
      <c r="Z694" s="223"/>
      <c r="AA694" s="223"/>
      <c r="AB694" s="223"/>
      <c r="AC694" s="223"/>
      <c r="AD694" s="223"/>
      <c r="AE694" s="47"/>
      <c r="AF694" s="223"/>
      <c r="AG694" s="223"/>
      <c r="AH694" s="223" t="s">
        <v>1</v>
      </c>
    </row>
    <row r="695" spans="1:34" s="26" customFormat="1" ht="76.5" customHeight="1">
      <c r="A695" s="252" t="s">
        <v>3422</v>
      </c>
      <c r="B695" s="55" t="s">
        <v>2203</v>
      </c>
      <c r="C695" s="55" t="s">
        <v>97</v>
      </c>
      <c r="D695" s="57" t="s">
        <v>97</v>
      </c>
      <c r="E695" s="210" t="s">
        <v>1976</v>
      </c>
      <c r="F695" s="224"/>
      <c r="G695" s="62"/>
      <c r="H695" s="181" t="s">
        <v>2213</v>
      </c>
      <c r="I695" s="47" t="s">
        <v>3000</v>
      </c>
      <c r="J695" s="47" t="s">
        <v>1904</v>
      </c>
      <c r="K695" s="47" t="s">
        <v>1890</v>
      </c>
      <c r="L695" s="47" t="s">
        <v>1931</v>
      </c>
      <c r="M695" s="225" t="s">
        <v>5</v>
      </c>
      <c r="N695" s="149"/>
      <c r="O695" s="46">
        <f>COUNTIF(Table48[[#This Row],[CMMI Comprehensive Primary Care Plus (CPC+)
Version Date: CY 2021]:[CMS Merit-based Incentive Payment System (MIPS)
Version Date: CY 2021]],"*yes*")</f>
        <v>0</v>
      </c>
      <c r="P695" s="223"/>
      <c r="Q695" s="223"/>
      <c r="R695" s="223"/>
      <c r="S695" s="223"/>
      <c r="T695" s="223"/>
      <c r="U695" s="223"/>
      <c r="V695" s="223"/>
      <c r="W695" s="223"/>
      <c r="X695" s="223"/>
      <c r="Y695" s="223"/>
      <c r="Z695" s="223"/>
      <c r="AA695" s="223"/>
      <c r="AB695" s="223"/>
      <c r="AC695" s="223"/>
      <c r="AD695" s="223"/>
      <c r="AE695" s="47"/>
      <c r="AF695" s="223"/>
      <c r="AG695" s="223"/>
      <c r="AH695" s="223"/>
    </row>
    <row r="696" spans="1:34" s="26" customFormat="1" ht="76.5" customHeight="1">
      <c r="A696" s="252" t="s">
        <v>3423</v>
      </c>
      <c r="B696" s="55" t="s">
        <v>1321</v>
      </c>
      <c r="C696" s="55" t="s">
        <v>97</v>
      </c>
      <c r="D696" s="57" t="s">
        <v>97</v>
      </c>
      <c r="E696" s="210" t="s">
        <v>1969</v>
      </c>
      <c r="F696" s="224"/>
      <c r="G696" s="62"/>
      <c r="H696" s="181" t="s">
        <v>1937</v>
      </c>
      <c r="I696" s="47" t="s">
        <v>1905</v>
      </c>
      <c r="J696" s="47" t="s">
        <v>1906</v>
      </c>
      <c r="K696" s="47" t="s">
        <v>1890</v>
      </c>
      <c r="L696" s="47" t="s">
        <v>97</v>
      </c>
      <c r="M696" s="207" t="s">
        <v>6</v>
      </c>
      <c r="N696" s="149"/>
      <c r="O696" s="46">
        <f>COUNTIF(Table48[[#This Row],[CMMI Comprehensive Primary Care Plus (CPC+)
Version Date: CY 2021]:[CMS Merit-based Incentive Payment System (MIPS)
Version Date: CY 2021]],"*yes*")</f>
        <v>0</v>
      </c>
      <c r="P696" s="223"/>
      <c r="Q696" s="223"/>
      <c r="R696" s="223"/>
      <c r="S696" s="223"/>
      <c r="T696" s="223"/>
      <c r="U696" s="223"/>
      <c r="V696" s="223"/>
      <c r="W696" s="223"/>
      <c r="X696" s="223"/>
      <c r="Y696" s="223"/>
      <c r="Z696" s="223"/>
      <c r="AA696" s="223"/>
      <c r="AB696" s="223"/>
      <c r="AC696" s="223"/>
      <c r="AD696" s="223"/>
      <c r="AE696" s="47"/>
      <c r="AF696" s="223"/>
      <c r="AG696" s="223"/>
      <c r="AH696" s="223"/>
    </row>
    <row r="697" spans="1:34" s="26" customFormat="1" ht="76.5" customHeight="1">
      <c r="A697" s="177" t="s">
        <v>3424</v>
      </c>
      <c r="B697" s="55" t="s">
        <v>1598</v>
      </c>
      <c r="C697" s="55" t="s">
        <v>97</v>
      </c>
      <c r="D697" s="55" t="s">
        <v>97</v>
      </c>
      <c r="E697" s="198" t="s">
        <v>1652</v>
      </c>
      <c r="F697" s="62"/>
      <c r="G697" s="62"/>
      <c r="H697" s="181" t="s">
        <v>1509</v>
      </c>
      <c r="I697" s="47" t="s">
        <v>1923</v>
      </c>
      <c r="J697" s="47" t="s">
        <v>97</v>
      </c>
      <c r="K697" s="47" t="s">
        <v>1896</v>
      </c>
      <c r="L697" s="47" t="s">
        <v>1901</v>
      </c>
      <c r="M697" s="149" t="s">
        <v>2020</v>
      </c>
      <c r="N697" s="149"/>
      <c r="O697" s="46">
        <f>COUNTIF(Table48[[#This Row],[CMMI Comprehensive Primary Care Plus (CPC+)
Version Date: CY 2021]:[CMS Merit-based Incentive Payment System (MIPS)
Version Date: CY 2021]],"*yes*")</f>
        <v>1</v>
      </c>
      <c r="P697" s="223"/>
      <c r="Q697" s="223"/>
      <c r="R697" s="223"/>
      <c r="S697" s="223"/>
      <c r="T697" s="223"/>
      <c r="U697" s="223" t="s">
        <v>2167</v>
      </c>
      <c r="V697" s="223"/>
      <c r="W697" s="223"/>
      <c r="X697" s="223"/>
      <c r="Y697" s="223"/>
      <c r="Z697" s="223"/>
      <c r="AA697" s="223"/>
      <c r="AB697" s="223"/>
      <c r="AC697" s="223"/>
      <c r="AD697" s="223"/>
      <c r="AE697" s="223"/>
      <c r="AF697" s="223"/>
      <c r="AG697" s="223"/>
      <c r="AH697" s="223"/>
    </row>
    <row r="698" spans="1:34" s="26" customFormat="1" ht="76.5" customHeight="1">
      <c r="A698" s="177" t="s">
        <v>400</v>
      </c>
      <c r="B698" s="55" t="s">
        <v>3400</v>
      </c>
      <c r="C698" s="55" t="s">
        <v>97</v>
      </c>
      <c r="D698" s="57" t="s">
        <v>97</v>
      </c>
      <c r="E698" s="198" t="s">
        <v>1637</v>
      </c>
      <c r="F698" s="62" t="s">
        <v>3401</v>
      </c>
      <c r="G698" s="62"/>
      <c r="H698" s="181" t="s">
        <v>3402</v>
      </c>
      <c r="I698" s="47" t="s">
        <v>1905</v>
      </c>
      <c r="J698" s="47" t="s">
        <v>97</v>
      </c>
      <c r="K698" s="47" t="s">
        <v>1890</v>
      </c>
      <c r="L698" s="47" t="s">
        <v>1897</v>
      </c>
      <c r="M698" s="47" t="s">
        <v>1755</v>
      </c>
      <c r="N698" s="47"/>
      <c r="O698" s="46">
        <f>COUNTIF(Table48[[#This Row],[CMMI Comprehensive Primary Care Plus (CPC+)
Version Date: CY 2021]:[CMS Merit-based Incentive Payment System (MIPS)
Version Date: CY 2021]],"*yes*")</f>
        <v>1</v>
      </c>
      <c r="P698" s="223"/>
      <c r="Q698" s="223"/>
      <c r="R698" s="223"/>
      <c r="S698" s="223"/>
      <c r="T698" s="223"/>
      <c r="U698" s="223"/>
      <c r="V698" s="223"/>
      <c r="W698" s="223" t="s">
        <v>1</v>
      </c>
      <c r="X698" s="223"/>
      <c r="Y698" s="223"/>
      <c r="Z698" s="223"/>
      <c r="AA698" s="223"/>
      <c r="AB698" s="223"/>
      <c r="AC698" s="223"/>
      <c r="AD698" s="223"/>
      <c r="AE698" s="223"/>
      <c r="AF698" s="223"/>
      <c r="AG698" s="223"/>
      <c r="AH698" s="223"/>
    </row>
    <row r="699" spans="1:34" s="26" customFormat="1" ht="76.5" customHeight="1">
      <c r="A699" s="252" t="s">
        <v>3425</v>
      </c>
      <c r="B699" s="55" t="s">
        <v>2106</v>
      </c>
      <c r="C699" s="55" t="s">
        <v>97</v>
      </c>
      <c r="D699" s="55" t="s">
        <v>97</v>
      </c>
      <c r="E699" s="210" t="s">
        <v>1652</v>
      </c>
      <c r="F699" s="58"/>
      <c r="G699" s="58"/>
      <c r="H699" s="181" t="s">
        <v>1389</v>
      </c>
      <c r="I699" s="47" t="s">
        <v>1921</v>
      </c>
      <c r="J699" s="47" t="s">
        <v>97</v>
      </c>
      <c r="K699" s="47" t="s">
        <v>1908</v>
      </c>
      <c r="L699" s="47" t="s">
        <v>1897</v>
      </c>
      <c r="M699" s="47" t="s">
        <v>5</v>
      </c>
      <c r="N699" s="47"/>
      <c r="O699" s="46">
        <f>COUNTIF(Table48[[#This Row],[CMMI Comprehensive Primary Care Plus (CPC+)
Version Date: CY 2021]:[CMS Merit-based Incentive Payment System (MIPS)
Version Date: CY 2021]],"*yes*")</f>
        <v>0</v>
      </c>
      <c r="P699" s="223"/>
      <c r="Q699" s="223"/>
      <c r="R699" s="223"/>
      <c r="S699" s="223"/>
      <c r="T699" s="223"/>
      <c r="U699" s="223"/>
      <c r="V699" s="223"/>
      <c r="W699" s="223"/>
      <c r="X699" s="223"/>
      <c r="Y699" s="223"/>
      <c r="Z699" s="223"/>
      <c r="AA699" s="223"/>
      <c r="AB699" s="223"/>
      <c r="AC699" s="223"/>
      <c r="AD699" s="223"/>
      <c r="AE699" s="47"/>
      <c r="AF699" s="223"/>
      <c r="AG699" s="223"/>
      <c r="AH699" s="223"/>
    </row>
    <row r="700" spans="1:34" s="26" customFormat="1" ht="76.5" customHeight="1">
      <c r="A700" s="252" t="s">
        <v>3426</v>
      </c>
      <c r="B700" s="55" t="s">
        <v>3256</v>
      </c>
      <c r="C700" s="55" t="s">
        <v>97</v>
      </c>
      <c r="D700" s="55" t="s">
        <v>97</v>
      </c>
      <c r="E700" s="210" t="s">
        <v>3257</v>
      </c>
      <c r="F700" s="222"/>
      <c r="G700" s="58"/>
      <c r="H700" s="181" t="s">
        <v>3258</v>
      </c>
      <c r="I700" s="47" t="s">
        <v>97</v>
      </c>
      <c r="J700" s="47" t="s">
        <v>97</v>
      </c>
      <c r="K700" s="47" t="s">
        <v>1932</v>
      </c>
      <c r="L700" s="47" t="s">
        <v>1897</v>
      </c>
      <c r="M700" s="225" t="s">
        <v>6</v>
      </c>
      <c r="N700" s="149"/>
      <c r="O700" s="46">
        <f>COUNTIF(Table48[[#This Row],[CMMI Comprehensive Primary Care Plus (CPC+)
Version Date: CY 2021]:[CMS Merit-based Incentive Payment System (MIPS)
Version Date: CY 2021]],"*yes*")</f>
        <v>1</v>
      </c>
      <c r="P700" s="223"/>
      <c r="Q700" s="223"/>
      <c r="R700" s="223" t="s">
        <v>1</v>
      </c>
      <c r="S700" s="223"/>
      <c r="T700" s="223"/>
      <c r="U700" s="223"/>
      <c r="V700" s="223"/>
      <c r="W700" s="223"/>
      <c r="X700" s="223"/>
      <c r="Y700" s="223"/>
      <c r="Z700" s="223"/>
      <c r="AA700" s="223"/>
      <c r="AB700" s="223"/>
      <c r="AC700" s="223"/>
      <c r="AD700" s="223"/>
      <c r="AE700" s="47"/>
      <c r="AF700" s="223"/>
      <c r="AG700" s="223"/>
      <c r="AH700" s="223"/>
    </row>
    <row r="701" spans="1:34" s="26" customFormat="1" ht="76.5" customHeight="1">
      <c r="A701" s="252" t="s">
        <v>3427</v>
      </c>
      <c r="B701" s="55" t="s">
        <v>3024</v>
      </c>
      <c r="C701" s="55" t="s">
        <v>97</v>
      </c>
      <c r="D701" s="55" t="s">
        <v>97</v>
      </c>
      <c r="E701" s="210" t="s">
        <v>3025</v>
      </c>
      <c r="F701" s="222"/>
      <c r="G701" s="58"/>
      <c r="H701" s="181" t="s">
        <v>3026</v>
      </c>
      <c r="I701" s="47" t="s">
        <v>1921</v>
      </c>
      <c r="J701" s="47" t="s">
        <v>1906</v>
      </c>
      <c r="K701" s="47" t="s">
        <v>1890</v>
      </c>
      <c r="L701" s="47" t="s">
        <v>1931</v>
      </c>
      <c r="M701" s="225" t="s">
        <v>5</v>
      </c>
      <c r="N701" s="149"/>
      <c r="O701" s="46">
        <f>COUNTIF(Table48[[#This Row],[CMMI Comprehensive Primary Care Plus (CPC+)
Version Date: CY 2021]:[CMS Merit-based Incentive Payment System (MIPS)
Version Date: CY 2021]],"*yes*")</f>
        <v>0</v>
      </c>
      <c r="P701" s="223"/>
      <c r="Q701" s="223"/>
      <c r="R701" s="223"/>
      <c r="S701" s="223"/>
      <c r="T701" s="47"/>
      <c r="U701" s="223"/>
      <c r="V701" s="223"/>
      <c r="W701" s="223"/>
      <c r="X701" s="223"/>
      <c r="Y701" s="223"/>
      <c r="Z701" s="223"/>
      <c r="AA701" s="223"/>
      <c r="AB701" s="223"/>
      <c r="AC701" s="223"/>
      <c r="AD701" s="223"/>
      <c r="AE701" s="47"/>
      <c r="AF701" s="223"/>
      <c r="AG701" s="223"/>
      <c r="AH701" s="223" t="s">
        <v>1</v>
      </c>
    </row>
    <row r="702" spans="1:34" s="26" customFormat="1" ht="76.5" customHeight="1">
      <c r="A702" s="252" t="s">
        <v>3428</v>
      </c>
      <c r="B702" s="55" t="s">
        <v>3028</v>
      </c>
      <c r="C702" s="55" t="s">
        <v>97</v>
      </c>
      <c r="D702" s="55" t="s">
        <v>97</v>
      </c>
      <c r="E702" s="210" t="s">
        <v>3025</v>
      </c>
      <c r="F702" s="224"/>
      <c r="G702" s="62"/>
      <c r="H702" s="181" t="s">
        <v>3029</v>
      </c>
      <c r="I702" s="47" t="s">
        <v>1921</v>
      </c>
      <c r="J702" s="47" t="s">
        <v>1906</v>
      </c>
      <c r="K702" s="47" t="s">
        <v>1890</v>
      </c>
      <c r="L702" s="47" t="s">
        <v>1931</v>
      </c>
      <c r="M702" s="225" t="s">
        <v>5</v>
      </c>
      <c r="N702" s="149"/>
      <c r="O702" s="46">
        <f>COUNTIF(Table48[[#This Row],[CMMI Comprehensive Primary Care Plus (CPC+)
Version Date: CY 2021]:[CMS Merit-based Incentive Payment System (MIPS)
Version Date: CY 2021]],"*yes*")</f>
        <v>0</v>
      </c>
      <c r="P702" s="223"/>
      <c r="Q702" s="223"/>
      <c r="R702" s="223"/>
      <c r="S702" s="223"/>
      <c r="T702" s="47"/>
      <c r="U702" s="223"/>
      <c r="V702" s="223"/>
      <c r="W702" s="223"/>
      <c r="X702" s="223"/>
      <c r="Y702" s="223"/>
      <c r="Z702" s="223"/>
      <c r="AA702" s="223"/>
      <c r="AB702" s="223"/>
      <c r="AC702" s="223"/>
      <c r="AD702" s="223"/>
      <c r="AE702" s="47"/>
      <c r="AF702" s="223"/>
      <c r="AG702" s="223"/>
      <c r="AH702" s="223" t="s">
        <v>1</v>
      </c>
    </row>
    <row r="703" spans="1:34" s="26" customFormat="1" ht="76.5" customHeight="1">
      <c r="A703" s="252" t="s">
        <v>3429</v>
      </c>
      <c r="B703" s="55" t="s">
        <v>1943</v>
      </c>
      <c r="C703" s="55" t="s">
        <v>97</v>
      </c>
      <c r="D703" s="55" t="s">
        <v>97</v>
      </c>
      <c r="E703" s="210" t="s">
        <v>1976</v>
      </c>
      <c r="F703" s="222" t="s">
        <v>2687</v>
      </c>
      <c r="G703" s="58"/>
      <c r="H703" s="228" t="s">
        <v>2421</v>
      </c>
      <c r="I703" s="47" t="s">
        <v>1888</v>
      </c>
      <c r="J703" s="47" t="s">
        <v>1899</v>
      </c>
      <c r="K703" s="47" t="s">
        <v>1890</v>
      </c>
      <c r="L703" s="47" t="s">
        <v>2225</v>
      </c>
      <c r="M703" s="47" t="s">
        <v>5</v>
      </c>
      <c r="N703" s="149" t="s">
        <v>1</v>
      </c>
      <c r="O703" s="46">
        <f>COUNTIF(Table48[[#This Row],[CMMI Comprehensive Primary Care Plus (CPC+)
Version Date: CY 2021]:[CMS Merit-based Incentive Payment System (MIPS)
Version Date: CY 2021]],"*yes*")</f>
        <v>1</v>
      </c>
      <c r="P703" s="223"/>
      <c r="Q703" s="223"/>
      <c r="R703" s="223"/>
      <c r="S703" s="223"/>
      <c r="T703" s="223"/>
      <c r="U703" s="223"/>
      <c r="V703" s="223"/>
      <c r="W703" s="223" t="s">
        <v>1</v>
      </c>
      <c r="X703" s="223" t="s">
        <v>2509</v>
      </c>
      <c r="Y703" s="223"/>
      <c r="Z703" s="223"/>
      <c r="AA703" s="223"/>
      <c r="AB703" s="223"/>
      <c r="AC703" s="223"/>
      <c r="AD703" s="223"/>
      <c r="AE703" s="223"/>
      <c r="AF703" s="223"/>
      <c r="AG703" s="223"/>
      <c r="AH703" s="223"/>
    </row>
    <row r="704" spans="1:34" s="26" customFormat="1" ht="76.5" customHeight="1">
      <c r="A704" s="252" t="s">
        <v>3430</v>
      </c>
      <c r="B704" s="55" t="s">
        <v>2205</v>
      </c>
      <c r="C704" s="55" t="s">
        <v>97</v>
      </c>
      <c r="D704" s="55" t="s">
        <v>97</v>
      </c>
      <c r="E704" s="210" t="s">
        <v>1976</v>
      </c>
      <c r="F704" s="222"/>
      <c r="G704" s="58"/>
      <c r="H704" s="228" t="s">
        <v>2231</v>
      </c>
      <c r="I704" s="47" t="s">
        <v>1888</v>
      </c>
      <c r="J704" s="47" t="s">
        <v>1899</v>
      </c>
      <c r="K704" s="47" t="s">
        <v>1890</v>
      </c>
      <c r="L704" s="47" t="s">
        <v>1901</v>
      </c>
      <c r="M704" s="47" t="s">
        <v>5</v>
      </c>
      <c r="N704" s="149"/>
      <c r="O704" s="46">
        <f>COUNTIF(Table48[[#This Row],[CMMI Comprehensive Primary Care Plus (CPC+)
Version Date: CY 2021]:[CMS Merit-based Incentive Payment System (MIPS)
Version Date: CY 2021]],"*yes*")</f>
        <v>0</v>
      </c>
      <c r="P704" s="223"/>
      <c r="Q704" s="223"/>
      <c r="R704" s="223"/>
      <c r="S704" s="223"/>
      <c r="T704" s="223"/>
      <c r="U704" s="223"/>
      <c r="V704" s="223"/>
      <c r="W704" s="223"/>
      <c r="X704" s="223"/>
      <c r="Y704" s="223"/>
      <c r="Z704" s="223"/>
      <c r="AA704" s="223"/>
      <c r="AB704" s="223"/>
      <c r="AC704" s="223"/>
      <c r="AD704" s="223"/>
      <c r="AE704" s="223"/>
      <c r="AF704" s="223"/>
      <c r="AG704" s="223"/>
      <c r="AH704" s="223"/>
    </row>
    <row r="705" spans="1:34" s="26" customFormat="1" ht="76.5" customHeight="1">
      <c r="A705" s="252" t="s">
        <v>3431</v>
      </c>
      <c r="B705" s="55" t="s">
        <v>884</v>
      </c>
      <c r="C705" s="55" t="s">
        <v>97</v>
      </c>
      <c r="D705" s="55" t="s">
        <v>97</v>
      </c>
      <c r="E705" s="266" t="s">
        <v>1979</v>
      </c>
      <c r="F705" s="222" t="s">
        <v>2688</v>
      </c>
      <c r="G705" s="58"/>
      <c r="H705" s="228" t="s">
        <v>885</v>
      </c>
      <c r="I705" s="47" t="s">
        <v>97</v>
      </c>
      <c r="J705" s="47" t="s">
        <v>97</v>
      </c>
      <c r="K705" s="47" t="s">
        <v>1890</v>
      </c>
      <c r="L705" s="47" t="s">
        <v>1931</v>
      </c>
      <c r="M705" s="225" t="s">
        <v>327</v>
      </c>
      <c r="N705" s="149"/>
      <c r="O705" s="46">
        <f>COUNTIF(Table48[[#This Row],[CMMI Comprehensive Primary Care Plus (CPC+)
Version Date: CY 2021]:[CMS Merit-based Incentive Payment System (MIPS)
Version Date: CY 2021]],"*yes*")</f>
        <v>1</v>
      </c>
      <c r="P705" s="223"/>
      <c r="Q705" s="223"/>
      <c r="R705" s="223"/>
      <c r="S705" s="223"/>
      <c r="T705" s="223"/>
      <c r="U705" s="223"/>
      <c r="V705" s="223"/>
      <c r="W705" s="223" t="s">
        <v>1</v>
      </c>
      <c r="X705" s="223"/>
      <c r="Y705" s="223"/>
      <c r="Z705" s="223"/>
      <c r="AA705" s="223"/>
      <c r="AB705" s="223"/>
      <c r="AC705" s="223"/>
      <c r="AD705" s="223"/>
      <c r="AE705" s="223"/>
      <c r="AF705" s="223"/>
      <c r="AG705" s="223"/>
      <c r="AH705" s="223"/>
    </row>
    <row r="706" spans="1:34" s="26" customFormat="1" ht="76.5" customHeight="1">
      <c r="A706" s="177" t="s">
        <v>3696</v>
      </c>
      <c r="B706" s="55" t="s">
        <v>3007</v>
      </c>
      <c r="C706" s="55" t="s">
        <v>97</v>
      </c>
      <c r="D706" s="55" t="s">
        <v>97</v>
      </c>
      <c r="E706" s="198" t="s">
        <v>1652</v>
      </c>
      <c r="F706" s="58"/>
      <c r="G706" s="58"/>
      <c r="H706" s="181" t="s">
        <v>3008</v>
      </c>
      <c r="I706" s="47" t="s">
        <v>1921</v>
      </c>
      <c r="J706" s="47" t="s">
        <v>97</v>
      </c>
      <c r="K706" s="47" t="s">
        <v>1915</v>
      </c>
      <c r="L706" s="47" t="s">
        <v>1897</v>
      </c>
      <c r="M706" s="149" t="s">
        <v>5</v>
      </c>
      <c r="N706" s="201"/>
      <c r="O706" s="46">
        <f>COUNTIF(Table48[[#This Row],[CMMI Comprehensive Primary Care Plus (CPC+)
Version Date: CY 2021]:[CMS Merit-based Incentive Payment System (MIPS)
Version Date: CY 2021]],"*yes*")</f>
        <v>0</v>
      </c>
      <c r="P706" s="223"/>
      <c r="Q706" s="223"/>
      <c r="R706" s="223"/>
      <c r="S706" s="223"/>
      <c r="T706" s="47"/>
      <c r="U706" s="223"/>
      <c r="V706" s="223"/>
      <c r="W706" s="223"/>
      <c r="X706" s="223"/>
      <c r="Y706" s="223"/>
      <c r="Z706" s="223"/>
      <c r="AA706" s="223"/>
      <c r="AB706" s="47"/>
      <c r="AC706" s="223"/>
      <c r="AD706" s="223"/>
      <c r="AE706" s="47"/>
      <c r="AF706" s="223"/>
      <c r="AG706" s="223"/>
      <c r="AH706" s="47"/>
    </row>
    <row r="707" spans="1:34" s="26" customFormat="1" ht="76.5" customHeight="1">
      <c r="A707" s="177" t="s">
        <v>3697</v>
      </c>
      <c r="B707" s="55" t="s">
        <v>3595</v>
      </c>
      <c r="C707" s="55" t="s">
        <v>97</v>
      </c>
      <c r="D707" s="55" t="s">
        <v>97</v>
      </c>
      <c r="E707" s="198" t="s">
        <v>1961</v>
      </c>
      <c r="F707" s="58"/>
      <c r="G707" s="58"/>
      <c r="H707" s="181" t="s">
        <v>2135</v>
      </c>
      <c r="I707" s="47" t="s">
        <v>3011</v>
      </c>
      <c r="J707" s="47" t="s">
        <v>1898</v>
      </c>
      <c r="K707" s="47" t="s">
        <v>1896</v>
      </c>
      <c r="L707" s="47" t="s">
        <v>1891</v>
      </c>
      <c r="M707" s="149" t="s">
        <v>6</v>
      </c>
      <c r="N707" s="201"/>
      <c r="O707" s="46">
        <f>COUNTIF(Table48[[#This Row],[CMMI Comprehensive Primary Care Plus (CPC+)
Version Date: CY 2021]:[CMS Merit-based Incentive Payment System (MIPS)
Version Date: CY 2021]],"*yes*")</f>
        <v>0</v>
      </c>
      <c r="P707" s="223"/>
      <c r="Q707" s="223"/>
      <c r="R707" s="223"/>
      <c r="S707" s="223"/>
      <c r="T707" s="47"/>
      <c r="U707" s="223"/>
      <c r="V707" s="223"/>
      <c r="W707" s="223"/>
      <c r="X707" s="223"/>
      <c r="Y707" s="223"/>
      <c r="Z707" s="223"/>
      <c r="AA707" s="223"/>
      <c r="AB707" s="47"/>
      <c r="AC707" s="223"/>
      <c r="AD707" s="223"/>
      <c r="AE707" s="47"/>
      <c r="AF707" s="223"/>
      <c r="AG707" s="223"/>
      <c r="AH707" s="47"/>
    </row>
    <row r="708" spans="1:34" s="26" customFormat="1" ht="76.5" customHeight="1">
      <c r="A708" s="177" t="s">
        <v>3698</v>
      </c>
      <c r="B708" s="55" t="s">
        <v>3596</v>
      </c>
      <c r="C708" s="55" t="s">
        <v>97</v>
      </c>
      <c r="D708" s="55" t="s">
        <v>97</v>
      </c>
      <c r="E708" s="198" t="s">
        <v>583</v>
      </c>
      <c r="F708" s="58"/>
      <c r="G708" s="58"/>
      <c r="H708" s="181" t="s">
        <v>3597</v>
      </c>
      <c r="I708" s="47" t="s">
        <v>1921</v>
      </c>
      <c r="J708" s="47" t="s">
        <v>1916</v>
      </c>
      <c r="K708" s="47" t="s">
        <v>1896</v>
      </c>
      <c r="L708" s="47" t="s">
        <v>2210</v>
      </c>
      <c r="M708" s="149" t="s">
        <v>1755</v>
      </c>
      <c r="N708" s="201"/>
      <c r="O708" s="46">
        <f>COUNTIF(Table48[[#This Row],[CMMI Comprehensive Primary Care Plus (CPC+)
Version Date: CY 2021]:[CMS Merit-based Incentive Payment System (MIPS)
Version Date: CY 2021]],"*yes*")</f>
        <v>0</v>
      </c>
      <c r="P708" s="223"/>
      <c r="Q708" s="223"/>
      <c r="R708" s="223"/>
      <c r="S708" s="223"/>
      <c r="T708" s="47"/>
      <c r="U708" s="223"/>
      <c r="V708" s="223"/>
      <c r="W708" s="223"/>
      <c r="X708" s="223"/>
      <c r="Y708" s="223"/>
      <c r="Z708" s="223"/>
      <c r="AA708" s="223"/>
      <c r="AB708" s="47"/>
      <c r="AC708" s="223"/>
      <c r="AD708" s="223"/>
      <c r="AE708" s="47"/>
      <c r="AF708" s="223"/>
      <c r="AG708" s="223"/>
      <c r="AH708" s="47"/>
    </row>
    <row r="709" spans="1:34" s="26" customFormat="1" ht="76.5" customHeight="1">
      <c r="A709" s="177" t="s">
        <v>401</v>
      </c>
      <c r="B709" s="55" t="s">
        <v>3598</v>
      </c>
      <c r="C709" s="55" t="s">
        <v>97</v>
      </c>
      <c r="D709" s="57" t="s">
        <v>97</v>
      </c>
      <c r="E709" s="198" t="s">
        <v>583</v>
      </c>
      <c r="F709" s="62"/>
      <c r="G709" s="62"/>
      <c r="H709" s="181" t="s">
        <v>3599</v>
      </c>
      <c r="I709" s="47" t="s">
        <v>1921</v>
      </c>
      <c r="J709" s="47" t="s">
        <v>1916</v>
      </c>
      <c r="K709" s="47" t="s">
        <v>1896</v>
      </c>
      <c r="L709" s="47" t="s">
        <v>2210</v>
      </c>
      <c r="M709" s="47" t="s">
        <v>1755</v>
      </c>
      <c r="N709" s="47"/>
      <c r="O709" s="46">
        <f>COUNTIF(Table48[[#This Row],[CMMI Comprehensive Primary Care Plus (CPC+)
Version Date: CY 2021]:[CMS Merit-based Incentive Payment System (MIPS)
Version Date: CY 2021]],"*yes*")</f>
        <v>0</v>
      </c>
      <c r="P709" s="223"/>
      <c r="Q709" s="223"/>
      <c r="R709" s="223"/>
      <c r="S709" s="223"/>
      <c r="T709" s="223"/>
      <c r="U709" s="223"/>
      <c r="V709" s="223"/>
      <c r="W709" s="223"/>
      <c r="X709" s="223"/>
      <c r="Y709" s="223"/>
      <c r="Z709" s="223"/>
      <c r="AA709" s="223"/>
      <c r="AB709" s="223"/>
      <c r="AC709" s="223"/>
      <c r="AD709" s="223"/>
      <c r="AE709" s="223"/>
      <c r="AF709" s="223"/>
      <c r="AG709" s="223"/>
      <c r="AH709" s="223"/>
    </row>
    <row r="710" spans="1:34" s="26" customFormat="1" ht="76.5" customHeight="1">
      <c r="A710" s="177" t="s">
        <v>3699</v>
      </c>
      <c r="B710" s="55" t="s">
        <v>3892</v>
      </c>
      <c r="C710" s="55" t="s">
        <v>97</v>
      </c>
      <c r="D710" s="55" t="s">
        <v>97</v>
      </c>
      <c r="E710" s="198" t="s">
        <v>1652</v>
      </c>
      <c r="F710" s="58"/>
      <c r="G710" s="58"/>
      <c r="H710" s="181" t="s">
        <v>3893</v>
      </c>
      <c r="I710" s="47" t="s">
        <v>1905</v>
      </c>
      <c r="J710" s="47" t="s">
        <v>1899</v>
      </c>
      <c r="K710" s="47" t="s">
        <v>1894</v>
      </c>
      <c r="L710" s="47" t="s">
        <v>1931</v>
      </c>
      <c r="M710" s="149" t="s">
        <v>6</v>
      </c>
      <c r="N710" s="201"/>
      <c r="O710" s="46">
        <f>COUNTIF(Table48[[#This Row],[CMMI Comprehensive Primary Care Plus (CPC+)
Version Date: CY 2021]:[CMS Merit-based Incentive Payment System (MIPS)
Version Date: CY 2021]],"*yes*")</f>
        <v>0</v>
      </c>
      <c r="P710" s="223"/>
      <c r="Q710" s="223"/>
      <c r="R710" s="223"/>
      <c r="S710" s="223"/>
      <c r="T710" s="47"/>
      <c r="U710" s="223"/>
      <c r="V710" s="223"/>
      <c r="W710" s="223"/>
      <c r="X710" s="223" t="s">
        <v>2440</v>
      </c>
      <c r="Y710" s="223"/>
      <c r="Z710" s="223"/>
      <c r="AA710" s="223"/>
      <c r="AB710" s="47"/>
      <c r="AC710" s="223"/>
      <c r="AD710" s="223"/>
      <c r="AE710" s="47"/>
      <c r="AF710" s="223"/>
      <c r="AG710" s="223"/>
      <c r="AH710" s="47"/>
    </row>
    <row r="711" spans="1:34" s="26" customFormat="1" ht="76.5" customHeight="1">
      <c r="A711" s="177" t="s">
        <v>3700</v>
      </c>
      <c r="B711" s="55" t="s">
        <v>1679</v>
      </c>
      <c r="C711" s="55" t="s">
        <v>97</v>
      </c>
      <c r="D711" s="55" t="s">
        <v>97</v>
      </c>
      <c r="E711" s="198" t="s">
        <v>1950</v>
      </c>
      <c r="F711" s="58" t="s">
        <v>2693</v>
      </c>
      <c r="G711" s="58"/>
      <c r="H711" s="181" t="s">
        <v>1680</v>
      </c>
      <c r="I711" s="47" t="s">
        <v>3011</v>
      </c>
      <c r="J711" s="47" t="s">
        <v>1893</v>
      </c>
      <c r="K711" s="47" t="s">
        <v>1890</v>
      </c>
      <c r="L711" s="47" t="s">
        <v>1897</v>
      </c>
      <c r="M711" s="149" t="s">
        <v>327</v>
      </c>
      <c r="N711" s="201"/>
      <c r="O711" s="46">
        <f>COUNTIF(Table48[[#This Row],[CMMI Comprehensive Primary Care Plus (CPC+)
Version Date: CY 2021]:[CMS Merit-based Incentive Payment System (MIPS)
Version Date: CY 2021]],"*yes*")</f>
        <v>0</v>
      </c>
      <c r="P711" s="223"/>
      <c r="Q711" s="223"/>
      <c r="R711" s="223"/>
      <c r="S711" s="223"/>
      <c r="T711" s="47"/>
      <c r="U711" s="223"/>
      <c r="V711" s="223"/>
      <c r="W711" s="223"/>
      <c r="X711" s="223"/>
      <c r="Y711" s="223"/>
      <c r="Z711" s="223"/>
      <c r="AA711" s="223"/>
      <c r="AB711" s="47"/>
      <c r="AC711" s="223"/>
      <c r="AD711" s="223"/>
      <c r="AE711" s="47"/>
      <c r="AF711" s="223"/>
      <c r="AG711" s="223"/>
      <c r="AH711" s="47"/>
    </row>
    <row r="712" spans="1:34" s="26" customFormat="1" ht="76.5" customHeight="1">
      <c r="A712" s="177" t="s">
        <v>3701</v>
      </c>
      <c r="B712" s="55" t="s">
        <v>3600</v>
      </c>
      <c r="C712" s="55" t="s">
        <v>97</v>
      </c>
      <c r="D712" s="55" t="s">
        <v>97</v>
      </c>
      <c r="E712" s="198" t="s">
        <v>1688</v>
      </c>
      <c r="F712" s="58" t="s">
        <v>2694</v>
      </c>
      <c r="G712" s="58"/>
      <c r="H712" s="181" t="s">
        <v>3601</v>
      </c>
      <c r="I712" s="47" t="s">
        <v>1892</v>
      </c>
      <c r="J712" s="47" t="s">
        <v>1900</v>
      </c>
      <c r="K712" s="47" t="s">
        <v>1896</v>
      </c>
      <c r="L712" s="47" t="s">
        <v>2378</v>
      </c>
      <c r="M712" s="149" t="s">
        <v>327</v>
      </c>
      <c r="N712" s="201"/>
      <c r="O712" s="46">
        <f>COUNTIF(Table48[[#This Row],[CMMI Comprehensive Primary Care Plus (CPC+)
Version Date: CY 2021]:[CMS Merit-based Incentive Payment System (MIPS)
Version Date: CY 2021]],"*yes*")</f>
        <v>1</v>
      </c>
      <c r="P712" s="223"/>
      <c r="Q712" s="223"/>
      <c r="R712" s="223"/>
      <c r="S712" s="223"/>
      <c r="T712" s="47"/>
      <c r="U712" s="223"/>
      <c r="V712" s="223"/>
      <c r="W712" s="223" t="s">
        <v>1</v>
      </c>
      <c r="X712" s="223"/>
      <c r="Y712" s="223"/>
      <c r="Z712" s="223"/>
      <c r="AA712" s="223"/>
      <c r="AB712" s="47"/>
      <c r="AC712" s="223"/>
      <c r="AD712" s="223"/>
      <c r="AE712" s="47" t="s">
        <v>3334</v>
      </c>
      <c r="AF712" s="223"/>
      <c r="AG712" s="223"/>
      <c r="AH712" s="47"/>
    </row>
    <row r="713" spans="1:34" s="26" customFormat="1" ht="76.5" customHeight="1">
      <c r="A713" s="177" t="s">
        <v>3702</v>
      </c>
      <c r="B713" s="55" t="s">
        <v>3602</v>
      </c>
      <c r="C713" s="55" t="s">
        <v>97</v>
      </c>
      <c r="D713" s="55" t="s">
        <v>97</v>
      </c>
      <c r="E713" s="198" t="s">
        <v>1688</v>
      </c>
      <c r="F713" s="58" t="s">
        <v>2694</v>
      </c>
      <c r="G713" s="58"/>
      <c r="H713" s="181" t="s">
        <v>3603</v>
      </c>
      <c r="I713" s="47" t="s">
        <v>1892</v>
      </c>
      <c r="J713" s="47" t="s">
        <v>1900</v>
      </c>
      <c r="K713" s="47" t="s">
        <v>1896</v>
      </c>
      <c r="L713" s="47" t="s">
        <v>1891</v>
      </c>
      <c r="M713" s="149" t="s">
        <v>327</v>
      </c>
      <c r="N713" s="201"/>
      <c r="O713" s="46">
        <f>COUNTIF(Table48[[#This Row],[CMMI Comprehensive Primary Care Plus (CPC+)
Version Date: CY 2021]:[CMS Merit-based Incentive Payment System (MIPS)
Version Date: CY 2021]],"*yes*")</f>
        <v>0</v>
      </c>
      <c r="P713" s="223"/>
      <c r="Q713" s="223"/>
      <c r="R713" s="223"/>
      <c r="S713" s="223"/>
      <c r="T713" s="47"/>
      <c r="U713" s="223"/>
      <c r="V713" s="223"/>
      <c r="W713" s="223"/>
      <c r="X713" s="223" t="s">
        <v>3693</v>
      </c>
      <c r="Y713" s="223"/>
      <c r="Z713" s="223"/>
      <c r="AA713" s="223"/>
      <c r="AB713" s="47"/>
      <c r="AC713" s="223"/>
      <c r="AD713" s="223"/>
      <c r="AE713" s="47"/>
      <c r="AF713" s="223"/>
      <c r="AG713" s="223"/>
      <c r="AH713" s="47"/>
    </row>
    <row r="714" spans="1:34" s="26" customFormat="1" ht="76.5" customHeight="1">
      <c r="A714" s="177" t="s">
        <v>3703</v>
      </c>
      <c r="B714" s="55" t="s">
        <v>3604</v>
      </c>
      <c r="C714" s="55" t="s">
        <v>97</v>
      </c>
      <c r="D714" s="55" t="s">
        <v>97</v>
      </c>
      <c r="E714" s="198" t="s">
        <v>1688</v>
      </c>
      <c r="F714" s="58" t="s">
        <v>2694</v>
      </c>
      <c r="G714" s="58"/>
      <c r="H714" s="181" t="s">
        <v>3605</v>
      </c>
      <c r="I714" s="47" t="s">
        <v>1892</v>
      </c>
      <c r="J714" s="47" t="s">
        <v>1900</v>
      </c>
      <c r="K714" s="47" t="s">
        <v>1896</v>
      </c>
      <c r="L714" s="47" t="s">
        <v>1897</v>
      </c>
      <c r="M714" s="149" t="s">
        <v>327</v>
      </c>
      <c r="N714" s="201"/>
      <c r="O714" s="46">
        <f>COUNTIF(Table48[[#This Row],[CMMI Comprehensive Primary Care Plus (CPC+)
Version Date: CY 2021]:[CMS Merit-based Incentive Payment System (MIPS)
Version Date: CY 2021]],"*yes*")</f>
        <v>0</v>
      </c>
      <c r="P714" s="223"/>
      <c r="Q714" s="223"/>
      <c r="R714" s="223"/>
      <c r="S714" s="223"/>
      <c r="T714" s="47"/>
      <c r="U714" s="223"/>
      <c r="V714" s="223"/>
      <c r="W714" s="223"/>
      <c r="X714" s="223" t="s">
        <v>3693</v>
      </c>
      <c r="Y714" s="223"/>
      <c r="Z714" s="223"/>
      <c r="AA714" s="223"/>
      <c r="AB714" s="47"/>
      <c r="AC714" s="223"/>
      <c r="AD714" s="223"/>
      <c r="AE714" s="47"/>
      <c r="AF714" s="223"/>
      <c r="AG714" s="223"/>
      <c r="AH714" s="47"/>
    </row>
    <row r="715" spans="1:34" s="26" customFormat="1" ht="76.5" customHeight="1">
      <c r="A715" s="177" t="s">
        <v>3704</v>
      </c>
      <c r="B715" s="55" t="s">
        <v>3123</v>
      </c>
      <c r="C715" s="55" t="s">
        <v>97</v>
      </c>
      <c r="D715" s="55" t="s">
        <v>97</v>
      </c>
      <c r="E715" s="198" t="s">
        <v>3124</v>
      </c>
      <c r="F715" s="58"/>
      <c r="G715" s="58"/>
      <c r="H715" s="181" t="s">
        <v>3235</v>
      </c>
      <c r="I715" s="47" t="s">
        <v>1892</v>
      </c>
      <c r="J715" s="47" t="s">
        <v>1903</v>
      </c>
      <c r="K715" s="47" t="s">
        <v>1896</v>
      </c>
      <c r="L715" s="47" t="s">
        <v>1897</v>
      </c>
      <c r="M715" s="149" t="s">
        <v>1755</v>
      </c>
      <c r="N715" s="201" t="s">
        <v>1</v>
      </c>
      <c r="O715" s="46">
        <f>COUNTIF(Table48[[#This Row],[CMMI Comprehensive Primary Care Plus (CPC+)
Version Date: CY 2021]:[CMS Merit-based Incentive Payment System (MIPS)
Version Date: CY 2021]],"*yes*")</f>
        <v>0</v>
      </c>
      <c r="P715" s="223"/>
      <c r="Q715" s="223"/>
      <c r="R715" s="223"/>
      <c r="S715" s="223"/>
      <c r="T715" s="47"/>
      <c r="U715" s="223"/>
      <c r="V715" s="223"/>
      <c r="W715" s="223"/>
      <c r="X715" s="223"/>
      <c r="Y715" s="223"/>
      <c r="Z715" s="223"/>
      <c r="AA715" s="223"/>
      <c r="AB715" s="47"/>
      <c r="AC715" s="223"/>
      <c r="AD715" s="223" t="s">
        <v>1</v>
      </c>
      <c r="AE715" s="47"/>
      <c r="AF715" s="223"/>
      <c r="AG715" s="223"/>
      <c r="AH715" s="47"/>
    </row>
    <row r="716" spans="1:34" s="26" customFormat="1" ht="76.5" customHeight="1">
      <c r="A716" s="177" t="s">
        <v>3705</v>
      </c>
      <c r="B716" s="55" t="s">
        <v>1004</v>
      </c>
      <c r="C716" s="55" t="s">
        <v>97</v>
      </c>
      <c r="D716" s="55" t="s">
        <v>97</v>
      </c>
      <c r="E716" s="198" t="s">
        <v>1651</v>
      </c>
      <c r="F716" s="58" t="s">
        <v>2695</v>
      </c>
      <c r="G716" s="58"/>
      <c r="H716" s="181" t="s">
        <v>1005</v>
      </c>
      <c r="I716" s="47" t="s">
        <v>97</v>
      </c>
      <c r="J716" s="47" t="s">
        <v>1906</v>
      </c>
      <c r="K716" s="47" t="s">
        <v>1890</v>
      </c>
      <c r="L716" s="47" t="s">
        <v>1897</v>
      </c>
      <c r="M716" s="149" t="s">
        <v>1755</v>
      </c>
      <c r="N716" s="201"/>
      <c r="O716" s="46">
        <f>COUNTIF(Table48[[#This Row],[CMMI Comprehensive Primary Care Plus (CPC+)
Version Date: CY 2021]:[CMS Merit-based Incentive Payment System (MIPS)
Version Date: CY 2021]],"*yes*")</f>
        <v>1</v>
      </c>
      <c r="P716" s="223"/>
      <c r="Q716" s="223"/>
      <c r="R716" s="223"/>
      <c r="S716" s="223"/>
      <c r="T716" s="47"/>
      <c r="U716" s="223"/>
      <c r="V716" s="223"/>
      <c r="W716" s="223" t="s">
        <v>1</v>
      </c>
      <c r="X716" s="223"/>
      <c r="Y716" s="223"/>
      <c r="Z716" s="223"/>
      <c r="AA716" s="223"/>
      <c r="AB716" s="47"/>
      <c r="AC716" s="223"/>
      <c r="AD716" s="223"/>
      <c r="AE716" s="47"/>
      <c r="AF716" s="223"/>
      <c r="AG716" s="223"/>
      <c r="AH716" s="47"/>
    </row>
    <row r="717" spans="1:34" s="26" customFormat="1" ht="76.5" customHeight="1">
      <c r="A717" s="177" t="s">
        <v>3706</v>
      </c>
      <c r="B717" s="55" t="s">
        <v>1000</v>
      </c>
      <c r="C717" s="55" t="s">
        <v>97</v>
      </c>
      <c r="D717" s="55" t="s">
        <v>97</v>
      </c>
      <c r="E717" s="198" t="s">
        <v>1651</v>
      </c>
      <c r="F717" s="58" t="s">
        <v>2696</v>
      </c>
      <c r="G717" s="58"/>
      <c r="H717" s="181" t="s">
        <v>1001</v>
      </c>
      <c r="I717" s="47" t="s">
        <v>97</v>
      </c>
      <c r="J717" s="47" t="s">
        <v>1906</v>
      </c>
      <c r="K717" s="47" t="s">
        <v>1890</v>
      </c>
      <c r="L717" s="47" t="s">
        <v>1931</v>
      </c>
      <c r="M717" s="149" t="s">
        <v>1755</v>
      </c>
      <c r="N717" s="201"/>
      <c r="O717" s="46">
        <f>COUNTIF(Table48[[#This Row],[CMMI Comprehensive Primary Care Plus (CPC+)
Version Date: CY 2021]:[CMS Merit-based Incentive Payment System (MIPS)
Version Date: CY 2021]],"*yes*")</f>
        <v>0</v>
      </c>
      <c r="P717" s="223"/>
      <c r="Q717" s="223"/>
      <c r="R717" s="223"/>
      <c r="S717" s="223"/>
      <c r="T717" s="47"/>
      <c r="U717" s="223"/>
      <c r="V717" s="223"/>
      <c r="W717" s="223"/>
      <c r="X717" s="223"/>
      <c r="Y717" s="223"/>
      <c r="Z717" s="223"/>
      <c r="AA717" s="223"/>
      <c r="AB717" s="47"/>
      <c r="AC717" s="223"/>
      <c r="AD717" s="223"/>
      <c r="AE717" s="47"/>
      <c r="AF717" s="223"/>
      <c r="AG717" s="223"/>
      <c r="AH717" s="47"/>
    </row>
    <row r="718" spans="1:34" s="26" customFormat="1" ht="76.5" customHeight="1">
      <c r="A718" s="177" t="s">
        <v>3707</v>
      </c>
      <c r="B718" s="55" t="s">
        <v>996</v>
      </c>
      <c r="C718" s="55" t="s">
        <v>97</v>
      </c>
      <c r="D718" s="55" t="s">
        <v>97</v>
      </c>
      <c r="E718" s="198" t="s">
        <v>1651</v>
      </c>
      <c r="F718" s="58" t="s">
        <v>2697</v>
      </c>
      <c r="G718" s="58"/>
      <c r="H718" s="181" t="s">
        <v>997</v>
      </c>
      <c r="I718" s="47" t="s">
        <v>97</v>
      </c>
      <c r="J718" s="47" t="s">
        <v>1906</v>
      </c>
      <c r="K718" s="47" t="s">
        <v>1890</v>
      </c>
      <c r="L718" s="47" t="s">
        <v>1931</v>
      </c>
      <c r="M718" s="149" t="s">
        <v>1755</v>
      </c>
      <c r="N718" s="201"/>
      <c r="O718" s="46">
        <f>COUNTIF(Table48[[#This Row],[CMMI Comprehensive Primary Care Plus (CPC+)
Version Date: CY 2021]:[CMS Merit-based Incentive Payment System (MIPS)
Version Date: CY 2021]],"*yes*")</f>
        <v>1</v>
      </c>
      <c r="P718" s="223"/>
      <c r="Q718" s="223"/>
      <c r="R718" s="223"/>
      <c r="S718" s="223"/>
      <c r="T718" s="47"/>
      <c r="U718" s="223"/>
      <c r="V718" s="223"/>
      <c r="W718" s="223" t="s">
        <v>1</v>
      </c>
      <c r="X718" s="223"/>
      <c r="Y718" s="223"/>
      <c r="Z718" s="223"/>
      <c r="AA718" s="223"/>
      <c r="AB718" s="47"/>
      <c r="AC718" s="223"/>
      <c r="AD718" s="223"/>
      <c r="AE718" s="47"/>
      <c r="AF718" s="223"/>
      <c r="AG718" s="223"/>
      <c r="AH718" s="47"/>
    </row>
    <row r="719" spans="1:34" s="26" customFormat="1" ht="76.5" customHeight="1">
      <c r="A719" s="177" t="s">
        <v>3708</v>
      </c>
      <c r="B719" s="55" t="s">
        <v>998</v>
      </c>
      <c r="C719" s="55" t="s">
        <v>97</v>
      </c>
      <c r="D719" s="55" t="s">
        <v>97</v>
      </c>
      <c r="E719" s="198" t="s">
        <v>1651</v>
      </c>
      <c r="F719" s="58" t="s">
        <v>2698</v>
      </c>
      <c r="G719" s="58"/>
      <c r="H719" s="181" t="s">
        <v>999</v>
      </c>
      <c r="I719" s="47" t="s">
        <v>97</v>
      </c>
      <c r="J719" s="47" t="s">
        <v>1906</v>
      </c>
      <c r="K719" s="47" t="s">
        <v>1890</v>
      </c>
      <c r="L719" s="47" t="s">
        <v>1931</v>
      </c>
      <c r="M719" s="149" t="s">
        <v>1755</v>
      </c>
      <c r="N719" s="201"/>
      <c r="O719" s="46">
        <f>COUNTIF(Table48[[#This Row],[CMMI Comprehensive Primary Care Plus (CPC+)
Version Date: CY 2021]:[CMS Merit-based Incentive Payment System (MIPS)
Version Date: CY 2021]],"*yes*")</f>
        <v>0</v>
      </c>
      <c r="P719" s="223"/>
      <c r="Q719" s="223"/>
      <c r="R719" s="223"/>
      <c r="S719" s="223"/>
      <c r="T719" s="47"/>
      <c r="U719" s="223"/>
      <c r="V719" s="223"/>
      <c r="W719" s="223"/>
      <c r="X719" s="223"/>
      <c r="Y719" s="223"/>
      <c r="Z719" s="223"/>
      <c r="AA719" s="223"/>
      <c r="AB719" s="47"/>
      <c r="AC719" s="223"/>
      <c r="AD719" s="223"/>
      <c r="AE719" s="47"/>
      <c r="AF719" s="223"/>
      <c r="AG719" s="223"/>
      <c r="AH719" s="47"/>
    </row>
    <row r="720" spans="1:34" s="26" customFormat="1" ht="76.5" customHeight="1">
      <c r="A720" s="177" t="s">
        <v>402</v>
      </c>
      <c r="B720" s="55" t="s">
        <v>1002</v>
      </c>
      <c r="C720" s="55" t="s">
        <v>97</v>
      </c>
      <c r="D720" s="57" t="s">
        <v>97</v>
      </c>
      <c r="E720" s="198" t="s">
        <v>1651</v>
      </c>
      <c r="F720" s="62" t="s">
        <v>2699</v>
      </c>
      <c r="G720" s="62"/>
      <c r="H720" s="181" t="s">
        <v>1003</v>
      </c>
      <c r="I720" s="47" t="s">
        <v>97</v>
      </c>
      <c r="J720" s="47" t="s">
        <v>1906</v>
      </c>
      <c r="K720" s="47" t="s">
        <v>1890</v>
      </c>
      <c r="L720" s="47" t="s">
        <v>1931</v>
      </c>
      <c r="M720" s="47" t="s">
        <v>1755</v>
      </c>
      <c r="N720" s="47"/>
      <c r="O720" s="46">
        <f>COUNTIF(Table48[[#This Row],[CMMI Comprehensive Primary Care Plus (CPC+)
Version Date: CY 2021]:[CMS Merit-based Incentive Payment System (MIPS)
Version Date: CY 2021]],"*yes*")</f>
        <v>0</v>
      </c>
      <c r="P720" s="223"/>
      <c r="Q720" s="223"/>
      <c r="R720" s="223"/>
      <c r="S720" s="223"/>
      <c r="T720" s="223"/>
      <c r="U720" s="223"/>
      <c r="V720" s="223"/>
      <c r="W720" s="223"/>
      <c r="X720" s="223"/>
      <c r="Y720" s="223"/>
      <c r="Z720" s="223"/>
      <c r="AA720" s="223"/>
      <c r="AB720" s="223"/>
      <c r="AC720" s="223"/>
      <c r="AD720" s="223"/>
      <c r="AE720" s="223"/>
      <c r="AF720" s="223"/>
      <c r="AG720" s="223"/>
      <c r="AH720" s="223"/>
    </row>
    <row r="721" spans="1:34" s="26" customFormat="1" ht="76.5" customHeight="1">
      <c r="A721" s="177" t="s">
        <v>3709</v>
      </c>
      <c r="B721" s="55" t="s">
        <v>994</v>
      </c>
      <c r="C721" s="55" t="s">
        <v>97</v>
      </c>
      <c r="D721" s="55" t="s">
        <v>97</v>
      </c>
      <c r="E721" s="198" t="s">
        <v>1651</v>
      </c>
      <c r="F721" s="58" t="s">
        <v>2700</v>
      </c>
      <c r="G721" s="58"/>
      <c r="H721" s="181" t="s">
        <v>995</v>
      </c>
      <c r="I721" s="47" t="s">
        <v>97</v>
      </c>
      <c r="J721" s="47" t="s">
        <v>1906</v>
      </c>
      <c r="K721" s="47" t="s">
        <v>1890</v>
      </c>
      <c r="L721" s="47" t="s">
        <v>1931</v>
      </c>
      <c r="M721" s="149" t="s">
        <v>1755</v>
      </c>
      <c r="N721" s="201"/>
      <c r="O721" s="46">
        <f>COUNTIF(Table48[[#This Row],[CMMI Comprehensive Primary Care Plus (CPC+)
Version Date: CY 2021]:[CMS Merit-based Incentive Payment System (MIPS)
Version Date: CY 2021]],"*yes*")</f>
        <v>0</v>
      </c>
      <c r="P721" s="223"/>
      <c r="Q721" s="223"/>
      <c r="R721" s="223"/>
      <c r="S721" s="223"/>
      <c r="T721" s="47"/>
      <c r="U721" s="223"/>
      <c r="V721" s="223"/>
      <c r="W721" s="223"/>
      <c r="X721" s="223"/>
      <c r="Y721" s="223"/>
      <c r="Z721" s="223"/>
      <c r="AA721" s="223"/>
      <c r="AB721" s="47"/>
      <c r="AC721" s="223"/>
      <c r="AD721" s="223"/>
      <c r="AE721" s="47"/>
      <c r="AF721" s="223"/>
      <c r="AG721" s="223"/>
      <c r="AH721" s="47"/>
    </row>
    <row r="722" spans="1:34" s="26" customFormat="1" ht="76.5" customHeight="1">
      <c r="A722" s="177" t="s">
        <v>3710</v>
      </c>
      <c r="B722" s="55" t="s">
        <v>3133</v>
      </c>
      <c r="C722" s="55" t="s">
        <v>97</v>
      </c>
      <c r="D722" s="55" t="s">
        <v>97</v>
      </c>
      <c r="E722" s="198" t="s">
        <v>1928</v>
      </c>
      <c r="F722" s="58"/>
      <c r="G722" s="58"/>
      <c r="H722" s="181" t="s">
        <v>3228</v>
      </c>
      <c r="I722" s="47" t="s">
        <v>3011</v>
      </c>
      <c r="J722" s="47" t="s">
        <v>3100</v>
      </c>
      <c r="K722" s="47" t="s">
        <v>1890</v>
      </c>
      <c r="L722" s="47" t="s">
        <v>1897</v>
      </c>
      <c r="M722" s="149" t="s">
        <v>327</v>
      </c>
      <c r="N722" s="201"/>
      <c r="O722" s="46">
        <f>COUNTIF(Table48[[#This Row],[CMMI Comprehensive Primary Care Plus (CPC+)
Version Date: CY 2021]:[CMS Merit-based Incentive Payment System (MIPS)
Version Date: CY 2021]],"*yes*")</f>
        <v>0</v>
      </c>
      <c r="P722" s="223"/>
      <c r="Q722" s="223"/>
      <c r="R722" s="223"/>
      <c r="S722" s="223"/>
      <c r="T722" s="47"/>
      <c r="U722" s="223"/>
      <c r="V722" s="223"/>
      <c r="W722" s="223"/>
      <c r="X722" s="223"/>
      <c r="Y722" s="223"/>
      <c r="Z722" s="223"/>
      <c r="AA722" s="223"/>
      <c r="AB722" s="47"/>
      <c r="AC722" s="223"/>
      <c r="AD722" s="223"/>
      <c r="AE722" s="47"/>
      <c r="AF722" s="223" t="s">
        <v>1</v>
      </c>
      <c r="AG722" s="223"/>
      <c r="AH722" s="47"/>
    </row>
    <row r="723" spans="1:34" s="26" customFormat="1" ht="76.5" customHeight="1">
      <c r="A723" s="177" t="s">
        <v>3711</v>
      </c>
      <c r="B723" s="55" t="s">
        <v>3606</v>
      </c>
      <c r="C723" s="55" t="s">
        <v>97</v>
      </c>
      <c r="D723" s="55" t="s">
        <v>97</v>
      </c>
      <c r="E723" s="198" t="s">
        <v>1928</v>
      </c>
      <c r="F723" s="58"/>
      <c r="G723" s="58"/>
      <c r="H723" s="181" t="s">
        <v>3607</v>
      </c>
      <c r="I723" s="47" t="s">
        <v>3011</v>
      </c>
      <c r="J723" s="47" t="s">
        <v>3100</v>
      </c>
      <c r="K723" s="47" t="s">
        <v>1890</v>
      </c>
      <c r="L723" s="47" t="s">
        <v>1891</v>
      </c>
      <c r="M723" s="149" t="s">
        <v>327</v>
      </c>
      <c r="N723" s="201"/>
      <c r="O723" s="46">
        <f>COUNTIF(Table48[[#This Row],[CMMI Comprehensive Primary Care Plus (CPC+)
Version Date: CY 2021]:[CMS Merit-based Incentive Payment System (MIPS)
Version Date: CY 2021]],"*yes*")</f>
        <v>0</v>
      </c>
      <c r="P723" s="223"/>
      <c r="Q723" s="223"/>
      <c r="R723" s="223"/>
      <c r="S723" s="223"/>
      <c r="T723" s="47"/>
      <c r="U723" s="223"/>
      <c r="V723" s="223"/>
      <c r="W723" s="223"/>
      <c r="X723" s="223"/>
      <c r="Y723" s="223"/>
      <c r="Z723" s="223"/>
      <c r="AA723" s="223"/>
      <c r="AB723" s="47"/>
      <c r="AC723" s="223"/>
      <c r="AD723" s="223"/>
      <c r="AE723" s="47"/>
      <c r="AF723" s="223"/>
      <c r="AG723" s="223"/>
      <c r="AH723" s="47"/>
    </row>
    <row r="724" spans="1:34" s="26" customFormat="1" ht="76.5" customHeight="1">
      <c r="A724" s="177" t="s">
        <v>3712</v>
      </c>
      <c r="B724" s="55" t="s">
        <v>3608</v>
      </c>
      <c r="C724" s="55" t="s">
        <v>97</v>
      </c>
      <c r="D724" s="55" t="s">
        <v>97</v>
      </c>
      <c r="E724" s="198" t="s">
        <v>3570</v>
      </c>
      <c r="F724" s="58"/>
      <c r="G724" s="58"/>
      <c r="H724" s="181" t="s">
        <v>3609</v>
      </c>
      <c r="I724" s="47" t="s">
        <v>3011</v>
      </c>
      <c r="J724" s="47" t="s">
        <v>3100</v>
      </c>
      <c r="K724" s="47" t="s">
        <v>1890</v>
      </c>
      <c r="L724" s="47" t="s">
        <v>1897</v>
      </c>
      <c r="M724" s="149" t="s">
        <v>327</v>
      </c>
      <c r="N724" s="201"/>
      <c r="O724" s="46">
        <f>COUNTIF(Table48[[#This Row],[CMMI Comprehensive Primary Care Plus (CPC+)
Version Date: CY 2021]:[CMS Merit-based Incentive Payment System (MIPS)
Version Date: CY 2021]],"*yes*")</f>
        <v>0</v>
      </c>
      <c r="P724" s="223"/>
      <c r="Q724" s="223"/>
      <c r="R724" s="223"/>
      <c r="S724" s="223"/>
      <c r="T724" s="47"/>
      <c r="U724" s="223"/>
      <c r="V724" s="223"/>
      <c r="W724" s="223"/>
      <c r="X724" s="223"/>
      <c r="Y724" s="223"/>
      <c r="Z724" s="223"/>
      <c r="AA724" s="223"/>
      <c r="AB724" s="47"/>
      <c r="AC724" s="223"/>
      <c r="AD724" s="223"/>
      <c r="AE724" s="47"/>
      <c r="AF724" s="223"/>
      <c r="AG724" s="223"/>
      <c r="AH724" s="47"/>
    </row>
    <row r="725" spans="1:34" s="26" customFormat="1" ht="76.5" customHeight="1">
      <c r="A725" s="177" t="s">
        <v>3713</v>
      </c>
      <c r="B725" s="55" t="s">
        <v>1719</v>
      </c>
      <c r="C725" s="55" t="s">
        <v>97</v>
      </c>
      <c r="D725" s="55" t="s">
        <v>97</v>
      </c>
      <c r="E725" s="198" t="s">
        <v>1799</v>
      </c>
      <c r="F725" s="58"/>
      <c r="G725" s="58"/>
      <c r="H725" s="181" t="s">
        <v>3012</v>
      </c>
      <c r="I725" s="47" t="s">
        <v>3011</v>
      </c>
      <c r="J725" s="47" t="s">
        <v>3100</v>
      </c>
      <c r="K725" s="47" t="s">
        <v>1890</v>
      </c>
      <c r="L725" s="47" t="s">
        <v>1891</v>
      </c>
      <c r="M725" s="149" t="s">
        <v>5</v>
      </c>
      <c r="N725" s="201"/>
      <c r="O725" s="46">
        <f>COUNTIF(Table48[[#This Row],[CMMI Comprehensive Primary Care Plus (CPC+)
Version Date: CY 2021]:[CMS Merit-based Incentive Payment System (MIPS)
Version Date: CY 2021]],"*yes*")</f>
        <v>0</v>
      </c>
      <c r="P725" s="223"/>
      <c r="Q725" s="223"/>
      <c r="R725" s="223"/>
      <c r="S725" s="223"/>
      <c r="T725" s="47"/>
      <c r="U725" s="223"/>
      <c r="V725" s="223"/>
      <c r="W725" s="223"/>
      <c r="X725" s="223"/>
      <c r="Y725" s="223"/>
      <c r="Z725" s="223"/>
      <c r="AA725" s="223"/>
      <c r="AB725" s="47"/>
      <c r="AC725" s="223"/>
      <c r="AD725" s="223"/>
      <c r="AE725" s="47"/>
      <c r="AF725" s="223"/>
      <c r="AG725" s="223"/>
      <c r="AH725" s="47" t="s">
        <v>1715</v>
      </c>
    </row>
    <row r="726" spans="1:34" s="26" customFormat="1" ht="76.5" customHeight="1">
      <c r="A726" s="177" t="s">
        <v>3714</v>
      </c>
      <c r="B726" s="55" t="s">
        <v>3610</v>
      </c>
      <c r="C726" s="55" t="s">
        <v>97</v>
      </c>
      <c r="D726" s="55" t="s">
        <v>97</v>
      </c>
      <c r="E726" s="198" t="s">
        <v>1976</v>
      </c>
      <c r="F726" s="58"/>
      <c r="G726" s="58"/>
      <c r="H726" s="181" t="s">
        <v>3611</v>
      </c>
      <c r="I726" s="47" t="s">
        <v>1892</v>
      </c>
      <c r="J726" s="47" t="s">
        <v>1902</v>
      </c>
      <c r="K726" s="47" t="s">
        <v>1890</v>
      </c>
      <c r="L726" s="47" t="s">
        <v>1901</v>
      </c>
      <c r="M726" s="149" t="s">
        <v>5</v>
      </c>
      <c r="N726" s="201"/>
      <c r="O726" s="46">
        <f>COUNTIF(Table48[[#This Row],[CMMI Comprehensive Primary Care Plus (CPC+)
Version Date: CY 2021]:[CMS Merit-based Incentive Payment System (MIPS)
Version Date: CY 2021]],"*yes*")</f>
        <v>0</v>
      </c>
      <c r="P726" s="223"/>
      <c r="Q726" s="223"/>
      <c r="R726" s="223"/>
      <c r="S726" s="223"/>
      <c r="T726" s="47"/>
      <c r="U726" s="223"/>
      <c r="V726" s="223"/>
      <c r="W726" s="223"/>
      <c r="X726" s="223"/>
      <c r="Y726" s="223"/>
      <c r="Z726" s="223"/>
      <c r="AA726" s="223"/>
      <c r="AB726" s="47"/>
      <c r="AC726" s="223"/>
      <c r="AD726" s="223"/>
      <c r="AE726" s="47"/>
      <c r="AF726" s="223"/>
      <c r="AG726" s="223"/>
      <c r="AH726" s="47"/>
    </row>
    <row r="727" spans="1:34" s="26" customFormat="1" ht="76.5" customHeight="1">
      <c r="A727" s="177" t="s">
        <v>3715</v>
      </c>
      <c r="B727" s="55" t="s">
        <v>3341</v>
      </c>
      <c r="C727" s="55" t="s">
        <v>97</v>
      </c>
      <c r="D727" s="55" t="s">
        <v>97</v>
      </c>
      <c r="E727" s="198" t="s">
        <v>3124</v>
      </c>
      <c r="F727" s="58"/>
      <c r="G727" s="58"/>
      <c r="H727" s="181" t="s">
        <v>3344</v>
      </c>
      <c r="I727" s="47" t="s">
        <v>1924</v>
      </c>
      <c r="J727" s="47" t="s">
        <v>97</v>
      </c>
      <c r="K727" s="47" t="s">
        <v>1890</v>
      </c>
      <c r="L727" s="47" t="s">
        <v>1931</v>
      </c>
      <c r="M727" s="149" t="s">
        <v>5</v>
      </c>
      <c r="N727" s="201"/>
      <c r="O727" s="46">
        <f>COUNTIF(Table48[[#This Row],[CMMI Comprehensive Primary Care Plus (CPC+)
Version Date: CY 2021]:[CMS Merit-based Incentive Payment System (MIPS)
Version Date: CY 2021]],"*yes*")</f>
        <v>0</v>
      </c>
      <c r="P727" s="223"/>
      <c r="Q727" s="223"/>
      <c r="R727" s="223"/>
      <c r="S727" s="223"/>
      <c r="T727" s="47"/>
      <c r="U727" s="223"/>
      <c r="V727" s="223"/>
      <c r="W727" s="223"/>
      <c r="X727" s="223"/>
      <c r="Y727" s="223"/>
      <c r="Z727" s="223"/>
      <c r="AA727" s="223"/>
      <c r="AB727" s="47"/>
      <c r="AC727" s="223"/>
      <c r="AD727" s="223" t="s">
        <v>1</v>
      </c>
      <c r="AE727" s="47"/>
      <c r="AF727" s="223"/>
      <c r="AG727" s="223"/>
      <c r="AH727" s="47"/>
    </row>
    <row r="728" spans="1:34" s="26" customFormat="1" ht="76.5" customHeight="1">
      <c r="A728" s="177" t="s">
        <v>3716</v>
      </c>
      <c r="B728" s="55" t="s">
        <v>978</v>
      </c>
      <c r="C728" s="55" t="s">
        <v>97</v>
      </c>
      <c r="D728" s="55" t="s">
        <v>97</v>
      </c>
      <c r="E728" s="198" t="s">
        <v>1949</v>
      </c>
      <c r="F728" s="58" t="s">
        <v>2787</v>
      </c>
      <c r="G728" s="58"/>
      <c r="H728" s="181" t="s">
        <v>1272</v>
      </c>
      <c r="I728" s="47" t="s">
        <v>1905</v>
      </c>
      <c r="J728" s="47" t="s">
        <v>1902</v>
      </c>
      <c r="K728" s="47" t="s">
        <v>1890</v>
      </c>
      <c r="L728" s="47" t="s">
        <v>1931</v>
      </c>
      <c r="M728" s="149" t="s">
        <v>1755</v>
      </c>
      <c r="N728" s="201"/>
      <c r="O728" s="46">
        <f>COUNTIF(Table48[[#This Row],[CMMI Comprehensive Primary Care Plus (CPC+)
Version Date: CY 2021]:[CMS Merit-based Incentive Payment System (MIPS)
Version Date: CY 2021]],"*yes*")</f>
        <v>1</v>
      </c>
      <c r="P728" s="223"/>
      <c r="Q728" s="223"/>
      <c r="R728" s="223"/>
      <c r="S728" s="223"/>
      <c r="T728" s="47"/>
      <c r="U728" s="223"/>
      <c r="V728" s="223"/>
      <c r="W728" s="223" t="s">
        <v>1</v>
      </c>
      <c r="X728" s="223"/>
      <c r="Y728" s="223"/>
      <c r="Z728" s="223"/>
      <c r="AA728" s="223"/>
      <c r="AB728" s="47"/>
      <c r="AC728" s="223"/>
      <c r="AD728" s="223"/>
      <c r="AE728" s="47"/>
      <c r="AF728" s="223"/>
      <c r="AG728" s="223"/>
      <c r="AH728" s="47"/>
    </row>
    <row r="729" spans="1:34" s="26" customFormat="1" ht="76.5" customHeight="1">
      <c r="A729" s="177" t="s">
        <v>3717</v>
      </c>
      <c r="B729" s="55" t="s">
        <v>3391</v>
      </c>
      <c r="C729" s="55" t="s">
        <v>97</v>
      </c>
      <c r="D729" s="55" t="s">
        <v>97</v>
      </c>
      <c r="E729" s="198" t="s">
        <v>1950</v>
      </c>
      <c r="F729" s="58" t="s">
        <v>2703</v>
      </c>
      <c r="G729" s="58"/>
      <c r="H729" s="181" t="s">
        <v>3392</v>
      </c>
      <c r="I729" s="47" t="s">
        <v>1892</v>
      </c>
      <c r="J729" s="47" t="s">
        <v>1919</v>
      </c>
      <c r="K729" s="47" t="s">
        <v>1890</v>
      </c>
      <c r="L729" s="47" t="s">
        <v>1897</v>
      </c>
      <c r="M729" s="149" t="s">
        <v>1755</v>
      </c>
      <c r="N729" s="201"/>
      <c r="O729" s="46">
        <f>COUNTIF(Table48[[#This Row],[CMMI Comprehensive Primary Care Plus (CPC+)
Version Date: CY 2021]:[CMS Merit-based Incentive Payment System (MIPS)
Version Date: CY 2021]],"*yes*")</f>
        <v>1</v>
      </c>
      <c r="P729" s="223"/>
      <c r="Q729" s="223"/>
      <c r="R729" s="223"/>
      <c r="S729" s="223"/>
      <c r="T729" s="47"/>
      <c r="U729" s="223"/>
      <c r="V729" s="223"/>
      <c r="W729" s="223" t="s">
        <v>1</v>
      </c>
      <c r="X729" s="223"/>
      <c r="Y729" s="223"/>
      <c r="Z729" s="223"/>
      <c r="AA729" s="223"/>
      <c r="AB729" s="47"/>
      <c r="AC729" s="223"/>
      <c r="AD729" s="223"/>
      <c r="AE729" s="47"/>
      <c r="AF729" s="223"/>
      <c r="AG729" s="223"/>
      <c r="AH729" s="47"/>
    </row>
    <row r="730" spans="1:34" s="26" customFormat="1" ht="76.5" customHeight="1">
      <c r="A730" s="177" t="s">
        <v>3718</v>
      </c>
      <c r="B730" s="55" t="s">
        <v>979</v>
      </c>
      <c r="C730" s="55" t="s">
        <v>97</v>
      </c>
      <c r="D730" s="55" t="s">
        <v>97</v>
      </c>
      <c r="E730" s="198" t="s">
        <v>1949</v>
      </c>
      <c r="F730" s="58" t="s">
        <v>2788</v>
      </c>
      <c r="G730" s="58"/>
      <c r="H730" s="181" t="s">
        <v>980</v>
      </c>
      <c r="I730" s="47" t="s">
        <v>1905</v>
      </c>
      <c r="J730" s="47" t="s">
        <v>1902</v>
      </c>
      <c r="K730" s="47" t="s">
        <v>1890</v>
      </c>
      <c r="L730" s="47" t="s">
        <v>1931</v>
      </c>
      <c r="M730" s="149" t="s">
        <v>1755</v>
      </c>
      <c r="N730" s="201"/>
      <c r="O730" s="46">
        <f>COUNTIF(Table48[[#This Row],[CMMI Comprehensive Primary Care Plus (CPC+)
Version Date: CY 2021]:[CMS Merit-based Incentive Payment System (MIPS)
Version Date: CY 2021]],"*yes*")</f>
        <v>1</v>
      </c>
      <c r="P730" s="223"/>
      <c r="Q730" s="223"/>
      <c r="R730" s="223"/>
      <c r="S730" s="223"/>
      <c r="T730" s="47"/>
      <c r="U730" s="223"/>
      <c r="V730" s="223"/>
      <c r="W730" s="223" t="s">
        <v>1</v>
      </c>
      <c r="X730" s="223"/>
      <c r="Y730" s="223"/>
      <c r="Z730" s="223"/>
      <c r="AA730" s="223"/>
      <c r="AB730" s="47"/>
      <c r="AC730" s="223"/>
      <c r="AD730" s="223"/>
      <c r="AE730" s="47"/>
      <c r="AF730" s="223"/>
      <c r="AG730" s="223"/>
      <c r="AH730" s="47"/>
    </row>
    <row r="731" spans="1:34" s="26" customFormat="1" ht="76.5" customHeight="1">
      <c r="A731" s="177" t="s">
        <v>403</v>
      </c>
      <c r="B731" s="55" t="s">
        <v>948</v>
      </c>
      <c r="C731" s="55" t="s">
        <v>97</v>
      </c>
      <c r="D731" s="57" t="s">
        <v>97</v>
      </c>
      <c r="E731" s="198" t="s">
        <v>1950</v>
      </c>
      <c r="F731" s="62"/>
      <c r="G731" s="62"/>
      <c r="H731" s="181" t="s">
        <v>949</v>
      </c>
      <c r="I731" s="47" t="s">
        <v>1892</v>
      </c>
      <c r="J731" s="47" t="s">
        <v>1919</v>
      </c>
      <c r="K731" s="47" t="s">
        <v>1890</v>
      </c>
      <c r="L731" s="47" t="s">
        <v>1897</v>
      </c>
      <c r="M731" s="47" t="s">
        <v>1755</v>
      </c>
      <c r="N731" s="149"/>
      <c r="O731" s="46">
        <f>COUNTIF(Table48[[#This Row],[CMMI Comprehensive Primary Care Plus (CPC+)
Version Date: CY 2021]:[CMS Merit-based Incentive Payment System (MIPS)
Version Date: CY 2021]],"*yes*")</f>
        <v>0</v>
      </c>
      <c r="P731" s="223"/>
      <c r="Q731" s="223"/>
      <c r="R731" s="223"/>
      <c r="S731" s="223"/>
      <c r="T731" s="223"/>
      <c r="U731" s="223"/>
      <c r="V731" s="223"/>
      <c r="W731" s="223"/>
      <c r="X731" s="223"/>
      <c r="Y731" s="223"/>
      <c r="Z731" s="223"/>
      <c r="AA731" s="223"/>
      <c r="AB731" s="223"/>
      <c r="AC731" s="223"/>
      <c r="AD731" s="223"/>
      <c r="AE731" s="223"/>
      <c r="AF731" s="223"/>
      <c r="AG731" s="223"/>
      <c r="AH731" s="223"/>
    </row>
    <row r="732" spans="1:34" s="26" customFormat="1" ht="76.5" customHeight="1">
      <c r="A732" s="177" t="s">
        <v>3719</v>
      </c>
      <c r="B732" s="55" t="s">
        <v>950</v>
      </c>
      <c r="C732" s="55" t="s">
        <v>97</v>
      </c>
      <c r="D732" s="55" t="s">
        <v>97</v>
      </c>
      <c r="E732" s="198" t="s">
        <v>1950</v>
      </c>
      <c r="F732" s="58" t="s">
        <v>2706</v>
      </c>
      <c r="G732" s="58"/>
      <c r="H732" s="181" t="s">
        <v>951</v>
      </c>
      <c r="I732" s="47" t="s">
        <v>1892</v>
      </c>
      <c r="J732" s="47" t="s">
        <v>1919</v>
      </c>
      <c r="K732" s="47" t="s">
        <v>1890</v>
      </c>
      <c r="L732" s="47" t="s">
        <v>1897</v>
      </c>
      <c r="M732" s="149" t="s">
        <v>1755</v>
      </c>
      <c r="N732" s="201"/>
      <c r="O732" s="46">
        <f>COUNTIF(Table48[[#This Row],[CMMI Comprehensive Primary Care Plus (CPC+)
Version Date: CY 2021]:[CMS Merit-based Incentive Payment System (MIPS)
Version Date: CY 2021]],"*yes*")</f>
        <v>1</v>
      </c>
      <c r="P732" s="223"/>
      <c r="Q732" s="223"/>
      <c r="R732" s="223"/>
      <c r="S732" s="223"/>
      <c r="T732" s="47"/>
      <c r="U732" s="223"/>
      <c r="V732" s="223"/>
      <c r="W732" s="223" t="s">
        <v>1</v>
      </c>
      <c r="X732" s="223"/>
      <c r="Y732" s="223"/>
      <c r="Z732" s="223"/>
      <c r="AA732" s="223"/>
      <c r="AB732" s="47"/>
      <c r="AC732" s="223"/>
      <c r="AD732" s="223"/>
      <c r="AE732" s="47"/>
      <c r="AF732" s="223"/>
      <c r="AG732" s="223"/>
      <c r="AH732" s="47"/>
    </row>
    <row r="733" spans="1:34" s="26" customFormat="1" ht="76.5" customHeight="1">
      <c r="A733" s="177" t="s">
        <v>3720</v>
      </c>
      <c r="B733" s="55" t="s">
        <v>955</v>
      </c>
      <c r="C733" s="55" t="s">
        <v>97</v>
      </c>
      <c r="D733" s="55" t="s">
        <v>97</v>
      </c>
      <c r="E733" s="198" t="s">
        <v>1950</v>
      </c>
      <c r="F733" s="58" t="s">
        <v>2707</v>
      </c>
      <c r="G733" s="58"/>
      <c r="H733" s="181" t="s">
        <v>956</v>
      </c>
      <c r="I733" s="47" t="s">
        <v>1892</v>
      </c>
      <c r="J733" s="47" t="s">
        <v>1919</v>
      </c>
      <c r="K733" s="47" t="s">
        <v>1890</v>
      </c>
      <c r="L733" s="47" t="s">
        <v>1897</v>
      </c>
      <c r="M733" s="149" t="s">
        <v>1755</v>
      </c>
      <c r="N733" s="201"/>
      <c r="O733" s="46">
        <f>COUNTIF(Table48[[#This Row],[CMMI Comprehensive Primary Care Plus (CPC+)
Version Date: CY 2021]:[CMS Merit-based Incentive Payment System (MIPS)
Version Date: CY 2021]],"*yes*")</f>
        <v>0</v>
      </c>
      <c r="P733" s="223"/>
      <c r="Q733" s="223"/>
      <c r="R733" s="223"/>
      <c r="S733" s="223"/>
      <c r="T733" s="47"/>
      <c r="U733" s="223"/>
      <c r="V733" s="223"/>
      <c r="W733" s="223"/>
      <c r="X733" s="223"/>
      <c r="Y733" s="223"/>
      <c r="Z733" s="223"/>
      <c r="AA733" s="223"/>
      <c r="AB733" s="47"/>
      <c r="AC733" s="223"/>
      <c r="AD733" s="223"/>
      <c r="AE733" s="47"/>
      <c r="AF733" s="223"/>
      <c r="AG733" s="223"/>
      <c r="AH733" s="47"/>
    </row>
    <row r="734" spans="1:34" s="26" customFormat="1" ht="76.5" customHeight="1">
      <c r="A734" s="177" t="s">
        <v>3721</v>
      </c>
      <c r="B734" s="55" t="s">
        <v>952</v>
      </c>
      <c r="C734" s="55" t="s">
        <v>97</v>
      </c>
      <c r="D734" s="55" t="s">
        <v>97</v>
      </c>
      <c r="E734" s="198" t="s">
        <v>1950</v>
      </c>
      <c r="F734" s="58"/>
      <c r="G734" s="58"/>
      <c r="H734" s="181" t="s">
        <v>953</v>
      </c>
      <c r="I734" s="47" t="s">
        <v>1892</v>
      </c>
      <c r="J734" s="47" t="s">
        <v>1919</v>
      </c>
      <c r="K734" s="47" t="s">
        <v>1890</v>
      </c>
      <c r="L734" s="47" t="s">
        <v>1897</v>
      </c>
      <c r="M734" s="149" t="s">
        <v>1755</v>
      </c>
      <c r="N734" s="201"/>
      <c r="O734" s="46">
        <f>COUNTIF(Table48[[#This Row],[CMMI Comprehensive Primary Care Plus (CPC+)
Version Date: CY 2021]:[CMS Merit-based Incentive Payment System (MIPS)
Version Date: CY 2021]],"*yes*")</f>
        <v>0</v>
      </c>
      <c r="P734" s="223"/>
      <c r="Q734" s="223"/>
      <c r="R734" s="223"/>
      <c r="S734" s="223"/>
      <c r="T734" s="47"/>
      <c r="U734" s="223"/>
      <c r="V734" s="223"/>
      <c r="W734" s="223"/>
      <c r="X734" s="223"/>
      <c r="Y734" s="223"/>
      <c r="Z734" s="223"/>
      <c r="AA734" s="223"/>
      <c r="AB734" s="47"/>
      <c r="AC734" s="223"/>
      <c r="AD734" s="223"/>
      <c r="AE734" s="47"/>
      <c r="AF734" s="223"/>
      <c r="AG734" s="223"/>
      <c r="AH734" s="47"/>
    </row>
    <row r="735" spans="1:34" s="26" customFormat="1" ht="76.5" customHeight="1">
      <c r="A735" s="177" t="s">
        <v>3722</v>
      </c>
      <c r="B735" s="55" t="s">
        <v>954</v>
      </c>
      <c r="C735" s="55" t="s">
        <v>97</v>
      </c>
      <c r="D735" s="55" t="s">
        <v>97</v>
      </c>
      <c r="E735" s="198" t="s">
        <v>1950</v>
      </c>
      <c r="F735" s="58" t="s">
        <v>2709</v>
      </c>
      <c r="G735" s="58"/>
      <c r="H735" s="181" t="s">
        <v>1270</v>
      </c>
      <c r="I735" s="47" t="s">
        <v>1892</v>
      </c>
      <c r="J735" s="47" t="s">
        <v>1919</v>
      </c>
      <c r="K735" s="47" t="s">
        <v>1890</v>
      </c>
      <c r="L735" s="47" t="s">
        <v>1897</v>
      </c>
      <c r="M735" s="149" t="s">
        <v>1755</v>
      </c>
      <c r="N735" s="201"/>
      <c r="O735" s="46">
        <f>COUNTIF(Table48[[#This Row],[CMMI Comprehensive Primary Care Plus (CPC+)
Version Date: CY 2021]:[CMS Merit-based Incentive Payment System (MIPS)
Version Date: CY 2021]],"*yes*")</f>
        <v>1</v>
      </c>
      <c r="P735" s="223"/>
      <c r="Q735" s="223"/>
      <c r="R735" s="223"/>
      <c r="S735" s="223"/>
      <c r="T735" s="47"/>
      <c r="U735" s="223"/>
      <c r="V735" s="223"/>
      <c r="W735" s="223" t="s">
        <v>1</v>
      </c>
      <c r="X735" s="223"/>
      <c r="Y735" s="223"/>
      <c r="Z735" s="223"/>
      <c r="AA735" s="223"/>
      <c r="AB735" s="47"/>
      <c r="AC735" s="223"/>
      <c r="AD735" s="223"/>
      <c r="AE735" s="47"/>
      <c r="AF735" s="223"/>
      <c r="AG735" s="223"/>
      <c r="AH735" s="47"/>
    </row>
    <row r="736" spans="1:34" s="26" customFormat="1" ht="76.5" customHeight="1">
      <c r="A736" s="177" t="s">
        <v>3723</v>
      </c>
      <c r="B736" s="55" t="s">
        <v>2526</v>
      </c>
      <c r="C736" s="55" t="s">
        <v>97</v>
      </c>
      <c r="D736" s="55" t="s">
        <v>97</v>
      </c>
      <c r="E736" s="198" t="s">
        <v>1950</v>
      </c>
      <c r="F736" s="58" t="s">
        <v>2708</v>
      </c>
      <c r="G736" s="58"/>
      <c r="H736" s="181" t="s">
        <v>2527</v>
      </c>
      <c r="I736" s="47" t="s">
        <v>1892</v>
      </c>
      <c r="J736" s="47" t="s">
        <v>1919</v>
      </c>
      <c r="K736" s="47" t="s">
        <v>1890</v>
      </c>
      <c r="L736" s="47" t="s">
        <v>1897</v>
      </c>
      <c r="M736" s="149" t="s">
        <v>1755</v>
      </c>
      <c r="N736" s="201"/>
      <c r="O736" s="46">
        <f>COUNTIF(Table48[[#This Row],[CMMI Comprehensive Primary Care Plus (CPC+)
Version Date: CY 2021]:[CMS Merit-based Incentive Payment System (MIPS)
Version Date: CY 2021]],"*yes*")</f>
        <v>1</v>
      </c>
      <c r="P736" s="223"/>
      <c r="Q736" s="223"/>
      <c r="R736" s="223"/>
      <c r="S736" s="223"/>
      <c r="T736" s="47"/>
      <c r="U736" s="223"/>
      <c r="V736" s="223"/>
      <c r="W736" s="223" t="s">
        <v>1</v>
      </c>
      <c r="X736" s="223"/>
      <c r="Y736" s="223"/>
      <c r="Z736" s="223"/>
      <c r="AA736" s="223"/>
      <c r="AB736" s="47"/>
      <c r="AC736" s="223"/>
      <c r="AD736" s="223"/>
      <c r="AE736" s="47"/>
      <c r="AF736" s="223"/>
      <c r="AG736" s="223"/>
      <c r="AH736" s="47"/>
    </row>
    <row r="737" spans="1:34" s="26" customFormat="1" ht="76.5" customHeight="1">
      <c r="A737" s="177" t="s">
        <v>3724</v>
      </c>
      <c r="B737" s="55" t="s">
        <v>2086</v>
      </c>
      <c r="C737" s="55" t="s">
        <v>97</v>
      </c>
      <c r="D737" s="55" t="s">
        <v>97</v>
      </c>
      <c r="E737" s="198" t="s">
        <v>1961</v>
      </c>
      <c r="F737" s="58"/>
      <c r="G737" s="58"/>
      <c r="H737" s="181" t="s">
        <v>2136</v>
      </c>
      <c r="I737" s="47" t="s">
        <v>3011</v>
      </c>
      <c r="J737" s="47" t="s">
        <v>1898</v>
      </c>
      <c r="K737" s="47" t="s">
        <v>1896</v>
      </c>
      <c r="L737" s="47" t="s">
        <v>1897</v>
      </c>
      <c r="M737" s="149" t="s">
        <v>6</v>
      </c>
      <c r="N737" s="201"/>
      <c r="O737" s="46">
        <f>COUNTIF(Table48[[#This Row],[CMMI Comprehensive Primary Care Plus (CPC+)
Version Date: CY 2021]:[CMS Merit-based Incentive Payment System (MIPS)
Version Date: CY 2021]],"*yes*")</f>
        <v>0</v>
      </c>
      <c r="P737" s="223"/>
      <c r="Q737" s="223"/>
      <c r="R737" s="223"/>
      <c r="S737" s="223"/>
      <c r="T737" s="47"/>
      <c r="U737" s="223"/>
      <c r="V737" s="223"/>
      <c r="W737" s="223"/>
      <c r="X737" s="223"/>
      <c r="Y737" s="223"/>
      <c r="Z737" s="223"/>
      <c r="AA737" s="223"/>
      <c r="AB737" s="47"/>
      <c r="AC737" s="223"/>
      <c r="AD737" s="223"/>
      <c r="AE737" s="47"/>
      <c r="AF737" s="223"/>
      <c r="AG737" s="223"/>
      <c r="AH737" s="47"/>
    </row>
    <row r="738" spans="1:34" s="26" customFormat="1" ht="76.5" customHeight="1">
      <c r="A738" s="177" t="s">
        <v>3725</v>
      </c>
      <c r="B738" s="55" t="s">
        <v>2289</v>
      </c>
      <c r="C738" s="55" t="s">
        <v>97</v>
      </c>
      <c r="D738" s="55" t="s">
        <v>97</v>
      </c>
      <c r="E738" s="198" t="s">
        <v>1947</v>
      </c>
      <c r="F738" s="58"/>
      <c r="G738" s="58"/>
      <c r="H738" s="181" t="s">
        <v>1990</v>
      </c>
      <c r="I738" s="47" t="s">
        <v>1945</v>
      </c>
      <c r="J738" s="47" t="s">
        <v>97</v>
      </c>
      <c r="K738" s="47" t="s">
        <v>1908</v>
      </c>
      <c r="L738" s="47" t="s">
        <v>97</v>
      </c>
      <c r="M738" s="149" t="s">
        <v>327</v>
      </c>
      <c r="N738" s="201"/>
      <c r="O738" s="46">
        <f>COUNTIF(Table48[[#This Row],[CMMI Comprehensive Primary Care Plus (CPC+)
Version Date: CY 2021]:[CMS Merit-based Incentive Payment System (MIPS)
Version Date: CY 2021]],"*yes*")</f>
        <v>0</v>
      </c>
      <c r="P738" s="223"/>
      <c r="Q738" s="223"/>
      <c r="R738" s="223"/>
      <c r="S738" s="223"/>
      <c r="T738" s="47"/>
      <c r="U738" s="223"/>
      <c r="V738" s="223"/>
      <c r="W738" s="223"/>
      <c r="X738" s="223"/>
      <c r="Y738" s="223"/>
      <c r="Z738" s="223"/>
      <c r="AA738" s="223"/>
      <c r="AB738" s="47"/>
      <c r="AC738" s="223"/>
      <c r="AD738" s="223"/>
      <c r="AE738" s="47"/>
      <c r="AF738" s="223"/>
      <c r="AG738" s="223"/>
      <c r="AH738" s="47"/>
    </row>
    <row r="739" spans="1:34" s="26" customFormat="1" ht="76.5" customHeight="1">
      <c r="A739" s="177" t="s">
        <v>3726</v>
      </c>
      <c r="B739" s="55" t="s">
        <v>2291</v>
      </c>
      <c r="C739" s="55" t="s">
        <v>97</v>
      </c>
      <c r="D739" s="55" t="s">
        <v>97</v>
      </c>
      <c r="E739" s="198" t="s">
        <v>1652</v>
      </c>
      <c r="F739" s="58"/>
      <c r="G739" s="58"/>
      <c r="H739" s="181" t="s">
        <v>1767</v>
      </c>
      <c r="I739" s="47" t="s">
        <v>1945</v>
      </c>
      <c r="J739" s="47" t="s">
        <v>97</v>
      </c>
      <c r="K739" s="47" t="s">
        <v>1908</v>
      </c>
      <c r="L739" s="47" t="s">
        <v>97</v>
      </c>
      <c r="M739" s="149" t="s">
        <v>5</v>
      </c>
      <c r="N739" s="201"/>
      <c r="O739" s="46">
        <f>COUNTIF(Table48[[#This Row],[CMMI Comprehensive Primary Care Plus (CPC+)
Version Date: CY 2021]:[CMS Merit-based Incentive Payment System (MIPS)
Version Date: CY 2021]],"*yes*")</f>
        <v>0</v>
      </c>
      <c r="P739" s="223"/>
      <c r="Q739" s="223"/>
      <c r="R739" s="223"/>
      <c r="S739" s="223"/>
      <c r="T739" s="47"/>
      <c r="U739" s="223"/>
      <c r="V739" s="223"/>
      <c r="W739" s="223"/>
      <c r="X739" s="223"/>
      <c r="Y739" s="223"/>
      <c r="Z739" s="223"/>
      <c r="AA739" s="223"/>
      <c r="AB739" s="47"/>
      <c r="AC739" s="223"/>
      <c r="AD739" s="223"/>
      <c r="AE739" s="47"/>
      <c r="AF739" s="223"/>
      <c r="AG739" s="223"/>
      <c r="AH739" s="47"/>
    </row>
    <row r="740" spans="1:34" s="26" customFormat="1" ht="76.5" customHeight="1">
      <c r="A740" s="177" t="s">
        <v>3727</v>
      </c>
      <c r="B740" s="55" t="s">
        <v>2297</v>
      </c>
      <c r="C740" s="55" t="s">
        <v>97</v>
      </c>
      <c r="D740" s="55" t="s">
        <v>97</v>
      </c>
      <c r="E740" s="198" t="s">
        <v>1652</v>
      </c>
      <c r="F740" s="58"/>
      <c r="G740" s="58"/>
      <c r="H740" s="181" t="s">
        <v>1772</v>
      </c>
      <c r="I740" s="47" t="s">
        <v>1945</v>
      </c>
      <c r="J740" s="47" t="s">
        <v>1919</v>
      </c>
      <c r="K740" s="47" t="s">
        <v>1908</v>
      </c>
      <c r="L740" s="47" t="s">
        <v>1897</v>
      </c>
      <c r="M740" s="149" t="s">
        <v>327</v>
      </c>
      <c r="N740" s="201"/>
      <c r="O740" s="46">
        <f>COUNTIF(Table48[[#This Row],[CMMI Comprehensive Primary Care Plus (CPC+)
Version Date: CY 2021]:[CMS Merit-based Incentive Payment System (MIPS)
Version Date: CY 2021]],"*yes*")</f>
        <v>0</v>
      </c>
      <c r="P740" s="223"/>
      <c r="Q740" s="223"/>
      <c r="R740" s="223"/>
      <c r="S740" s="223"/>
      <c r="T740" s="47"/>
      <c r="U740" s="223"/>
      <c r="V740" s="223"/>
      <c r="W740" s="223"/>
      <c r="X740" s="223"/>
      <c r="Y740" s="223"/>
      <c r="Z740" s="223"/>
      <c r="AA740" s="223"/>
      <c r="AB740" s="47"/>
      <c r="AC740" s="223"/>
      <c r="AD740" s="223"/>
      <c r="AE740" s="47"/>
      <c r="AF740" s="223"/>
      <c r="AG740" s="223"/>
      <c r="AH740" s="47"/>
    </row>
    <row r="741" spans="1:34" s="26" customFormat="1" ht="76.5" customHeight="1">
      <c r="A741" s="177" t="s">
        <v>3728</v>
      </c>
      <c r="B741" s="55" t="s">
        <v>3337</v>
      </c>
      <c r="C741" s="55" t="s">
        <v>97</v>
      </c>
      <c r="D741" s="55" t="s">
        <v>97</v>
      </c>
      <c r="E741" s="198" t="s">
        <v>3338</v>
      </c>
      <c r="F741" s="58"/>
      <c r="G741" s="58"/>
      <c r="H741" s="181" t="s">
        <v>3364</v>
      </c>
      <c r="I741" s="47" t="s">
        <v>1945</v>
      </c>
      <c r="J741" s="47" t="s">
        <v>97</v>
      </c>
      <c r="K741" s="47" t="s">
        <v>1908</v>
      </c>
      <c r="L741" s="47" t="s">
        <v>97</v>
      </c>
      <c r="M741" s="149" t="s">
        <v>327</v>
      </c>
      <c r="N741" s="201"/>
      <c r="O741" s="46">
        <f>COUNTIF(Table48[[#This Row],[CMMI Comprehensive Primary Care Plus (CPC+)
Version Date: CY 2021]:[CMS Merit-based Incentive Payment System (MIPS)
Version Date: CY 2021]],"*yes*")</f>
        <v>0</v>
      </c>
      <c r="P741" s="223"/>
      <c r="Q741" s="223"/>
      <c r="R741" s="223"/>
      <c r="S741" s="223"/>
      <c r="T741" s="47"/>
      <c r="U741" s="223"/>
      <c r="V741" s="223"/>
      <c r="W741" s="223"/>
      <c r="X741" s="223"/>
      <c r="Y741" s="223"/>
      <c r="Z741" s="223"/>
      <c r="AA741" s="223"/>
      <c r="AB741" s="47"/>
      <c r="AC741" s="223"/>
      <c r="AD741" s="223"/>
      <c r="AE741" s="47" t="s">
        <v>1</v>
      </c>
      <c r="AF741" s="223"/>
      <c r="AG741" s="223"/>
      <c r="AH741" s="47"/>
    </row>
    <row r="742" spans="1:34" s="26" customFormat="1" ht="76.5" customHeight="1">
      <c r="A742" s="177" t="s">
        <v>404</v>
      </c>
      <c r="B742" s="55" t="s">
        <v>3650</v>
      </c>
      <c r="C742" s="55" t="s">
        <v>97</v>
      </c>
      <c r="D742" s="55" t="s">
        <v>97</v>
      </c>
      <c r="E742" s="198" t="s">
        <v>1961</v>
      </c>
      <c r="F742" s="58"/>
      <c r="G742" s="58"/>
      <c r="H742" s="181" t="s">
        <v>2130</v>
      </c>
      <c r="I742" s="47" t="s">
        <v>3011</v>
      </c>
      <c r="J742" s="47" t="s">
        <v>1900</v>
      </c>
      <c r="K742" s="47" t="s">
        <v>1890</v>
      </c>
      <c r="L742" s="47" t="s">
        <v>1897</v>
      </c>
      <c r="M742" s="149" t="s">
        <v>6</v>
      </c>
      <c r="N742" s="201"/>
      <c r="O742" s="46">
        <f>COUNTIF(Table48[[#This Row],[CMMI Comprehensive Primary Care Plus (CPC+)
Version Date: CY 2021]:[CMS Merit-based Incentive Payment System (MIPS)
Version Date: CY 2021]],"*yes*")</f>
        <v>0</v>
      </c>
      <c r="P742" s="223"/>
      <c r="Q742" s="223"/>
      <c r="R742" s="223"/>
      <c r="S742" s="223"/>
      <c r="T742" s="47"/>
      <c r="U742" s="223"/>
      <c r="V742" s="223"/>
      <c r="W742" s="223"/>
      <c r="X742" s="223"/>
      <c r="Y742" s="223"/>
      <c r="Z742" s="223"/>
      <c r="AA742" s="223"/>
      <c r="AB742" s="47"/>
      <c r="AC742" s="223"/>
      <c r="AD742" s="223"/>
      <c r="AE742" s="47"/>
      <c r="AF742" s="223"/>
      <c r="AG742" s="223"/>
      <c r="AH742" s="47"/>
    </row>
    <row r="743" spans="1:34" s="26" customFormat="1" ht="76.5" customHeight="1">
      <c r="A743" s="177" t="s">
        <v>3729</v>
      </c>
      <c r="B743" s="55" t="s">
        <v>2296</v>
      </c>
      <c r="C743" s="55" t="s">
        <v>97</v>
      </c>
      <c r="D743" s="55" t="s">
        <v>97</v>
      </c>
      <c r="E743" s="198" t="s">
        <v>240</v>
      </c>
      <c r="F743" s="58"/>
      <c r="G743" s="58"/>
      <c r="H743" s="181" t="s">
        <v>1704</v>
      </c>
      <c r="I743" s="47" t="s">
        <v>1905</v>
      </c>
      <c r="J743" s="47" t="s">
        <v>1900</v>
      </c>
      <c r="K743" s="47" t="s">
        <v>1890</v>
      </c>
      <c r="L743" s="47" t="s">
        <v>1897</v>
      </c>
      <c r="M743" s="149" t="s">
        <v>1755</v>
      </c>
      <c r="N743" s="201"/>
      <c r="O743" s="46">
        <f>COUNTIF(Table48[[#This Row],[CMMI Comprehensive Primary Care Plus (CPC+)
Version Date: CY 2021]:[CMS Merit-based Incentive Payment System (MIPS)
Version Date: CY 2021]],"*yes*")</f>
        <v>0</v>
      </c>
      <c r="P743" s="223"/>
      <c r="Q743" s="223"/>
      <c r="R743" s="223"/>
      <c r="S743" s="223"/>
      <c r="T743" s="47"/>
      <c r="U743" s="223"/>
      <c r="V743" s="223"/>
      <c r="W743" s="223"/>
      <c r="X743" s="223"/>
      <c r="Y743" s="223"/>
      <c r="Z743" s="223"/>
      <c r="AA743" s="223"/>
      <c r="AB743" s="47"/>
      <c r="AC743" s="223"/>
      <c r="AD743" s="223"/>
      <c r="AE743" s="47"/>
      <c r="AF743" s="223"/>
      <c r="AG743" s="223"/>
      <c r="AH743" s="47"/>
    </row>
    <row r="744" spans="1:34" s="26" customFormat="1" ht="76.5" customHeight="1">
      <c r="A744" s="177" t="s">
        <v>3730</v>
      </c>
      <c r="B744" s="55" t="s">
        <v>3130</v>
      </c>
      <c r="C744" s="55" t="s">
        <v>97</v>
      </c>
      <c r="D744" s="55" t="s">
        <v>97</v>
      </c>
      <c r="E744" s="198" t="s">
        <v>1652</v>
      </c>
      <c r="F744" s="58"/>
      <c r="G744" s="58"/>
      <c r="H744" s="181" t="s">
        <v>3612</v>
      </c>
      <c r="I744" s="47" t="s">
        <v>1945</v>
      </c>
      <c r="J744" s="47" t="s">
        <v>97</v>
      </c>
      <c r="K744" s="47" t="s">
        <v>1908</v>
      </c>
      <c r="L744" s="47" t="s">
        <v>1931</v>
      </c>
      <c r="M744" s="149" t="s">
        <v>327</v>
      </c>
      <c r="N744" s="201"/>
      <c r="O744" s="46">
        <f>COUNTIF(Table48[[#This Row],[CMMI Comprehensive Primary Care Plus (CPC+)
Version Date: CY 2021]:[CMS Merit-based Incentive Payment System (MIPS)
Version Date: CY 2021]],"*yes*")</f>
        <v>0</v>
      </c>
      <c r="P744" s="223"/>
      <c r="Q744" s="223"/>
      <c r="R744" s="223"/>
      <c r="S744" s="223"/>
      <c r="T744" s="47"/>
      <c r="U744" s="223"/>
      <c r="V744" s="223"/>
      <c r="W744" s="223"/>
      <c r="X744" s="223"/>
      <c r="Y744" s="223"/>
      <c r="Z744" s="223"/>
      <c r="AA744" s="223"/>
      <c r="AB744" s="47"/>
      <c r="AC744" s="223"/>
      <c r="AD744" s="223"/>
      <c r="AE744" s="47"/>
      <c r="AF744" s="223"/>
      <c r="AG744" s="223"/>
      <c r="AH744" s="47"/>
    </row>
    <row r="745" spans="1:34" s="26" customFormat="1" ht="76.5" customHeight="1">
      <c r="A745" s="177" t="s">
        <v>3731</v>
      </c>
      <c r="B745" s="55" t="s">
        <v>3613</v>
      </c>
      <c r="C745" s="55" t="s">
        <v>97</v>
      </c>
      <c r="D745" s="55" t="s">
        <v>97</v>
      </c>
      <c r="E745" s="198" t="s">
        <v>3614</v>
      </c>
      <c r="F745" s="58"/>
      <c r="G745" s="58"/>
      <c r="H745" s="181" t="s">
        <v>3615</v>
      </c>
      <c r="I745" s="47" t="s">
        <v>1932</v>
      </c>
      <c r="J745" s="47" t="s">
        <v>97</v>
      </c>
      <c r="K745" s="47" t="s">
        <v>1894</v>
      </c>
      <c r="L745" s="47" t="s">
        <v>1931</v>
      </c>
      <c r="M745" s="149" t="s">
        <v>6</v>
      </c>
      <c r="N745" s="201"/>
      <c r="O745" s="46">
        <f>COUNTIF(Table48[[#This Row],[CMMI Comprehensive Primary Care Plus (CPC+)
Version Date: CY 2021]:[CMS Merit-based Incentive Payment System (MIPS)
Version Date: CY 2021]],"*yes*")</f>
        <v>0</v>
      </c>
      <c r="P745" s="223"/>
      <c r="Q745" s="223"/>
      <c r="R745" s="223"/>
      <c r="S745" s="223"/>
      <c r="T745" s="47"/>
      <c r="U745" s="223"/>
      <c r="V745" s="223"/>
      <c r="W745" s="223"/>
      <c r="X745" s="223"/>
      <c r="Y745" s="223"/>
      <c r="Z745" s="223"/>
      <c r="AA745" s="223"/>
      <c r="AB745" s="47"/>
      <c r="AC745" s="223"/>
      <c r="AD745" s="223"/>
      <c r="AE745" s="47"/>
      <c r="AF745" s="223"/>
      <c r="AG745" s="223"/>
      <c r="AH745" s="47"/>
    </row>
    <row r="746" spans="1:34" s="26" customFormat="1" ht="76.5" customHeight="1">
      <c r="A746" s="177" t="s">
        <v>3732</v>
      </c>
      <c r="B746" s="55" t="s">
        <v>293</v>
      </c>
      <c r="C746" s="55" t="s">
        <v>97</v>
      </c>
      <c r="D746" s="55" t="s">
        <v>97</v>
      </c>
      <c r="E746" s="198" t="s">
        <v>1983</v>
      </c>
      <c r="F746" s="58"/>
      <c r="G746" s="58"/>
      <c r="H746" s="181" t="s">
        <v>3616</v>
      </c>
      <c r="I746" s="47" t="s">
        <v>1905</v>
      </c>
      <c r="J746" s="47" t="s">
        <v>1906</v>
      </c>
      <c r="K746" s="47" t="s">
        <v>1908</v>
      </c>
      <c r="L746" s="47" t="s">
        <v>1931</v>
      </c>
      <c r="M746" s="149" t="s">
        <v>6</v>
      </c>
      <c r="N746" s="201"/>
      <c r="O746" s="46">
        <f>COUNTIF(Table48[[#This Row],[CMMI Comprehensive Primary Care Plus (CPC+)
Version Date: CY 2021]:[CMS Merit-based Incentive Payment System (MIPS)
Version Date: CY 2021]],"*yes*")</f>
        <v>0</v>
      </c>
      <c r="P746" s="223"/>
      <c r="Q746" s="223"/>
      <c r="R746" s="223"/>
      <c r="S746" s="223"/>
      <c r="T746" s="47"/>
      <c r="U746" s="223"/>
      <c r="V746" s="223"/>
      <c r="W746" s="223"/>
      <c r="X746" s="223"/>
      <c r="Y746" s="223"/>
      <c r="Z746" s="223"/>
      <c r="AA746" s="223"/>
      <c r="AB746" s="47"/>
      <c r="AC746" s="223"/>
      <c r="AD746" s="223"/>
      <c r="AE746" s="47"/>
      <c r="AF746" s="223"/>
      <c r="AG746" s="223"/>
      <c r="AH746" s="47"/>
    </row>
    <row r="747" spans="1:34" s="26" customFormat="1" ht="76.5" customHeight="1">
      <c r="A747" s="177" t="s">
        <v>3733</v>
      </c>
      <c r="B747" s="55" t="s">
        <v>294</v>
      </c>
      <c r="C747" s="55" t="s">
        <v>97</v>
      </c>
      <c r="D747" s="55" t="s">
        <v>97</v>
      </c>
      <c r="E747" s="198" t="s">
        <v>1983</v>
      </c>
      <c r="F747" s="58"/>
      <c r="G747" s="58"/>
      <c r="H747" s="181" t="s">
        <v>3617</v>
      </c>
      <c r="I747" s="47" t="s">
        <v>1905</v>
      </c>
      <c r="J747" s="47" t="s">
        <v>1906</v>
      </c>
      <c r="K747" s="47" t="s">
        <v>1896</v>
      </c>
      <c r="L747" s="47" t="s">
        <v>1931</v>
      </c>
      <c r="M747" s="149" t="s">
        <v>6</v>
      </c>
      <c r="N747" s="201"/>
      <c r="O747" s="46">
        <f>COUNTIF(Table48[[#This Row],[CMMI Comprehensive Primary Care Plus (CPC+)
Version Date: CY 2021]:[CMS Merit-based Incentive Payment System (MIPS)
Version Date: CY 2021]],"*yes*")</f>
        <v>0</v>
      </c>
      <c r="P747" s="223"/>
      <c r="Q747" s="223"/>
      <c r="R747" s="223"/>
      <c r="S747" s="223"/>
      <c r="T747" s="47"/>
      <c r="U747" s="223"/>
      <c r="V747" s="223"/>
      <c r="W747" s="223"/>
      <c r="X747" s="223"/>
      <c r="Y747" s="223"/>
      <c r="Z747" s="223"/>
      <c r="AA747" s="223"/>
      <c r="AB747" s="47"/>
      <c r="AC747" s="223"/>
      <c r="AD747" s="223"/>
      <c r="AE747" s="47"/>
      <c r="AF747" s="223"/>
      <c r="AG747" s="223"/>
      <c r="AH747" s="47"/>
    </row>
    <row r="748" spans="1:34" s="26" customFormat="1" ht="76.5" customHeight="1">
      <c r="A748" s="177" t="s">
        <v>3734</v>
      </c>
      <c r="B748" s="55" t="s">
        <v>295</v>
      </c>
      <c r="C748" s="55" t="s">
        <v>97</v>
      </c>
      <c r="D748" s="55" t="s">
        <v>97</v>
      </c>
      <c r="E748" s="198" t="s">
        <v>1983</v>
      </c>
      <c r="F748" s="58"/>
      <c r="G748" s="58"/>
      <c r="H748" s="181" t="s">
        <v>3618</v>
      </c>
      <c r="I748" s="47" t="s">
        <v>1905</v>
      </c>
      <c r="J748" s="47" t="s">
        <v>1906</v>
      </c>
      <c r="K748" s="47" t="s">
        <v>1890</v>
      </c>
      <c r="L748" s="47" t="s">
        <v>1931</v>
      </c>
      <c r="M748" s="149" t="s">
        <v>6</v>
      </c>
      <c r="N748" s="201"/>
      <c r="O748" s="46">
        <f>COUNTIF(Table48[[#This Row],[CMMI Comprehensive Primary Care Plus (CPC+)
Version Date: CY 2021]:[CMS Merit-based Incentive Payment System (MIPS)
Version Date: CY 2021]],"*yes*")</f>
        <v>0</v>
      </c>
      <c r="P748" s="223"/>
      <c r="Q748" s="223"/>
      <c r="R748" s="223"/>
      <c r="S748" s="223"/>
      <c r="T748" s="47"/>
      <c r="U748" s="223"/>
      <c r="V748" s="223"/>
      <c r="W748" s="223"/>
      <c r="X748" s="223"/>
      <c r="Y748" s="223"/>
      <c r="Z748" s="223"/>
      <c r="AA748" s="223"/>
      <c r="AB748" s="47"/>
      <c r="AC748" s="223"/>
      <c r="AD748" s="223"/>
      <c r="AE748" s="47"/>
      <c r="AF748" s="223"/>
      <c r="AG748" s="223"/>
      <c r="AH748" s="47"/>
    </row>
    <row r="749" spans="1:34" s="26" customFormat="1" ht="76.5" customHeight="1">
      <c r="A749" s="177" t="s">
        <v>3735</v>
      </c>
      <c r="B749" s="55" t="s">
        <v>2873</v>
      </c>
      <c r="C749" s="55" t="s">
        <v>97</v>
      </c>
      <c r="D749" s="55" t="s">
        <v>97</v>
      </c>
      <c r="E749" s="198" t="s">
        <v>583</v>
      </c>
      <c r="F749" s="58"/>
      <c r="G749" s="58"/>
      <c r="H749" s="181" t="s">
        <v>2872</v>
      </c>
      <c r="I749" s="47" t="s">
        <v>1905</v>
      </c>
      <c r="J749" s="47" t="s">
        <v>1906</v>
      </c>
      <c r="K749" s="47" t="s">
        <v>1896</v>
      </c>
      <c r="L749" s="47" t="s">
        <v>1931</v>
      </c>
      <c r="M749" s="149" t="s">
        <v>6</v>
      </c>
      <c r="N749" s="201"/>
      <c r="O749" s="46">
        <f>COUNTIF(Table48[[#This Row],[CMMI Comprehensive Primary Care Plus (CPC+)
Version Date: CY 2021]:[CMS Merit-based Incentive Payment System (MIPS)
Version Date: CY 2021]],"*yes*")</f>
        <v>0</v>
      </c>
      <c r="P749" s="223"/>
      <c r="Q749" s="223"/>
      <c r="R749" s="223"/>
      <c r="S749" s="223"/>
      <c r="T749" s="47"/>
      <c r="U749" s="223"/>
      <c r="V749" s="223"/>
      <c r="W749" s="223"/>
      <c r="X749" s="223"/>
      <c r="Y749" s="223"/>
      <c r="Z749" s="223" t="s">
        <v>1</v>
      </c>
      <c r="AA749" s="223"/>
      <c r="AB749" s="47"/>
      <c r="AC749" s="223"/>
      <c r="AD749" s="223"/>
      <c r="AE749" s="47"/>
      <c r="AF749" s="223"/>
      <c r="AG749" s="223"/>
      <c r="AH749" s="47"/>
    </row>
    <row r="750" spans="1:34" s="26" customFormat="1" ht="76.5" customHeight="1">
      <c r="A750" s="177" t="s">
        <v>3736</v>
      </c>
      <c r="B750" s="55" t="s">
        <v>2305</v>
      </c>
      <c r="C750" s="55" t="s">
        <v>97</v>
      </c>
      <c r="D750" s="55" t="s">
        <v>97</v>
      </c>
      <c r="E750" s="198" t="s">
        <v>1928</v>
      </c>
      <c r="F750" s="58"/>
      <c r="G750" s="58"/>
      <c r="H750" s="181" t="s">
        <v>2992</v>
      </c>
      <c r="I750" s="47" t="s">
        <v>1921</v>
      </c>
      <c r="J750" s="47" t="s">
        <v>97</v>
      </c>
      <c r="K750" s="47" t="s">
        <v>1908</v>
      </c>
      <c r="L750" s="47" t="s">
        <v>1931</v>
      </c>
      <c r="M750" s="149" t="s">
        <v>2021</v>
      </c>
      <c r="N750" s="201"/>
      <c r="O750" s="46">
        <f>COUNTIF(Table48[[#This Row],[CMMI Comprehensive Primary Care Plus (CPC+)
Version Date: CY 2021]:[CMS Merit-based Incentive Payment System (MIPS)
Version Date: CY 2021]],"*yes*")</f>
        <v>0</v>
      </c>
      <c r="P750" s="223"/>
      <c r="Q750" s="223"/>
      <c r="R750" s="223"/>
      <c r="S750" s="223"/>
      <c r="T750" s="47"/>
      <c r="U750" s="223"/>
      <c r="V750" s="223"/>
      <c r="W750" s="223"/>
      <c r="X750" s="223"/>
      <c r="Y750" s="223"/>
      <c r="Z750" s="223"/>
      <c r="AA750" s="223"/>
      <c r="AB750" s="47"/>
      <c r="AC750" s="223"/>
      <c r="AD750" s="223"/>
      <c r="AE750" s="47"/>
      <c r="AF750" s="223"/>
      <c r="AG750" s="223"/>
      <c r="AH750" s="47"/>
    </row>
    <row r="751" spans="1:34" s="26" customFormat="1" ht="76.5" customHeight="1">
      <c r="A751" s="177" t="s">
        <v>3737</v>
      </c>
      <c r="B751" s="55" t="s">
        <v>992</v>
      </c>
      <c r="C751" s="55" t="s">
        <v>97</v>
      </c>
      <c r="D751" s="55" t="s">
        <v>97</v>
      </c>
      <c r="E751" s="198" t="s">
        <v>1947</v>
      </c>
      <c r="F751" s="58" t="s">
        <v>2710</v>
      </c>
      <c r="G751" s="58"/>
      <c r="H751" s="181" t="s">
        <v>993</v>
      </c>
      <c r="I751" s="47" t="s">
        <v>1905</v>
      </c>
      <c r="J751" s="47" t="s">
        <v>1906</v>
      </c>
      <c r="K751" s="47" t="s">
        <v>1890</v>
      </c>
      <c r="L751" s="47" t="s">
        <v>1897</v>
      </c>
      <c r="M751" s="149" t="s">
        <v>1755</v>
      </c>
      <c r="N751" s="201"/>
      <c r="O751" s="46">
        <f>COUNTIF(Table48[[#This Row],[CMMI Comprehensive Primary Care Plus (CPC+)
Version Date: CY 2021]:[CMS Merit-based Incentive Payment System (MIPS)
Version Date: CY 2021]],"*yes*")</f>
        <v>1</v>
      </c>
      <c r="P751" s="223"/>
      <c r="Q751" s="223"/>
      <c r="R751" s="223"/>
      <c r="S751" s="223"/>
      <c r="T751" s="47"/>
      <c r="U751" s="223"/>
      <c r="V751" s="223"/>
      <c r="W751" s="223" t="s">
        <v>1</v>
      </c>
      <c r="X751" s="223"/>
      <c r="Y751" s="223"/>
      <c r="Z751" s="223"/>
      <c r="AA751" s="223"/>
      <c r="AB751" s="47"/>
      <c r="AC751" s="223"/>
      <c r="AD751" s="223"/>
      <c r="AE751" s="47"/>
      <c r="AF751" s="223"/>
      <c r="AG751" s="223"/>
      <c r="AH751" s="47"/>
    </row>
    <row r="752" spans="1:34" s="26" customFormat="1" ht="76.5" customHeight="1">
      <c r="A752" s="177" t="s">
        <v>3738</v>
      </c>
      <c r="B752" s="55" t="s">
        <v>2011</v>
      </c>
      <c r="C752" s="55" t="s">
        <v>97</v>
      </c>
      <c r="D752" s="55" t="s">
        <v>97</v>
      </c>
      <c r="E752" s="198" t="s">
        <v>2015</v>
      </c>
      <c r="F752" s="58"/>
      <c r="G752" s="58"/>
      <c r="H752" s="181" t="s">
        <v>3619</v>
      </c>
      <c r="I752" s="47" t="s">
        <v>97</v>
      </c>
      <c r="J752" s="47" t="s">
        <v>1904</v>
      </c>
      <c r="K752" s="47" t="s">
        <v>1896</v>
      </c>
      <c r="L752" s="47" t="s">
        <v>1931</v>
      </c>
      <c r="M752" s="149" t="s">
        <v>6</v>
      </c>
      <c r="N752" s="201"/>
      <c r="O752" s="46">
        <f>COUNTIF(Table48[[#This Row],[CMMI Comprehensive Primary Care Plus (CPC+)
Version Date: CY 2021]:[CMS Merit-based Incentive Payment System (MIPS)
Version Date: CY 2021]],"*yes*")</f>
        <v>0</v>
      </c>
      <c r="P752" s="223"/>
      <c r="Q752" s="223"/>
      <c r="R752" s="223"/>
      <c r="S752" s="223"/>
      <c r="T752" s="47"/>
      <c r="U752" s="223"/>
      <c r="V752" s="223"/>
      <c r="W752" s="223"/>
      <c r="X752" s="223"/>
      <c r="Y752" s="223"/>
      <c r="Z752" s="223"/>
      <c r="AA752" s="223"/>
      <c r="AB752" s="47"/>
      <c r="AC752" s="223"/>
      <c r="AD752" s="223"/>
      <c r="AE752" s="47"/>
      <c r="AF752" s="223"/>
      <c r="AG752" s="223"/>
      <c r="AH752" s="47"/>
    </row>
    <row r="753" spans="1:34" s="26" customFormat="1" ht="76.5" customHeight="1">
      <c r="A753" s="177" t="s">
        <v>405</v>
      </c>
      <c r="B753" s="55" t="s">
        <v>3027</v>
      </c>
      <c r="C753" s="55" t="s">
        <v>97</v>
      </c>
      <c r="D753" s="57" t="s">
        <v>97</v>
      </c>
      <c r="E753" s="198" t="s">
        <v>3025</v>
      </c>
      <c r="F753" s="62"/>
      <c r="G753" s="62"/>
      <c r="H753" s="181" t="s">
        <v>3030</v>
      </c>
      <c r="I753" s="47" t="s">
        <v>1921</v>
      </c>
      <c r="J753" s="47" t="s">
        <v>1906</v>
      </c>
      <c r="K753" s="47" t="s">
        <v>1890</v>
      </c>
      <c r="L753" s="47" t="s">
        <v>1931</v>
      </c>
      <c r="M753" s="47" t="s">
        <v>5</v>
      </c>
      <c r="N753" s="47"/>
      <c r="O753" s="46">
        <f>COUNTIF(Table48[[#This Row],[CMMI Comprehensive Primary Care Plus (CPC+)
Version Date: CY 2021]:[CMS Merit-based Incentive Payment System (MIPS)
Version Date: CY 2021]],"*yes*")</f>
        <v>0</v>
      </c>
      <c r="P753" s="223"/>
      <c r="Q753" s="223"/>
      <c r="R753" s="223"/>
      <c r="S753" s="223"/>
      <c r="T753" s="223"/>
      <c r="U753" s="223"/>
      <c r="V753" s="223"/>
      <c r="W753" s="223"/>
      <c r="X753" s="223"/>
      <c r="Y753" s="223"/>
      <c r="Z753" s="223"/>
      <c r="AA753" s="223"/>
      <c r="AB753" s="223"/>
      <c r="AC753" s="223"/>
      <c r="AD753" s="223"/>
      <c r="AE753" s="223"/>
      <c r="AF753" s="223"/>
      <c r="AG753" s="223"/>
      <c r="AH753" s="223" t="s">
        <v>1</v>
      </c>
    </row>
    <row r="754" spans="1:34" s="26" customFormat="1" ht="76.5" customHeight="1">
      <c r="A754" s="177" t="s">
        <v>3739</v>
      </c>
      <c r="B754" s="55" t="s">
        <v>3620</v>
      </c>
      <c r="C754" s="55" t="s">
        <v>97</v>
      </c>
      <c r="D754" s="55" t="s">
        <v>97</v>
      </c>
      <c r="E754" s="198" t="s">
        <v>1976</v>
      </c>
      <c r="F754" s="58"/>
      <c r="G754" s="58"/>
      <c r="H754" s="181" t="s">
        <v>1798</v>
      </c>
      <c r="I754" s="47" t="s">
        <v>1932</v>
      </c>
      <c r="J754" s="47" t="s">
        <v>97</v>
      </c>
      <c r="K754" s="47" t="s">
        <v>1894</v>
      </c>
      <c r="L754" s="47" t="s">
        <v>2378</v>
      </c>
      <c r="M754" s="149" t="s">
        <v>6</v>
      </c>
      <c r="N754" s="201"/>
      <c r="O754" s="46">
        <f>COUNTIF(Table48[[#This Row],[CMMI Comprehensive Primary Care Plus (CPC+)
Version Date: CY 2021]:[CMS Merit-based Incentive Payment System (MIPS)
Version Date: CY 2021]],"*yes*")</f>
        <v>0</v>
      </c>
      <c r="P754" s="223"/>
      <c r="Q754" s="223"/>
      <c r="R754" s="223"/>
      <c r="S754" s="223"/>
      <c r="T754" s="47"/>
      <c r="U754" s="223"/>
      <c r="V754" s="223"/>
      <c r="W754" s="223"/>
      <c r="X754" s="223"/>
      <c r="Y754" s="223"/>
      <c r="Z754" s="223"/>
      <c r="AA754" s="223"/>
      <c r="AB754" s="47"/>
      <c r="AC754" s="223"/>
      <c r="AD754" s="223"/>
      <c r="AE754" s="47"/>
      <c r="AF754" s="223"/>
      <c r="AG754" s="223"/>
      <c r="AH754" s="47"/>
    </row>
    <row r="755" spans="1:34" s="26" customFormat="1" ht="76.5" customHeight="1">
      <c r="A755" s="177" t="s">
        <v>3740</v>
      </c>
      <c r="B755" s="55" t="s">
        <v>3621</v>
      </c>
      <c r="C755" s="55" t="s">
        <v>97</v>
      </c>
      <c r="D755" s="55" t="s">
        <v>97</v>
      </c>
      <c r="E755" s="198" t="s">
        <v>3622</v>
      </c>
      <c r="F755" s="58"/>
      <c r="G755" s="58"/>
      <c r="H755" s="181" t="s">
        <v>3623</v>
      </c>
      <c r="I755" s="47" t="s">
        <v>1932</v>
      </c>
      <c r="J755" s="47" t="s">
        <v>97</v>
      </c>
      <c r="K755" s="47" t="s">
        <v>1894</v>
      </c>
      <c r="L755" s="47" t="s">
        <v>1891</v>
      </c>
      <c r="M755" s="149" t="s">
        <v>6</v>
      </c>
      <c r="N755" s="201"/>
      <c r="O755" s="46">
        <f>COUNTIF(Table48[[#This Row],[CMMI Comprehensive Primary Care Plus (CPC+)
Version Date: CY 2021]:[CMS Merit-based Incentive Payment System (MIPS)
Version Date: CY 2021]],"*yes*")</f>
        <v>0</v>
      </c>
      <c r="P755" s="223"/>
      <c r="Q755" s="223"/>
      <c r="R755" s="223"/>
      <c r="S755" s="223"/>
      <c r="T755" s="47"/>
      <c r="U755" s="223"/>
      <c r="V755" s="223"/>
      <c r="W755" s="223"/>
      <c r="X755" s="223"/>
      <c r="Y755" s="223"/>
      <c r="Z755" s="223"/>
      <c r="AA755" s="223"/>
      <c r="AB755" s="47"/>
      <c r="AC755" s="223"/>
      <c r="AD755" s="223"/>
      <c r="AE755" s="47"/>
      <c r="AF755" s="223"/>
      <c r="AG755" s="223"/>
      <c r="AH755" s="47"/>
    </row>
    <row r="756" spans="1:34" s="26" customFormat="1" ht="76.5" customHeight="1">
      <c r="A756" s="177" t="s">
        <v>3741</v>
      </c>
      <c r="B756" s="55" t="s">
        <v>3372</v>
      </c>
      <c r="C756" s="55" t="s">
        <v>97</v>
      </c>
      <c r="D756" s="55" t="s">
        <v>97</v>
      </c>
      <c r="E756" s="198" t="s">
        <v>1670</v>
      </c>
      <c r="F756" s="58" t="s">
        <v>2712</v>
      </c>
      <c r="G756" s="58"/>
      <c r="H756" s="181" t="s">
        <v>3624</v>
      </c>
      <c r="I756" s="47" t="s">
        <v>1892</v>
      </c>
      <c r="J756" s="47" t="s">
        <v>1910</v>
      </c>
      <c r="K756" s="47" t="s">
        <v>1890</v>
      </c>
      <c r="L756" s="47" t="s">
        <v>1891</v>
      </c>
      <c r="M756" s="149" t="s">
        <v>1755</v>
      </c>
      <c r="N756" s="201" t="s">
        <v>1</v>
      </c>
      <c r="O756" s="46">
        <f>COUNTIF(Table48[[#This Row],[CMMI Comprehensive Primary Care Plus (CPC+)
Version Date: CY 2021]:[CMS Merit-based Incentive Payment System (MIPS)
Version Date: CY 2021]],"*yes*")</f>
        <v>0</v>
      </c>
      <c r="P756" s="223"/>
      <c r="Q756" s="223"/>
      <c r="R756" s="223"/>
      <c r="S756" s="223"/>
      <c r="T756" s="47"/>
      <c r="U756" s="223"/>
      <c r="V756" s="223"/>
      <c r="W756" s="223"/>
      <c r="X756" s="223"/>
      <c r="Y756" s="223"/>
      <c r="Z756" s="223"/>
      <c r="AA756" s="223"/>
      <c r="AB756" s="47"/>
      <c r="AC756" s="223"/>
      <c r="AD756" s="223"/>
      <c r="AE756" s="47"/>
      <c r="AF756" s="223"/>
      <c r="AG756" s="223"/>
      <c r="AH756" s="47"/>
    </row>
    <row r="757" spans="1:34" s="26" customFormat="1" ht="76.5" customHeight="1">
      <c r="A757" s="177" t="s">
        <v>3742</v>
      </c>
      <c r="B757" s="55" t="s">
        <v>2835</v>
      </c>
      <c r="C757" s="55" t="s">
        <v>97</v>
      </c>
      <c r="D757" s="55" t="s">
        <v>97</v>
      </c>
      <c r="E757" s="198" t="s">
        <v>1688</v>
      </c>
      <c r="F757" s="58"/>
      <c r="G757" s="58"/>
      <c r="H757" s="181" t="s">
        <v>3625</v>
      </c>
      <c r="I757" s="47" t="s">
        <v>3011</v>
      </c>
      <c r="J757" s="47" t="s">
        <v>1904</v>
      </c>
      <c r="K757" s="47" t="s">
        <v>1890</v>
      </c>
      <c r="L757" s="47" t="s">
        <v>2225</v>
      </c>
      <c r="M757" s="149" t="s">
        <v>327</v>
      </c>
      <c r="N757" s="201"/>
      <c r="O757" s="46">
        <f>COUNTIF(Table48[[#This Row],[CMMI Comprehensive Primary Care Plus (CPC+)
Version Date: CY 2021]:[CMS Merit-based Incentive Payment System (MIPS)
Version Date: CY 2021]],"*yes*")</f>
        <v>0</v>
      </c>
      <c r="P757" s="223"/>
      <c r="Q757" s="223"/>
      <c r="R757" s="223"/>
      <c r="S757" s="223"/>
      <c r="T757" s="47"/>
      <c r="U757" s="223"/>
      <c r="V757" s="223"/>
      <c r="W757" s="223"/>
      <c r="X757" s="223"/>
      <c r="Y757" s="223"/>
      <c r="Z757" s="223"/>
      <c r="AA757" s="223"/>
      <c r="AB757" s="47"/>
      <c r="AC757" s="223"/>
      <c r="AD757" s="223"/>
      <c r="AE757" s="47"/>
      <c r="AF757" s="223"/>
      <c r="AG757" s="223"/>
      <c r="AH757" s="47"/>
    </row>
    <row r="758" spans="1:34" s="26" customFormat="1" ht="76.5" customHeight="1">
      <c r="A758" s="177" t="s">
        <v>3743</v>
      </c>
      <c r="B758" s="55" t="s">
        <v>3626</v>
      </c>
      <c r="C758" s="55" t="s">
        <v>97</v>
      </c>
      <c r="D758" s="55" t="s">
        <v>97</v>
      </c>
      <c r="E758" s="198" t="s">
        <v>1688</v>
      </c>
      <c r="F758" s="58"/>
      <c r="G758" s="58"/>
      <c r="H758" s="181" t="s">
        <v>3627</v>
      </c>
      <c r="I758" s="47" t="s">
        <v>3011</v>
      </c>
      <c r="J758" s="47" t="s">
        <v>1898</v>
      </c>
      <c r="K758" s="47" t="s">
        <v>1890</v>
      </c>
      <c r="L758" s="47" t="s">
        <v>1891</v>
      </c>
      <c r="M758" s="149" t="s">
        <v>1755</v>
      </c>
      <c r="N758" s="201"/>
      <c r="O758" s="46">
        <f>COUNTIF(Table48[[#This Row],[CMMI Comprehensive Primary Care Plus (CPC+)
Version Date: CY 2021]:[CMS Merit-based Incentive Payment System (MIPS)
Version Date: CY 2021]],"*yes*")</f>
        <v>0</v>
      </c>
      <c r="P758" s="223"/>
      <c r="Q758" s="223"/>
      <c r="R758" s="223"/>
      <c r="S758" s="223"/>
      <c r="T758" s="47"/>
      <c r="U758" s="223"/>
      <c r="V758" s="223"/>
      <c r="W758" s="223"/>
      <c r="X758" s="223"/>
      <c r="Y758" s="223"/>
      <c r="Z758" s="223"/>
      <c r="AA758" s="223"/>
      <c r="AB758" s="47"/>
      <c r="AC758" s="223"/>
      <c r="AD758" s="223"/>
      <c r="AE758" s="47"/>
      <c r="AF758" s="223"/>
      <c r="AG758" s="223"/>
      <c r="AH758" s="47"/>
    </row>
    <row r="759" spans="1:34" s="26" customFormat="1" ht="76.5" customHeight="1">
      <c r="A759" s="177" t="s">
        <v>3744</v>
      </c>
      <c r="B759" s="55" t="s">
        <v>3628</v>
      </c>
      <c r="C759" s="55" t="s">
        <v>97</v>
      </c>
      <c r="D759" s="55" t="s">
        <v>97</v>
      </c>
      <c r="E759" s="198" t="s">
        <v>1637</v>
      </c>
      <c r="F759" s="58" t="s">
        <v>2714</v>
      </c>
      <c r="G759" s="58"/>
      <c r="H759" s="181" t="s">
        <v>1785</v>
      </c>
      <c r="I759" s="47" t="s">
        <v>1892</v>
      </c>
      <c r="J759" s="47" t="s">
        <v>1934</v>
      </c>
      <c r="K759" s="47" t="s">
        <v>1890</v>
      </c>
      <c r="L759" s="47" t="s">
        <v>1897</v>
      </c>
      <c r="M759" s="149" t="s">
        <v>327</v>
      </c>
      <c r="N759" s="201"/>
      <c r="O759" s="46">
        <f>COUNTIF(Table48[[#This Row],[CMMI Comprehensive Primary Care Plus (CPC+)
Version Date: CY 2021]:[CMS Merit-based Incentive Payment System (MIPS)
Version Date: CY 2021]],"*yes*")</f>
        <v>0</v>
      </c>
      <c r="P759" s="223"/>
      <c r="Q759" s="223"/>
      <c r="R759" s="223"/>
      <c r="S759" s="223"/>
      <c r="T759" s="47"/>
      <c r="U759" s="223"/>
      <c r="V759" s="223"/>
      <c r="W759" s="223"/>
      <c r="X759" s="223"/>
      <c r="Y759" s="223"/>
      <c r="Z759" s="223"/>
      <c r="AA759" s="223"/>
      <c r="AB759" s="47"/>
      <c r="AC759" s="223"/>
      <c r="AD759" s="223"/>
      <c r="AE759" s="47"/>
      <c r="AF759" s="223"/>
      <c r="AG759" s="223"/>
      <c r="AH759" s="47"/>
    </row>
    <row r="760" spans="1:34" s="26" customFormat="1" ht="76.5" customHeight="1">
      <c r="A760" s="177" t="s">
        <v>3745</v>
      </c>
      <c r="B760" s="55" t="s">
        <v>3629</v>
      </c>
      <c r="C760" s="55" t="s">
        <v>97</v>
      </c>
      <c r="D760" s="55" t="s">
        <v>97</v>
      </c>
      <c r="E760" s="198" t="s">
        <v>1637</v>
      </c>
      <c r="F760" s="58" t="s">
        <v>2715</v>
      </c>
      <c r="G760" s="58"/>
      <c r="H760" s="181" t="s">
        <v>1786</v>
      </c>
      <c r="I760" s="47" t="s">
        <v>1892</v>
      </c>
      <c r="J760" s="47" t="s">
        <v>1934</v>
      </c>
      <c r="K760" s="47" t="s">
        <v>1890</v>
      </c>
      <c r="L760" s="47" t="s">
        <v>1897</v>
      </c>
      <c r="M760" s="149" t="s">
        <v>1755</v>
      </c>
      <c r="N760" s="201"/>
      <c r="O760" s="46">
        <f>COUNTIF(Table48[[#This Row],[CMMI Comprehensive Primary Care Plus (CPC+)
Version Date: CY 2021]:[CMS Merit-based Incentive Payment System (MIPS)
Version Date: CY 2021]],"*yes*")</f>
        <v>1</v>
      </c>
      <c r="P760" s="223"/>
      <c r="Q760" s="223"/>
      <c r="R760" s="223"/>
      <c r="S760" s="223"/>
      <c r="T760" s="47"/>
      <c r="U760" s="223"/>
      <c r="V760" s="223"/>
      <c r="W760" s="223" t="s">
        <v>1</v>
      </c>
      <c r="X760" s="223"/>
      <c r="Y760" s="223"/>
      <c r="Z760" s="223"/>
      <c r="AA760" s="223"/>
      <c r="AB760" s="47"/>
      <c r="AC760" s="223"/>
      <c r="AD760" s="223"/>
      <c r="AE760" s="47"/>
      <c r="AF760" s="223"/>
      <c r="AG760" s="223"/>
      <c r="AH760" s="47"/>
    </row>
    <row r="761" spans="1:34" s="26" customFormat="1" ht="76.5" customHeight="1">
      <c r="A761" s="177" t="s">
        <v>3746</v>
      </c>
      <c r="B761" s="55" t="s">
        <v>987</v>
      </c>
      <c r="C761" s="55" t="s">
        <v>97</v>
      </c>
      <c r="D761" s="55" t="s">
        <v>97</v>
      </c>
      <c r="E761" s="198" t="s">
        <v>1947</v>
      </c>
      <c r="F761" s="58" t="s">
        <v>2793</v>
      </c>
      <c r="G761" s="58"/>
      <c r="H761" s="181" t="s">
        <v>988</v>
      </c>
      <c r="I761" s="47" t="s">
        <v>1905</v>
      </c>
      <c r="J761" s="47" t="s">
        <v>1906</v>
      </c>
      <c r="K761" s="47" t="s">
        <v>1896</v>
      </c>
      <c r="L761" s="47" t="s">
        <v>1897</v>
      </c>
      <c r="M761" s="149" t="s">
        <v>5</v>
      </c>
      <c r="N761" s="201"/>
      <c r="O761" s="46">
        <f>COUNTIF(Table48[[#This Row],[CMMI Comprehensive Primary Care Plus (CPC+)
Version Date: CY 2021]:[CMS Merit-based Incentive Payment System (MIPS)
Version Date: CY 2021]],"*yes*")</f>
        <v>1</v>
      </c>
      <c r="P761" s="223"/>
      <c r="Q761" s="223"/>
      <c r="R761" s="223"/>
      <c r="S761" s="223"/>
      <c r="T761" s="47"/>
      <c r="U761" s="223"/>
      <c r="V761" s="223"/>
      <c r="W761" s="223" t="s">
        <v>1</v>
      </c>
      <c r="X761" s="223" t="s">
        <v>2423</v>
      </c>
      <c r="Y761" s="223"/>
      <c r="Z761" s="223"/>
      <c r="AA761" s="223"/>
      <c r="AB761" s="47"/>
      <c r="AC761" s="223"/>
      <c r="AD761" s="223"/>
      <c r="AE761" s="47"/>
      <c r="AF761" s="223"/>
      <c r="AG761" s="223"/>
      <c r="AH761" s="47"/>
    </row>
    <row r="762" spans="1:34" s="26" customFormat="1" ht="76.5" customHeight="1">
      <c r="A762" s="177" t="s">
        <v>3748</v>
      </c>
      <c r="B762" s="55" t="s">
        <v>1838</v>
      </c>
      <c r="C762" s="55" t="s">
        <v>97</v>
      </c>
      <c r="D762" s="55" t="s">
        <v>97</v>
      </c>
      <c r="E762" s="198" t="s">
        <v>1841</v>
      </c>
      <c r="F762" s="58"/>
      <c r="G762" s="58"/>
      <c r="H762" s="181" t="s">
        <v>1840</v>
      </c>
      <c r="I762" s="47" t="s">
        <v>1944</v>
      </c>
      <c r="J762" s="47" t="s">
        <v>97</v>
      </c>
      <c r="K762" s="47" t="s">
        <v>1915</v>
      </c>
      <c r="L762" s="47" t="s">
        <v>1931</v>
      </c>
      <c r="M762" s="149" t="s">
        <v>5</v>
      </c>
      <c r="N762" s="201"/>
      <c r="O762" s="46">
        <f>COUNTIF(Table48[[#This Row],[CMMI Comprehensive Primary Care Plus (CPC+)
Version Date: CY 2021]:[CMS Merit-based Incentive Payment System (MIPS)
Version Date: CY 2021]],"*yes*")</f>
        <v>0</v>
      </c>
      <c r="P762" s="223"/>
      <c r="Q762" s="223"/>
      <c r="R762" s="223"/>
      <c r="S762" s="223"/>
      <c r="T762" s="47"/>
      <c r="U762" s="223"/>
      <c r="V762" s="223"/>
      <c r="W762" s="223"/>
      <c r="X762" s="223"/>
      <c r="Y762" s="223"/>
      <c r="Z762" s="223"/>
      <c r="AA762" s="223"/>
      <c r="AB762" s="47"/>
      <c r="AC762" s="223"/>
      <c r="AD762" s="223"/>
      <c r="AE762" s="47"/>
      <c r="AF762" s="223"/>
      <c r="AG762" s="223"/>
      <c r="AH762" s="47"/>
    </row>
    <row r="763" spans="1:34" s="26" customFormat="1" ht="76.5" customHeight="1">
      <c r="A763" s="177" t="s">
        <v>3747</v>
      </c>
      <c r="B763" s="55" t="s">
        <v>2104</v>
      </c>
      <c r="C763" s="55" t="s">
        <v>97</v>
      </c>
      <c r="D763" s="55" t="s">
        <v>97</v>
      </c>
      <c r="E763" s="198" t="s">
        <v>1961</v>
      </c>
      <c r="F763" s="58"/>
      <c r="G763" s="58"/>
      <c r="H763" s="181" t="s">
        <v>2131</v>
      </c>
      <c r="I763" s="47" t="s">
        <v>1921</v>
      </c>
      <c r="J763" s="47" t="s">
        <v>1904</v>
      </c>
      <c r="K763" s="47" t="s">
        <v>1896</v>
      </c>
      <c r="L763" s="47" t="s">
        <v>1897</v>
      </c>
      <c r="M763" s="149" t="s">
        <v>6</v>
      </c>
      <c r="N763" s="201"/>
      <c r="O763" s="46">
        <f>COUNTIF(Table48[[#This Row],[CMMI Comprehensive Primary Care Plus (CPC+)
Version Date: CY 2021]:[CMS Merit-based Incentive Payment System (MIPS)
Version Date: CY 2021]],"*yes*")</f>
        <v>0</v>
      </c>
      <c r="P763" s="223"/>
      <c r="Q763" s="223"/>
      <c r="R763" s="223"/>
      <c r="S763" s="223"/>
      <c r="T763" s="47"/>
      <c r="U763" s="223"/>
      <c r="V763" s="223"/>
      <c r="W763" s="223"/>
      <c r="X763" s="223"/>
      <c r="Y763" s="223"/>
      <c r="Z763" s="223"/>
      <c r="AA763" s="223"/>
      <c r="AB763" s="47"/>
      <c r="AC763" s="223"/>
      <c r="AD763" s="223"/>
      <c r="AE763" s="47"/>
      <c r="AF763" s="223"/>
      <c r="AG763" s="223"/>
      <c r="AH763" s="47" t="s">
        <v>1</v>
      </c>
    </row>
    <row r="764" spans="1:34" s="26" customFormat="1" ht="76.5" customHeight="1">
      <c r="A764" s="177" t="s">
        <v>406</v>
      </c>
      <c r="B764" s="55" t="s">
        <v>2103</v>
      </c>
      <c r="C764" s="55" t="s">
        <v>97</v>
      </c>
      <c r="D764" s="57" t="s">
        <v>97</v>
      </c>
      <c r="E764" s="198" t="s">
        <v>1961</v>
      </c>
      <c r="F764" s="62"/>
      <c r="G764" s="62"/>
      <c r="H764" s="181" t="s">
        <v>2130</v>
      </c>
      <c r="I764" s="201" t="s">
        <v>1921</v>
      </c>
      <c r="J764" s="47" t="s">
        <v>1900</v>
      </c>
      <c r="K764" s="47" t="s">
        <v>1896</v>
      </c>
      <c r="L764" s="47" t="s">
        <v>1897</v>
      </c>
      <c r="M764" s="149" t="s">
        <v>6</v>
      </c>
      <c r="N764" s="149"/>
      <c r="O764" s="46">
        <f>COUNTIF(Table48[[#This Row],[CMMI Comprehensive Primary Care Plus (CPC+)
Version Date: CY 2021]:[CMS Merit-based Incentive Payment System (MIPS)
Version Date: CY 2021]],"*yes*")</f>
        <v>0</v>
      </c>
      <c r="P764" s="223"/>
      <c r="Q764" s="223"/>
      <c r="R764" s="223"/>
      <c r="S764" s="223"/>
      <c r="T764" s="223"/>
      <c r="U764" s="223"/>
      <c r="V764" s="223"/>
      <c r="W764" s="223"/>
      <c r="X764" s="223"/>
      <c r="Y764" s="223"/>
      <c r="Z764" s="223"/>
      <c r="AA764" s="223"/>
      <c r="AB764" s="223"/>
      <c r="AC764" s="223"/>
      <c r="AD764" s="223"/>
      <c r="AE764" s="223"/>
      <c r="AF764" s="223"/>
      <c r="AG764" s="223"/>
      <c r="AH764" s="223" t="s">
        <v>1</v>
      </c>
    </row>
    <row r="765" spans="1:34" s="26" customFormat="1" ht="76.5" customHeight="1">
      <c r="A765" s="177" t="s">
        <v>3749</v>
      </c>
      <c r="B765" s="55" t="s">
        <v>929</v>
      </c>
      <c r="C765" s="55" t="s">
        <v>97</v>
      </c>
      <c r="D765" s="55" t="s">
        <v>97</v>
      </c>
      <c r="E765" s="198" t="s">
        <v>1954</v>
      </c>
      <c r="F765" s="58" t="s">
        <v>2776</v>
      </c>
      <c r="G765" s="58"/>
      <c r="H765" s="181" t="s">
        <v>930</v>
      </c>
      <c r="I765" s="47" t="s">
        <v>1892</v>
      </c>
      <c r="J765" s="47" t="s">
        <v>97</v>
      </c>
      <c r="K765" s="47" t="s">
        <v>1890</v>
      </c>
      <c r="L765" s="47" t="s">
        <v>1897</v>
      </c>
      <c r="M765" s="149" t="s">
        <v>1755</v>
      </c>
      <c r="N765" s="201"/>
      <c r="O765" s="46">
        <f>COUNTIF(Table48[[#This Row],[CMMI Comprehensive Primary Care Plus (CPC+)
Version Date: CY 2021]:[CMS Merit-based Incentive Payment System (MIPS)
Version Date: CY 2021]],"*yes*")</f>
        <v>0</v>
      </c>
      <c r="P765" s="223"/>
      <c r="Q765" s="223"/>
      <c r="R765" s="223"/>
      <c r="S765" s="223"/>
      <c r="T765" s="47"/>
      <c r="U765" s="223"/>
      <c r="V765" s="223"/>
      <c r="W765" s="223"/>
      <c r="X765" s="223"/>
      <c r="Y765" s="223"/>
      <c r="Z765" s="223"/>
      <c r="AA765" s="223"/>
      <c r="AB765" s="47"/>
      <c r="AC765" s="223"/>
      <c r="AD765" s="223"/>
      <c r="AE765" s="47"/>
      <c r="AF765" s="223"/>
      <c r="AG765" s="223"/>
      <c r="AH765" s="47"/>
    </row>
    <row r="766" spans="1:34" s="26" customFormat="1" ht="76.5" customHeight="1">
      <c r="A766" s="177" t="s">
        <v>3750</v>
      </c>
      <c r="B766" s="55" t="s">
        <v>2375</v>
      </c>
      <c r="C766" s="55" t="s">
        <v>97</v>
      </c>
      <c r="D766" s="55" t="s">
        <v>97</v>
      </c>
      <c r="E766" s="198" t="s">
        <v>1652</v>
      </c>
      <c r="F766" s="58"/>
      <c r="G766" s="58"/>
      <c r="H766" s="181" t="s">
        <v>1992</v>
      </c>
      <c r="I766" s="47" t="s">
        <v>3011</v>
      </c>
      <c r="J766" s="47" t="s">
        <v>3100</v>
      </c>
      <c r="K766" s="47" t="s">
        <v>1890</v>
      </c>
      <c r="L766" s="47" t="s">
        <v>1891</v>
      </c>
      <c r="M766" s="149" t="s">
        <v>5</v>
      </c>
      <c r="N766" s="201"/>
      <c r="O766" s="46">
        <f>COUNTIF(Table48[[#This Row],[CMMI Comprehensive Primary Care Plus (CPC+)
Version Date: CY 2021]:[CMS Merit-based Incentive Payment System (MIPS)
Version Date: CY 2021]],"*yes*")</f>
        <v>1</v>
      </c>
      <c r="P766" s="223"/>
      <c r="Q766" s="223" t="s">
        <v>1</v>
      </c>
      <c r="R766" s="223"/>
      <c r="S766" s="223"/>
      <c r="T766" s="47"/>
      <c r="U766" s="223"/>
      <c r="V766" s="223"/>
      <c r="W766" s="223"/>
      <c r="X766" s="223"/>
      <c r="Y766" s="223"/>
      <c r="Z766" s="223"/>
      <c r="AA766" s="223"/>
      <c r="AB766" s="47"/>
      <c r="AC766" s="223"/>
      <c r="AD766" s="223"/>
      <c r="AE766" s="47"/>
      <c r="AF766" s="223"/>
      <c r="AG766" s="223"/>
      <c r="AH766" s="47"/>
    </row>
    <row r="767" spans="1:34" s="26" customFormat="1" ht="76.5" customHeight="1">
      <c r="A767" s="177" t="s">
        <v>3751</v>
      </c>
      <c r="B767" s="55" t="s">
        <v>3630</v>
      </c>
      <c r="C767" s="55" t="s">
        <v>97</v>
      </c>
      <c r="D767" s="55" t="s">
        <v>97</v>
      </c>
      <c r="E767" s="198" t="s">
        <v>1976</v>
      </c>
      <c r="F767" s="58"/>
      <c r="G767" s="58"/>
      <c r="H767" s="181" t="s">
        <v>3783</v>
      </c>
      <c r="I767" s="47" t="s">
        <v>1892</v>
      </c>
      <c r="J767" s="47" t="s">
        <v>1893</v>
      </c>
      <c r="K767" s="47" t="s">
        <v>1890</v>
      </c>
      <c r="L767" s="47" t="s">
        <v>2210</v>
      </c>
      <c r="M767" s="149" t="s">
        <v>5</v>
      </c>
      <c r="N767" s="201"/>
      <c r="O767" s="46">
        <f>COUNTIF(Table48[[#This Row],[CMMI Comprehensive Primary Care Plus (CPC+)
Version Date: CY 2021]:[CMS Merit-based Incentive Payment System (MIPS)
Version Date: CY 2021]],"*yes*")</f>
        <v>0</v>
      </c>
      <c r="P767" s="223"/>
      <c r="Q767" s="223"/>
      <c r="R767" s="223"/>
      <c r="S767" s="223"/>
      <c r="T767" s="47"/>
      <c r="U767" s="223"/>
      <c r="V767" s="223"/>
      <c r="W767" s="223"/>
      <c r="X767" s="223" t="s">
        <v>3669</v>
      </c>
      <c r="Y767" s="223"/>
      <c r="Z767" s="223"/>
      <c r="AA767" s="223"/>
      <c r="AB767" s="47"/>
      <c r="AC767" s="223"/>
      <c r="AD767" s="223"/>
      <c r="AE767" s="47"/>
      <c r="AF767" s="223"/>
      <c r="AG767" s="223"/>
      <c r="AH767" s="47"/>
    </row>
    <row r="768" spans="1:34" s="26" customFormat="1" ht="76.5" customHeight="1">
      <c r="A768" s="177" t="s">
        <v>3752</v>
      </c>
      <c r="B768" s="55" t="s">
        <v>1635</v>
      </c>
      <c r="C768" s="55" t="s">
        <v>97</v>
      </c>
      <c r="D768" s="55" t="s">
        <v>97</v>
      </c>
      <c r="E768" s="198" t="s">
        <v>1636</v>
      </c>
      <c r="F768" s="58" t="s">
        <v>2721</v>
      </c>
      <c r="G768" s="58"/>
      <c r="H768" s="181" t="s">
        <v>1782</v>
      </c>
      <c r="I768" s="47" t="s">
        <v>3011</v>
      </c>
      <c r="J768" s="47" t="s">
        <v>1911</v>
      </c>
      <c r="K768" s="47" t="s">
        <v>1890</v>
      </c>
      <c r="L768" s="47" t="s">
        <v>1897</v>
      </c>
      <c r="M768" s="149" t="s">
        <v>1755</v>
      </c>
      <c r="N768" s="201"/>
      <c r="O768" s="46">
        <f>COUNTIF(Table48[[#This Row],[CMMI Comprehensive Primary Care Plus (CPC+)
Version Date: CY 2021]:[CMS Merit-based Incentive Payment System (MIPS)
Version Date: CY 2021]],"*yes*")</f>
        <v>1</v>
      </c>
      <c r="P768" s="223"/>
      <c r="Q768" s="223"/>
      <c r="R768" s="223"/>
      <c r="S768" s="223"/>
      <c r="T768" s="47"/>
      <c r="U768" s="223"/>
      <c r="V768" s="223"/>
      <c r="W768" s="223" t="s">
        <v>1</v>
      </c>
      <c r="X768" s="223"/>
      <c r="Y768" s="223"/>
      <c r="Z768" s="223"/>
      <c r="AA768" s="223"/>
      <c r="AB768" s="47"/>
      <c r="AC768" s="223"/>
      <c r="AD768" s="223"/>
      <c r="AE768" s="47"/>
      <c r="AF768" s="223"/>
      <c r="AG768" s="223"/>
      <c r="AH768" s="47"/>
    </row>
    <row r="769" spans="1:34" s="26" customFormat="1" ht="76.5" customHeight="1">
      <c r="A769" s="177" t="s">
        <v>3753</v>
      </c>
      <c r="B769" s="55" t="s">
        <v>1843</v>
      </c>
      <c r="C769" s="55" t="s">
        <v>97</v>
      </c>
      <c r="D769" s="55" t="s">
        <v>97</v>
      </c>
      <c r="E769" s="198" t="s">
        <v>1976</v>
      </c>
      <c r="F769" s="58"/>
      <c r="G769" s="58"/>
      <c r="H769" s="181" t="s">
        <v>1844</v>
      </c>
      <c r="I769" s="47" t="s">
        <v>1905</v>
      </c>
      <c r="J769" s="47" t="s">
        <v>1906</v>
      </c>
      <c r="K769" s="47" t="s">
        <v>1896</v>
      </c>
      <c r="L769" s="47" t="s">
        <v>1931</v>
      </c>
      <c r="M769" s="149" t="s">
        <v>1755</v>
      </c>
      <c r="N769" s="201"/>
      <c r="O769" s="46">
        <f>COUNTIF(Table48[[#This Row],[CMMI Comprehensive Primary Care Plus (CPC+)
Version Date: CY 2021]:[CMS Merit-based Incentive Payment System (MIPS)
Version Date: CY 2021]],"*yes*")</f>
        <v>0</v>
      </c>
      <c r="P769" s="223"/>
      <c r="Q769" s="223"/>
      <c r="R769" s="223"/>
      <c r="S769" s="223"/>
      <c r="T769" s="47"/>
      <c r="U769" s="223"/>
      <c r="V769" s="223"/>
      <c r="W769" s="223"/>
      <c r="X769" s="223"/>
      <c r="Y769" s="223"/>
      <c r="Z769" s="223"/>
      <c r="AA769" s="223"/>
      <c r="AB769" s="47"/>
      <c r="AC769" s="223"/>
      <c r="AD769" s="223"/>
      <c r="AE769" s="47"/>
      <c r="AF769" s="223"/>
      <c r="AG769" s="223"/>
      <c r="AH769" s="47"/>
    </row>
    <row r="770" spans="1:34" s="26" customFormat="1" ht="76.5" customHeight="1">
      <c r="A770" s="177" t="s">
        <v>3754</v>
      </c>
      <c r="B770" s="55" t="s">
        <v>716</v>
      </c>
      <c r="C770" s="55" t="s">
        <v>97</v>
      </c>
      <c r="D770" s="55" t="s">
        <v>97</v>
      </c>
      <c r="E770" s="198" t="s">
        <v>1652</v>
      </c>
      <c r="F770" s="58"/>
      <c r="G770" s="58"/>
      <c r="H770" s="181" t="s">
        <v>2027</v>
      </c>
      <c r="I770" s="47" t="s">
        <v>1923</v>
      </c>
      <c r="J770" s="47" t="s">
        <v>97</v>
      </c>
      <c r="K770" s="47" t="s">
        <v>1896</v>
      </c>
      <c r="L770" s="47" t="s">
        <v>1901</v>
      </c>
      <c r="M770" s="149" t="s">
        <v>2021</v>
      </c>
      <c r="N770" s="201"/>
      <c r="O770" s="46">
        <f>COUNTIF(Table48[[#This Row],[CMMI Comprehensive Primary Care Plus (CPC+)
Version Date: CY 2021]:[CMS Merit-based Incentive Payment System (MIPS)
Version Date: CY 2021]],"*yes*")</f>
        <v>1</v>
      </c>
      <c r="P770" s="223"/>
      <c r="Q770" s="223"/>
      <c r="R770" s="223"/>
      <c r="S770" s="223"/>
      <c r="T770" s="47"/>
      <c r="U770" s="223" t="s">
        <v>3366</v>
      </c>
      <c r="V770" s="223"/>
      <c r="W770" s="223"/>
      <c r="X770" s="223"/>
      <c r="Y770" s="223"/>
      <c r="Z770" s="223"/>
      <c r="AA770" s="223"/>
      <c r="AB770" s="47"/>
      <c r="AC770" s="223"/>
      <c r="AD770" s="223"/>
      <c r="AE770" s="47"/>
      <c r="AF770" s="223"/>
      <c r="AG770" s="223"/>
      <c r="AH770" s="47"/>
    </row>
    <row r="771" spans="1:34" s="26" customFormat="1" ht="76.5" customHeight="1">
      <c r="A771" s="177" t="s">
        <v>3755</v>
      </c>
      <c r="B771" s="55" t="s">
        <v>2202</v>
      </c>
      <c r="C771" s="55" t="s">
        <v>97</v>
      </c>
      <c r="D771" s="55" t="s">
        <v>97</v>
      </c>
      <c r="E771" s="198" t="s">
        <v>1976</v>
      </c>
      <c r="F771" s="58"/>
      <c r="G771" s="58"/>
      <c r="H771" s="181" t="s">
        <v>2232</v>
      </c>
      <c r="I771" s="47" t="s">
        <v>3011</v>
      </c>
      <c r="J771" s="47" t="s">
        <v>1889</v>
      </c>
      <c r="K771" s="47" t="s">
        <v>1890</v>
      </c>
      <c r="L771" s="47" t="s">
        <v>1901</v>
      </c>
      <c r="M771" s="149" t="s">
        <v>327</v>
      </c>
      <c r="N771" s="201"/>
      <c r="O771" s="46">
        <f>COUNTIF(Table48[[#This Row],[CMMI Comprehensive Primary Care Plus (CPC+)
Version Date: CY 2021]:[CMS Merit-based Incentive Payment System (MIPS)
Version Date: CY 2021]],"*yes*")</f>
        <v>0</v>
      </c>
      <c r="P771" s="223"/>
      <c r="Q771" s="223"/>
      <c r="R771" s="223"/>
      <c r="S771" s="223"/>
      <c r="T771" s="47"/>
      <c r="U771" s="223"/>
      <c r="V771" s="223"/>
      <c r="W771" s="223"/>
      <c r="X771" s="223"/>
      <c r="Y771" s="223"/>
      <c r="Z771" s="223"/>
      <c r="AA771" s="223"/>
      <c r="AB771" s="47"/>
      <c r="AC771" s="223"/>
      <c r="AD771" s="223"/>
      <c r="AE771" s="47"/>
      <c r="AF771" s="223"/>
      <c r="AG771" s="223"/>
      <c r="AH771" s="47"/>
    </row>
    <row r="772" spans="1:34" s="26" customFormat="1" ht="76.5" customHeight="1">
      <c r="A772" s="177" t="s">
        <v>3756</v>
      </c>
      <c r="B772" s="55" t="s">
        <v>306</v>
      </c>
      <c r="C772" s="55" t="s">
        <v>97</v>
      </c>
      <c r="D772" s="55" t="s">
        <v>97</v>
      </c>
      <c r="E772" s="198" t="s">
        <v>1975</v>
      </c>
      <c r="F772" s="58"/>
      <c r="G772" s="58"/>
      <c r="H772" s="181" t="s">
        <v>3868</v>
      </c>
      <c r="I772" s="47" t="s">
        <v>3011</v>
      </c>
      <c r="J772" s="47" t="s">
        <v>1900</v>
      </c>
      <c r="K772" s="47" t="s">
        <v>1890</v>
      </c>
      <c r="L772" s="47" t="s">
        <v>1901</v>
      </c>
      <c r="M772" s="149" t="s">
        <v>327</v>
      </c>
      <c r="N772" s="201"/>
      <c r="O772" s="46">
        <f>COUNTIF(Table48[[#This Row],[CMMI Comprehensive Primary Care Plus (CPC+)
Version Date: CY 2021]:[CMS Merit-based Incentive Payment System (MIPS)
Version Date: CY 2021]],"*yes*")</f>
        <v>0</v>
      </c>
      <c r="P772" s="223"/>
      <c r="Q772" s="223"/>
      <c r="R772" s="223"/>
      <c r="S772" s="223"/>
      <c r="T772" s="47"/>
      <c r="U772" s="223"/>
      <c r="V772" s="223"/>
      <c r="W772" s="223"/>
      <c r="X772" s="223"/>
      <c r="Y772" s="223"/>
      <c r="Z772" s="223"/>
      <c r="AA772" s="223"/>
      <c r="AB772" s="47"/>
      <c r="AC772" s="223"/>
      <c r="AD772" s="223"/>
      <c r="AE772" s="47"/>
      <c r="AF772" s="223"/>
      <c r="AG772" s="223"/>
      <c r="AH772" s="47" t="s">
        <v>1</v>
      </c>
    </row>
    <row r="773" spans="1:34" s="26" customFormat="1" ht="76.5" customHeight="1">
      <c r="A773" s="177" t="s">
        <v>3757</v>
      </c>
      <c r="B773" s="55" t="s">
        <v>2113</v>
      </c>
      <c r="C773" s="55" t="s">
        <v>97</v>
      </c>
      <c r="D773" s="55" t="s">
        <v>97</v>
      </c>
      <c r="E773" s="198" t="s">
        <v>1637</v>
      </c>
      <c r="F773" s="58" t="s">
        <v>2723</v>
      </c>
      <c r="G773" s="58"/>
      <c r="H773" s="181" t="s">
        <v>1783</v>
      </c>
      <c r="I773" s="47" t="s">
        <v>1905</v>
      </c>
      <c r="J773" s="47" t="s">
        <v>97</v>
      </c>
      <c r="K773" s="47" t="s">
        <v>1890</v>
      </c>
      <c r="L773" s="47" t="s">
        <v>1931</v>
      </c>
      <c r="M773" s="149" t="s">
        <v>327</v>
      </c>
      <c r="N773" s="201"/>
      <c r="O773" s="46">
        <f>COUNTIF(Table48[[#This Row],[CMMI Comprehensive Primary Care Plus (CPC+)
Version Date: CY 2021]:[CMS Merit-based Incentive Payment System (MIPS)
Version Date: CY 2021]],"*yes*")</f>
        <v>0</v>
      </c>
      <c r="P773" s="223"/>
      <c r="Q773" s="223"/>
      <c r="R773" s="223"/>
      <c r="S773" s="223"/>
      <c r="T773" s="47"/>
      <c r="U773" s="223"/>
      <c r="V773" s="223"/>
      <c r="W773" s="223"/>
      <c r="X773" s="223"/>
      <c r="Y773" s="223"/>
      <c r="Z773" s="223"/>
      <c r="AA773" s="223"/>
      <c r="AB773" s="47"/>
      <c r="AC773" s="223"/>
      <c r="AD773" s="223"/>
      <c r="AE773" s="47"/>
      <c r="AF773" s="223"/>
      <c r="AG773" s="223"/>
      <c r="AH773" s="47"/>
    </row>
    <row r="774" spans="1:34" s="26" customFormat="1" ht="76.5" customHeight="1">
      <c r="A774" s="177" t="s">
        <v>3758</v>
      </c>
      <c r="B774" s="55" t="s">
        <v>1641</v>
      </c>
      <c r="C774" s="55" t="s">
        <v>97</v>
      </c>
      <c r="D774" s="55" t="s">
        <v>97</v>
      </c>
      <c r="E774" s="198" t="s">
        <v>1637</v>
      </c>
      <c r="F774" s="58" t="s">
        <v>2724</v>
      </c>
      <c r="G774" s="58"/>
      <c r="H774" s="181" t="s">
        <v>1784</v>
      </c>
      <c r="I774" s="47" t="s">
        <v>1905</v>
      </c>
      <c r="J774" s="47" t="s">
        <v>1906</v>
      </c>
      <c r="K774" s="47" t="s">
        <v>1890</v>
      </c>
      <c r="L774" s="47" t="s">
        <v>1931</v>
      </c>
      <c r="M774" s="149" t="s">
        <v>327</v>
      </c>
      <c r="N774" s="201"/>
      <c r="O774" s="46">
        <f>COUNTIF(Table48[[#This Row],[CMMI Comprehensive Primary Care Plus (CPC+)
Version Date: CY 2021]:[CMS Merit-based Incentive Payment System (MIPS)
Version Date: CY 2021]],"*yes*")</f>
        <v>0</v>
      </c>
      <c r="P774" s="223"/>
      <c r="Q774" s="223"/>
      <c r="R774" s="223"/>
      <c r="S774" s="223"/>
      <c r="T774" s="47"/>
      <c r="U774" s="223"/>
      <c r="V774" s="223"/>
      <c r="W774" s="223"/>
      <c r="X774" s="223"/>
      <c r="Y774" s="223"/>
      <c r="Z774" s="223"/>
      <c r="AA774" s="223"/>
      <c r="AB774" s="47"/>
      <c r="AC774" s="223"/>
      <c r="AD774" s="223"/>
      <c r="AE774" s="47"/>
      <c r="AF774" s="223"/>
      <c r="AG774" s="223"/>
      <c r="AH774" s="47"/>
    </row>
    <row r="775" spans="1:34" s="26" customFormat="1" ht="76.5" customHeight="1">
      <c r="A775" s="177" t="s">
        <v>337</v>
      </c>
      <c r="B775" s="55" t="s">
        <v>2879</v>
      </c>
      <c r="C775" s="55" t="s">
        <v>97</v>
      </c>
      <c r="D775" s="55" t="s">
        <v>97</v>
      </c>
      <c r="E775" s="198" t="s">
        <v>583</v>
      </c>
      <c r="F775" s="62"/>
      <c r="G775" s="62"/>
      <c r="H775" s="181" t="s">
        <v>3631</v>
      </c>
      <c r="I775" s="47" t="s">
        <v>1921</v>
      </c>
      <c r="J775" s="47" t="s">
        <v>1906</v>
      </c>
      <c r="K775" s="47" t="s">
        <v>1896</v>
      </c>
      <c r="L775" s="47" t="s">
        <v>1897</v>
      </c>
      <c r="M775" s="47" t="s">
        <v>5</v>
      </c>
      <c r="N775" s="47"/>
      <c r="O775" s="46">
        <f>COUNTIF(Table48[[#This Row],[CMMI Comprehensive Primary Care Plus (CPC+)
Version Date: CY 2021]:[CMS Merit-based Incentive Payment System (MIPS)
Version Date: CY 2021]],"*yes*")</f>
        <v>0</v>
      </c>
      <c r="P775" s="223"/>
      <c r="Q775" s="223"/>
      <c r="R775" s="223"/>
      <c r="S775" s="223"/>
      <c r="T775" s="223"/>
      <c r="U775" s="223"/>
      <c r="V775" s="223"/>
      <c r="W775" s="223"/>
      <c r="X775" s="223"/>
      <c r="Y775" s="223"/>
      <c r="Z775" s="223" t="s">
        <v>1</v>
      </c>
      <c r="AA775" s="223"/>
      <c r="AB775" s="223"/>
      <c r="AC775" s="223"/>
      <c r="AD775" s="223"/>
      <c r="AE775" s="223"/>
      <c r="AF775" s="223"/>
      <c r="AG775" s="223"/>
      <c r="AH775" s="223"/>
    </row>
    <row r="776" spans="1:34" s="26" customFormat="1" ht="76.5" customHeight="1">
      <c r="A776" s="177" t="s">
        <v>407</v>
      </c>
      <c r="B776" s="55" t="s">
        <v>2881</v>
      </c>
      <c r="C776" s="55" t="s">
        <v>97</v>
      </c>
      <c r="D776" s="57" t="s">
        <v>97</v>
      </c>
      <c r="E776" s="198" t="s">
        <v>583</v>
      </c>
      <c r="F776" s="62"/>
      <c r="G776" s="62"/>
      <c r="H776" s="181" t="s">
        <v>2885</v>
      </c>
      <c r="I776" s="201" t="s">
        <v>1921</v>
      </c>
      <c r="J776" s="47" t="s">
        <v>1906</v>
      </c>
      <c r="K776" s="47" t="s">
        <v>1896</v>
      </c>
      <c r="L776" s="47" t="s">
        <v>1897</v>
      </c>
      <c r="M776" s="149" t="s">
        <v>5</v>
      </c>
      <c r="N776" s="149"/>
      <c r="O776" s="46">
        <f>COUNTIF(Table48[[#This Row],[CMMI Comprehensive Primary Care Plus (CPC+)
Version Date: CY 2021]:[CMS Merit-based Incentive Payment System (MIPS)
Version Date: CY 2021]],"*yes*")</f>
        <v>0</v>
      </c>
      <c r="P776" s="223"/>
      <c r="Q776" s="223"/>
      <c r="R776" s="223"/>
      <c r="S776" s="223"/>
      <c r="T776" s="223"/>
      <c r="U776" s="223"/>
      <c r="V776" s="223"/>
      <c r="W776" s="223"/>
      <c r="X776" s="223"/>
      <c r="Y776" s="223"/>
      <c r="Z776" s="223" t="s">
        <v>1</v>
      </c>
      <c r="AA776" s="223"/>
      <c r="AB776" s="223"/>
      <c r="AC776" s="223"/>
      <c r="AD776" s="223"/>
      <c r="AE776" s="223"/>
      <c r="AF776" s="223"/>
      <c r="AG776" s="223"/>
      <c r="AH776" s="223"/>
    </row>
    <row r="777" spans="1:34" s="26" customFormat="1" ht="76.5" customHeight="1">
      <c r="A777" s="177" t="s">
        <v>3759</v>
      </c>
      <c r="B777" s="55" t="s">
        <v>3654</v>
      </c>
      <c r="C777" s="55" t="s">
        <v>97</v>
      </c>
      <c r="D777" s="55" t="s">
        <v>97</v>
      </c>
      <c r="E777" s="198" t="s">
        <v>1976</v>
      </c>
      <c r="F777" s="58"/>
      <c r="G777" s="58"/>
      <c r="H777" s="181" t="s">
        <v>2044</v>
      </c>
      <c r="I777" s="47" t="s">
        <v>3000</v>
      </c>
      <c r="J777" s="47" t="s">
        <v>1904</v>
      </c>
      <c r="K777" s="47" t="s">
        <v>1890</v>
      </c>
      <c r="L777" s="47" t="s">
        <v>2210</v>
      </c>
      <c r="M777" s="149" t="s">
        <v>327</v>
      </c>
      <c r="N777" s="201" t="s">
        <v>1</v>
      </c>
      <c r="O777" s="46">
        <f>COUNTIF(Table48[[#This Row],[CMMI Comprehensive Primary Care Plus (CPC+)
Version Date: CY 2021]:[CMS Merit-based Incentive Payment System (MIPS)
Version Date: CY 2021]],"*yes*")</f>
        <v>0</v>
      </c>
      <c r="P777" s="223"/>
      <c r="Q777" s="223"/>
      <c r="R777" s="223"/>
      <c r="S777" s="223"/>
      <c r="T777" s="47"/>
      <c r="U777" s="223"/>
      <c r="V777" s="223"/>
      <c r="W777" s="223"/>
      <c r="X777" s="223"/>
      <c r="Y777" s="223"/>
      <c r="Z777" s="223"/>
      <c r="AA777" s="223"/>
      <c r="AB777" s="47"/>
      <c r="AC777" s="223" t="s">
        <v>3674</v>
      </c>
      <c r="AD777" s="223"/>
      <c r="AE777" s="47"/>
      <c r="AF777" s="223"/>
      <c r="AG777" s="223" t="s">
        <v>3914</v>
      </c>
      <c r="AH777" s="47"/>
    </row>
    <row r="778" spans="1:34" s="26" customFormat="1" ht="76.5" customHeight="1">
      <c r="A778" s="177" t="s">
        <v>3763</v>
      </c>
      <c r="B778" s="55" t="s">
        <v>1729</v>
      </c>
      <c r="C778" s="55" t="s">
        <v>97</v>
      </c>
      <c r="D778" s="55" t="s">
        <v>97</v>
      </c>
      <c r="E778" s="198" t="s">
        <v>3532</v>
      </c>
      <c r="F778" s="58"/>
      <c r="G778" s="58"/>
      <c r="H778" s="181" t="s">
        <v>1731</v>
      </c>
      <c r="I778" s="47" t="s">
        <v>1945</v>
      </c>
      <c r="J778" s="47" t="s">
        <v>97</v>
      </c>
      <c r="K778" s="47" t="s">
        <v>1908</v>
      </c>
      <c r="L778" s="47" t="s">
        <v>97</v>
      </c>
      <c r="M778" s="149" t="s">
        <v>2022</v>
      </c>
      <c r="N778" s="201"/>
      <c r="O778" s="46">
        <f>COUNTIF(Table48[[#This Row],[CMMI Comprehensive Primary Care Plus (CPC+)
Version Date: CY 2021]:[CMS Merit-based Incentive Payment System (MIPS)
Version Date: CY 2021]],"*yes*")</f>
        <v>0</v>
      </c>
      <c r="P778" s="223"/>
      <c r="Q778" s="223"/>
      <c r="R778" s="223"/>
      <c r="S778" s="223"/>
      <c r="T778" s="47"/>
      <c r="U778" s="223"/>
      <c r="V778" s="223"/>
      <c r="W778" s="223"/>
      <c r="X778" s="223"/>
      <c r="Y778" s="223"/>
      <c r="Z778" s="223" t="s">
        <v>1</v>
      </c>
      <c r="AA778" s="223"/>
      <c r="AB778" s="47"/>
      <c r="AC778" s="223"/>
      <c r="AD778" s="223"/>
      <c r="AE778" s="47"/>
      <c r="AF778" s="223"/>
      <c r="AG778" s="223"/>
      <c r="AH778" s="47"/>
    </row>
    <row r="779" spans="1:34" s="26" customFormat="1" ht="76.5" customHeight="1">
      <c r="A779" s="177" t="s">
        <v>3764</v>
      </c>
      <c r="B779" s="55" t="s">
        <v>1019</v>
      </c>
      <c r="C779" s="55" t="s">
        <v>97</v>
      </c>
      <c r="D779" s="55" t="s">
        <v>97</v>
      </c>
      <c r="E779" s="198" t="s">
        <v>1956</v>
      </c>
      <c r="F779" s="58"/>
      <c r="G779" s="58"/>
      <c r="H779" s="181" t="s">
        <v>1273</v>
      </c>
      <c r="I779" s="47" t="s">
        <v>1892</v>
      </c>
      <c r="J779" s="47" t="s">
        <v>1895</v>
      </c>
      <c r="K779" s="47" t="s">
        <v>1890</v>
      </c>
      <c r="L779" s="47" t="s">
        <v>1897</v>
      </c>
      <c r="M779" s="149" t="s">
        <v>1755</v>
      </c>
      <c r="N779" s="201"/>
      <c r="O779" s="46">
        <f>COUNTIF(Table48[[#This Row],[CMMI Comprehensive Primary Care Plus (CPC+)
Version Date: CY 2021]:[CMS Merit-based Incentive Payment System (MIPS)
Version Date: CY 2021]],"*yes*")</f>
        <v>0</v>
      </c>
      <c r="P779" s="223"/>
      <c r="Q779" s="223"/>
      <c r="R779" s="223"/>
      <c r="S779" s="223"/>
      <c r="T779" s="47"/>
      <c r="U779" s="223"/>
      <c r="V779" s="223"/>
      <c r="W779" s="223"/>
      <c r="X779" s="223"/>
      <c r="Y779" s="223"/>
      <c r="Z779" s="223"/>
      <c r="AA779" s="223"/>
      <c r="AB779" s="47"/>
      <c r="AC779" s="223"/>
      <c r="AD779" s="223"/>
      <c r="AE779" s="47"/>
      <c r="AF779" s="223"/>
      <c r="AG779" s="223"/>
      <c r="AH779" s="47"/>
    </row>
    <row r="780" spans="1:34" s="26" customFormat="1" ht="76.5" customHeight="1">
      <c r="A780" s="177" t="s">
        <v>3765</v>
      </c>
      <c r="B780" s="55" t="s">
        <v>2864</v>
      </c>
      <c r="C780" s="55" t="s">
        <v>97</v>
      </c>
      <c r="D780" s="55" t="s">
        <v>97</v>
      </c>
      <c r="E780" s="198" t="s">
        <v>1652</v>
      </c>
      <c r="F780" s="58"/>
      <c r="G780" s="58"/>
      <c r="H780" s="181" t="s">
        <v>1727</v>
      </c>
      <c r="I780" s="47" t="s">
        <v>1945</v>
      </c>
      <c r="J780" s="47" t="s">
        <v>97</v>
      </c>
      <c r="K780" s="47" t="s">
        <v>1890</v>
      </c>
      <c r="L780" s="47" t="s">
        <v>1931</v>
      </c>
      <c r="M780" s="149" t="s">
        <v>5</v>
      </c>
      <c r="N780" s="201"/>
      <c r="O780" s="46">
        <f>COUNTIF(Table48[[#This Row],[CMMI Comprehensive Primary Care Plus (CPC+)
Version Date: CY 2021]:[CMS Merit-based Incentive Payment System (MIPS)
Version Date: CY 2021]],"*yes*")</f>
        <v>0</v>
      </c>
      <c r="P780" s="223"/>
      <c r="Q780" s="223"/>
      <c r="R780" s="223"/>
      <c r="S780" s="223"/>
      <c r="T780" s="47"/>
      <c r="U780" s="223"/>
      <c r="V780" s="223"/>
      <c r="W780" s="223"/>
      <c r="X780" s="223"/>
      <c r="Y780" s="223"/>
      <c r="Z780" s="223"/>
      <c r="AA780" s="223"/>
      <c r="AB780" s="47"/>
      <c r="AC780" s="223"/>
      <c r="AD780" s="223"/>
      <c r="AE780" s="47"/>
      <c r="AF780" s="223"/>
      <c r="AG780" s="223"/>
      <c r="AH780" s="47"/>
    </row>
    <row r="781" spans="1:34" s="26" customFormat="1" ht="76.5" customHeight="1">
      <c r="A781" s="177" t="s">
        <v>3766</v>
      </c>
      <c r="B781" s="55" t="s">
        <v>300</v>
      </c>
      <c r="C781" s="55" t="s">
        <v>97</v>
      </c>
      <c r="D781" s="55" t="s">
        <v>97</v>
      </c>
      <c r="E781" s="198" t="s">
        <v>1976</v>
      </c>
      <c r="F781" s="58"/>
      <c r="G781" s="58"/>
      <c r="H781" s="181" t="s">
        <v>2382</v>
      </c>
      <c r="I781" s="47" t="s">
        <v>1888</v>
      </c>
      <c r="J781" s="47" t="s">
        <v>1906</v>
      </c>
      <c r="K781" s="47" t="s">
        <v>1890</v>
      </c>
      <c r="L781" s="47" t="s">
        <v>1901</v>
      </c>
      <c r="M781" s="149" t="s">
        <v>5</v>
      </c>
      <c r="N781" s="201"/>
      <c r="O781" s="46">
        <f>COUNTIF(Table48[[#This Row],[CMMI Comprehensive Primary Care Plus (CPC+)
Version Date: CY 2021]:[CMS Merit-based Incentive Payment System (MIPS)
Version Date: CY 2021]],"*yes*")</f>
        <v>0</v>
      </c>
      <c r="P781" s="223"/>
      <c r="Q781" s="223"/>
      <c r="R781" s="223"/>
      <c r="S781" s="223"/>
      <c r="T781" s="47"/>
      <c r="U781" s="223"/>
      <c r="V781" s="223"/>
      <c r="W781" s="223"/>
      <c r="X781" s="223"/>
      <c r="Y781" s="223"/>
      <c r="Z781" s="223"/>
      <c r="AA781" s="223"/>
      <c r="AB781" s="47"/>
      <c r="AC781" s="223"/>
      <c r="AD781" s="223"/>
      <c r="AE781" s="47"/>
      <c r="AF781" s="223"/>
      <c r="AG781" s="223"/>
      <c r="AH781" s="47"/>
    </row>
    <row r="782" spans="1:34" s="26" customFormat="1" ht="76.5" customHeight="1">
      <c r="A782" s="177" t="s">
        <v>3767</v>
      </c>
      <c r="B782" s="55" t="s">
        <v>3031</v>
      </c>
      <c r="C782" s="55" t="s">
        <v>97</v>
      </c>
      <c r="D782" s="55" t="s">
        <v>97</v>
      </c>
      <c r="E782" s="198" t="s">
        <v>3032</v>
      </c>
      <c r="F782" s="58"/>
      <c r="G782" s="58"/>
      <c r="H782" s="181" t="s">
        <v>3033</v>
      </c>
      <c r="I782" s="47" t="s">
        <v>1921</v>
      </c>
      <c r="J782" s="47" t="s">
        <v>1909</v>
      </c>
      <c r="K782" s="47" t="s">
        <v>1896</v>
      </c>
      <c r="L782" s="47" t="s">
        <v>1931</v>
      </c>
      <c r="M782" s="149" t="s">
        <v>5</v>
      </c>
      <c r="N782" s="201"/>
      <c r="O782" s="46">
        <f>COUNTIF(Table48[[#This Row],[CMMI Comprehensive Primary Care Plus (CPC+)
Version Date: CY 2021]:[CMS Merit-based Incentive Payment System (MIPS)
Version Date: CY 2021]],"*yes*")</f>
        <v>0</v>
      </c>
      <c r="P782" s="223"/>
      <c r="Q782" s="223"/>
      <c r="R782" s="223"/>
      <c r="S782" s="223"/>
      <c r="T782" s="47"/>
      <c r="U782" s="223"/>
      <c r="V782" s="223"/>
      <c r="W782" s="223"/>
      <c r="X782" s="223"/>
      <c r="Y782" s="223"/>
      <c r="Z782" s="223"/>
      <c r="AA782" s="223"/>
      <c r="AB782" s="47"/>
      <c r="AC782" s="223"/>
      <c r="AD782" s="223"/>
      <c r="AE782" s="47"/>
      <c r="AF782" s="223"/>
      <c r="AG782" s="223"/>
      <c r="AH782" s="47" t="s">
        <v>1</v>
      </c>
    </row>
    <row r="783" spans="1:34" s="26" customFormat="1" ht="76.5" customHeight="1">
      <c r="A783" s="177" t="s">
        <v>3768</v>
      </c>
      <c r="B783" s="55" t="s">
        <v>3632</v>
      </c>
      <c r="C783" s="55" t="s">
        <v>97</v>
      </c>
      <c r="D783" s="55" t="s">
        <v>97</v>
      </c>
      <c r="E783" s="198" t="s">
        <v>632</v>
      </c>
      <c r="F783" s="58"/>
      <c r="G783" s="58"/>
      <c r="H783" s="181" t="s">
        <v>3633</v>
      </c>
      <c r="I783" s="47" t="s">
        <v>3011</v>
      </c>
      <c r="J783" s="47" t="s">
        <v>1916</v>
      </c>
      <c r="K783" s="47" t="s">
        <v>1890</v>
      </c>
      <c r="L783" s="47" t="s">
        <v>2210</v>
      </c>
      <c r="M783" s="149" t="s">
        <v>1755</v>
      </c>
      <c r="N783" s="201"/>
      <c r="O783" s="46">
        <f>COUNTIF(Table48[[#This Row],[CMMI Comprehensive Primary Care Plus (CPC+)
Version Date: CY 2021]:[CMS Merit-based Incentive Payment System (MIPS)
Version Date: CY 2021]],"*yes*")</f>
        <v>0</v>
      </c>
      <c r="P783" s="223"/>
      <c r="Q783" s="223"/>
      <c r="R783" s="223"/>
      <c r="S783" s="223"/>
      <c r="T783" s="47"/>
      <c r="U783" s="223"/>
      <c r="V783" s="223"/>
      <c r="W783" s="223"/>
      <c r="X783" s="223"/>
      <c r="Y783" s="223"/>
      <c r="Z783" s="223"/>
      <c r="AA783" s="223"/>
      <c r="AB783" s="47"/>
      <c r="AC783" s="223"/>
      <c r="AD783" s="223"/>
      <c r="AE783" s="47"/>
      <c r="AF783" s="223"/>
      <c r="AG783" s="223"/>
      <c r="AH783" s="47"/>
    </row>
    <row r="784" spans="1:34" s="26" customFormat="1" ht="76.5" customHeight="1">
      <c r="A784" s="177" t="s">
        <v>3769</v>
      </c>
      <c r="B784" s="55" t="s">
        <v>3020</v>
      </c>
      <c r="C784" s="55" t="s">
        <v>97</v>
      </c>
      <c r="D784" s="55" t="s">
        <v>97</v>
      </c>
      <c r="E784" s="198" t="s">
        <v>3021</v>
      </c>
      <c r="F784" s="58"/>
      <c r="G784" s="58"/>
      <c r="H784" s="181" t="s">
        <v>3022</v>
      </c>
      <c r="I784" s="47" t="s">
        <v>3011</v>
      </c>
      <c r="J784" s="47" t="s">
        <v>1916</v>
      </c>
      <c r="K784" s="47" t="s">
        <v>1890</v>
      </c>
      <c r="L784" s="47" t="s">
        <v>2210</v>
      </c>
      <c r="M784" s="149" t="s">
        <v>1755</v>
      </c>
      <c r="N784" s="201" t="s">
        <v>1</v>
      </c>
      <c r="O784" s="46">
        <f>COUNTIF(Table48[[#This Row],[CMMI Comprehensive Primary Care Plus (CPC+)
Version Date: CY 2021]:[CMS Merit-based Incentive Payment System (MIPS)
Version Date: CY 2021]],"*yes*")</f>
        <v>0</v>
      </c>
      <c r="P784" s="223"/>
      <c r="Q784" s="223"/>
      <c r="R784" s="223"/>
      <c r="S784" s="223"/>
      <c r="T784" s="47"/>
      <c r="U784" s="223"/>
      <c r="V784" s="223"/>
      <c r="W784" s="223"/>
      <c r="X784" s="223"/>
      <c r="Y784" s="223"/>
      <c r="Z784" s="223"/>
      <c r="AA784" s="223"/>
      <c r="AB784" s="47"/>
      <c r="AC784" s="223"/>
      <c r="AD784" s="223"/>
      <c r="AE784" s="47"/>
      <c r="AF784" s="223"/>
      <c r="AG784" s="223"/>
      <c r="AH784" s="47"/>
    </row>
    <row r="785" spans="1:34" s="26" customFormat="1" ht="76.5" customHeight="1">
      <c r="A785" s="177" t="s">
        <v>3770</v>
      </c>
      <c r="B785" s="55" t="s">
        <v>3659</v>
      </c>
      <c r="C785" s="55" t="s">
        <v>97</v>
      </c>
      <c r="D785" s="55" t="s">
        <v>97</v>
      </c>
      <c r="E785" s="198" t="s">
        <v>2862</v>
      </c>
      <c r="F785" s="58" t="s">
        <v>2798</v>
      </c>
      <c r="G785" s="58"/>
      <c r="H785" s="181" t="s">
        <v>1701</v>
      </c>
      <c r="I785" s="47" t="s">
        <v>3000</v>
      </c>
      <c r="J785" s="47" t="s">
        <v>97</v>
      </c>
      <c r="K785" s="47" t="s">
        <v>1896</v>
      </c>
      <c r="L785" s="47" t="s">
        <v>1897</v>
      </c>
      <c r="M785" s="149" t="s">
        <v>327</v>
      </c>
      <c r="N785" s="201"/>
      <c r="O785" s="46">
        <f>COUNTIF(Table48[[#This Row],[CMMI Comprehensive Primary Care Plus (CPC+)
Version Date: CY 2021]:[CMS Merit-based Incentive Payment System (MIPS)
Version Date: CY 2021]],"*yes*")</f>
        <v>1</v>
      </c>
      <c r="P785" s="223"/>
      <c r="Q785" s="223"/>
      <c r="R785" s="223"/>
      <c r="S785" s="223"/>
      <c r="T785" s="47"/>
      <c r="U785" s="223"/>
      <c r="V785" s="223"/>
      <c r="W785" s="223" t="s">
        <v>1</v>
      </c>
      <c r="X785" s="223"/>
      <c r="Y785" s="223"/>
      <c r="Z785" s="223"/>
      <c r="AA785" s="223"/>
      <c r="AB785" s="47"/>
      <c r="AC785" s="223"/>
      <c r="AD785" s="223"/>
      <c r="AE785" s="47"/>
      <c r="AF785" s="223"/>
      <c r="AG785" s="223"/>
      <c r="AH785" s="47"/>
    </row>
    <row r="786" spans="1:34" s="26" customFormat="1" ht="76.5" customHeight="1">
      <c r="A786" s="177" t="s">
        <v>3771</v>
      </c>
      <c r="B786" s="55" t="s">
        <v>3634</v>
      </c>
      <c r="C786" s="55" t="s">
        <v>97</v>
      </c>
      <c r="D786" s="55" t="s">
        <v>97</v>
      </c>
      <c r="E786" s="198" t="s">
        <v>1976</v>
      </c>
      <c r="F786" s="58"/>
      <c r="G786" s="58"/>
      <c r="H786" s="181" t="s">
        <v>3635</v>
      </c>
      <c r="I786" s="47" t="s">
        <v>3011</v>
      </c>
      <c r="J786" s="47" t="s">
        <v>1916</v>
      </c>
      <c r="K786" s="47" t="s">
        <v>1890</v>
      </c>
      <c r="L786" s="47" t="s">
        <v>2210</v>
      </c>
      <c r="M786" s="149" t="s">
        <v>1755</v>
      </c>
      <c r="N786" s="201"/>
      <c r="O786" s="46">
        <f>COUNTIF(Table48[[#This Row],[CMMI Comprehensive Primary Care Plus (CPC+)
Version Date: CY 2021]:[CMS Merit-based Incentive Payment System (MIPS)
Version Date: CY 2021]],"*yes*")</f>
        <v>0</v>
      </c>
      <c r="P786" s="223"/>
      <c r="Q786" s="223"/>
      <c r="R786" s="223"/>
      <c r="S786" s="223"/>
      <c r="T786" s="47"/>
      <c r="U786" s="223"/>
      <c r="V786" s="223"/>
      <c r="W786" s="223"/>
      <c r="X786" s="223"/>
      <c r="Y786" s="223"/>
      <c r="Z786" s="223"/>
      <c r="AA786" s="223"/>
      <c r="AB786" s="47"/>
      <c r="AC786" s="223"/>
      <c r="AD786" s="223"/>
      <c r="AE786" s="47"/>
      <c r="AF786" s="223"/>
      <c r="AG786" s="223"/>
      <c r="AH786" s="47"/>
    </row>
    <row r="787" spans="1:34" s="26" customFormat="1" ht="76.5" customHeight="1">
      <c r="A787" s="177" t="s">
        <v>408</v>
      </c>
      <c r="B787" s="55" t="s">
        <v>918</v>
      </c>
      <c r="C787" s="55" t="s">
        <v>97</v>
      </c>
      <c r="D787" s="57" t="s">
        <v>97</v>
      </c>
      <c r="E787" s="198" t="s">
        <v>1971</v>
      </c>
      <c r="F787" s="62" t="s">
        <v>2726</v>
      </c>
      <c r="G787" s="62"/>
      <c r="H787" s="181" t="s">
        <v>2053</v>
      </c>
      <c r="I787" s="47" t="s">
        <v>1892</v>
      </c>
      <c r="J787" s="47" t="s">
        <v>1899</v>
      </c>
      <c r="K787" s="47" t="s">
        <v>1890</v>
      </c>
      <c r="L787" s="47" t="s">
        <v>1897</v>
      </c>
      <c r="M787" s="47" t="s">
        <v>5</v>
      </c>
      <c r="N787" s="47"/>
      <c r="O787" s="46">
        <f>COUNTIF(Table48[[#This Row],[CMMI Comprehensive Primary Care Plus (CPC+)
Version Date: CY 2021]:[CMS Merit-based Incentive Payment System (MIPS)
Version Date: CY 2021]],"*yes*")</f>
        <v>0</v>
      </c>
      <c r="P787" s="223"/>
      <c r="Q787" s="223"/>
      <c r="R787" s="223"/>
      <c r="S787" s="223"/>
      <c r="T787" s="223"/>
      <c r="U787" s="223"/>
      <c r="V787" s="223"/>
      <c r="W787" s="223"/>
      <c r="X787" s="223"/>
      <c r="Y787" s="223"/>
      <c r="Z787" s="223"/>
      <c r="AA787" s="223"/>
      <c r="AB787" s="223"/>
      <c r="AC787" s="223"/>
      <c r="AD787" s="223"/>
      <c r="AE787" s="223"/>
      <c r="AF787" s="223"/>
      <c r="AG787" s="223"/>
      <c r="AH787" s="223"/>
    </row>
    <row r="788" spans="1:34" s="26" customFormat="1" ht="76.5" customHeight="1">
      <c r="A788" s="177" t="s">
        <v>3772</v>
      </c>
      <c r="B788" s="55" t="s">
        <v>2876</v>
      </c>
      <c r="C788" s="55" t="s">
        <v>97</v>
      </c>
      <c r="D788" s="55" t="s">
        <v>97</v>
      </c>
      <c r="E788" s="198" t="s">
        <v>583</v>
      </c>
      <c r="F788" s="58"/>
      <c r="G788" s="58"/>
      <c r="H788" s="181" t="s">
        <v>2882</v>
      </c>
      <c r="I788" s="47" t="s">
        <v>1921</v>
      </c>
      <c r="J788" s="47" t="s">
        <v>1906</v>
      </c>
      <c r="K788" s="47" t="s">
        <v>1896</v>
      </c>
      <c r="L788" s="47" t="s">
        <v>1897</v>
      </c>
      <c r="M788" s="149" t="s">
        <v>5</v>
      </c>
      <c r="N788" s="201"/>
      <c r="O788" s="46">
        <f>COUNTIF(Table48[[#This Row],[CMMI Comprehensive Primary Care Plus (CPC+)
Version Date: CY 2021]:[CMS Merit-based Incentive Payment System (MIPS)
Version Date: CY 2021]],"*yes*")</f>
        <v>0</v>
      </c>
      <c r="P788" s="223"/>
      <c r="Q788" s="223"/>
      <c r="R788" s="223"/>
      <c r="S788" s="223"/>
      <c r="T788" s="47"/>
      <c r="U788" s="223"/>
      <c r="V788" s="223"/>
      <c r="W788" s="223"/>
      <c r="X788" s="223"/>
      <c r="Y788" s="223"/>
      <c r="Z788" s="223" t="s">
        <v>1</v>
      </c>
      <c r="AA788" s="223"/>
      <c r="AB788" s="47"/>
      <c r="AC788" s="223"/>
      <c r="AD788" s="223"/>
      <c r="AE788" s="47"/>
      <c r="AF788" s="223"/>
      <c r="AG788" s="223"/>
      <c r="AH788" s="47"/>
    </row>
    <row r="789" spans="1:34" s="26" customFormat="1" ht="76.5" customHeight="1">
      <c r="A789" s="177" t="s">
        <v>3773</v>
      </c>
      <c r="B789" s="55" t="s">
        <v>1642</v>
      </c>
      <c r="C789" s="55" t="s">
        <v>97</v>
      </c>
      <c r="D789" s="55" t="s">
        <v>97</v>
      </c>
      <c r="E789" s="198" t="s">
        <v>1637</v>
      </c>
      <c r="F789" s="58" t="s">
        <v>2728</v>
      </c>
      <c r="G789" s="58"/>
      <c r="H789" s="181" t="s">
        <v>1787</v>
      </c>
      <c r="I789" s="47" t="s">
        <v>1892</v>
      </c>
      <c r="J789" s="47" t="s">
        <v>97</v>
      </c>
      <c r="K789" s="47" t="s">
        <v>1890</v>
      </c>
      <c r="L789" s="47" t="s">
        <v>1897</v>
      </c>
      <c r="M789" s="149" t="s">
        <v>327</v>
      </c>
      <c r="N789" s="201"/>
      <c r="O789" s="46">
        <f>COUNTIF(Table48[[#This Row],[CMMI Comprehensive Primary Care Plus (CPC+)
Version Date: CY 2021]:[CMS Merit-based Incentive Payment System (MIPS)
Version Date: CY 2021]],"*yes*")</f>
        <v>1</v>
      </c>
      <c r="P789" s="223"/>
      <c r="Q789" s="223"/>
      <c r="R789" s="223"/>
      <c r="S789" s="223"/>
      <c r="T789" s="47"/>
      <c r="U789" s="223"/>
      <c r="V789" s="223"/>
      <c r="W789" s="223" t="s">
        <v>1</v>
      </c>
      <c r="X789" s="223"/>
      <c r="Y789" s="223"/>
      <c r="Z789" s="223"/>
      <c r="AA789" s="223"/>
      <c r="AB789" s="47"/>
      <c r="AC789" s="223"/>
      <c r="AD789" s="223"/>
      <c r="AE789" s="47"/>
      <c r="AF789" s="223"/>
      <c r="AG789" s="223"/>
      <c r="AH789" s="47"/>
    </row>
    <row r="790" spans="1:34" s="26" customFormat="1" ht="76.5" customHeight="1">
      <c r="A790" s="177" t="s">
        <v>3774</v>
      </c>
      <c r="B790" s="55" t="s">
        <v>2850</v>
      </c>
      <c r="C790" s="55" t="s">
        <v>97</v>
      </c>
      <c r="D790" s="55" t="s">
        <v>97</v>
      </c>
      <c r="E790" s="198" t="s">
        <v>1637</v>
      </c>
      <c r="F790" s="58" t="s">
        <v>2857</v>
      </c>
      <c r="G790" s="58"/>
      <c r="H790" s="181" t="s">
        <v>2852</v>
      </c>
      <c r="I790" s="47" t="s">
        <v>1944</v>
      </c>
      <c r="J790" s="47" t="s">
        <v>1906</v>
      </c>
      <c r="K790" s="47" t="s">
        <v>1890</v>
      </c>
      <c r="L790" s="47" t="s">
        <v>1891</v>
      </c>
      <c r="M790" s="149" t="s">
        <v>327</v>
      </c>
      <c r="N790" s="201"/>
      <c r="O790" s="46">
        <f>COUNTIF(Table48[[#This Row],[CMMI Comprehensive Primary Care Plus (CPC+)
Version Date: CY 2021]:[CMS Merit-based Incentive Payment System (MIPS)
Version Date: CY 2021]],"*yes*")</f>
        <v>1</v>
      </c>
      <c r="P790" s="223"/>
      <c r="Q790" s="223"/>
      <c r="R790" s="223"/>
      <c r="S790" s="223"/>
      <c r="T790" s="47"/>
      <c r="U790" s="223"/>
      <c r="V790" s="223"/>
      <c r="W790" s="223" t="s">
        <v>1</v>
      </c>
      <c r="X790" s="223"/>
      <c r="Y790" s="223"/>
      <c r="Z790" s="223"/>
      <c r="AA790" s="223"/>
      <c r="AB790" s="47"/>
      <c r="AC790" s="223"/>
      <c r="AD790" s="223"/>
      <c r="AE790" s="47"/>
      <c r="AF790" s="223"/>
      <c r="AG790" s="223"/>
      <c r="AH790" s="47"/>
    </row>
    <row r="791" spans="1:34" s="26" customFormat="1" ht="76.5" customHeight="1">
      <c r="A791" s="177" t="s">
        <v>3775</v>
      </c>
      <c r="B791" s="55" t="s">
        <v>3922</v>
      </c>
      <c r="C791" s="55" t="s">
        <v>97</v>
      </c>
      <c r="D791" s="55" t="s">
        <v>97</v>
      </c>
      <c r="E791" s="198" t="s">
        <v>583</v>
      </c>
      <c r="F791" s="58"/>
      <c r="G791" s="58"/>
      <c r="H791" s="181" t="s">
        <v>3923</v>
      </c>
      <c r="I791" s="47" t="s">
        <v>1921</v>
      </c>
      <c r="J791" s="47" t="s">
        <v>1906</v>
      </c>
      <c r="K791" s="47" t="s">
        <v>1896</v>
      </c>
      <c r="L791" s="47" t="s">
        <v>1897</v>
      </c>
      <c r="M791" s="47" t="s">
        <v>5</v>
      </c>
      <c r="N791" s="201"/>
      <c r="O791" s="46">
        <f>COUNTIF(Table48[[#This Row],[CMMI Comprehensive Primary Care Plus (CPC+)
Version Date: CY 2021]:[CMS Merit-based Incentive Payment System (MIPS)
Version Date: CY 2021]],"*yes*")</f>
        <v>0</v>
      </c>
      <c r="P791" s="223"/>
      <c r="Q791" s="223"/>
      <c r="R791" s="223"/>
      <c r="S791" s="223"/>
      <c r="T791" s="47"/>
      <c r="U791" s="223"/>
      <c r="V791" s="223"/>
      <c r="W791" s="223"/>
      <c r="X791" s="223"/>
      <c r="Y791" s="223"/>
      <c r="Z791" s="223"/>
      <c r="AA791" s="223"/>
      <c r="AB791" s="47"/>
      <c r="AC791" s="223"/>
      <c r="AD791" s="223"/>
      <c r="AE791" s="47" t="s">
        <v>1</v>
      </c>
      <c r="AF791" s="223"/>
      <c r="AG791" s="223"/>
      <c r="AH791" s="47"/>
    </row>
    <row r="792" spans="1:34" s="26" customFormat="1" ht="76.5" customHeight="1">
      <c r="A792" s="177" t="s">
        <v>3776</v>
      </c>
      <c r="B792" s="55" t="s">
        <v>639</v>
      </c>
      <c r="C792" s="55" t="s">
        <v>97</v>
      </c>
      <c r="D792" s="55" t="s">
        <v>97</v>
      </c>
      <c r="E792" s="198" t="s">
        <v>1652</v>
      </c>
      <c r="F792" s="58"/>
      <c r="G792" s="58"/>
      <c r="H792" s="181" t="s">
        <v>1496</v>
      </c>
      <c r="I792" s="47" t="s">
        <v>3011</v>
      </c>
      <c r="J792" s="47" t="s">
        <v>1895</v>
      </c>
      <c r="K792" s="47" t="s">
        <v>1890</v>
      </c>
      <c r="L792" s="47" t="s">
        <v>1897</v>
      </c>
      <c r="M792" s="149" t="s">
        <v>5</v>
      </c>
      <c r="N792" s="201"/>
      <c r="O792" s="46">
        <f>COUNTIF(Table48[[#This Row],[CMMI Comprehensive Primary Care Plus (CPC+)
Version Date: CY 2021]:[CMS Merit-based Incentive Payment System (MIPS)
Version Date: CY 2021]],"*yes*")</f>
        <v>0</v>
      </c>
      <c r="P792" s="223"/>
      <c r="Q792" s="223"/>
      <c r="R792" s="223"/>
      <c r="S792" s="223"/>
      <c r="T792" s="47"/>
      <c r="U792" s="223"/>
      <c r="V792" s="223"/>
      <c r="W792" s="223"/>
      <c r="X792" s="223"/>
      <c r="Y792" s="223"/>
      <c r="Z792" s="223"/>
      <c r="AA792" s="223"/>
      <c r="AB792" s="47"/>
      <c r="AC792" s="223"/>
      <c r="AD792" s="223"/>
      <c r="AE792" s="47"/>
      <c r="AF792" s="223"/>
      <c r="AG792" s="223"/>
      <c r="AH792" s="47"/>
    </row>
    <row r="793" spans="1:34" s="26" customFormat="1" ht="76.5" customHeight="1">
      <c r="A793" s="177" t="s">
        <v>3777</v>
      </c>
      <c r="B793" s="55" t="s">
        <v>640</v>
      </c>
      <c r="C793" s="55" t="s">
        <v>97</v>
      </c>
      <c r="D793" s="55" t="s">
        <v>97</v>
      </c>
      <c r="E793" s="198" t="s">
        <v>1652</v>
      </c>
      <c r="F793" s="58"/>
      <c r="G793" s="58"/>
      <c r="H793" s="181" t="s">
        <v>1497</v>
      </c>
      <c r="I793" s="47" t="s">
        <v>3011</v>
      </c>
      <c r="J793" s="47" t="s">
        <v>1895</v>
      </c>
      <c r="K793" s="47" t="s">
        <v>1896</v>
      </c>
      <c r="L793" s="47" t="s">
        <v>1897</v>
      </c>
      <c r="M793" s="149" t="s">
        <v>1755</v>
      </c>
      <c r="N793" s="201"/>
      <c r="O793" s="46">
        <f>COUNTIF(Table48[[#This Row],[CMMI Comprehensive Primary Care Plus (CPC+)
Version Date: CY 2021]:[CMS Merit-based Incentive Payment System (MIPS)
Version Date: CY 2021]],"*yes*")</f>
        <v>0</v>
      </c>
      <c r="P793" s="223"/>
      <c r="Q793" s="223"/>
      <c r="R793" s="223"/>
      <c r="S793" s="223"/>
      <c r="T793" s="47"/>
      <c r="U793" s="223"/>
      <c r="V793" s="223"/>
      <c r="W793" s="223"/>
      <c r="X793" s="223"/>
      <c r="Y793" s="223"/>
      <c r="Z793" s="223"/>
      <c r="AA793" s="223"/>
      <c r="AB793" s="47"/>
      <c r="AC793" s="223"/>
      <c r="AD793" s="223"/>
      <c r="AE793" s="47"/>
      <c r="AF793" s="223"/>
      <c r="AG793" s="223"/>
      <c r="AH793" s="47"/>
    </row>
    <row r="794" spans="1:34" s="26" customFormat="1" ht="76.5" customHeight="1">
      <c r="A794" s="177" t="s">
        <v>3778</v>
      </c>
      <c r="B794" s="55" t="s">
        <v>641</v>
      </c>
      <c r="C794" s="55" t="s">
        <v>97</v>
      </c>
      <c r="D794" s="55" t="s">
        <v>97</v>
      </c>
      <c r="E794" s="198" t="s">
        <v>1652</v>
      </c>
      <c r="F794" s="58" t="s">
        <v>2731</v>
      </c>
      <c r="G794" s="58" t="s">
        <v>3260</v>
      </c>
      <c r="H794" s="181" t="s">
        <v>1498</v>
      </c>
      <c r="I794" s="47" t="s">
        <v>3011</v>
      </c>
      <c r="J794" s="47" t="s">
        <v>1895</v>
      </c>
      <c r="K794" s="47" t="s">
        <v>1890</v>
      </c>
      <c r="L794" s="47" t="s">
        <v>1897</v>
      </c>
      <c r="M794" s="149" t="s">
        <v>327</v>
      </c>
      <c r="N794" s="201" t="s">
        <v>1</v>
      </c>
      <c r="O794" s="46">
        <f>COUNTIF(Table48[[#This Row],[CMMI Comprehensive Primary Care Plus (CPC+)
Version Date: CY 2021]:[CMS Merit-based Incentive Payment System (MIPS)
Version Date: CY 2021]],"*yes*")</f>
        <v>2</v>
      </c>
      <c r="P794" s="223"/>
      <c r="Q794" s="223"/>
      <c r="R794" s="223"/>
      <c r="S794" s="223" t="s">
        <v>1</v>
      </c>
      <c r="T794" s="47"/>
      <c r="U794" s="223"/>
      <c r="V794" s="223"/>
      <c r="W794" s="223" t="s">
        <v>1</v>
      </c>
      <c r="X794" s="223"/>
      <c r="Y794" s="223"/>
      <c r="Z794" s="223"/>
      <c r="AA794" s="223"/>
      <c r="AB794" s="47"/>
      <c r="AC794" s="223"/>
      <c r="AD794" s="223"/>
      <c r="AE794" s="47"/>
      <c r="AF794" s="223"/>
      <c r="AG794" s="223"/>
      <c r="AH794" s="47"/>
    </row>
    <row r="795" spans="1:34" s="26" customFormat="1" ht="76.5" customHeight="1">
      <c r="A795" s="177" t="s">
        <v>3779</v>
      </c>
      <c r="B795" s="55" t="s">
        <v>888</v>
      </c>
      <c r="C795" s="55" t="s">
        <v>97</v>
      </c>
      <c r="D795" s="55" t="s">
        <v>97</v>
      </c>
      <c r="E795" s="198" t="s">
        <v>1960</v>
      </c>
      <c r="F795" s="58"/>
      <c r="G795" s="58"/>
      <c r="H795" s="181" t="s">
        <v>889</v>
      </c>
      <c r="I795" s="47" t="s">
        <v>3011</v>
      </c>
      <c r="J795" s="47" t="s">
        <v>1893</v>
      </c>
      <c r="K795" s="47" t="s">
        <v>1890</v>
      </c>
      <c r="L795" s="47" t="s">
        <v>1897</v>
      </c>
      <c r="M795" s="149" t="s">
        <v>1755</v>
      </c>
      <c r="N795" s="201" t="s">
        <v>1</v>
      </c>
      <c r="O795" s="46">
        <f>COUNTIF(Table48[[#This Row],[CMMI Comprehensive Primary Care Plus (CPC+)
Version Date: CY 2021]:[CMS Merit-based Incentive Payment System (MIPS)
Version Date: CY 2021]],"*yes*")</f>
        <v>0</v>
      </c>
      <c r="P795" s="223"/>
      <c r="Q795" s="223"/>
      <c r="R795" s="223"/>
      <c r="S795" s="223"/>
      <c r="T795" s="47"/>
      <c r="U795" s="223"/>
      <c r="V795" s="223"/>
      <c r="W795" s="223"/>
      <c r="X795" s="223"/>
      <c r="Y795" s="223"/>
      <c r="Z795" s="223"/>
      <c r="AA795" s="223"/>
      <c r="AB795" s="47"/>
      <c r="AC795" s="223"/>
      <c r="AD795" s="223"/>
      <c r="AE795" s="47"/>
      <c r="AF795" s="223"/>
      <c r="AG795" s="223"/>
      <c r="AH795" s="47"/>
    </row>
    <row r="796" spans="1:34" s="26" customFormat="1" ht="76.5" customHeight="1">
      <c r="A796" s="177" t="s">
        <v>3780</v>
      </c>
      <c r="B796" s="55" t="s">
        <v>2108</v>
      </c>
      <c r="C796" s="55" t="s">
        <v>97</v>
      </c>
      <c r="D796" s="55" t="s">
        <v>97</v>
      </c>
      <c r="E796" s="198" t="s">
        <v>1976</v>
      </c>
      <c r="F796" s="58"/>
      <c r="G796" s="58"/>
      <c r="H796" s="181" t="s">
        <v>1402</v>
      </c>
      <c r="I796" s="47" t="s">
        <v>1944</v>
      </c>
      <c r="J796" s="47" t="s">
        <v>1904</v>
      </c>
      <c r="K796" s="47" t="s">
        <v>1890</v>
      </c>
      <c r="L796" s="47" t="s">
        <v>1891</v>
      </c>
      <c r="M796" s="149" t="s">
        <v>5</v>
      </c>
      <c r="N796" s="201"/>
      <c r="O796" s="46">
        <f>COUNTIF(Table48[[#This Row],[CMMI Comprehensive Primary Care Plus (CPC+)
Version Date: CY 2021]:[CMS Merit-based Incentive Payment System (MIPS)
Version Date: CY 2021]],"*yes*")</f>
        <v>0</v>
      </c>
      <c r="P796" s="223"/>
      <c r="Q796" s="223"/>
      <c r="R796" s="223"/>
      <c r="S796" s="223"/>
      <c r="T796" s="47"/>
      <c r="U796" s="223"/>
      <c r="V796" s="223"/>
      <c r="W796" s="223"/>
      <c r="X796" s="223"/>
      <c r="Y796" s="223"/>
      <c r="Z796" s="223"/>
      <c r="AA796" s="223"/>
      <c r="AB796" s="47"/>
      <c r="AC796" s="223"/>
      <c r="AD796" s="223"/>
      <c r="AE796" s="47"/>
      <c r="AF796" s="223"/>
      <c r="AG796" s="223"/>
      <c r="AH796" s="47"/>
    </row>
    <row r="797" spans="1:34" s="26" customFormat="1" ht="76.5" customHeight="1">
      <c r="A797" s="177" t="s">
        <v>3781</v>
      </c>
      <c r="B797" s="55" t="s">
        <v>931</v>
      </c>
      <c r="C797" s="55" t="s">
        <v>97</v>
      </c>
      <c r="D797" s="55" t="s">
        <v>97</v>
      </c>
      <c r="E797" s="198" t="s">
        <v>1954</v>
      </c>
      <c r="F797" s="58" t="s">
        <v>2778</v>
      </c>
      <c r="G797" s="58"/>
      <c r="H797" s="181" t="s">
        <v>932</v>
      </c>
      <c r="I797" s="47" t="s">
        <v>1892</v>
      </c>
      <c r="J797" s="47" t="s">
        <v>97</v>
      </c>
      <c r="K797" s="47" t="s">
        <v>1890</v>
      </c>
      <c r="L797" s="47" t="s">
        <v>1897</v>
      </c>
      <c r="M797" s="149" t="s">
        <v>1755</v>
      </c>
      <c r="N797" s="201"/>
      <c r="O797" s="46">
        <f>COUNTIF(Table48[[#This Row],[CMMI Comprehensive Primary Care Plus (CPC+)
Version Date: CY 2021]:[CMS Merit-based Incentive Payment System (MIPS)
Version Date: CY 2021]],"*yes*")</f>
        <v>1</v>
      </c>
      <c r="P797" s="223"/>
      <c r="Q797" s="223"/>
      <c r="R797" s="223"/>
      <c r="S797" s="223"/>
      <c r="T797" s="47"/>
      <c r="U797" s="223"/>
      <c r="V797" s="223"/>
      <c r="W797" s="223" t="s">
        <v>1</v>
      </c>
      <c r="X797" s="223"/>
      <c r="Y797" s="223"/>
      <c r="Z797" s="223"/>
      <c r="AA797" s="223"/>
      <c r="AB797" s="47"/>
      <c r="AC797" s="223"/>
      <c r="AD797" s="223"/>
      <c r="AE797" s="47"/>
      <c r="AF797" s="223"/>
      <c r="AG797" s="223"/>
      <c r="AH797" s="47"/>
    </row>
    <row r="798" spans="1:34" s="26" customFormat="1" ht="76.5" customHeight="1">
      <c r="A798" s="177" t="s">
        <v>409</v>
      </c>
      <c r="B798" s="55" t="s">
        <v>2087</v>
      </c>
      <c r="C798" s="55" t="s">
        <v>97</v>
      </c>
      <c r="D798" s="57" t="s">
        <v>97</v>
      </c>
      <c r="E798" s="198" t="s">
        <v>1652</v>
      </c>
      <c r="F798" s="62" t="s">
        <v>2735</v>
      </c>
      <c r="G798" s="62" t="s">
        <v>3268</v>
      </c>
      <c r="H798" s="181" t="s">
        <v>1804</v>
      </c>
      <c r="I798" s="47" t="s">
        <v>3011</v>
      </c>
      <c r="J798" s="47" t="s">
        <v>3100</v>
      </c>
      <c r="K798" s="47" t="s">
        <v>1890</v>
      </c>
      <c r="L798" s="47" t="s">
        <v>1891</v>
      </c>
      <c r="M798" s="47" t="s">
        <v>5</v>
      </c>
      <c r="N798" s="47"/>
      <c r="O798" s="46">
        <f>COUNTIF(Table48[[#This Row],[CMMI Comprehensive Primary Care Plus (CPC+)
Version Date: CY 2021]:[CMS Merit-based Incentive Payment System (MIPS)
Version Date: CY 2021]],"*yes*")</f>
        <v>2</v>
      </c>
      <c r="P798" s="223"/>
      <c r="Q798" s="223"/>
      <c r="R798" s="223"/>
      <c r="S798" s="223" t="s">
        <v>1</v>
      </c>
      <c r="T798" s="223"/>
      <c r="U798" s="223"/>
      <c r="V798" s="223"/>
      <c r="W798" s="223" t="s">
        <v>1</v>
      </c>
      <c r="X798" s="223"/>
      <c r="Y798" s="223"/>
      <c r="Z798" s="223"/>
      <c r="AA798" s="223"/>
      <c r="AB798" s="223"/>
      <c r="AC798" s="223"/>
      <c r="AD798" s="223"/>
      <c r="AE798" s="223"/>
      <c r="AF798" s="223"/>
      <c r="AG798" s="223"/>
      <c r="AH798" s="223"/>
    </row>
    <row r="799" spans="1:34" s="26" customFormat="1" ht="76.5" customHeight="1">
      <c r="A799" s="177" t="s">
        <v>3925</v>
      </c>
      <c r="B799" s="55" t="s">
        <v>3083</v>
      </c>
      <c r="C799" s="55" t="s">
        <v>97</v>
      </c>
      <c r="D799" s="55" t="s">
        <v>97</v>
      </c>
      <c r="E799" s="198" t="s">
        <v>3084</v>
      </c>
      <c r="F799" s="58" t="s">
        <v>3085</v>
      </c>
      <c r="G799" s="58"/>
      <c r="H799" s="181" t="s">
        <v>3086</v>
      </c>
      <c r="I799" s="47" t="s">
        <v>3011</v>
      </c>
      <c r="J799" s="47" t="s">
        <v>1889</v>
      </c>
      <c r="K799" s="47" t="s">
        <v>1890</v>
      </c>
      <c r="L799" s="47" t="s">
        <v>1901</v>
      </c>
      <c r="M799" s="149" t="s">
        <v>5</v>
      </c>
      <c r="N799" s="201"/>
      <c r="O799" s="46">
        <f>COUNTIF(Table48[[#This Row],[CMMI Comprehensive Primary Care Plus (CPC+)
Version Date: CY 2021]:[CMS Merit-based Incentive Payment System (MIPS)
Version Date: CY 2021]],"*yes*")</f>
        <v>0</v>
      </c>
      <c r="P799" s="223"/>
      <c r="Q799" s="223"/>
      <c r="R799" s="223"/>
      <c r="S799" s="223"/>
      <c r="T799" s="47"/>
      <c r="U799" s="223"/>
      <c r="V799" s="223"/>
      <c r="W799" s="223"/>
      <c r="X799" s="223"/>
      <c r="Y799" s="223"/>
      <c r="Z799" s="223"/>
      <c r="AA799" s="223"/>
      <c r="AB799" s="47"/>
      <c r="AC799" s="223"/>
      <c r="AD799" s="223"/>
      <c r="AE799" s="47"/>
      <c r="AF799" s="223"/>
      <c r="AG799" s="223"/>
      <c r="AH799" s="47"/>
    </row>
    <row r="800" spans="1:34" s="26" customFormat="1" ht="76.5" customHeight="1">
      <c r="A800" s="177" t="s">
        <v>410</v>
      </c>
      <c r="B800" s="55" t="s">
        <v>1647</v>
      </c>
      <c r="C800" s="55" t="s">
        <v>97</v>
      </c>
      <c r="D800" s="55" t="s">
        <v>97</v>
      </c>
      <c r="E800" s="198" t="s">
        <v>1650</v>
      </c>
      <c r="F800" s="58"/>
      <c r="G800" s="58"/>
      <c r="H800" s="181" t="s">
        <v>1789</v>
      </c>
      <c r="I800" s="47" t="s">
        <v>1892</v>
      </c>
      <c r="J800" s="47" t="s">
        <v>1934</v>
      </c>
      <c r="K800" s="47" t="s">
        <v>1896</v>
      </c>
      <c r="L800" s="47" t="s">
        <v>1897</v>
      </c>
      <c r="M800" s="149" t="s">
        <v>327</v>
      </c>
      <c r="N800" s="201"/>
      <c r="O800" s="46">
        <f>COUNTIF(Table48[[#This Row],[CMMI Comprehensive Primary Care Plus (CPC+)
Version Date: CY 2021]:[CMS Merit-based Incentive Payment System (MIPS)
Version Date: CY 2021]],"*yes*")</f>
        <v>0</v>
      </c>
      <c r="P800" s="223"/>
      <c r="Q800" s="223"/>
      <c r="R800" s="223"/>
      <c r="S800" s="223"/>
      <c r="T800" s="47"/>
      <c r="U800" s="223"/>
      <c r="V800" s="223"/>
      <c r="W800" s="223"/>
      <c r="X800" s="223"/>
      <c r="Y800" s="223"/>
      <c r="Z800" s="223"/>
      <c r="AA800" s="223"/>
      <c r="AB800" s="47"/>
      <c r="AC800" s="223"/>
      <c r="AD800" s="223"/>
      <c r="AE800" s="47"/>
      <c r="AF800" s="223"/>
      <c r="AG800" s="223"/>
      <c r="AH800" s="47"/>
    </row>
    <row r="801" spans="1:34" s="26" customFormat="1" ht="76.5" customHeight="1">
      <c r="A801" s="177" t="s">
        <v>411</v>
      </c>
      <c r="B801" s="55" t="s">
        <v>1717</v>
      </c>
      <c r="C801" s="55" t="s">
        <v>97</v>
      </c>
      <c r="D801" s="55" t="s">
        <v>97</v>
      </c>
      <c r="E801" s="198" t="s">
        <v>1976</v>
      </c>
      <c r="F801" s="58"/>
      <c r="G801" s="58"/>
      <c r="H801" s="181" t="s">
        <v>3649</v>
      </c>
      <c r="I801" s="47" t="s">
        <v>1892</v>
      </c>
      <c r="J801" s="47" t="s">
        <v>1895</v>
      </c>
      <c r="K801" s="47" t="s">
        <v>1890</v>
      </c>
      <c r="L801" s="47" t="s">
        <v>1897</v>
      </c>
      <c r="M801" s="149" t="s">
        <v>5</v>
      </c>
      <c r="N801" s="201" t="s">
        <v>1</v>
      </c>
      <c r="O801" s="46">
        <f>COUNTIF(Table48[[#This Row],[CMMI Comprehensive Primary Care Plus (CPC+)
Version Date: CY 2021]:[CMS Merit-based Incentive Payment System (MIPS)
Version Date: CY 2021]],"*yes*")</f>
        <v>1</v>
      </c>
      <c r="P801" s="223"/>
      <c r="Q801" s="223"/>
      <c r="R801" s="223"/>
      <c r="S801" s="223"/>
      <c r="T801" s="47"/>
      <c r="U801" s="223" t="s">
        <v>2821</v>
      </c>
      <c r="V801" s="223"/>
      <c r="W801" s="223"/>
      <c r="X801" s="223" t="s">
        <v>2508</v>
      </c>
      <c r="Y801" s="223"/>
      <c r="Z801" s="223"/>
      <c r="AA801" s="223"/>
      <c r="AB801" s="47" t="s">
        <v>1</v>
      </c>
      <c r="AC801" s="223" t="s">
        <v>1</v>
      </c>
      <c r="AD801" s="223" t="s">
        <v>1</v>
      </c>
      <c r="AE801" s="47"/>
      <c r="AF801" s="223"/>
      <c r="AG801" s="223" t="s">
        <v>3914</v>
      </c>
      <c r="AH801" s="47" t="s">
        <v>1</v>
      </c>
    </row>
    <row r="802" spans="1:34" s="26" customFormat="1" ht="76.5" customHeight="1">
      <c r="A802" s="177" t="s">
        <v>412</v>
      </c>
      <c r="B802" s="55" t="s">
        <v>1590</v>
      </c>
      <c r="C802" s="55" t="s">
        <v>97</v>
      </c>
      <c r="D802" s="57" t="s">
        <v>97</v>
      </c>
      <c r="E802" s="198" t="s">
        <v>1928</v>
      </c>
      <c r="F802" s="62"/>
      <c r="G802" s="62"/>
      <c r="H802" s="181" t="s">
        <v>1926</v>
      </c>
      <c r="I802" s="201" t="s">
        <v>1921</v>
      </c>
      <c r="J802" s="201" t="s">
        <v>97</v>
      </c>
      <c r="K802" s="201" t="s">
        <v>1896</v>
      </c>
      <c r="L802" s="47" t="s">
        <v>97</v>
      </c>
      <c r="M802" s="47" t="s">
        <v>6</v>
      </c>
      <c r="N802" s="47"/>
      <c r="O802" s="46">
        <f>COUNTIF(Table48[[#This Row],[CMMI Comprehensive Primary Care Plus (CPC+)
Version Date: CY 2021]:[CMS Merit-based Incentive Payment System (MIPS)
Version Date: CY 2021]],"*yes*")</f>
        <v>0</v>
      </c>
      <c r="P802" s="223"/>
      <c r="Q802" s="223"/>
      <c r="R802" s="223"/>
      <c r="S802" s="223"/>
      <c r="T802" s="223"/>
      <c r="U802" s="223"/>
      <c r="V802" s="223"/>
      <c r="W802" s="223"/>
      <c r="X802" s="223"/>
      <c r="Y802" s="223"/>
      <c r="Z802" s="223"/>
      <c r="AA802" s="223"/>
      <c r="AB802" s="223"/>
      <c r="AC802" s="223"/>
      <c r="AD802" s="223"/>
      <c r="AE802" s="223"/>
      <c r="AF802" s="223"/>
      <c r="AG802" s="223"/>
      <c r="AH802" s="223"/>
    </row>
    <row r="803" spans="1:34" s="26" customFormat="1" ht="76.5" customHeight="1">
      <c r="A803" s="177" t="s">
        <v>413</v>
      </c>
      <c r="B803" s="55" t="s">
        <v>1578</v>
      </c>
      <c r="C803" s="55" t="s">
        <v>97</v>
      </c>
      <c r="D803" s="55" t="s">
        <v>97</v>
      </c>
      <c r="E803" s="198" t="s">
        <v>1652</v>
      </c>
      <c r="F803" s="58" t="s">
        <v>2780</v>
      </c>
      <c r="G803" s="58" t="s">
        <v>3316</v>
      </c>
      <c r="H803" s="181" t="s">
        <v>1793</v>
      </c>
      <c r="I803" s="47" t="s">
        <v>1892</v>
      </c>
      <c r="J803" s="47" t="s">
        <v>1895</v>
      </c>
      <c r="K803" s="47" t="s">
        <v>1890</v>
      </c>
      <c r="L803" s="47" t="s">
        <v>1897</v>
      </c>
      <c r="M803" s="149" t="s">
        <v>1755</v>
      </c>
      <c r="N803" s="201" t="s">
        <v>1</v>
      </c>
      <c r="O803" s="46">
        <f>COUNTIF(Table48[[#This Row],[CMMI Comprehensive Primary Care Plus (CPC+)
Version Date: CY 2021]:[CMS Merit-based Incentive Payment System (MIPS)
Version Date: CY 2021]],"*yes*")</f>
        <v>3</v>
      </c>
      <c r="P803" s="223"/>
      <c r="Q803" s="223"/>
      <c r="R803" s="223"/>
      <c r="S803" s="223" t="s">
        <v>1</v>
      </c>
      <c r="T803" s="47"/>
      <c r="U803" s="223"/>
      <c r="V803" s="223" t="s">
        <v>3412</v>
      </c>
      <c r="W803" s="223" t="s">
        <v>1</v>
      </c>
      <c r="X803" s="223" t="s">
        <v>2479</v>
      </c>
      <c r="Y803" s="223"/>
      <c r="Z803" s="223"/>
      <c r="AA803" s="223"/>
      <c r="AB803" s="47"/>
      <c r="AC803" s="223"/>
      <c r="AD803" s="223"/>
      <c r="AE803" s="47"/>
      <c r="AF803" s="223"/>
      <c r="AG803" s="223"/>
      <c r="AH803" s="148"/>
    </row>
    <row r="804" spans="1:34" s="26" customFormat="1" ht="76.5" customHeight="1">
      <c r="A804" s="177" t="s">
        <v>414</v>
      </c>
      <c r="B804" s="55" t="s">
        <v>1683</v>
      </c>
      <c r="C804" s="55" t="s">
        <v>97</v>
      </c>
      <c r="D804" s="57" t="s">
        <v>97</v>
      </c>
      <c r="E804" s="198" t="s">
        <v>1684</v>
      </c>
      <c r="F804" s="62" t="s">
        <v>2746</v>
      </c>
      <c r="G804" s="62"/>
      <c r="H804" s="181" t="s">
        <v>1685</v>
      </c>
      <c r="I804" s="47" t="s">
        <v>1892</v>
      </c>
      <c r="J804" s="47" t="s">
        <v>97</v>
      </c>
      <c r="K804" s="47" t="s">
        <v>1896</v>
      </c>
      <c r="L804" s="47" t="s">
        <v>1897</v>
      </c>
      <c r="M804" s="47" t="s">
        <v>1755</v>
      </c>
      <c r="N804" s="47"/>
      <c r="O804" s="46">
        <f>COUNTIF(Table48[[#This Row],[CMMI Comprehensive Primary Care Plus (CPC+)
Version Date: CY 2021]:[CMS Merit-based Incentive Payment System (MIPS)
Version Date: CY 2021]],"*yes*")</f>
        <v>1</v>
      </c>
      <c r="P804" s="223"/>
      <c r="Q804" s="223"/>
      <c r="R804" s="223"/>
      <c r="S804" s="223"/>
      <c r="T804" s="223"/>
      <c r="U804" s="223"/>
      <c r="V804" s="223"/>
      <c r="W804" s="223" t="s">
        <v>1</v>
      </c>
      <c r="X804" s="223"/>
      <c r="Y804" s="223"/>
      <c r="Z804" s="223"/>
      <c r="AA804" s="223"/>
      <c r="AB804" s="223"/>
      <c r="AC804" s="223"/>
      <c r="AD804" s="223"/>
      <c r="AE804" s="223"/>
      <c r="AF804" s="223"/>
      <c r="AG804" s="223"/>
      <c r="AH804" s="223"/>
    </row>
    <row r="805" spans="1:34" s="26" customFormat="1" ht="76.5" customHeight="1">
      <c r="A805" s="177" t="s">
        <v>415</v>
      </c>
      <c r="B805" s="55" t="s">
        <v>3076</v>
      </c>
      <c r="C805" s="55" t="s">
        <v>97</v>
      </c>
      <c r="D805" s="57" t="s">
        <v>97</v>
      </c>
      <c r="E805" s="198" t="s">
        <v>1684</v>
      </c>
      <c r="F805" s="62" t="s">
        <v>2790</v>
      </c>
      <c r="G805" s="62"/>
      <c r="H805" s="181" t="s">
        <v>1813</v>
      </c>
      <c r="I805" s="201" t="s">
        <v>3011</v>
      </c>
      <c r="J805" s="47" t="s">
        <v>1906</v>
      </c>
      <c r="K805" s="47" t="s">
        <v>1890</v>
      </c>
      <c r="L805" s="47" t="s">
        <v>1931</v>
      </c>
      <c r="M805" s="47" t="s">
        <v>1755</v>
      </c>
      <c r="N805" s="47"/>
      <c r="O805" s="46">
        <f>COUNTIF(Table48[[#This Row],[CMMI Comprehensive Primary Care Plus (CPC+)
Version Date: CY 2021]:[CMS Merit-based Incentive Payment System (MIPS)
Version Date: CY 2021]],"*yes*")</f>
        <v>1</v>
      </c>
      <c r="P805" s="223"/>
      <c r="Q805" s="223"/>
      <c r="R805" s="223"/>
      <c r="S805" s="223"/>
      <c r="T805" s="223"/>
      <c r="U805" s="223"/>
      <c r="V805" s="223"/>
      <c r="W805" s="223" t="s">
        <v>1</v>
      </c>
      <c r="X805" s="223"/>
      <c r="Y805" s="223"/>
      <c r="Z805" s="223"/>
      <c r="AA805" s="223"/>
      <c r="AB805" s="223"/>
      <c r="AC805" s="223"/>
      <c r="AD805" s="223"/>
      <c r="AE805" s="223"/>
      <c r="AF805" s="223"/>
      <c r="AG805" s="223"/>
      <c r="AH805" s="223"/>
    </row>
    <row r="806" spans="1:34" s="26" customFormat="1" ht="76.5" customHeight="1">
      <c r="A806" s="252" t="s">
        <v>338</v>
      </c>
      <c r="B806" s="250" t="s">
        <v>2115</v>
      </c>
      <c r="C806" s="250" t="s">
        <v>97</v>
      </c>
      <c r="D806" s="250" t="s">
        <v>97</v>
      </c>
      <c r="E806" s="227" t="s">
        <v>1950</v>
      </c>
      <c r="F806" s="222" t="s">
        <v>2747</v>
      </c>
      <c r="G806" s="222"/>
      <c r="H806" s="228" t="s">
        <v>1791</v>
      </c>
      <c r="I806" s="223" t="s">
        <v>1892</v>
      </c>
      <c r="J806" s="223" t="s">
        <v>1919</v>
      </c>
      <c r="K806" s="223" t="s">
        <v>1896</v>
      </c>
      <c r="L806" s="47" t="s">
        <v>1897</v>
      </c>
      <c r="M806" s="223" t="s">
        <v>1755</v>
      </c>
      <c r="N806" s="223"/>
      <c r="O806" s="46">
        <f>COUNTIF(Table48[[#This Row],[CMMI Comprehensive Primary Care Plus (CPC+)
Version Date: CY 2021]:[CMS Merit-based Incentive Payment System (MIPS)
Version Date: CY 2021]],"*yes*")</f>
        <v>0</v>
      </c>
      <c r="P806" s="223"/>
      <c r="Q806" s="223"/>
      <c r="R806" s="223"/>
      <c r="S806" s="223"/>
      <c r="T806" s="223"/>
      <c r="U806" s="223"/>
      <c r="V806" s="223"/>
      <c r="W806" s="223"/>
      <c r="X806" s="223"/>
      <c r="Y806" s="223"/>
      <c r="Z806" s="223"/>
      <c r="AA806" s="223"/>
      <c r="AB806" s="223"/>
      <c r="AC806" s="223"/>
      <c r="AD806" s="223"/>
      <c r="AE806" s="223"/>
      <c r="AF806" s="223"/>
      <c r="AG806" s="223"/>
      <c r="AH806" s="223"/>
    </row>
    <row r="807" spans="1:34" s="26" customFormat="1" ht="76.5" customHeight="1">
      <c r="A807" s="177" t="s">
        <v>416</v>
      </c>
      <c r="B807" s="55" t="s">
        <v>3638</v>
      </c>
      <c r="C807" s="55" t="s">
        <v>97</v>
      </c>
      <c r="D807" s="57" t="s">
        <v>97</v>
      </c>
      <c r="E807" s="210" t="s">
        <v>583</v>
      </c>
      <c r="F807" s="62"/>
      <c r="G807" s="62"/>
      <c r="H807" s="181" t="s">
        <v>3639</v>
      </c>
      <c r="I807" s="47" t="s">
        <v>1932</v>
      </c>
      <c r="J807" s="47" t="s">
        <v>97</v>
      </c>
      <c r="K807" s="47" t="s">
        <v>1894</v>
      </c>
      <c r="L807" s="47" t="s">
        <v>1891</v>
      </c>
      <c r="M807" s="47" t="s">
        <v>6</v>
      </c>
      <c r="N807" s="47"/>
      <c r="O807" s="46">
        <f>COUNTIF(Table48[[#This Row],[CMMI Comprehensive Primary Care Plus (CPC+)
Version Date: CY 2021]:[CMS Merit-based Incentive Payment System (MIPS)
Version Date: CY 2021]],"*yes*")</f>
        <v>0</v>
      </c>
      <c r="P807" s="223"/>
      <c r="Q807" s="223"/>
      <c r="R807" s="223"/>
      <c r="S807" s="223"/>
      <c r="T807" s="47"/>
      <c r="U807" s="223"/>
      <c r="V807" s="223"/>
      <c r="W807" s="223"/>
      <c r="X807" s="223"/>
      <c r="Y807" s="223"/>
      <c r="Z807" s="223"/>
      <c r="AA807" s="223"/>
      <c r="AB807" s="47"/>
      <c r="AC807" s="223"/>
      <c r="AD807" s="223"/>
      <c r="AE807" s="47"/>
      <c r="AF807" s="223"/>
      <c r="AG807" s="223"/>
      <c r="AH807" s="47"/>
    </row>
    <row r="808" spans="1:34" s="26" customFormat="1" ht="76.5" customHeight="1">
      <c r="A808" s="177" t="s">
        <v>417</v>
      </c>
      <c r="B808" s="55" t="s">
        <v>1648</v>
      </c>
      <c r="C808" s="55" t="s">
        <v>97</v>
      </c>
      <c r="D808" s="57" t="s">
        <v>97</v>
      </c>
      <c r="E808" s="210" t="s">
        <v>1651</v>
      </c>
      <c r="F808" s="58" t="s">
        <v>2749</v>
      </c>
      <c r="G808" s="58"/>
      <c r="H808" s="181" t="s">
        <v>1792</v>
      </c>
      <c r="I808" s="47" t="s">
        <v>1905</v>
      </c>
      <c r="J808" s="47" t="s">
        <v>1906</v>
      </c>
      <c r="K808" s="47" t="s">
        <v>1890</v>
      </c>
      <c r="L808" s="47" t="s">
        <v>1897</v>
      </c>
      <c r="M808" s="149" t="s">
        <v>1755</v>
      </c>
      <c r="N808" s="47"/>
      <c r="O808" s="46">
        <f>COUNTIF(Table48[[#This Row],[CMMI Comprehensive Primary Care Plus (CPC+)
Version Date: CY 2021]:[CMS Merit-based Incentive Payment System (MIPS)
Version Date: CY 2021]],"*yes*")</f>
        <v>1</v>
      </c>
      <c r="P808" s="223"/>
      <c r="Q808" s="223"/>
      <c r="R808" s="223"/>
      <c r="S808" s="223"/>
      <c r="T808" s="47"/>
      <c r="U808" s="223"/>
      <c r="V808" s="223"/>
      <c r="W808" s="223" t="s">
        <v>1</v>
      </c>
      <c r="X808" s="223"/>
      <c r="Y808" s="223"/>
      <c r="Z808" s="223"/>
      <c r="AA808" s="223"/>
      <c r="AB808" s="47"/>
      <c r="AC808" s="223"/>
      <c r="AD808" s="223"/>
      <c r="AE808" s="47"/>
      <c r="AF808" s="223"/>
      <c r="AG808" s="223"/>
      <c r="AH808" s="47"/>
    </row>
    <row r="809" spans="1:34" s="26" customFormat="1" ht="76.5" customHeight="1">
      <c r="A809" s="177" t="s">
        <v>418</v>
      </c>
      <c r="B809" s="55" t="s">
        <v>976</v>
      </c>
      <c r="C809" s="55" t="s">
        <v>97</v>
      </c>
      <c r="D809" s="57" t="s">
        <v>97</v>
      </c>
      <c r="E809" s="210" t="s">
        <v>1638</v>
      </c>
      <c r="F809" s="62" t="s">
        <v>2755</v>
      </c>
      <c r="G809" s="62"/>
      <c r="H809" s="181" t="s">
        <v>2054</v>
      </c>
      <c r="I809" s="47" t="s">
        <v>1905</v>
      </c>
      <c r="J809" s="47" t="s">
        <v>1895</v>
      </c>
      <c r="K809" s="47" t="s">
        <v>1896</v>
      </c>
      <c r="L809" s="47" t="s">
        <v>1897</v>
      </c>
      <c r="M809" s="149" t="s">
        <v>5</v>
      </c>
      <c r="N809" s="149"/>
      <c r="O809" s="46">
        <f>COUNTIF(Table48[[#This Row],[CMMI Comprehensive Primary Care Plus (CPC+)
Version Date: CY 2021]:[CMS Merit-based Incentive Payment System (MIPS)
Version Date: CY 2021]],"*yes*")</f>
        <v>1</v>
      </c>
      <c r="P809" s="223"/>
      <c r="Q809" s="223"/>
      <c r="R809" s="223"/>
      <c r="S809" s="223"/>
      <c r="T809" s="47"/>
      <c r="U809" s="223"/>
      <c r="V809" s="223"/>
      <c r="W809" s="223" t="s">
        <v>1</v>
      </c>
      <c r="X809" s="223"/>
      <c r="Y809" s="223"/>
      <c r="Z809" s="223"/>
      <c r="AA809" s="223"/>
      <c r="AB809" s="47"/>
      <c r="AC809" s="223"/>
      <c r="AD809" s="223"/>
      <c r="AE809" s="47"/>
      <c r="AF809" s="223"/>
      <c r="AG809" s="223"/>
      <c r="AH809" s="47"/>
    </row>
    <row r="810" spans="1:34" s="26" customFormat="1" ht="76.5" customHeight="1">
      <c r="A810" s="177" t="s">
        <v>419</v>
      </c>
      <c r="B810" s="55" t="s">
        <v>913</v>
      </c>
      <c r="C810" s="55" t="s">
        <v>97</v>
      </c>
      <c r="D810" s="57" t="s">
        <v>97</v>
      </c>
      <c r="E810" s="210" t="s">
        <v>1638</v>
      </c>
      <c r="F810" s="62" t="s">
        <v>2756</v>
      </c>
      <c r="G810" s="62"/>
      <c r="H810" s="181" t="s">
        <v>914</v>
      </c>
      <c r="I810" s="47" t="s">
        <v>1905</v>
      </c>
      <c r="J810" s="47" t="s">
        <v>1895</v>
      </c>
      <c r="K810" s="47" t="s">
        <v>1896</v>
      </c>
      <c r="L810" s="47" t="s">
        <v>1897</v>
      </c>
      <c r="M810" s="149" t="s">
        <v>5</v>
      </c>
      <c r="N810" s="149"/>
      <c r="O810" s="46">
        <f>COUNTIF(Table48[[#This Row],[CMMI Comprehensive Primary Care Plus (CPC+)
Version Date: CY 2021]:[CMS Merit-based Incentive Payment System (MIPS)
Version Date: CY 2021]],"*yes*")</f>
        <v>1</v>
      </c>
      <c r="P810" s="223"/>
      <c r="Q810" s="223"/>
      <c r="R810" s="223"/>
      <c r="S810" s="223"/>
      <c r="T810" s="47"/>
      <c r="U810" s="223"/>
      <c r="V810" s="223"/>
      <c r="W810" s="223" t="s">
        <v>1</v>
      </c>
      <c r="X810" s="223"/>
      <c r="Y810" s="223"/>
      <c r="Z810" s="223"/>
      <c r="AA810" s="223"/>
      <c r="AB810" s="47"/>
      <c r="AC810" s="223"/>
      <c r="AD810" s="223"/>
      <c r="AE810" s="47"/>
      <c r="AF810" s="223"/>
      <c r="AG810" s="223"/>
      <c r="AH810" s="47"/>
    </row>
    <row r="811" spans="1:34" s="26" customFormat="1" ht="76.5" customHeight="1">
      <c r="A811" s="177" t="s">
        <v>420</v>
      </c>
      <c r="B811" s="55" t="s">
        <v>911</v>
      </c>
      <c r="C811" s="55" t="s">
        <v>97</v>
      </c>
      <c r="D811" s="57" t="s">
        <v>97</v>
      </c>
      <c r="E811" s="210" t="s">
        <v>1638</v>
      </c>
      <c r="F811" s="62" t="s">
        <v>2758</v>
      </c>
      <c r="G811" s="62"/>
      <c r="H811" s="181" t="s">
        <v>912</v>
      </c>
      <c r="I811" s="47" t="s">
        <v>1905</v>
      </c>
      <c r="J811" s="47" t="s">
        <v>1906</v>
      </c>
      <c r="K811" s="47" t="s">
        <v>1896</v>
      </c>
      <c r="L811" s="47" t="s">
        <v>1897</v>
      </c>
      <c r="M811" s="149" t="s">
        <v>5</v>
      </c>
      <c r="N811" s="149"/>
      <c r="O811" s="46">
        <f>COUNTIF(Table48[[#This Row],[CMMI Comprehensive Primary Care Plus (CPC+)
Version Date: CY 2021]:[CMS Merit-based Incentive Payment System (MIPS)
Version Date: CY 2021]],"*yes*")</f>
        <v>1</v>
      </c>
      <c r="P811" s="223"/>
      <c r="Q811" s="223"/>
      <c r="R811" s="223"/>
      <c r="S811" s="223"/>
      <c r="T811" s="47"/>
      <c r="U811" s="223"/>
      <c r="V811" s="223"/>
      <c r="W811" s="223" t="s">
        <v>1</v>
      </c>
      <c r="X811" s="223"/>
      <c r="Y811" s="223"/>
      <c r="Z811" s="223"/>
      <c r="AA811" s="223"/>
      <c r="AB811" s="47"/>
      <c r="AC811" s="223"/>
      <c r="AD811" s="223"/>
      <c r="AE811" s="47"/>
      <c r="AF811" s="223"/>
      <c r="AG811" s="223"/>
      <c r="AH811" s="47"/>
    </row>
    <row r="812" spans="1:34" s="26" customFormat="1" ht="76.5" customHeight="1">
      <c r="A812" s="177" t="s">
        <v>421</v>
      </c>
      <c r="B812" s="55" t="s">
        <v>909</v>
      </c>
      <c r="C812" s="55" t="s">
        <v>97</v>
      </c>
      <c r="D812" s="57" t="s">
        <v>97</v>
      </c>
      <c r="E812" s="210" t="s">
        <v>1638</v>
      </c>
      <c r="F812" s="62" t="s">
        <v>2760</v>
      </c>
      <c r="G812" s="62"/>
      <c r="H812" s="181" t="s">
        <v>910</v>
      </c>
      <c r="I812" s="47" t="s">
        <v>1905</v>
      </c>
      <c r="J812" s="47" t="s">
        <v>1906</v>
      </c>
      <c r="K812" s="47" t="s">
        <v>1896</v>
      </c>
      <c r="L812" s="47" t="s">
        <v>1897</v>
      </c>
      <c r="M812" s="149" t="s">
        <v>5</v>
      </c>
      <c r="N812" s="149"/>
      <c r="O812" s="46">
        <f>COUNTIF(Table48[[#This Row],[CMMI Comprehensive Primary Care Plus (CPC+)
Version Date: CY 2021]:[CMS Merit-based Incentive Payment System (MIPS)
Version Date: CY 2021]],"*yes*")</f>
        <v>1</v>
      </c>
      <c r="P812" s="223"/>
      <c r="Q812" s="223"/>
      <c r="R812" s="223"/>
      <c r="S812" s="223"/>
      <c r="T812" s="47"/>
      <c r="U812" s="223"/>
      <c r="V812" s="223"/>
      <c r="W812" s="223" t="s">
        <v>1</v>
      </c>
      <c r="X812" s="223"/>
      <c r="Y812" s="223"/>
      <c r="Z812" s="223"/>
      <c r="AA812" s="223"/>
      <c r="AB812" s="47"/>
      <c r="AC812" s="223"/>
      <c r="AD812" s="223"/>
      <c r="AE812" s="47"/>
      <c r="AF812" s="223"/>
      <c r="AG812" s="223"/>
      <c r="AH812" s="47"/>
    </row>
    <row r="813" spans="1:34" s="26" customFormat="1" ht="76.5" customHeight="1">
      <c r="A813" s="177" t="s">
        <v>422</v>
      </c>
      <c r="B813" s="55" t="s">
        <v>3640</v>
      </c>
      <c r="C813" s="55" t="s">
        <v>97</v>
      </c>
      <c r="D813" s="57" t="s">
        <v>97</v>
      </c>
      <c r="E813" s="210" t="s">
        <v>2862</v>
      </c>
      <c r="F813" s="62" t="s">
        <v>2763</v>
      </c>
      <c r="G813" s="62"/>
      <c r="H813" s="181" t="s">
        <v>2059</v>
      </c>
      <c r="I813" s="47" t="s">
        <v>1905</v>
      </c>
      <c r="J813" s="47" t="s">
        <v>1895</v>
      </c>
      <c r="K813" s="47" t="s">
        <v>1896</v>
      </c>
      <c r="L813" s="47" t="s">
        <v>1897</v>
      </c>
      <c r="M813" s="47" t="s">
        <v>1755</v>
      </c>
      <c r="N813" s="47"/>
      <c r="O813" s="46">
        <f>COUNTIF(Table48[[#This Row],[CMMI Comprehensive Primary Care Plus (CPC+)
Version Date: CY 2021]:[CMS Merit-based Incentive Payment System (MIPS)
Version Date: CY 2021]],"*yes*")</f>
        <v>0</v>
      </c>
      <c r="P813" s="223"/>
      <c r="Q813" s="223"/>
      <c r="R813" s="223"/>
      <c r="S813" s="223"/>
      <c r="T813" s="47"/>
      <c r="U813" s="223"/>
      <c r="V813" s="223"/>
      <c r="W813" s="223"/>
      <c r="X813" s="223"/>
      <c r="Y813" s="223"/>
      <c r="Z813" s="223"/>
      <c r="AA813" s="223"/>
      <c r="AB813" s="47"/>
      <c r="AC813" s="223"/>
      <c r="AD813" s="223"/>
      <c r="AE813" s="47"/>
      <c r="AF813" s="223"/>
      <c r="AG813" s="223"/>
      <c r="AH813" s="47"/>
    </row>
    <row r="814" spans="1:34" s="26" customFormat="1" ht="76.5" customHeight="1">
      <c r="A814" s="177" t="s">
        <v>423</v>
      </c>
      <c r="B814" s="55" t="s">
        <v>1599</v>
      </c>
      <c r="C814" s="55" t="s">
        <v>97</v>
      </c>
      <c r="D814" s="57" t="s">
        <v>97</v>
      </c>
      <c r="E814" s="198" t="s">
        <v>1984</v>
      </c>
      <c r="F814" s="62"/>
      <c r="G814" s="62"/>
      <c r="H814" s="181" t="s">
        <v>2028</v>
      </c>
      <c r="I814" s="47" t="s">
        <v>1923</v>
      </c>
      <c r="J814" s="47" t="s">
        <v>97</v>
      </c>
      <c r="K814" s="47" t="s">
        <v>1894</v>
      </c>
      <c r="L814" s="47" t="s">
        <v>1901</v>
      </c>
      <c r="M814" s="47" t="s">
        <v>6</v>
      </c>
      <c r="N814" s="47"/>
      <c r="O814" s="46">
        <f>COUNTIF(Table48[[#This Row],[CMMI Comprehensive Primary Care Plus (CPC+)
Version Date: CY 2021]:[CMS Merit-based Incentive Payment System (MIPS)
Version Date: CY 2021]],"*yes*")</f>
        <v>1</v>
      </c>
      <c r="P814" s="223"/>
      <c r="Q814" s="223"/>
      <c r="R814" s="223"/>
      <c r="S814" s="223"/>
      <c r="T814" s="47"/>
      <c r="U814" s="223" t="s">
        <v>2166</v>
      </c>
      <c r="V814" s="223"/>
      <c r="W814" s="223"/>
      <c r="X814" s="223"/>
      <c r="Y814" s="223"/>
      <c r="Z814" s="223"/>
      <c r="AA814" s="223"/>
      <c r="AB814" s="47"/>
      <c r="AC814" s="223"/>
      <c r="AD814" s="223"/>
      <c r="AE814" s="47"/>
      <c r="AF814" s="223"/>
      <c r="AG814" s="223"/>
      <c r="AH814" s="47"/>
    </row>
    <row r="815" spans="1:34" s="26" customFormat="1" ht="76.5" customHeight="1">
      <c r="A815" s="177" t="s">
        <v>424</v>
      </c>
      <c r="B815" s="55" t="s">
        <v>3636</v>
      </c>
      <c r="C815" s="55" t="s">
        <v>97</v>
      </c>
      <c r="D815" s="55" t="s">
        <v>97</v>
      </c>
      <c r="E815" s="198" t="s">
        <v>583</v>
      </c>
      <c r="F815" s="58"/>
      <c r="G815" s="58"/>
      <c r="H815" s="181" t="s">
        <v>3637</v>
      </c>
      <c r="I815" s="47" t="s">
        <v>1921</v>
      </c>
      <c r="J815" s="47" t="s">
        <v>1916</v>
      </c>
      <c r="K815" s="47" t="s">
        <v>1896</v>
      </c>
      <c r="L815" s="47" t="s">
        <v>2210</v>
      </c>
      <c r="M815" s="149" t="s">
        <v>1755</v>
      </c>
      <c r="N815" s="201"/>
      <c r="O815" s="46">
        <f>COUNTIF(Table48[[#This Row],[CMMI Comprehensive Primary Care Plus (CPC+)
Version Date: CY 2021]:[CMS Merit-based Incentive Payment System (MIPS)
Version Date: CY 2021]],"*yes*")</f>
        <v>0</v>
      </c>
      <c r="P815" s="223"/>
      <c r="Q815" s="223"/>
      <c r="R815" s="223"/>
      <c r="S815" s="223"/>
      <c r="T815" s="47"/>
      <c r="U815" s="223"/>
      <c r="V815" s="223"/>
      <c r="W815" s="223"/>
      <c r="X815" s="223"/>
      <c r="Y815" s="223"/>
      <c r="Z815" s="223"/>
      <c r="AA815" s="223"/>
      <c r="AB815" s="47"/>
      <c r="AC815" s="223"/>
      <c r="AD815" s="223"/>
      <c r="AE815" s="47"/>
      <c r="AF815" s="223"/>
      <c r="AG815" s="223"/>
      <c r="AH815" s="47"/>
    </row>
    <row r="816" spans="1:34" s="26" customFormat="1" ht="76.5" customHeight="1">
      <c r="A816" s="177" t="s">
        <v>425</v>
      </c>
      <c r="B816" s="55" t="s">
        <v>915</v>
      </c>
      <c r="C816" s="55" t="s">
        <v>97</v>
      </c>
      <c r="D816" s="57" t="s">
        <v>97</v>
      </c>
      <c r="E816" s="210" t="s">
        <v>1964</v>
      </c>
      <c r="F816" s="62" t="s">
        <v>2764</v>
      </c>
      <c r="G816" s="62"/>
      <c r="H816" s="181" t="s">
        <v>916</v>
      </c>
      <c r="I816" s="47" t="s">
        <v>3011</v>
      </c>
      <c r="J816" s="47" t="s">
        <v>1917</v>
      </c>
      <c r="K816" s="47" t="s">
        <v>1890</v>
      </c>
      <c r="L816" s="47" t="s">
        <v>1931</v>
      </c>
      <c r="M816" s="47" t="s">
        <v>327</v>
      </c>
      <c r="N816" s="47"/>
      <c r="O816" s="46">
        <f>COUNTIF(Table48[[#This Row],[CMMI Comprehensive Primary Care Plus (CPC+)
Version Date: CY 2021]:[CMS Merit-based Incentive Payment System (MIPS)
Version Date: CY 2021]],"*yes*")</f>
        <v>1</v>
      </c>
      <c r="P816" s="223"/>
      <c r="Q816" s="223"/>
      <c r="R816" s="223"/>
      <c r="S816" s="223"/>
      <c r="T816" s="47"/>
      <c r="U816" s="223"/>
      <c r="V816" s="223"/>
      <c r="W816" s="223" t="s">
        <v>1</v>
      </c>
      <c r="X816" s="223"/>
      <c r="Y816" s="223"/>
      <c r="Z816" s="223"/>
      <c r="AA816" s="223"/>
      <c r="AB816" s="47"/>
      <c r="AC816" s="223"/>
      <c r="AD816" s="223"/>
      <c r="AE816" s="47"/>
      <c r="AF816" s="223"/>
      <c r="AG816" s="223"/>
      <c r="AH816" s="47"/>
    </row>
  </sheetData>
  <sheetProtection algorithmName="SHA-512" hashValue="+CS97z2VEbPz4MnT/bn5ii/R9k8mKkeqLiGpMqMLpfB44j3tlNNwtnglDLgSoyenQaGjNfB603bh/gFfIKoT9A==" saltValue="FCznhNkZJnvziUnPo7Nw4Q==" spinCount="100000" sheet="1" objects="1" scenarios="1"/>
  <mergeCells count="4">
    <mergeCell ref="A1:G1"/>
    <mergeCell ref="Y2:AA2"/>
    <mergeCell ref="AC2:AH2"/>
    <mergeCell ref="P2:X2"/>
  </mergeCells>
  <phoneticPr fontId="104" type="noConversion"/>
  <hyperlinks>
    <hyperlink ref="H169" r:id="rId1" display="www.cdc.gov/healthyyouth/schoolhealth/index.htm" xr:uid="{00000000-0004-0000-0400-000000000000}"/>
    <hyperlink ref="H185" r:id="rId2" display="http://apps.nccd.cdc.gov/YouthOnline/ServerRedirect.aspx" xr:uid="{00000000-0004-0000-0400-000001000000}"/>
    <hyperlink ref="H186" r:id="rId3" display="http://apps.nccd.cdc.gov/BRFSS/list.asp?cat=PA&amp;yr=2011&amp;qkey=8291&amp;state=All" xr:uid="{00000000-0004-0000-0400-000002000000}"/>
    <hyperlink ref="H182"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M21"/>
  <sheetViews>
    <sheetView tabSelected="1" workbookViewId="0">
      <selection sqref="A1:F1"/>
    </sheetView>
  </sheetViews>
  <sheetFormatPr defaultColWidth="8.81640625" defaultRowHeight="14.5"/>
  <cols>
    <col min="1" max="1" width="39.453125" style="66" customWidth="1"/>
    <col min="2" max="2" width="30.453125" style="67" customWidth="1"/>
    <col min="3" max="3" width="131.26953125" style="66" customWidth="1"/>
    <col min="4" max="4" width="68.26953125" style="68" customWidth="1"/>
    <col min="5" max="5" width="72.1796875" style="68" customWidth="1"/>
    <col min="6" max="6" width="59.26953125" style="68" customWidth="1"/>
    <col min="7" max="7" width="8.81640625" style="64"/>
    <col min="8" max="8" width="23" style="64" customWidth="1"/>
    <col min="9" max="16384" width="8.81640625" style="64"/>
  </cols>
  <sheetData>
    <row r="1" spans="1:13" ht="58" customHeight="1">
      <c r="A1" s="392" t="s">
        <v>596</v>
      </c>
      <c r="B1" s="393"/>
      <c r="C1" s="393"/>
      <c r="D1" s="393"/>
      <c r="E1" s="393"/>
      <c r="F1" s="394"/>
      <c r="G1" s="70"/>
      <c r="H1" s="70"/>
      <c r="I1" s="70"/>
      <c r="J1" s="70"/>
      <c r="K1" s="70"/>
      <c r="L1" s="70"/>
      <c r="M1" s="52"/>
    </row>
    <row r="2" spans="1:13" s="63" customFormat="1" ht="62.15" customHeight="1">
      <c r="A2" s="123" t="s">
        <v>642</v>
      </c>
      <c r="B2" s="213" t="s">
        <v>3891</v>
      </c>
      <c r="C2" s="179" t="s">
        <v>169</v>
      </c>
      <c r="D2" s="124" t="s">
        <v>1819</v>
      </c>
      <c r="E2" s="124" t="s">
        <v>580</v>
      </c>
      <c r="F2" s="125" t="s">
        <v>164</v>
      </c>
    </row>
    <row r="3" spans="1:13" ht="140">
      <c r="A3" s="147" t="s">
        <v>1748</v>
      </c>
      <c r="B3" s="234" t="s">
        <v>1868</v>
      </c>
      <c r="C3" s="180" t="s">
        <v>3451</v>
      </c>
      <c r="D3" s="283" t="s">
        <v>2824</v>
      </c>
      <c r="E3" s="61" t="s">
        <v>3934</v>
      </c>
      <c r="F3" s="45"/>
    </row>
    <row r="4" spans="1:13" ht="87.5">
      <c r="A4" s="147" t="s">
        <v>1938</v>
      </c>
      <c r="B4" s="279" t="s">
        <v>3786</v>
      </c>
      <c r="C4" s="235" t="s">
        <v>2908</v>
      </c>
      <c r="D4" s="283" t="s">
        <v>1611</v>
      </c>
      <c r="E4" s="283" t="s">
        <v>3787</v>
      </c>
      <c r="F4" s="45"/>
      <c r="H4" s="65"/>
    </row>
    <row r="5" spans="1:13" ht="245">
      <c r="A5" s="260" t="s">
        <v>1852</v>
      </c>
      <c r="B5" s="234" t="s">
        <v>3786</v>
      </c>
      <c r="C5" s="264" t="s">
        <v>3888</v>
      </c>
      <c r="D5" s="283" t="s">
        <v>3889</v>
      </c>
      <c r="E5" s="284" t="s">
        <v>3890</v>
      </c>
      <c r="F5" s="282"/>
    </row>
    <row r="6" spans="1:13" ht="385">
      <c r="A6" s="147" t="s">
        <v>1853</v>
      </c>
      <c r="B6" s="234" t="s">
        <v>3786</v>
      </c>
      <c r="C6" s="263" t="s">
        <v>3791</v>
      </c>
      <c r="D6" s="283" t="s">
        <v>3240</v>
      </c>
      <c r="E6" s="283" t="s">
        <v>3790</v>
      </c>
      <c r="F6" s="45"/>
      <c r="H6" s="65"/>
    </row>
    <row r="7" spans="1:13" ht="87.5">
      <c r="A7" s="147" t="s">
        <v>2818</v>
      </c>
      <c r="B7" s="234" t="s">
        <v>3786</v>
      </c>
      <c r="C7" s="180" t="s">
        <v>3222</v>
      </c>
      <c r="D7" s="283" t="s">
        <v>2817</v>
      </c>
      <c r="E7" s="283" t="s">
        <v>3793</v>
      </c>
      <c r="F7" s="45"/>
    </row>
    <row r="8" spans="1:13" ht="105">
      <c r="A8" s="147" t="s">
        <v>595</v>
      </c>
      <c r="B8" s="234" t="s">
        <v>3329</v>
      </c>
      <c r="C8" s="235" t="s">
        <v>3223</v>
      </c>
      <c r="D8" s="283" t="s">
        <v>3794</v>
      </c>
      <c r="E8" s="283" t="s">
        <v>3242</v>
      </c>
      <c r="F8" s="45"/>
    </row>
    <row r="9" spans="1:13" ht="175">
      <c r="A9" s="147" t="s">
        <v>1864</v>
      </c>
      <c r="B9" s="267" t="s">
        <v>3905</v>
      </c>
      <c r="C9" s="263" t="s">
        <v>3224</v>
      </c>
      <c r="D9" s="280" t="s">
        <v>3244</v>
      </c>
      <c r="E9" s="285" t="s">
        <v>3243</v>
      </c>
      <c r="F9" s="47"/>
    </row>
    <row r="10" spans="1:13" ht="262.5">
      <c r="A10" s="147" t="s">
        <v>1854</v>
      </c>
      <c r="B10" s="234" t="s">
        <v>3910</v>
      </c>
      <c r="C10" s="235" t="s">
        <v>3908</v>
      </c>
      <c r="D10" s="280" t="s">
        <v>1745</v>
      </c>
      <c r="E10" s="285" t="s">
        <v>3907</v>
      </c>
      <c r="F10" s="47"/>
    </row>
    <row r="11" spans="1:13" ht="122.5">
      <c r="A11" s="261" t="s">
        <v>747</v>
      </c>
      <c r="B11" s="268" t="s">
        <v>3797</v>
      </c>
      <c r="C11" s="262" t="s">
        <v>3225</v>
      </c>
      <c r="D11" s="283" t="s">
        <v>3433</v>
      </c>
      <c r="E11" s="283" t="s">
        <v>3796</v>
      </c>
      <c r="F11" s="47"/>
    </row>
    <row r="12" spans="1:13" ht="192.5">
      <c r="A12" s="261" t="s">
        <v>3010</v>
      </c>
      <c r="B12" s="268" t="s">
        <v>3786</v>
      </c>
      <c r="C12" s="262" t="s">
        <v>3434</v>
      </c>
      <c r="D12" s="283" t="s">
        <v>1579</v>
      </c>
      <c r="E12" s="283" t="s">
        <v>3800</v>
      </c>
      <c r="F12" s="45"/>
      <c r="H12" s="65"/>
    </row>
    <row r="13" spans="1:13" ht="297.5">
      <c r="A13" s="258" t="s">
        <v>2979</v>
      </c>
      <c r="B13" s="269" t="s">
        <v>3786</v>
      </c>
      <c r="C13" s="259" t="s">
        <v>3435</v>
      </c>
      <c r="D13" s="283" t="s">
        <v>3073</v>
      </c>
      <c r="E13" s="283" t="s">
        <v>3802</v>
      </c>
      <c r="F13" s="47"/>
    </row>
    <row r="14" spans="1:13" ht="409.5">
      <c r="A14" s="147" t="s">
        <v>3443</v>
      </c>
      <c r="B14" s="234" t="s">
        <v>3896</v>
      </c>
      <c r="C14" s="180" t="s">
        <v>3895</v>
      </c>
      <c r="D14" s="283" t="s">
        <v>3241</v>
      </c>
      <c r="E14" s="286" t="s">
        <v>3933</v>
      </c>
      <c r="F14" s="47"/>
    </row>
    <row r="15" spans="1:13" ht="122.5">
      <c r="A15" s="260" t="s">
        <v>3200</v>
      </c>
      <c r="B15" s="270" t="s">
        <v>3786</v>
      </c>
      <c r="C15" s="259" t="s">
        <v>3442</v>
      </c>
      <c r="D15" s="283" t="s">
        <v>3245</v>
      </c>
      <c r="E15" s="283" t="s">
        <v>3807</v>
      </c>
      <c r="F15" s="47"/>
    </row>
    <row r="16" spans="1:13" ht="210">
      <c r="A16" s="260" t="s">
        <v>3116</v>
      </c>
      <c r="B16" s="270" t="s">
        <v>3786</v>
      </c>
      <c r="C16" s="180" t="s">
        <v>3436</v>
      </c>
      <c r="D16" s="283" t="s">
        <v>3810</v>
      </c>
      <c r="E16" s="283" t="s">
        <v>3809</v>
      </c>
      <c r="F16" s="230"/>
    </row>
    <row r="17" spans="1:6" ht="245">
      <c r="A17" s="147" t="s">
        <v>3117</v>
      </c>
      <c r="B17" s="270" t="s">
        <v>3786</v>
      </c>
      <c r="C17" s="263" t="s">
        <v>3437</v>
      </c>
      <c r="D17" s="283" t="s">
        <v>3810</v>
      </c>
      <c r="E17" s="283" t="s">
        <v>3809</v>
      </c>
      <c r="F17" s="54"/>
    </row>
    <row r="18" spans="1:6" ht="297.5">
      <c r="A18" s="147" t="s">
        <v>2830</v>
      </c>
      <c r="B18" s="270" t="s">
        <v>3786</v>
      </c>
      <c r="C18" s="235" t="s">
        <v>3452</v>
      </c>
      <c r="D18" s="283" t="s">
        <v>3814</v>
      </c>
      <c r="E18" s="283" t="s">
        <v>3815</v>
      </c>
      <c r="F18" s="54"/>
    </row>
    <row r="19" spans="1:6" ht="70">
      <c r="A19" s="147" t="s">
        <v>1865</v>
      </c>
      <c r="B19" s="270" t="s">
        <v>3786</v>
      </c>
      <c r="C19" s="248" t="s">
        <v>3226</v>
      </c>
      <c r="D19" s="283" t="s">
        <v>3438</v>
      </c>
      <c r="E19" s="283" t="s">
        <v>3817</v>
      </c>
      <c r="F19" s="54"/>
    </row>
    <row r="20" spans="1:6" ht="175">
      <c r="A20" s="147" t="s">
        <v>2909</v>
      </c>
      <c r="B20" s="270" t="s">
        <v>3786</v>
      </c>
      <c r="C20" s="235" t="s">
        <v>3227</v>
      </c>
      <c r="D20" s="283" t="s">
        <v>2828</v>
      </c>
      <c r="E20" s="283" t="s">
        <v>3819</v>
      </c>
      <c r="F20" s="45"/>
    </row>
    <row r="21" spans="1:6" ht="122.5">
      <c r="A21" s="147" t="s">
        <v>1866</v>
      </c>
      <c r="B21" s="234" t="s">
        <v>3786</v>
      </c>
      <c r="C21" s="235" t="s">
        <v>3822</v>
      </c>
      <c r="D21" s="283" t="s">
        <v>1878</v>
      </c>
      <c r="E21" s="283" t="s">
        <v>3821</v>
      </c>
      <c r="F21" s="45"/>
    </row>
  </sheetData>
  <sheetProtection algorithmName="SHA-512" hashValue="hyuIkqbzAlI4WZ6n63pYJjicKUZoHdmYYq6tS55JPVd1subjI1Z90x7vFte2kG3zdI8b47Ae7jJE0khD/jqGDw==" saltValue="Yj1+hFHvLG8RYQD/RPqehw==" spinCount="100000" sheet="1" objects="1" scenarios="1"/>
  <mergeCells count="1">
    <mergeCell ref="A1:F1"/>
  </mergeCells>
  <conditionalFormatting sqref="A1">
    <cfRule type="cellIs" dxfId="1" priority="1" operator="equal">
      <formula>"?"</formula>
    </cfRule>
  </conditionalFormatting>
  <hyperlinks>
    <hyperlink ref="D12" r:id="rId1" xr:uid="{00000000-0004-0000-0500-000006000000}"/>
    <hyperlink ref="E14" r:id="rId2" display="https://www.cms.gov/Medicare/Quality-Initiatives-Patient-Assessment-Instruments/QualityMeasures/Downloads/ACO-and-PCMH-Primary-Care-Measures.pdf" xr:uid="{00000000-0004-0000-0500-000007000000}"/>
    <hyperlink ref="D4" r:id="rId3" xr:uid="{00000000-0004-0000-0500-00001D000000}"/>
    <hyperlink ref="D7" r:id="rId4" xr:uid="{00000000-0004-0000-0500-00001E000000}"/>
    <hyperlink ref="D20" r:id="rId5" xr:uid="{00000000-0004-0000-0500-000021000000}"/>
    <hyperlink ref="D3" r:id="rId6" xr:uid="{00000000-0004-0000-0500-000022000000}"/>
    <hyperlink ref="E8" r:id="rId7" xr:uid="{DB9BA0BC-C479-8C4D-B198-0717252BC962}"/>
    <hyperlink ref="D11" r:id="rId8" xr:uid="{490707DC-B61C-3B4B-B882-D71BCFF4FF63}"/>
    <hyperlink ref="D13" r:id="rId9" xr:uid="{447B2810-1340-6E4D-8414-3A424314C9D9}"/>
    <hyperlink ref="D15" r:id="rId10" xr:uid="{1240AA90-B1D4-A844-A74F-B10F9E8AA031}"/>
    <hyperlink ref="D19" r:id="rId11" xr:uid="{7E639971-35B8-F84A-B60B-DF1F0E161E48}"/>
    <hyperlink ref="D6" r:id="rId12" xr:uid="{8F93F46B-4E7D-C84B-9DCF-99272FFA1B03}"/>
    <hyperlink ref="E9" r:id="rId13" xr:uid="{0F2E9390-79CB-E146-8C75-BC9E06AD4A03}"/>
    <hyperlink ref="D9" r:id="rId14" xr:uid="{4272DF61-64DB-BD44-8AE7-2A7A2E148094}"/>
    <hyperlink ref="D10" r:id="rId15" xr:uid="{00000000-0004-0000-0500-000002000000}"/>
    <hyperlink ref="D21" r:id="rId16" xr:uid="{00000000-0004-0000-0500-000008000000}"/>
    <hyperlink ref="E6" r:id="rId17" xr:uid="{2C5669BD-3093-BA4A-A042-7092FEB4B6AA}"/>
    <hyperlink ref="E4" r:id="rId18" xr:uid="{EC309C5C-4606-F047-8552-12967197408A}"/>
    <hyperlink ref="D5" r:id="rId19" xr:uid="{B3122488-C776-46CD-BD19-B63063EE999A}"/>
    <hyperlink ref="E7" r:id="rId20" xr:uid="{7CFC032B-71EE-47CB-8EA2-65B7E5F9A33B}"/>
    <hyperlink ref="D8" r:id="rId21" xr:uid="{182D3207-BD14-415A-B2F4-D87C61CAF5C9}"/>
    <hyperlink ref="E10" r:id="rId22" xr:uid="{179EC064-3EC5-4B17-8059-11E41AA61EA2}"/>
    <hyperlink ref="E11" r:id="rId23" xr:uid="{ACC14F14-E10C-411E-A9F8-ACA03BCF689A}"/>
    <hyperlink ref="E12" r:id="rId24" xr:uid="{BF931EF5-CC79-401D-A3E8-B36700FE0287}"/>
    <hyperlink ref="E13" r:id="rId25" xr:uid="{EC4328EE-426C-4E87-99D5-6C0EA8DD24C5}"/>
    <hyperlink ref="E15" r:id="rId26" xr:uid="{92A36AC6-494C-41F4-855C-CD28F8991475}"/>
    <hyperlink ref="E16" r:id="rId27" xr:uid="{EFE5D8AC-E33E-4204-895E-4F38D5712FB6}"/>
    <hyperlink ref="D16" r:id="rId28" xr:uid="{04D17861-57BC-4529-ACEA-29F1BD30510F}"/>
    <hyperlink ref="D18" r:id="rId29" xr:uid="{91E0B503-8701-4B7E-9EAD-FAD2F180D3C2}"/>
    <hyperlink ref="E18" r:id="rId30" xr:uid="{DDF24EE9-CB34-4126-BC56-D09CBACF9402}"/>
    <hyperlink ref="E19" r:id="rId31" xr:uid="{9B378F06-1349-4185-9858-6DB5B384B0E7}"/>
    <hyperlink ref="E20" r:id="rId32" xr:uid="{6843D840-ED06-4BA7-A8DF-0DAB5AD3F181}"/>
    <hyperlink ref="E21" r:id="rId33" xr:uid="{485E8DA9-1C9A-4C8E-AAC3-B0299A2B11DB}"/>
    <hyperlink ref="E5" r:id="rId34" xr:uid="{5FF43713-9BD9-4E11-B1A2-F0ED63EDF149}"/>
    <hyperlink ref="E3" r:id="rId35" xr:uid="{D61A72A9-D173-4A0A-8D67-696C84DF306B}"/>
  </hyperlinks>
  <pageMargins left="0.7" right="0.7" top="0.75" bottom="0.75" header="0.3" footer="0.3"/>
  <pageSetup scale="30" fitToWidth="0" fitToHeight="0" orientation="landscape"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1640625" defaultRowHeight="14.5"/>
  <sheetData>
    <row r="1" spans="1:2" ht="93">
      <c r="A1" s="13"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1640625" defaultRowHeight="14.5"/>
  <cols>
    <col min="1" max="1" width="30.7265625" customWidth="1"/>
  </cols>
  <sheetData>
    <row r="2" spans="1:3">
      <c r="A2" t="s">
        <v>186</v>
      </c>
      <c r="B2" t="s">
        <v>201</v>
      </c>
      <c r="C2" t="s">
        <v>203</v>
      </c>
    </row>
    <row r="3" spans="1:3">
      <c r="A3" t="s">
        <v>187</v>
      </c>
      <c r="B3" t="s">
        <v>202</v>
      </c>
      <c r="C3" t="str">
        <f>CONCATENATE(Table3[[#This Row],[Column1]],Table3[[#This Row],[selection_criteria]])</f>
        <v>Details for: Evidence-based and scientifically acceptable</v>
      </c>
    </row>
    <row r="4" spans="1:3">
      <c r="A4" t="s">
        <v>188</v>
      </c>
      <c r="B4" t="s">
        <v>202</v>
      </c>
      <c r="C4" t="str">
        <f>CONCATENATE(Table3[[#This Row],[Column1]],Table3[[#This Row],[selection_criteria]])</f>
        <v>Details for: Has a relevant benchmark</v>
      </c>
    </row>
    <row r="5" spans="1:3">
      <c r="A5" t="s">
        <v>189</v>
      </c>
      <c r="B5" t="s">
        <v>202</v>
      </c>
      <c r="C5" t="str">
        <f>CONCATENATE(Table3[[#This Row],[Column1]],Table3[[#This Row],[selection_criteria]])</f>
        <v>Details for: Not greatly influenced by patient case mix</v>
      </c>
    </row>
    <row r="6" spans="1:3">
      <c r="A6" t="s">
        <v>190</v>
      </c>
      <c r="B6" t="s">
        <v>202</v>
      </c>
      <c r="C6" t="str">
        <f>CONCATENATE(Table3[[#This Row],[Column1]],Table3[[#This Row],[selection_criteria]])</f>
        <v>Details for: Consistent with the goals of the program</v>
      </c>
    </row>
    <row r="7" spans="1:3">
      <c r="A7" t="s">
        <v>191</v>
      </c>
      <c r="B7" t="s">
        <v>202</v>
      </c>
      <c r="C7" t="str">
        <f>CONCATENATE(Table3[[#This Row],[Column1]],Table3[[#This Row],[selection_criteria]])</f>
        <v>Details for: Useable and relevant</v>
      </c>
    </row>
    <row r="8" spans="1:3">
      <c r="A8" t="s">
        <v>192</v>
      </c>
      <c r="B8" t="s">
        <v>202</v>
      </c>
      <c r="C8" t="str">
        <f>CONCATENATE(Table3[[#This Row],[Column1]],Table3[[#This Row],[selection_criteria]])</f>
        <v>Details for: Feasible to collect</v>
      </c>
    </row>
    <row r="9" spans="1:3">
      <c r="A9" t="s">
        <v>193</v>
      </c>
      <c r="B9" t="s">
        <v>202</v>
      </c>
      <c r="C9" t="str">
        <f>CONCATENATE(Table3[[#This Row],[Column1]],Table3[[#This Row],[selection_criteria]])</f>
        <v>Details for: Aligned with other measure sets</v>
      </c>
    </row>
    <row r="10" spans="1:3">
      <c r="A10" t="s">
        <v>194</v>
      </c>
      <c r="B10" t="s">
        <v>202</v>
      </c>
      <c r="C10" t="str">
        <f>CONCATENATE(Table3[[#This Row],[Column1]],Table3[[#This Row],[selection_criteria]])</f>
        <v>Details for: Promotes increased value</v>
      </c>
    </row>
    <row r="11" spans="1:3">
      <c r="A11" t="s">
        <v>195</v>
      </c>
      <c r="B11" t="s">
        <v>202</v>
      </c>
      <c r="C11" t="str">
        <f>CONCATENATE(Table3[[#This Row],[Column1]],Table3[[#This Row],[selection_criteria]])</f>
        <v xml:space="preserve">Details for: Present an opportunity for quality improvement </v>
      </c>
    </row>
    <row r="12" spans="1:3">
      <c r="A12" t="s">
        <v>196</v>
      </c>
      <c r="B12" t="s">
        <v>202</v>
      </c>
      <c r="C12" t="str">
        <f>CONCATENATE(Table3[[#This Row],[Column1]],Table3[[#This Row],[selection_criteria]])</f>
        <v>Details for: Transformative potential</v>
      </c>
    </row>
    <row r="13" spans="1:3">
      <c r="A13" t="s">
        <v>197</v>
      </c>
      <c r="B13" t="s">
        <v>202</v>
      </c>
      <c r="C13" t="str">
        <f>CONCATENATE(Table3[[#This Row],[Column1]],Table3[[#This Row],[selection_criteria]])</f>
        <v>Details for: Sufficient denominator size</v>
      </c>
    </row>
    <row r="14" spans="1:3">
      <c r="A14" t="s">
        <v>198</v>
      </c>
      <c r="B14" t="s">
        <v>202</v>
      </c>
      <c r="C14" t="str">
        <f>CONCATENATE(Table3[[#This Row],[Column1]],Table3[[#This Row],[selection_criteria]])</f>
        <v>Details for: Representative of the array of services provided by the program</v>
      </c>
    </row>
    <row r="15" spans="1:3">
      <c r="A15" t="s">
        <v>199</v>
      </c>
      <c r="B15" t="s">
        <v>202</v>
      </c>
      <c r="C15" t="str">
        <f>CONCATENATE(Table3[[#This Row],[Column1]],Table3[[#This Row],[selection_criteria]])</f>
        <v>Details for: Representative of the diversity of patients served by the program</v>
      </c>
    </row>
    <row r="16" spans="1:3">
      <c r="A16" t="s">
        <v>200</v>
      </c>
      <c r="B16" t="s">
        <v>202</v>
      </c>
      <c r="C16" t="str">
        <f>CONCATENATE(Table3[[#This Row],[Column1]],Table3[[#This Row],[selection_criteria]])</f>
        <v>Details for: Not unreasonably burdensome to payers or providers</v>
      </c>
    </row>
    <row r="22" spans="1:12">
      <c r="A22" s="151" t="s">
        <v>667</v>
      </c>
      <c r="B22" s="151" t="s">
        <v>668</v>
      </c>
      <c r="C22" s="151" t="s">
        <v>669</v>
      </c>
      <c r="D22" s="151" t="s">
        <v>670</v>
      </c>
      <c r="E22" s="151" t="s">
        <v>671</v>
      </c>
      <c r="F22" s="151" t="s">
        <v>672</v>
      </c>
      <c r="G22" s="151" t="s">
        <v>673</v>
      </c>
      <c r="H22" s="151" t="s">
        <v>674</v>
      </c>
      <c r="I22" s="151" t="s">
        <v>675</v>
      </c>
      <c r="J22" s="151" t="s">
        <v>676</v>
      </c>
      <c r="K22" s="151"/>
      <c r="L22" s="151"/>
    </row>
    <row r="23" spans="1:12">
      <c r="A23" s="155" t="s">
        <v>212</v>
      </c>
      <c r="B23" s="155" t="s">
        <v>213</v>
      </c>
      <c r="C23" s="155" t="s">
        <v>214</v>
      </c>
      <c r="D23" s="155" t="s">
        <v>215</v>
      </c>
      <c r="E23" s="155" t="s">
        <v>216</v>
      </c>
      <c r="F23" s="155" t="s">
        <v>217</v>
      </c>
      <c r="G23" s="155" t="s">
        <v>218</v>
      </c>
      <c r="H23" s="155" t="s">
        <v>219</v>
      </c>
      <c r="I23" s="155" t="s">
        <v>220</v>
      </c>
      <c r="J23" s="155" t="s">
        <v>221</v>
      </c>
      <c r="K23" s="155"/>
      <c r="L23" s="155"/>
    </row>
    <row r="24" spans="1:12">
      <c r="A24" s="152" t="s">
        <v>187</v>
      </c>
      <c r="B24" s="152" t="s">
        <v>187</v>
      </c>
      <c r="C24" s="152" t="s">
        <v>187</v>
      </c>
      <c r="D24" s="152" t="s">
        <v>187</v>
      </c>
      <c r="E24" s="152" t="s">
        <v>187</v>
      </c>
      <c r="F24" s="152" t="s">
        <v>187</v>
      </c>
      <c r="G24" s="152" t="s">
        <v>187</v>
      </c>
      <c r="H24" s="152" t="s">
        <v>187</v>
      </c>
      <c r="I24" s="152" t="s">
        <v>187</v>
      </c>
      <c r="J24" s="152" t="s">
        <v>187</v>
      </c>
      <c r="K24" s="152"/>
      <c r="L24" s="152"/>
    </row>
    <row r="25" spans="1:12">
      <c r="A25" s="153" t="s">
        <v>188</v>
      </c>
      <c r="B25" s="153" t="s">
        <v>188</v>
      </c>
      <c r="C25" s="153" t="s">
        <v>188</v>
      </c>
      <c r="D25" s="153" t="s">
        <v>188</v>
      </c>
      <c r="E25" s="153" t="s">
        <v>188</v>
      </c>
      <c r="F25" s="153" t="s">
        <v>188</v>
      </c>
      <c r="G25" s="153" t="s">
        <v>188</v>
      </c>
      <c r="H25" s="153" t="s">
        <v>188</v>
      </c>
      <c r="I25" s="153" t="s">
        <v>188</v>
      </c>
      <c r="J25" s="153" t="s">
        <v>188</v>
      </c>
      <c r="K25" s="153"/>
      <c r="L25" s="153"/>
    </row>
    <row r="26" spans="1:12">
      <c r="A26" s="152" t="s">
        <v>189</v>
      </c>
      <c r="B26" s="152" t="s">
        <v>189</v>
      </c>
      <c r="C26" s="152" t="s">
        <v>189</v>
      </c>
      <c r="D26" s="152" t="s">
        <v>189</v>
      </c>
      <c r="E26" s="152" t="s">
        <v>189</v>
      </c>
      <c r="F26" s="152" t="s">
        <v>189</v>
      </c>
      <c r="G26" s="152" t="s">
        <v>189</v>
      </c>
      <c r="H26" s="152" t="s">
        <v>189</v>
      </c>
      <c r="I26" s="152" t="s">
        <v>189</v>
      </c>
      <c r="J26" s="152" t="s">
        <v>189</v>
      </c>
      <c r="K26" s="152"/>
      <c r="L26" s="152"/>
    </row>
    <row r="27" spans="1:12">
      <c r="A27" s="153" t="s">
        <v>190</v>
      </c>
      <c r="B27" s="153" t="s">
        <v>190</v>
      </c>
      <c r="C27" s="153" t="s">
        <v>190</v>
      </c>
      <c r="D27" s="153" t="s">
        <v>190</v>
      </c>
      <c r="E27" s="153" t="s">
        <v>190</v>
      </c>
      <c r="F27" s="153" t="s">
        <v>190</v>
      </c>
      <c r="G27" s="153" t="s">
        <v>190</v>
      </c>
      <c r="H27" s="153" t="s">
        <v>190</v>
      </c>
      <c r="I27" s="153" t="s">
        <v>190</v>
      </c>
      <c r="J27" s="153" t="s">
        <v>190</v>
      </c>
      <c r="K27" s="153"/>
      <c r="L27" s="153"/>
    </row>
    <row r="28" spans="1:12">
      <c r="A28" s="152" t="s">
        <v>191</v>
      </c>
      <c r="B28" s="152" t="s">
        <v>191</v>
      </c>
      <c r="C28" s="152" t="s">
        <v>191</v>
      </c>
      <c r="D28" s="152" t="s">
        <v>191</v>
      </c>
      <c r="E28" s="152" t="s">
        <v>191</v>
      </c>
      <c r="F28" s="152" t="s">
        <v>191</v>
      </c>
      <c r="G28" s="152" t="s">
        <v>191</v>
      </c>
      <c r="H28" s="152" t="s">
        <v>191</v>
      </c>
      <c r="I28" s="152" t="s">
        <v>191</v>
      </c>
      <c r="J28" s="152" t="s">
        <v>191</v>
      </c>
      <c r="K28" s="152"/>
      <c r="L28" s="152"/>
    </row>
    <row r="29" spans="1:12">
      <c r="A29" s="153" t="s">
        <v>192</v>
      </c>
      <c r="B29" s="153" t="s">
        <v>192</v>
      </c>
      <c r="C29" s="153" t="s">
        <v>192</v>
      </c>
      <c r="D29" s="153" t="s">
        <v>192</v>
      </c>
      <c r="E29" s="153" t="s">
        <v>192</v>
      </c>
      <c r="F29" s="153" t="s">
        <v>192</v>
      </c>
      <c r="G29" s="153" t="s">
        <v>192</v>
      </c>
      <c r="H29" s="153" t="s">
        <v>192</v>
      </c>
      <c r="I29" s="153" t="s">
        <v>192</v>
      </c>
      <c r="J29" s="153" t="s">
        <v>192</v>
      </c>
      <c r="K29" s="153"/>
      <c r="L29" s="153"/>
    </row>
    <row r="30" spans="1:12">
      <c r="A30" s="152" t="s">
        <v>193</v>
      </c>
      <c r="B30" s="152" t="s">
        <v>193</v>
      </c>
      <c r="C30" s="152" t="s">
        <v>193</v>
      </c>
      <c r="D30" s="152" t="s">
        <v>193</v>
      </c>
      <c r="E30" s="152" t="s">
        <v>193</v>
      </c>
      <c r="F30" s="152" t="s">
        <v>193</v>
      </c>
      <c r="G30" s="152" t="s">
        <v>193</v>
      </c>
      <c r="H30" s="152" t="s">
        <v>193</v>
      </c>
      <c r="I30" s="152" t="s">
        <v>193</v>
      </c>
      <c r="J30" s="152" t="s">
        <v>193</v>
      </c>
      <c r="K30" s="152"/>
      <c r="L30" s="152"/>
    </row>
    <row r="31" spans="1:12">
      <c r="A31" s="153" t="s">
        <v>194</v>
      </c>
      <c r="B31" s="153" t="s">
        <v>194</v>
      </c>
      <c r="C31" s="153" t="s">
        <v>194</v>
      </c>
      <c r="D31" s="153" t="s">
        <v>194</v>
      </c>
      <c r="E31" s="153" t="s">
        <v>194</v>
      </c>
      <c r="F31" s="153" t="s">
        <v>194</v>
      </c>
      <c r="G31" s="153" t="s">
        <v>194</v>
      </c>
      <c r="H31" s="153" t="s">
        <v>194</v>
      </c>
      <c r="I31" s="153" t="s">
        <v>194</v>
      </c>
      <c r="J31" s="153" t="s">
        <v>194</v>
      </c>
      <c r="K31" s="153"/>
      <c r="L31" s="153"/>
    </row>
    <row r="32" spans="1:12">
      <c r="A32" s="152" t="s">
        <v>195</v>
      </c>
      <c r="B32" s="152" t="s">
        <v>195</v>
      </c>
      <c r="C32" s="152" t="s">
        <v>195</v>
      </c>
      <c r="D32" s="152" t="s">
        <v>195</v>
      </c>
      <c r="E32" s="152" t="s">
        <v>195</v>
      </c>
      <c r="F32" s="152" t="s">
        <v>195</v>
      </c>
      <c r="G32" s="152" t="s">
        <v>195</v>
      </c>
      <c r="H32" s="152" t="s">
        <v>195</v>
      </c>
      <c r="I32" s="152" t="s">
        <v>195</v>
      </c>
      <c r="J32" s="152" t="s">
        <v>195</v>
      </c>
      <c r="K32" s="152"/>
      <c r="L32" s="152"/>
    </row>
    <row r="33" spans="1:12">
      <c r="A33" s="153" t="s">
        <v>196</v>
      </c>
      <c r="B33" s="153" t="s">
        <v>196</v>
      </c>
      <c r="C33" s="153" t="s">
        <v>196</v>
      </c>
      <c r="D33" s="153" t="s">
        <v>196</v>
      </c>
      <c r="E33" s="153" t="s">
        <v>196</v>
      </c>
      <c r="F33" s="153" t="s">
        <v>196</v>
      </c>
      <c r="G33" s="153" t="s">
        <v>196</v>
      </c>
      <c r="H33" s="153" t="s">
        <v>196</v>
      </c>
      <c r="I33" s="153" t="s">
        <v>196</v>
      </c>
      <c r="J33" s="153" t="s">
        <v>196</v>
      </c>
      <c r="K33" s="153"/>
      <c r="L33" s="153"/>
    </row>
    <row r="34" spans="1:12">
      <c r="A34" s="152" t="s">
        <v>197</v>
      </c>
      <c r="B34" s="152" t="s">
        <v>197</v>
      </c>
      <c r="C34" s="152" t="s">
        <v>197</v>
      </c>
      <c r="D34" s="152" t="s">
        <v>197</v>
      </c>
      <c r="E34" s="152" t="s">
        <v>197</v>
      </c>
      <c r="F34" s="152" t="s">
        <v>197</v>
      </c>
      <c r="G34" s="152" t="s">
        <v>197</v>
      </c>
      <c r="H34" s="152" t="s">
        <v>197</v>
      </c>
      <c r="I34" s="152" t="s">
        <v>197</v>
      </c>
      <c r="J34" s="152" t="s">
        <v>197</v>
      </c>
      <c r="K34" s="152"/>
      <c r="L34" s="152"/>
    </row>
    <row r="35" spans="1:12">
      <c r="A35" s="153" t="s">
        <v>198</v>
      </c>
      <c r="B35" s="153" t="s">
        <v>198</v>
      </c>
      <c r="C35" s="153" t="s">
        <v>198</v>
      </c>
      <c r="D35" s="153" t="s">
        <v>198</v>
      </c>
      <c r="E35" s="153" t="s">
        <v>198</v>
      </c>
      <c r="F35" s="153" t="s">
        <v>198</v>
      </c>
      <c r="G35" s="153" t="s">
        <v>198</v>
      </c>
      <c r="H35" s="153" t="s">
        <v>198</v>
      </c>
      <c r="I35" s="153" t="s">
        <v>198</v>
      </c>
      <c r="J35" s="153" t="s">
        <v>198</v>
      </c>
      <c r="K35" s="153"/>
      <c r="L35" s="153"/>
    </row>
    <row r="36" spans="1:12">
      <c r="A36" s="152" t="s">
        <v>199</v>
      </c>
      <c r="B36" s="152" t="s">
        <v>199</v>
      </c>
      <c r="C36" s="152" t="s">
        <v>199</v>
      </c>
      <c r="D36" s="152" t="s">
        <v>199</v>
      </c>
      <c r="E36" s="152" t="s">
        <v>199</v>
      </c>
      <c r="F36" s="152" t="s">
        <v>199</v>
      </c>
      <c r="G36" s="152" t="s">
        <v>199</v>
      </c>
      <c r="H36" s="152" t="s">
        <v>199</v>
      </c>
      <c r="I36" s="152" t="s">
        <v>199</v>
      </c>
      <c r="J36" s="152" t="s">
        <v>199</v>
      </c>
      <c r="K36" s="152"/>
      <c r="L36" s="152"/>
    </row>
    <row r="37" spans="1:12">
      <c r="A37" s="154" t="s">
        <v>200</v>
      </c>
      <c r="B37" s="154" t="s">
        <v>200</v>
      </c>
      <c r="C37" s="154" t="s">
        <v>200</v>
      </c>
      <c r="D37" s="154" t="s">
        <v>200</v>
      </c>
      <c r="E37" s="154" t="s">
        <v>200</v>
      </c>
      <c r="F37" s="154" t="s">
        <v>200</v>
      </c>
      <c r="G37" s="154" t="s">
        <v>200</v>
      </c>
      <c r="H37" s="154" t="s">
        <v>200</v>
      </c>
      <c r="I37" s="154" t="s">
        <v>200</v>
      </c>
      <c r="J37" s="154" t="s">
        <v>200</v>
      </c>
      <c r="K37" s="154"/>
      <c r="L37" s="154"/>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E178E9-AF55-48AA-864C-525639DA5A9D}">
  <ds:schemaRefs>
    <ds:schemaRef ds:uri="http://purl.org/dc/elements/1.1/"/>
    <ds:schemaRef ds:uri="http://www.w3.org/XML/1998/namespace"/>
    <ds:schemaRef ds:uri="d29a8555-db37-4257-91ea-e6d336cdedf2"/>
    <ds:schemaRef ds:uri="http://schemas.microsoft.com/office/2006/metadata/properties"/>
    <ds:schemaRef ds:uri="http://schemas.microsoft.com/office/2006/documentManagement/types"/>
    <ds:schemaRef ds:uri="http://schemas.openxmlformats.org/package/2006/metadata/core-properties"/>
    <ds:schemaRef ds:uri="b58c3a01-6d6f-4f2f-b2dd-2f5e471462df"/>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3.xml><?xml version="1.0" encoding="utf-8"?>
<ds:datastoreItem xmlns:ds="http://schemas.openxmlformats.org/officeDocument/2006/customXml" ds:itemID="{27333AAD-C2F4-4AF7-88EF-9B5D67120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Summary Stats</vt:lpstr>
      <vt:lpstr>Instruction Sheet</vt:lpstr>
      <vt:lpstr>Alignment Tool</vt:lpstr>
      <vt:lpstr>Measure Selection Tool</vt:lpstr>
      <vt:lpstr>Summary Sheet</vt:lpstr>
      <vt:lpstr>Measure Crosswalk</vt:lpstr>
      <vt:lpstr>Links to Source Documents</vt:lpstr>
      <vt:lpstr>Sheet1</vt:lpstr>
      <vt:lpstr>Sheet2</vt:lpstr>
      <vt:lpstr>'Links to Source Documents'!_ftnref1</vt:lpstr>
      <vt:lpstr>details</vt:lpstr>
      <vt:lpstr>'Instruction Sheet'!Print_Area</vt:lpstr>
      <vt:lpstr>'Links to Source Documents'!Print_Area</vt:lpstr>
      <vt:lpstr>'Measure Crosswalk'!Print_Area</vt:lpstr>
      <vt:lpstr>'Links to Source Documents'!Print_Titles</vt:lpstr>
      <vt:lpstr>'Measure Crosswalk'!Print_Titles</vt:lpstr>
      <vt:lpstr>'Measure Selection Tool'!Print_Titles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2021-06-10T19:25:58Z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