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autoCompressPictures="0"/>
  <mc:AlternateContent xmlns:mc="http://schemas.openxmlformats.org/markup-compatibility/2006">
    <mc:Choice Requires="x15">
      <x15ac:absPath xmlns:x15ac="http://schemas.microsoft.com/office/spreadsheetml/2010/11/ac" url="S:\COST GROWTH BENCHMARK\CONNECTICUT\Quality Council\Quality Council Meetings\2021\Meeting 05-20-21\To be Posted\"/>
    </mc:Choice>
  </mc:AlternateContent>
  <xr:revisionPtr revIDLastSave="0" documentId="8_{BBDB74E1-8AA4-47D0-AEC9-B0A4747FBFC2}" xr6:coauthVersionLast="46" xr6:coauthVersionMax="46" xr10:uidLastSave="{00000000-0000-0000-0000-000000000000}"/>
  <workbookProtection workbookAlgorithmName="SHA-512" workbookHashValue="olKSfI19lG7LvGY8coPLTd1X8XlY4FnMKlSsTN01yWTzN/lllSViYVxuRp6oRddqmORMrkypBQ5/S9pyFhFxJw==" workbookSaltValue="XKxDzQ8nVm7gDs3Iqt6I0w==" workbookSpinCount="100000" lockStructure="1"/>
  <bookViews>
    <workbookView xWindow="-110" yWindow="-110" windowWidth="19420" windowHeight="10420" activeTab="2" xr2:uid="{00000000-000D-0000-FFFF-FFFF00000000}"/>
  </bookViews>
  <sheets>
    <sheet name="Instruction Sheet" sheetId="8" r:id="rId1"/>
    <sheet name="Alignment Tool" sheetId="5" state="hidden" r:id="rId2"/>
    <sheet name="Measure Selection Tool" sheetId="1" r:id="rId3"/>
    <sheet name="Summary Sheet" sheetId="6" r:id="rId4"/>
    <sheet name="Measure Crosswalk" sheetId="14" r:id="rId5"/>
    <sheet name="Links to Source Documents" sheetId="11" r:id="rId6"/>
    <sheet name="Sheet1" sheetId="7" state="hidden" r:id="rId7"/>
    <sheet name="Sheet2" sheetId="13" state="hidden" r:id="rId8"/>
  </sheets>
  <externalReferences>
    <externalReference r:id="rId9"/>
  </externalReferences>
  <definedNames>
    <definedName name="details" localSheetId="4">[1]!Table3[details]</definedName>
    <definedName name="details">Table3[details]</definedName>
    <definedName name="_xlnm.Print_Area" localSheetId="0">'Instruction Sheet'!$A$1:$D$82</definedName>
    <definedName name="_xlnm.Print_Area" localSheetId="5">'Links to Source Documents'!$A$2:$F$13</definedName>
    <definedName name="_xlnm.Print_Area" localSheetId="4">'Measure Crosswalk'!$A$1:$AH$170</definedName>
    <definedName name="_xlnm.Print_Titles" localSheetId="5">'Links to Source Documents'!$2:$2</definedName>
    <definedName name="_xlnm.Print_Titles" localSheetId="4">'Measure Crosswalk'!$A:$C,'Measure Crosswalk'!$3:$3</definedName>
    <definedName name="_xlnm.Print_Titles" localSheetId="2">'Measure Selection Tool'!$A:$C,'Measure Selection Tool'!$1:$5</definedName>
    <definedName name="_xlnm.Print_Titles" localSheetId="3">'Summary Sheet'!$2:$2</definedName>
    <definedName name="selection_criteria" localSheetId="4">[1]!Table3[selection_criteria]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7" i="1" l="1"/>
  <c r="AY6" i="1"/>
  <c r="AY7" i="1"/>
  <c r="AY29" i="1"/>
  <c r="AY30" i="1"/>
  <c r="AY33" i="1"/>
  <c r="AY39" i="1"/>
  <c r="N39" i="1"/>
  <c r="AN39" i="1"/>
  <c r="AO39" i="1"/>
  <c r="AP39" i="1"/>
  <c r="AQ39" i="1"/>
  <c r="AR39" i="1"/>
  <c r="AS39" i="1"/>
  <c r="AT39" i="1"/>
  <c r="AU39" i="1"/>
  <c r="AV39" i="1"/>
  <c r="AW39" i="1"/>
  <c r="BA39" i="1"/>
  <c r="BB39" i="1"/>
  <c r="B40" i="1"/>
  <c r="D40" i="1"/>
  <c r="E40" i="1"/>
  <c r="F40" i="1"/>
  <c r="G40" i="1"/>
  <c r="H40" i="1"/>
  <c r="I40" i="1"/>
  <c r="J40" i="1"/>
  <c r="K40" i="1"/>
  <c r="L40" i="1"/>
  <c r="M40" i="1"/>
  <c r="N40" i="1"/>
  <c r="AN40" i="1"/>
  <c r="AO40" i="1"/>
  <c r="AP40" i="1"/>
  <c r="AQ40" i="1"/>
  <c r="AR40" i="1"/>
  <c r="AS40" i="1"/>
  <c r="AT40" i="1"/>
  <c r="AU40" i="1"/>
  <c r="AV40" i="1"/>
  <c r="AW40" i="1"/>
  <c r="BK40" i="1"/>
  <c r="BL40" i="1"/>
  <c r="BM40" i="1"/>
  <c r="BN40" i="1"/>
  <c r="BO40" i="1"/>
  <c r="BP40" i="1"/>
  <c r="BQ40" i="1"/>
  <c r="BR40" i="1"/>
  <c r="BS40" i="1"/>
  <c r="BT40" i="1"/>
  <c r="BU40" i="1"/>
  <c r="BV40" i="1"/>
  <c r="BW40" i="1"/>
  <c r="BB40" i="1" s="1"/>
  <c r="BX40" i="1"/>
  <c r="BY40" i="1"/>
  <c r="BZ40" i="1"/>
  <c r="CA40" i="1"/>
  <c r="CB40" i="1"/>
  <c r="CC40" i="1"/>
  <c r="F9" i="1"/>
  <c r="G9" i="1"/>
  <c r="I9" i="1"/>
  <c r="J9" i="1"/>
  <c r="L9" i="1"/>
  <c r="M9" i="1"/>
  <c r="N9" i="1"/>
  <c r="AN9" i="1"/>
  <c r="AO9" i="1"/>
  <c r="AP9" i="1"/>
  <c r="AQ9" i="1"/>
  <c r="AR9" i="1"/>
  <c r="AS9" i="1"/>
  <c r="AT9" i="1"/>
  <c r="AU9" i="1"/>
  <c r="AV9" i="1"/>
  <c r="AW9" i="1"/>
  <c r="BK9" i="1"/>
  <c r="BL9" i="1"/>
  <c r="BM9" i="1"/>
  <c r="BN9" i="1"/>
  <c r="BO9" i="1"/>
  <c r="BP9" i="1"/>
  <c r="BQ9" i="1"/>
  <c r="BR9" i="1"/>
  <c r="BS9" i="1"/>
  <c r="BT9" i="1"/>
  <c r="BU9" i="1"/>
  <c r="BV9" i="1"/>
  <c r="BW9" i="1"/>
  <c r="BB9" i="1" s="1"/>
  <c r="BX9" i="1"/>
  <c r="BY9" i="1"/>
  <c r="BZ9" i="1"/>
  <c r="CA9" i="1"/>
  <c r="CB9" i="1"/>
  <c r="CC9" i="1"/>
  <c r="N7" i="1"/>
  <c r="AN7" i="1"/>
  <c r="AO7" i="1"/>
  <c r="AP7" i="1"/>
  <c r="AQ7" i="1"/>
  <c r="AR7" i="1"/>
  <c r="AS7" i="1"/>
  <c r="AT7" i="1"/>
  <c r="AU7" i="1"/>
  <c r="AV7" i="1"/>
  <c r="AW7" i="1"/>
  <c r="BA7" i="1"/>
  <c r="BB7" i="1"/>
  <c r="BC7" i="1"/>
  <c r="F8" i="1"/>
  <c r="G8" i="1"/>
  <c r="I8" i="1"/>
  <c r="J8" i="1"/>
  <c r="L8" i="1"/>
  <c r="M8" i="1"/>
  <c r="N8" i="1"/>
  <c r="AN8" i="1"/>
  <c r="AO8" i="1"/>
  <c r="AP8" i="1"/>
  <c r="AQ8" i="1"/>
  <c r="AR8" i="1"/>
  <c r="AS8" i="1"/>
  <c r="AT8" i="1"/>
  <c r="AU8" i="1"/>
  <c r="AV8" i="1"/>
  <c r="AW8" i="1"/>
  <c r="BK8" i="1"/>
  <c r="BL8" i="1"/>
  <c r="BM8" i="1"/>
  <c r="BN8" i="1"/>
  <c r="BO8" i="1"/>
  <c r="BP8" i="1"/>
  <c r="BQ8" i="1"/>
  <c r="BR8" i="1"/>
  <c r="BS8" i="1"/>
  <c r="BT8" i="1"/>
  <c r="BU8" i="1"/>
  <c r="BV8" i="1"/>
  <c r="BW8" i="1"/>
  <c r="BB8" i="1" s="1"/>
  <c r="BX8" i="1"/>
  <c r="BY8" i="1"/>
  <c r="BZ8" i="1"/>
  <c r="CA8" i="1"/>
  <c r="CB8" i="1"/>
  <c r="CC8" i="1"/>
  <c r="AN10" i="1"/>
  <c r="AO10" i="1"/>
  <c r="AP10" i="1"/>
  <c r="AQ10" i="1"/>
  <c r="AR10" i="1"/>
  <c r="AS10" i="1"/>
  <c r="AT10" i="1"/>
  <c r="AU10" i="1"/>
  <c r="AV10" i="1"/>
  <c r="AW10" i="1"/>
  <c r="BK10" i="1"/>
  <c r="BL10" i="1"/>
  <c r="BM10" i="1"/>
  <c r="BN10" i="1"/>
  <c r="BO10" i="1"/>
  <c r="BP10" i="1"/>
  <c r="BQ10" i="1"/>
  <c r="BR10" i="1"/>
  <c r="BS10" i="1"/>
  <c r="BT10" i="1"/>
  <c r="BU10" i="1"/>
  <c r="BV10" i="1"/>
  <c r="BW10" i="1"/>
  <c r="BB10" i="1" s="1"/>
  <c r="BX10" i="1"/>
  <c r="BY10" i="1"/>
  <c r="BZ10" i="1"/>
  <c r="CA10" i="1"/>
  <c r="CB10" i="1"/>
  <c r="CC10" i="1"/>
  <c r="F45" i="1"/>
  <c r="G45" i="1"/>
  <c r="L45" i="1"/>
  <c r="M45" i="1"/>
  <c r="N45" i="1"/>
  <c r="AN45" i="1"/>
  <c r="AO45" i="1"/>
  <c r="AP45" i="1"/>
  <c r="AQ45" i="1"/>
  <c r="AR45" i="1"/>
  <c r="AS45" i="1"/>
  <c r="AT45" i="1"/>
  <c r="AU45" i="1"/>
  <c r="AV45" i="1"/>
  <c r="AW45" i="1"/>
  <c r="BK45" i="1"/>
  <c r="BL45" i="1"/>
  <c r="BM45" i="1"/>
  <c r="BN45" i="1"/>
  <c r="BO45" i="1"/>
  <c r="BP45" i="1"/>
  <c r="BQ45" i="1"/>
  <c r="BR45" i="1"/>
  <c r="BS45" i="1"/>
  <c r="BT45" i="1"/>
  <c r="BU45" i="1"/>
  <c r="BV45" i="1"/>
  <c r="BW45" i="1"/>
  <c r="BB45" i="1" s="1"/>
  <c r="BX45" i="1"/>
  <c r="BY45" i="1"/>
  <c r="BZ45" i="1"/>
  <c r="CA45" i="1"/>
  <c r="CB45" i="1"/>
  <c r="CC45" i="1"/>
  <c r="F44" i="1"/>
  <c r="G44" i="1"/>
  <c r="L44" i="1"/>
  <c r="M44" i="1"/>
  <c r="N44" i="1"/>
  <c r="AN44" i="1"/>
  <c r="AO44" i="1"/>
  <c r="AP44" i="1"/>
  <c r="AQ44" i="1"/>
  <c r="AR44" i="1"/>
  <c r="AS44" i="1"/>
  <c r="AT44" i="1"/>
  <c r="AU44" i="1"/>
  <c r="AV44" i="1"/>
  <c r="AW44" i="1"/>
  <c r="BK44" i="1"/>
  <c r="BL44" i="1"/>
  <c r="BM44" i="1"/>
  <c r="BN44" i="1"/>
  <c r="BO44" i="1"/>
  <c r="BP44" i="1"/>
  <c r="BQ44" i="1"/>
  <c r="BR44" i="1"/>
  <c r="BS44" i="1"/>
  <c r="BT44" i="1"/>
  <c r="BU44" i="1"/>
  <c r="BV44" i="1"/>
  <c r="BW44" i="1"/>
  <c r="BB44" i="1" s="1"/>
  <c r="BX44" i="1"/>
  <c r="BY44" i="1"/>
  <c r="BZ44" i="1"/>
  <c r="CA44" i="1"/>
  <c r="CB44" i="1"/>
  <c r="CC44" i="1"/>
  <c r="F46" i="1"/>
  <c r="G46" i="1"/>
  <c r="L46" i="1"/>
  <c r="M46" i="1"/>
  <c r="N46" i="1"/>
  <c r="AN46" i="1"/>
  <c r="AO46" i="1"/>
  <c r="AP46" i="1"/>
  <c r="AQ46" i="1"/>
  <c r="AR46" i="1"/>
  <c r="AS46" i="1"/>
  <c r="AT46" i="1"/>
  <c r="AU46" i="1"/>
  <c r="AV46" i="1"/>
  <c r="AW46" i="1"/>
  <c r="BK46" i="1"/>
  <c r="BL46" i="1"/>
  <c r="BM46" i="1"/>
  <c r="BN46" i="1"/>
  <c r="BO46" i="1"/>
  <c r="BP46" i="1"/>
  <c r="BQ46" i="1"/>
  <c r="BR46" i="1"/>
  <c r="BS46" i="1"/>
  <c r="BT46" i="1"/>
  <c r="BU46" i="1"/>
  <c r="BV46" i="1"/>
  <c r="BW46" i="1"/>
  <c r="BB46" i="1" s="1"/>
  <c r="BX46" i="1"/>
  <c r="BY46" i="1"/>
  <c r="BZ46" i="1"/>
  <c r="CA46" i="1"/>
  <c r="CB46" i="1"/>
  <c r="CC46" i="1"/>
  <c r="F47" i="1"/>
  <c r="G47" i="1"/>
  <c r="L47" i="1"/>
  <c r="M47" i="1"/>
  <c r="N47" i="1"/>
  <c r="AN47" i="1"/>
  <c r="AO47" i="1"/>
  <c r="AP47" i="1"/>
  <c r="AQ47" i="1"/>
  <c r="AR47" i="1"/>
  <c r="AS47" i="1"/>
  <c r="AT47" i="1"/>
  <c r="AU47" i="1"/>
  <c r="AV47" i="1"/>
  <c r="AW47" i="1"/>
  <c r="BK47" i="1"/>
  <c r="BL47" i="1"/>
  <c r="BM47" i="1"/>
  <c r="BN47" i="1"/>
  <c r="BO47" i="1"/>
  <c r="BP47" i="1"/>
  <c r="BQ47" i="1"/>
  <c r="BR47" i="1"/>
  <c r="BS47" i="1"/>
  <c r="BT47" i="1"/>
  <c r="BU47" i="1"/>
  <c r="BV47" i="1"/>
  <c r="BW47" i="1"/>
  <c r="BB47" i="1" s="1"/>
  <c r="BX47" i="1"/>
  <c r="BY47" i="1"/>
  <c r="BZ47" i="1"/>
  <c r="CA47" i="1"/>
  <c r="CB47" i="1"/>
  <c r="CC47" i="1"/>
  <c r="N33" i="1"/>
  <c r="AN33" i="1"/>
  <c r="AO33" i="1"/>
  <c r="AP33" i="1"/>
  <c r="AQ33" i="1"/>
  <c r="AR33" i="1"/>
  <c r="AS33" i="1"/>
  <c r="AT33" i="1"/>
  <c r="AU33" i="1"/>
  <c r="AV33" i="1"/>
  <c r="AW33" i="1"/>
  <c r="BA33" i="1"/>
  <c r="BB33" i="1"/>
  <c r="BC33" i="1"/>
  <c r="F32" i="1"/>
  <c r="G32" i="1"/>
  <c r="L32" i="1"/>
  <c r="M32" i="1"/>
  <c r="N32" i="1"/>
  <c r="AN32" i="1"/>
  <c r="AO32" i="1"/>
  <c r="AP32" i="1"/>
  <c r="AQ32" i="1"/>
  <c r="AR32" i="1"/>
  <c r="AS32" i="1"/>
  <c r="AT32" i="1"/>
  <c r="AU32" i="1"/>
  <c r="AV32" i="1"/>
  <c r="AW32" i="1"/>
  <c r="BK32" i="1"/>
  <c r="BL32" i="1"/>
  <c r="BM32" i="1"/>
  <c r="BN32" i="1"/>
  <c r="BO32" i="1"/>
  <c r="BP32" i="1"/>
  <c r="BQ32" i="1"/>
  <c r="BR32" i="1"/>
  <c r="BS32" i="1"/>
  <c r="BT32" i="1"/>
  <c r="BU32" i="1"/>
  <c r="BV32" i="1"/>
  <c r="BW32" i="1"/>
  <c r="BB32" i="1" s="1"/>
  <c r="BX32" i="1"/>
  <c r="BY32" i="1"/>
  <c r="BZ32" i="1"/>
  <c r="CA32" i="1"/>
  <c r="CB32" i="1"/>
  <c r="CC32" i="1"/>
  <c r="F34" i="1"/>
  <c r="G34" i="1"/>
  <c r="L34" i="1"/>
  <c r="M34" i="1"/>
  <c r="N34" i="1"/>
  <c r="AN34" i="1"/>
  <c r="AO34" i="1"/>
  <c r="AP34" i="1"/>
  <c r="AQ34" i="1"/>
  <c r="AR34" i="1"/>
  <c r="AS34" i="1"/>
  <c r="AT34" i="1"/>
  <c r="AU34" i="1"/>
  <c r="AV34" i="1"/>
  <c r="AW34" i="1"/>
  <c r="BK34" i="1"/>
  <c r="BL34" i="1"/>
  <c r="BM34" i="1"/>
  <c r="BN34" i="1"/>
  <c r="BO34" i="1"/>
  <c r="BP34" i="1"/>
  <c r="BQ34" i="1"/>
  <c r="BR34" i="1"/>
  <c r="BS34" i="1"/>
  <c r="BT34" i="1"/>
  <c r="BU34" i="1"/>
  <c r="BV34" i="1"/>
  <c r="BW34" i="1"/>
  <c r="BB34" i="1" s="1"/>
  <c r="BX34" i="1"/>
  <c r="BY34" i="1"/>
  <c r="BZ34" i="1"/>
  <c r="CA34" i="1"/>
  <c r="CB34" i="1"/>
  <c r="CC34" i="1"/>
  <c r="F35" i="1"/>
  <c r="G35" i="1"/>
  <c r="L35" i="1"/>
  <c r="M35" i="1"/>
  <c r="N35" i="1"/>
  <c r="AN35" i="1"/>
  <c r="AO35" i="1"/>
  <c r="AP35" i="1"/>
  <c r="AQ35" i="1"/>
  <c r="AR35" i="1"/>
  <c r="AS35" i="1"/>
  <c r="AT35" i="1"/>
  <c r="AU35" i="1"/>
  <c r="AV35" i="1"/>
  <c r="AW35" i="1"/>
  <c r="BK35" i="1"/>
  <c r="BL35" i="1"/>
  <c r="BM35" i="1"/>
  <c r="BN35" i="1"/>
  <c r="BO35" i="1"/>
  <c r="BP35" i="1"/>
  <c r="BQ35" i="1"/>
  <c r="BR35" i="1"/>
  <c r="BS35" i="1"/>
  <c r="BT35" i="1"/>
  <c r="BU35" i="1"/>
  <c r="BV35" i="1"/>
  <c r="BW35" i="1"/>
  <c r="BB35" i="1" s="1"/>
  <c r="BX35" i="1"/>
  <c r="BY35" i="1"/>
  <c r="BZ35" i="1"/>
  <c r="CA35" i="1"/>
  <c r="CB35" i="1"/>
  <c r="CC35" i="1"/>
  <c r="F36" i="1"/>
  <c r="G36" i="1"/>
  <c r="L36" i="1"/>
  <c r="M36" i="1"/>
  <c r="N36" i="1"/>
  <c r="AN36" i="1"/>
  <c r="AO36" i="1"/>
  <c r="AP36" i="1"/>
  <c r="AQ36" i="1"/>
  <c r="AR36" i="1"/>
  <c r="AS36" i="1"/>
  <c r="AT36" i="1"/>
  <c r="AU36" i="1"/>
  <c r="AV36" i="1"/>
  <c r="AW36" i="1"/>
  <c r="BK36" i="1"/>
  <c r="BL36" i="1"/>
  <c r="BM36" i="1"/>
  <c r="BN36" i="1"/>
  <c r="BO36" i="1"/>
  <c r="BP36" i="1"/>
  <c r="BQ36" i="1"/>
  <c r="BR36" i="1"/>
  <c r="BS36" i="1"/>
  <c r="BT36" i="1"/>
  <c r="BU36" i="1"/>
  <c r="BV36" i="1"/>
  <c r="BW36" i="1"/>
  <c r="BB36" i="1" s="1"/>
  <c r="BX36" i="1"/>
  <c r="BY36" i="1"/>
  <c r="BZ36" i="1"/>
  <c r="CA36" i="1"/>
  <c r="CB36" i="1"/>
  <c r="CC36" i="1"/>
  <c r="B37" i="1"/>
  <c r="D37" i="1"/>
  <c r="E37" i="1"/>
  <c r="F37" i="1"/>
  <c r="G37" i="1"/>
  <c r="I37" i="1"/>
  <c r="J37" i="1"/>
  <c r="K37" i="1"/>
  <c r="L37" i="1"/>
  <c r="M37" i="1"/>
  <c r="N37" i="1"/>
  <c r="AN37" i="1"/>
  <c r="AO37" i="1"/>
  <c r="AP37" i="1"/>
  <c r="AQ37" i="1"/>
  <c r="AR37" i="1"/>
  <c r="AS37" i="1"/>
  <c r="AT37" i="1"/>
  <c r="AU37" i="1"/>
  <c r="AV37" i="1"/>
  <c r="AW37" i="1"/>
  <c r="BK37" i="1"/>
  <c r="BL37" i="1"/>
  <c r="BM37" i="1"/>
  <c r="BN37" i="1"/>
  <c r="BO37" i="1"/>
  <c r="BP37" i="1"/>
  <c r="BQ37" i="1"/>
  <c r="BR37" i="1"/>
  <c r="BS37" i="1"/>
  <c r="BT37" i="1"/>
  <c r="BU37" i="1"/>
  <c r="BV37" i="1"/>
  <c r="BW37" i="1"/>
  <c r="BB37" i="1" s="1"/>
  <c r="BX37" i="1"/>
  <c r="BY37" i="1"/>
  <c r="BZ37" i="1"/>
  <c r="CA37" i="1"/>
  <c r="CB37" i="1"/>
  <c r="CC37" i="1"/>
  <c r="F38" i="1"/>
  <c r="G38" i="1"/>
  <c r="L38" i="1"/>
  <c r="M38" i="1"/>
  <c r="N38" i="1"/>
  <c r="AN38" i="1"/>
  <c r="AO38" i="1"/>
  <c r="AP38" i="1"/>
  <c r="AQ38" i="1"/>
  <c r="AR38" i="1"/>
  <c r="AS38" i="1"/>
  <c r="AT38" i="1"/>
  <c r="AU38" i="1"/>
  <c r="AV38" i="1"/>
  <c r="AW38" i="1"/>
  <c r="BK38" i="1"/>
  <c r="BL38" i="1"/>
  <c r="BM38" i="1"/>
  <c r="BN38" i="1"/>
  <c r="BO38" i="1"/>
  <c r="BP38" i="1"/>
  <c r="BQ38" i="1"/>
  <c r="BR38" i="1"/>
  <c r="BS38" i="1"/>
  <c r="BT38" i="1"/>
  <c r="BU38" i="1"/>
  <c r="BV38" i="1"/>
  <c r="BW38" i="1"/>
  <c r="BB38" i="1" s="1"/>
  <c r="BX38" i="1"/>
  <c r="BY38" i="1"/>
  <c r="BZ38" i="1"/>
  <c r="CA38" i="1"/>
  <c r="CB38" i="1"/>
  <c r="CC38" i="1"/>
  <c r="B31" i="1"/>
  <c r="D31" i="1"/>
  <c r="E31" i="1"/>
  <c r="F31" i="1"/>
  <c r="G31" i="1"/>
  <c r="H31" i="1"/>
  <c r="I31" i="1"/>
  <c r="J31" i="1"/>
  <c r="K31" i="1"/>
  <c r="L31" i="1"/>
  <c r="M31" i="1"/>
  <c r="N31" i="1"/>
  <c r="AN31" i="1"/>
  <c r="AO31" i="1"/>
  <c r="AP31" i="1"/>
  <c r="AQ31" i="1"/>
  <c r="AR31" i="1"/>
  <c r="AS31" i="1"/>
  <c r="AT31" i="1"/>
  <c r="AU31" i="1"/>
  <c r="AV31" i="1"/>
  <c r="AW31" i="1"/>
  <c r="BK31" i="1"/>
  <c r="BL31" i="1"/>
  <c r="BM31" i="1"/>
  <c r="BN31" i="1"/>
  <c r="BO31" i="1"/>
  <c r="BP31" i="1"/>
  <c r="BQ31" i="1"/>
  <c r="BR31" i="1"/>
  <c r="BS31" i="1"/>
  <c r="BT31" i="1"/>
  <c r="BU31" i="1"/>
  <c r="BV31" i="1"/>
  <c r="BW31" i="1"/>
  <c r="BB31" i="1" s="1"/>
  <c r="BX31" i="1"/>
  <c r="BY31" i="1"/>
  <c r="BZ31" i="1"/>
  <c r="CA31" i="1"/>
  <c r="CB31" i="1"/>
  <c r="CC31" i="1"/>
  <c r="AY31" i="1" l="1"/>
  <c r="AY37" i="1"/>
  <c r="AY8" i="1"/>
  <c r="AY38" i="1"/>
  <c r="AY45" i="1"/>
  <c r="AY34" i="1"/>
  <c r="AY32" i="1"/>
  <c r="AY9" i="1"/>
  <c r="AY44" i="1"/>
  <c r="AY36" i="1"/>
  <c r="AY47" i="1"/>
  <c r="AY10" i="1"/>
  <c r="AY35" i="1"/>
  <c r="AY46" i="1"/>
  <c r="AY40" i="1"/>
  <c r="S40" i="1"/>
  <c r="S39" i="1"/>
  <c r="S9" i="1"/>
  <c r="BA40" i="1"/>
  <c r="BC40" i="1"/>
  <c r="BC39" i="1"/>
  <c r="BA9" i="1"/>
  <c r="AZ40" i="1"/>
  <c r="AZ39" i="1"/>
  <c r="BC9" i="1"/>
  <c r="S7" i="1"/>
  <c r="AZ9" i="1"/>
  <c r="S8" i="1"/>
  <c r="BC8" i="1"/>
  <c r="AZ7" i="1"/>
  <c r="AX7" i="1" s="1"/>
  <c r="BA8" i="1"/>
  <c r="S10" i="1"/>
  <c r="BC10" i="1"/>
  <c r="AZ8" i="1"/>
  <c r="BA10" i="1"/>
  <c r="S45" i="1"/>
  <c r="AZ10" i="1"/>
  <c r="BA45" i="1"/>
  <c r="S47" i="1"/>
  <c r="BC45" i="1"/>
  <c r="BA44" i="1"/>
  <c r="AZ45" i="1"/>
  <c r="S44" i="1"/>
  <c r="BA47" i="1"/>
  <c r="BC44" i="1"/>
  <c r="S46" i="1"/>
  <c r="BC47" i="1"/>
  <c r="BC46" i="1"/>
  <c r="AZ44" i="1"/>
  <c r="BA46" i="1"/>
  <c r="AZ47" i="1"/>
  <c r="AZ46" i="1"/>
  <c r="BA35" i="1"/>
  <c r="S33" i="1"/>
  <c r="BA36" i="1"/>
  <c r="S34" i="1"/>
  <c r="BA38" i="1"/>
  <c r="AZ33" i="1"/>
  <c r="AX33" i="1" s="1"/>
  <c r="BA34" i="1"/>
  <c r="BC36" i="1"/>
  <c r="S32" i="1"/>
  <c r="BC34" i="1"/>
  <c r="BC32" i="1"/>
  <c r="S36" i="1"/>
  <c r="S35" i="1"/>
  <c r="BA32" i="1"/>
  <c r="BC35" i="1"/>
  <c r="BA31" i="1"/>
  <c r="S37" i="1"/>
  <c r="S38" i="1"/>
  <c r="BC38" i="1"/>
  <c r="BC37" i="1"/>
  <c r="AZ36" i="1"/>
  <c r="AZ35" i="1"/>
  <c r="AZ34" i="1"/>
  <c r="AZ32" i="1"/>
  <c r="BA37" i="1"/>
  <c r="BC31" i="1"/>
  <c r="AZ31" i="1"/>
  <c r="S31" i="1"/>
  <c r="AZ38" i="1"/>
  <c r="AZ37" i="1"/>
  <c r="B13" i="1"/>
  <c r="D13" i="1"/>
  <c r="E13" i="1"/>
  <c r="F13" i="1"/>
  <c r="G13" i="1"/>
  <c r="H13" i="1"/>
  <c r="I13" i="1"/>
  <c r="J13" i="1"/>
  <c r="K13" i="1"/>
  <c r="L13" i="1"/>
  <c r="M13" i="1"/>
  <c r="N13" i="1"/>
  <c r="AN13" i="1"/>
  <c r="AO13" i="1"/>
  <c r="AP13" i="1"/>
  <c r="AQ13" i="1"/>
  <c r="AR13" i="1"/>
  <c r="AS13" i="1"/>
  <c r="AT13" i="1"/>
  <c r="AU13" i="1"/>
  <c r="AV13" i="1"/>
  <c r="AW13" i="1"/>
  <c r="BM13" i="1"/>
  <c r="BN13" i="1"/>
  <c r="BO13" i="1"/>
  <c r="BP13" i="1"/>
  <c r="BQ13" i="1"/>
  <c r="BR13" i="1"/>
  <c r="BS13" i="1"/>
  <c r="BT13" i="1"/>
  <c r="BU13" i="1"/>
  <c r="BV13" i="1"/>
  <c r="BW13" i="1"/>
  <c r="BB13" i="1" s="1"/>
  <c r="BX13" i="1"/>
  <c r="BY13" i="1"/>
  <c r="BZ13" i="1"/>
  <c r="CA13" i="1"/>
  <c r="CB13" i="1"/>
  <c r="CC13" i="1"/>
  <c r="B14" i="1"/>
  <c r="D14" i="1"/>
  <c r="E14" i="1"/>
  <c r="F14" i="1"/>
  <c r="G14" i="1"/>
  <c r="H14" i="1"/>
  <c r="I14" i="1"/>
  <c r="J14" i="1"/>
  <c r="K14" i="1"/>
  <c r="L14" i="1"/>
  <c r="M14" i="1"/>
  <c r="N14" i="1"/>
  <c r="AN14" i="1"/>
  <c r="AO14" i="1"/>
  <c r="AP14" i="1"/>
  <c r="AQ14" i="1"/>
  <c r="AR14" i="1"/>
  <c r="AS14" i="1"/>
  <c r="AT14" i="1"/>
  <c r="AU14" i="1"/>
  <c r="AV14" i="1"/>
  <c r="AW14" i="1"/>
  <c r="BM14" i="1"/>
  <c r="BN14" i="1"/>
  <c r="BO14" i="1"/>
  <c r="BP14" i="1"/>
  <c r="BQ14" i="1"/>
  <c r="BR14" i="1"/>
  <c r="BS14" i="1"/>
  <c r="BT14" i="1"/>
  <c r="BU14" i="1"/>
  <c r="BV14" i="1"/>
  <c r="BW14" i="1"/>
  <c r="BB14" i="1" s="1"/>
  <c r="BX14" i="1"/>
  <c r="BY14" i="1"/>
  <c r="BZ14" i="1"/>
  <c r="CA14" i="1"/>
  <c r="CB14" i="1"/>
  <c r="CC14" i="1"/>
  <c r="B11" i="1"/>
  <c r="D11" i="1"/>
  <c r="E11" i="1"/>
  <c r="F11" i="1"/>
  <c r="G11" i="1"/>
  <c r="H11" i="1"/>
  <c r="I11" i="1"/>
  <c r="J11" i="1"/>
  <c r="K11" i="1"/>
  <c r="L11" i="1"/>
  <c r="M11" i="1"/>
  <c r="N11" i="1"/>
  <c r="AN11" i="1"/>
  <c r="AO11" i="1"/>
  <c r="AP11" i="1"/>
  <c r="AQ11" i="1"/>
  <c r="AR11" i="1"/>
  <c r="AS11" i="1"/>
  <c r="AT11" i="1"/>
  <c r="AU11" i="1"/>
  <c r="AV11" i="1"/>
  <c r="AW11" i="1"/>
  <c r="BM11" i="1"/>
  <c r="BN11" i="1"/>
  <c r="BO11" i="1"/>
  <c r="BP11" i="1"/>
  <c r="BQ11" i="1"/>
  <c r="BR11" i="1"/>
  <c r="BS11" i="1"/>
  <c r="BT11" i="1"/>
  <c r="BU11" i="1"/>
  <c r="BV11" i="1"/>
  <c r="BW11" i="1"/>
  <c r="BB11" i="1" s="1"/>
  <c r="BX11" i="1"/>
  <c r="BY11" i="1"/>
  <c r="BZ11" i="1"/>
  <c r="CA11" i="1"/>
  <c r="CB11" i="1"/>
  <c r="CC11" i="1"/>
  <c r="B12" i="1"/>
  <c r="D12" i="1"/>
  <c r="E12" i="1"/>
  <c r="F12" i="1"/>
  <c r="G12" i="1"/>
  <c r="H12" i="1"/>
  <c r="I12" i="1"/>
  <c r="J12" i="1"/>
  <c r="K12" i="1"/>
  <c r="L12" i="1"/>
  <c r="M12" i="1"/>
  <c r="N12" i="1"/>
  <c r="AN12" i="1"/>
  <c r="AO12" i="1"/>
  <c r="AP12" i="1"/>
  <c r="AQ12" i="1"/>
  <c r="AR12" i="1"/>
  <c r="AS12" i="1"/>
  <c r="AT12" i="1"/>
  <c r="AU12" i="1"/>
  <c r="AV12" i="1"/>
  <c r="AW12" i="1"/>
  <c r="BM12" i="1"/>
  <c r="BN12" i="1"/>
  <c r="BO12" i="1"/>
  <c r="BP12" i="1"/>
  <c r="BQ12" i="1"/>
  <c r="BR12" i="1"/>
  <c r="BS12" i="1"/>
  <c r="BT12" i="1"/>
  <c r="BU12" i="1"/>
  <c r="BV12" i="1"/>
  <c r="BW12" i="1"/>
  <c r="BB12" i="1" s="1"/>
  <c r="BX12" i="1"/>
  <c r="BY12" i="1"/>
  <c r="BZ12" i="1"/>
  <c r="CA12" i="1"/>
  <c r="CB12" i="1"/>
  <c r="CC12" i="1"/>
  <c r="AX36" i="1" l="1"/>
  <c r="AX34" i="1"/>
  <c r="AX38" i="1"/>
  <c r="AX44" i="1"/>
  <c r="AX10" i="1"/>
  <c r="AX32" i="1"/>
  <c r="AX46" i="1"/>
  <c r="AX47" i="1"/>
  <c r="AX9" i="1"/>
  <c r="AX37" i="1"/>
  <c r="AX35" i="1"/>
  <c r="AX45" i="1"/>
  <c r="AX39" i="1"/>
  <c r="AX31" i="1"/>
  <c r="AX40" i="1"/>
  <c r="AX8" i="1"/>
  <c r="S11" i="1"/>
  <c r="S14" i="1"/>
  <c r="S13" i="1"/>
  <c r="S12" i="1"/>
  <c r="BA14" i="1"/>
  <c r="BC14" i="1"/>
  <c r="BA13" i="1"/>
  <c r="BC13" i="1"/>
  <c r="BA12" i="1"/>
  <c r="BC11" i="1"/>
  <c r="BA11" i="1"/>
  <c r="BC12" i="1"/>
  <c r="O4" i="14" l="1"/>
  <c r="BL13" i="1" l="1"/>
  <c r="AY13" i="1" s="1"/>
  <c r="BL14" i="1"/>
  <c r="AY14" i="1" s="1"/>
  <c r="BL22" i="1"/>
  <c r="BL11" i="1"/>
  <c r="AY11" i="1" s="1"/>
  <c r="BL12" i="1"/>
  <c r="AY12" i="1" s="1"/>
  <c r="BL25" i="1"/>
  <c r="B25" i="1"/>
  <c r="D25" i="1"/>
  <c r="E25" i="1"/>
  <c r="F25" i="1"/>
  <c r="G25" i="1"/>
  <c r="H25" i="1"/>
  <c r="I25" i="1"/>
  <c r="J25" i="1"/>
  <c r="K25" i="1"/>
  <c r="L25" i="1"/>
  <c r="M25" i="1"/>
  <c r="N25" i="1"/>
  <c r="AN25" i="1"/>
  <c r="AO25" i="1"/>
  <c r="AP25" i="1"/>
  <c r="AQ25" i="1"/>
  <c r="AR25" i="1"/>
  <c r="AS25" i="1"/>
  <c r="AT25" i="1"/>
  <c r="AU25" i="1"/>
  <c r="AV25" i="1"/>
  <c r="AW25" i="1"/>
  <c r="BM25" i="1"/>
  <c r="BN25" i="1"/>
  <c r="BO25" i="1"/>
  <c r="BP25" i="1"/>
  <c r="BQ25" i="1"/>
  <c r="BR25" i="1"/>
  <c r="BS25" i="1"/>
  <c r="BT25" i="1"/>
  <c r="BU25" i="1"/>
  <c r="BV25" i="1"/>
  <c r="BW25" i="1"/>
  <c r="BB25" i="1" s="1"/>
  <c r="BX25" i="1"/>
  <c r="BY25" i="1"/>
  <c r="BZ25" i="1"/>
  <c r="CA25" i="1"/>
  <c r="CB25" i="1"/>
  <c r="CC25" i="1"/>
  <c r="B22" i="1"/>
  <c r="D22" i="1"/>
  <c r="E22" i="1"/>
  <c r="F22" i="1"/>
  <c r="G22" i="1"/>
  <c r="H22" i="1"/>
  <c r="I22" i="1"/>
  <c r="J22" i="1"/>
  <c r="K22" i="1"/>
  <c r="L22" i="1"/>
  <c r="M22" i="1"/>
  <c r="N22" i="1"/>
  <c r="AN22" i="1"/>
  <c r="AO22" i="1"/>
  <c r="AP22" i="1"/>
  <c r="AQ22" i="1"/>
  <c r="AR22" i="1"/>
  <c r="AS22" i="1"/>
  <c r="AT22" i="1"/>
  <c r="AU22" i="1"/>
  <c r="AV22" i="1"/>
  <c r="AW22" i="1"/>
  <c r="BM22" i="1"/>
  <c r="BN22" i="1"/>
  <c r="BO22" i="1"/>
  <c r="BP22" i="1"/>
  <c r="BQ22" i="1"/>
  <c r="BR22" i="1"/>
  <c r="BS22" i="1"/>
  <c r="BT22" i="1"/>
  <c r="BU22" i="1"/>
  <c r="BV22" i="1"/>
  <c r="BW22" i="1"/>
  <c r="BB22" i="1" s="1"/>
  <c r="BX22" i="1"/>
  <c r="BY22" i="1"/>
  <c r="BZ22" i="1"/>
  <c r="CA22" i="1"/>
  <c r="CB22" i="1"/>
  <c r="CC22" i="1"/>
  <c r="B23" i="1"/>
  <c r="D23" i="1"/>
  <c r="E23" i="1"/>
  <c r="F23" i="1"/>
  <c r="G23" i="1"/>
  <c r="H23" i="1"/>
  <c r="I23" i="1"/>
  <c r="J23" i="1"/>
  <c r="K23" i="1"/>
  <c r="L23" i="1"/>
  <c r="M23" i="1"/>
  <c r="N23" i="1"/>
  <c r="AN23" i="1"/>
  <c r="AO23" i="1"/>
  <c r="AP23" i="1"/>
  <c r="AQ23" i="1"/>
  <c r="AR23" i="1"/>
  <c r="AS23" i="1"/>
  <c r="AT23" i="1"/>
  <c r="AU23" i="1"/>
  <c r="AV23" i="1"/>
  <c r="AW23" i="1"/>
  <c r="BL23" i="1"/>
  <c r="BM23" i="1"/>
  <c r="BN23" i="1"/>
  <c r="BO23" i="1"/>
  <c r="BP23" i="1"/>
  <c r="BQ23" i="1"/>
  <c r="BR23" i="1"/>
  <c r="BS23" i="1"/>
  <c r="BT23" i="1"/>
  <c r="BU23" i="1"/>
  <c r="BV23" i="1"/>
  <c r="BW23" i="1"/>
  <c r="BB23" i="1" s="1"/>
  <c r="BX23" i="1"/>
  <c r="BY23" i="1"/>
  <c r="BZ23" i="1"/>
  <c r="CA23" i="1"/>
  <c r="CB23" i="1"/>
  <c r="CC23" i="1"/>
  <c r="B24" i="1"/>
  <c r="D24" i="1"/>
  <c r="E24" i="1"/>
  <c r="F24" i="1"/>
  <c r="G24" i="1"/>
  <c r="H24" i="1"/>
  <c r="I24" i="1"/>
  <c r="J24" i="1"/>
  <c r="K24" i="1"/>
  <c r="L24" i="1"/>
  <c r="M24" i="1"/>
  <c r="N24" i="1"/>
  <c r="AN24" i="1"/>
  <c r="AO24" i="1"/>
  <c r="AP24" i="1"/>
  <c r="AQ24" i="1"/>
  <c r="AR24" i="1"/>
  <c r="AS24" i="1"/>
  <c r="AT24" i="1"/>
  <c r="AU24" i="1"/>
  <c r="AV24" i="1"/>
  <c r="AW24" i="1"/>
  <c r="BL24" i="1"/>
  <c r="BM24" i="1"/>
  <c r="BN24" i="1"/>
  <c r="BO24" i="1"/>
  <c r="BP24" i="1"/>
  <c r="BQ24" i="1"/>
  <c r="BR24" i="1"/>
  <c r="BS24" i="1"/>
  <c r="BT24" i="1"/>
  <c r="BU24" i="1"/>
  <c r="BV24" i="1"/>
  <c r="BW24" i="1"/>
  <c r="BB24" i="1" s="1"/>
  <c r="BX24" i="1"/>
  <c r="BY24" i="1"/>
  <c r="BZ24" i="1"/>
  <c r="CA24" i="1"/>
  <c r="CB24" i="1"/>
  <c r="CC24" i="1"/>
  <c r="F19" i="1"/>
  <c r="G19" i="1"/>
  <c r="L19" i="1"/>
  <c r="M19" i="1"/>
  <c r="N19" i="1"/>
  <c r="AN19" i="1"/>
  <c r="AO19" i="1"/>
  <c r="AP19" i="1"/>
  <c r="AQ19" i="1"/>
  <c r="AR19" i="1"/>
  <c r="AS19" i="1"/>
  <c r="AT19" i="1"/>
  <c r="AU19" i="1"/>
  <c r="AV19" i="1"/>
  <c r="AW19" i="1"/>
  <c r="BK19" i="1"/>
  <c r="BL19" i="1"/>
  <c r="BM19" i="1"/>
  <c r="BN19" i="1"/>
  <c r="BO19" i="1"/>
  <c r="BP19" i="1"/>
  <c r="BQ19" i="1"/>
  <c r="BR19" i="1"/>
  <c r="BS19" i="1"/>
  <c r="BT19" i="1"/>
  <c r="BU19" i="1"/>
  <c r="BV19" i="1"/>
  <c r="BW19" i="1"/>
  <c r="BB19" i="1" s="1"/>
  <c r="BX19" i="1"/>
  <c r="BY19" i="1"/>
  <c r="BZ19" i="1"/>
  <c r="CA19" i="1"/>
  <c r="CB19" i="1"/>
  <c r="CC19" i="1"/>
  <c r="BK13" i="1"/>
  <c r="AZ13" i="1" s="1"/>
  <c r="AX13" i="1" s="1"/>
  <c r="BK14" i="1"/>
  <c r="BK11" i="1"/>
  <c r="BK12" i="1"/>
  <c r="AZ12" i="1" s="1"/>
  <c r="AX12" i="1" s="1"/>
  <c r="AY24" i="1" l="1"/>
  <c r="AY25" i="1"/>
  <c r="AY19" i="1"/>
  <c r="AY23" i="1"/>
  <c r="AY22" i="1"/>
  <c r="AZ14" i="1"/>
  <c r="AX14" i="1" s="1"/>
  <c r="AZ11" i="1"/>
  <c r="AX11" i="1" s="1"/>
  <c r="S25" i="1"/>
  <c r="BK22" i="1"/>
  <c r="AZ22" i="1" s="1"/>
  <c r="BK23" i="1"/>
  <c r="AZ23" i="1" s="1"/>
  <c r="BK25" i="1"/>
  <c r="AZ25" i="1" s="1"/>
  <c r="BK24" i="1"/>
  <c r="AZ24" i="1" s="1"/>
  <c r="BA25" i="1"/>
  <c r="BC25" i="1"/>
  <c r="S23" i="1"/>
  <c r="S22" i="1"/>
  <c r="S19" i="1"/>
  <c r="S24" i="1"/>
  <c r="BA23" i="1"/>
  <c r="BA22" i="1"/>
  <c r="BA24" i="1"/>
  <c r="BC24" i="1"/>
  <c r="BC23" i="1"/>
  <c r="BC22" i="1"/>
  <c r="BA19" i="1"/>
  <c r="BC19" i="1"/>
  <c r="AZ19" i="1"/>
  <c r="H43" i="1"/>
  <c r="O741" i="14"/>
  <c r="O742" i="14"/>
  <c r="O743" i="14"/>
  <c r="O773" i="14"/>
  <c r="O745" i="14"/>
  <c r="O746" i="14"/>
  <c r="O774" i="14"/>
  <c r="O808" i="14"/>
  <c r="O809" i="14"/>
  <c r="O479" i="14"/>
  <c r="O751" i="14"/>
  <c r="O480" i="14"/>
  <c r="O763" i="14"/>
  <c r="O754" i="14"/>
  <c r="O755" i="14"/>
  <c r="O756" i="14"/>
  <c r="O757" i="14"/>
  <c r="O777" i="14"/>
  <c r="O759" i="14"/>
  <c r="O760" i="14"/>
  <c r="O761" i="14"/>
  <c r="O450" i="14"/>
  <c r="O762" i="14"/>
  <c r="O507" i="14"/>
  <c r="O764" i="14"/>
  <c r="O765" i="14"/>
  <c r="O766" i="14"/>
  <c r="O519" i="14"/>
  <c r="O768" i="14"/>
  <c r="O810" i="14"/>
  <c r="O770" i="14"/>
  <c r="O771" i="14"/>
  <c r="O772" i="14"/>
  <c r="O811" i="14"/>
  <c r="O812" i="14"/>
  <c r="O775" i="14"/>
  <c r="O776" i="14"/>
  <c r="O486" i="14"/>
  <c r="O778" i="14"/>
  <c r="O779" i="14"/>
  <c r="O780" i="14"/>
  <c r="O260" i="14"/>
  <c r="O749" i="14"/>
  <c r="O783" i="14"/>
  <c r="O265" i="14"/>
  <c r="O785" i="14"/>
  <c r="O786" i="14"/>
  <c r="O787" i="14"/>
  <c r="O788" i="14"/>
  <c r="O789" i="14"/>
  <c r="O790" i="14"/>
  <c r="O791" i="14"/>
  <c r="O792" i="14"/>
  <c r="O793" i="14"/>
  <c r="O794" i="14"/>
  <c r="O795" i="14"/>
  <c r="O796" i="14"/>
  <c r="O797" i="14"/>
  <c r="O798" i="14"/>
  <c r="O799" i="14"/>
  <c r="O800" i="14"/>
  <c r="O801" i="14"/>
  <c r="O802" i="14"/>
  <c r="O803" i="14"/>
  <c r="O804" i="14"/>
  <c r="O805" i="14"/>
  <c r="O806" i="14"/>
  <c r="O807" i="14"/>
  <c r="O481" i="14"/>
  <c r="O482" i="14"/>
  <c r="O483" i="14"/>
  <c r="O484" i="14"/>
  <c r="O485" i="14"/>
  <c r="O813" i="14"/>
  <c r="O814" i="14"/>
  <c r="O490" i="14"/>
  <c r="O816" i="14"/>
  <c r="O5" i="14"/>
  <c r="O6" i="14"/>
  <c r="O7" i="14"/>
  <c r="O8" i="14"/>
  <c r="O451"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784"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521"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99" i="14"/>
  <c r="O815" i="14"/>
  <c r="O315" i="14"/>
  <c r="O452" i="14"/>
  <c r="O709" i="14"/>
  <c r="O545"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454" i="14"/>
  <c r="O254" i="14"/>
  <c r="O255" i="14"/>
  <c r="O256" i="14"/>
  <c r="O257" i="14"/>
  <c r="O258" i="14"/>
  <c r="O259" i="14"/>
  <c r="O673" i="14"/>
  <c r="O261" i="14"/>
  <c r="O262" i="14"/>
  <c r="O263" i="14"/>
  <c r="O264" i="14"/>
  <c r="O216" i="14"/>
  <c r="O266" i="14"/>
  <c r="O267" i="14"/>
  <c r="O268" i="14"/>
  <c r="O269" i="14"/>
  <c r="O270" i="14"/>
  <c r="O271" i="14"/>
  <c r="O272" i="14"/>
  <c r="O273" i="14"/>
  <c r="O274" i="14"/>
  <c r="O275" i="14"/>
  <c r="O276" i="14"/>
  <c r="O277" i="14"/>
  <c r="O278" i="14"/>
  <c r="O279" i="14"/>
  <c r="O280" i="14"/>
  <c r="O455" i="14"/>
  <c r="O281" i="14"/>
  <c r="O282" i="14"/>
  <c r="O283" i="14"/>
  <c r="O284" i="14"/>
  <c r="O285" i="14"/>
  <c r="O286" i="14"/>
  <c r="O287" i="14"/>
  <c r="O288" i="14"/>
  <c r="O289" i="14"/>
  <c r="O290" i="14"/>
  <c r="O291" i="14"/>
  <c r="O292" i="14"/>
  <c r="O293" i="14"/>
  <c r="O294" i="14"/>
  <c r="O295" i="14"/>
  <c r="O296" i="14"/>
  <c r="O297" i="14"/>
  <c r="O298" i="14"/>
  <c r="O217" i="14"/>
  <c r="O300" i="14"/>
  <c r="O301" i="14"/>
  <c r="O302" i="14"/>
  <c r="O303" i="14"/>
  <c r="O304" i="14"/>
  <c r="O305" i="14"/>
  <c r="O306" i="14"/>
  <c r="O307" i="14"/>
  <c r="O308" i="14"/>
  <c r="O309" i="14"/>
  <c r="O310" i="14"/>
  <c r="O311" i="14"/>
  <c r="O312" i="14"/>
  <c r="O313" i="14"/>
  <c r="O314" i="14"/>
  <c r="O317" i="14"/>
  <c r="O316" i="14"/>
  <c r="O678" i="14"/>
  <c r="O318" i="14"/>
  <c r="O319" i="14"/>
  <c r="O320" i="14"/>
  <c r="O321" i="14"/>
  <c r="O322" i="14"/>
  <c r="O323" i="14"/>
  <c r="O324" i="14"/>
  <c r="O218" i="14"/>
  <c r="O326" i="14"/>
  <c r="O327" i="14"/>
  <c r="O328" i="14"/>
  <c r="O329" i="14"/>
  <c r="O330" i="14"/>
  <c r="O331" i="14"/>
  <c r="O332" i="14"/>
  <c r="O333" i="14"/>
  <c r="O334" i="14"/>
  <c r="O335" i="14"/>
  <c r="O336" i="14"/>
  <c r="O337" i="14"/>
  <c r="O338" i="14"/>
  <c r="O339" i="14"/>
  <c r="O340" i="14"/>
  <c r="O341" i="14"/>
  <c r="O342" i="14"/>
  <c r="O343" i="14"/>
  <c r="O344" i="14"/>
  <c r="O345" i="14"/>
  <c r="O346" i="14"/>
  <c r="O347" i="14"/>
  <c r="O348" i="14"/>
  <c r="O349" i="14"/>
  <c r="O350" i="14"/>
  <c r="O351" i="14"/>
  <c r="O352" i="14"/>
  <c r="O353" i="14"/>
  <c r="O354" i="14"/>
  <c r="O355" i="14"/>
  <c r="O356" i="14"/>
  <c r="O357" i="14"/>
  <c r="O358" i="14"/>
  <c r="O359" i="14"/>
  <c r="O360" i="14"/>
  <c r="O361" i="14"/>
  <c r="O362" i="14"/>
  <c r="O363" i="14"/>
  <c r="O364" i="14"/>
  <c r="O365" i="14"/>
  <c r="O366" i="14"/>
  <c r="O367" i="14"/>
  <c r="O368" i="14"/>
  <c r="O369" i="14"/>
  <c r="O370" i="14"/>
  <c r="O371" i="14"/>
  <c r="O372" i="14"/>
  <c r="O373" i="14"/>
  <c r="O374" i="14"/>
  <c r="O375" i="14"/>
  <c r="O376" i="14"/>
  <c r="O377" i="14"/>
  <c r="O378" i="14"/>
  <c r="O379" i="14"/>
  <c r="O380" i="14"/>
  <c r="O381" i="14"/>
  <c r="O382" i="14"/>
  <c r="O383" i="14"/>
  <c r="O384" i="14"/>
  <c r="O491" i="14"/>
  <c r="O385" i="14"/>
  <c r="O386" i="14"/>
  <c r="O387" i="14"/>
  <c r="O388" i="14"/>
  <c r="O389" i="14"/>
  <c r="O390" i="14"/>
  <c r="O391" i="14"/>
  <c r="O392" i="14"/>
  <c r="O393" i="14"/>
  <c r="O394" i="14"/>
  <c r="O395" i="14"/>
  <c r="O396" i="14"/>
  <c r="O397" i="14"/>
  <c r="O398" i="14"/>
  <c r="O399" i="14"/>
  <c r="O400" i="14"/>
  <c r="O401" i="14"/>
  <c r="O402" i="14"/>
  <c r="O403" i="14"/>
  <c r="O404" i="14"/>
  <c r="O405" i="14"/>
  <c r="O487" i="14"/>
  <c r="O406" i="14"/>
  <c r="O407" i="14"/>
  <c r="O408" i="14"/>
  <c r="O409" i="14"/>
  <c r="O410" i="14"/>
  <c r="O411" i="14"/>
  <c r="O412" i="14"/>
  <c r="O413" i="14"/>
  <c r="O414" i="14"/>
  <c r="O415" i="14"/>
  <c r="O416" i="14"/>
  <c r="O417" i="14"/>
  <c r="O418" i="14"/>
  <c r="O419" i="14"/>
  <c r="O420" i="14"/>
  <c r="O421" i="14"/>
  <c r="O422" i="14"/>
  <c r="O423" i="14"/>
  <c r="O424" i="14"/>
  <c r="O425" i="14"/>
  <c r="O750" i="14"/>
  <c r="O781" i="14"/>
  <c r="O325" i="14"/>
  <c r="O429" i="14"/>
  <c r="O430" i="14"/>
  <c r="O431" i="14"/>
  <c r="O432" i="14"/>
  <c r="O643" i="14"/>
  <c r="O433" i="14"/>
  <c r="O434" i="14"/>
  <c r="O435" i="14"/>
  <c r="O436" i="14"/>
  <c r="O437" i="14"/>
  <c r="O438" i="14"/>
  <c r="O439" i="14"/>
  <c r="O440" i="14"/>
  <c r="O441" i="14"/>
  <c r="O442" i="14"/>
  <c r="O443" i="14"/>
  <c r="O444" i="14"/>
  <c r="O445" i="14"/>
  <c r="O494" i="14"/>
  <c r="O495" i="14"/>
  <c r="O496" i="14"/>
  <c r="O458" i="14"/>
  <c r="O497" i="14"/>
  <c r="O488" i="14"/>
  <c r="O459" i="14"/>
  <c r="O499" i="14"/>
  <c r="O500" i="14"/>
  <c r="O501" i="14"/>
  <c r="O502" i="14"/>
  <c r="O503" i="14"/>
  <c r="O504" i="14"/>
  <c r="O505" i="14"/>
  <c r="O506" i="14"/>
  <c r="O753" i="14"/>
  <c r="O508" i="14"/>
  <c r="O509" i="14"/>
  <c r="O510" i="14"/>
  <c r="O511" i="14"/>
  <c r="O426" i="14"/>
  <c r="O512" i="14"/>
  <c r="O513" i="14"/>
  <c r="O514" i="14"/>
  <c r="O515" i="14"/>
  <c r="O540" i="14"/>
  <c r="O517" i="14"/>
  <c r="O493" i="14"/>
  <c r="O591" i="14"/>
  <c r="O671" i="14"/>
  <c r="O520" i="14"/>
  <c r="O645" i="14"/>
  <c r="O649" i="14"/>
  <c r="O461" i="14"/>
  <c r="O522" i="14"/>
  <c r="O523" i="14"/>
  <c r="O524" i="14"/>
  <c r="O525" i="14"/>
  <c r="O526" i="14"/>
  <c r="O462" i="14"/>
  <c r="O463" i="14"/>
  <c r="O527" i="14"/>
  <c r="O528" i="14"/>
  <c r="O529" i="14"/>
  <c r="O530" i="14"/>
  <c r="O531" i="14"/>
  <c r="O532" i="14"/>
  <c r="O533" i="14"/>
  <c r="O534" i="14"/>
  <c r="O535" i="14"/>
  <c r="O655" i="14"/>
  <c r="O661" i="14"/>
  <c r="O536" i="14"/>
  <c r="O537" i="14"/>
  <c r="O538" i="14"/>
  <c r="O539" i="14"/>
  <c r="O619" i="14"/>
  <c r="O541" i="14"/>
  <c r="O542" i="14"/>
  <c r="O543" i="14"/>
  <c r="O544" i="14"/>
  <c r="O427" i="14"/>
  <c r="O489" i="14"/>
  <c r="O546" i="14"/>
  <c r="O547" i="14"/>
  <c r="O548" i="14"/>
  <c r="O549" i="14"/>
  <c r="O550" i="14"/>
  <c r="O551" i="14"/>
  <c r="O552" i="14"/>
  <c r="O553" i="14"/>
  <c r="O554" i="14"/>
  <c r="O555" i="14"/>
  <c r="O556" i="14"/>
  <c r="O557" i="14"/>
  <c r="O558" i="14"/>
  <c r="O559" i="14"/>
  <c r="O560" i="14"/>
  <c r="O561" i="14"/>
  <c r="O562" i="14"/>
  <c r="O563" i="14"/>
  <c r="O564" i="14"/>
  <c r="O219" i="14"/>
  <c r="O782" i="14"/>
  <c r="O565" i="14"/>
  <c r="O566" i="14"/>
  <c r="O567" i="14"/>
  <c r="O568" i="14"/>
  <c r="O569" i="14"/>
  <c r="O570" i="14"/>
  <c r="O571" i="14"/>
  <c r="O572" i="14"/>
  <c r="O573" i="14"/>
  <c r="O574" i="14"/>
  <c r="O575" i="14"/>
  <c r="O576" i="14"/>
  <c r="O577" i="14"/>
  <c r="O578" i="14"/>
  <c r="O579" i="14"/>
  <c r="O580" i="14"/>
  <c r="O581" i="14"/>
  <c r="O582" i="14"/>
  <c r="O583" i="14"/>
  <c r="O662" i="14"/>
  <c r="O584" i="14"/>
  <c r="O492" i="14"/>
  <c r="O585" i="14"/>
  <c r="O586" i="14"/>
  <c r="O587" i="14"/>
  <c r="O588" i="14"/>
  <c r="O589" i="14"/>
  <c r="O590" i="14"/>
  <c r="O516" i="14"/>
  <c r="O592" i="14"/>
  <c r="O593" i="14"/>
  <c r="O594" i="14"/>
  <c r="O595" i="14"/>
  <c r="O596" i="14"/>
  <c r="O597" i="14"/>
  <c r="O598" i="14"/>
  <c r="O599" i="14"/>
  <c r="O600" i="14"/>
  <c r="O601" i="14"/>
  <c r="O453" i="14"/>
  <c r="O460" i="14"/>
  <c r="O466" i="14"/>
  <c r="O603" i="14"/>
  <c r="O604" i="14"/>
  <c r="O605" i="14"/>
  <c r="O606" i="14"/>
  <c r="O607" i="14"/>
  <c r="O621" i="14"/>
  <c r="O677" i="14"/>
  <c r="O464" i="14"/>
  <c r="O608" i="14"/>
  <c r="O609" i="14"/>
  <c r="O610" i="14"/>
  <c r="O611" i="14"/>
  <c r="O612" i="14"/>
  <c r="O613" i="14"/>
  <c r="O614" i="14"/>
  <c r="O615" i="14"/>
  <c r="O446" i="14"/>
  <c r="O679" i="14"/>
  <c r="O465" i="14"/>
  <c r="O467" i="14"/>
  <c r="O468" i="14"/>
  <c r="O616" i="14"/>
  <c r="O617" i="14"/>
  <c r="O618" i="14"/>
  <c r="O660" i="14"/>
  <c r="O680" i="14"/>
  <c r="O620" i="14"/>
  <c r="O681" i="14"/>
  <c r="O690" i="14"/>
  <c r="O668" i="14"/>
  <c r="O622" i="14"/>
  <c r="O469" i="14"/>
  <c r="O623" i="14"/>
  <c r="O624" i="14"/>
  <c r="O625" i="14"/>
  <c r="O626" i="14"/>
  <c r="O627" i="14"/>
  <c r="O628" i="14"/>
  <c r="O629" i="14"/>
  <c r="O630" i="14"/>
  <c r="O470" i="14"/>
  <c r="O631" i="14"/>
  <c r="O632" i="14"/>
  <c r="O633" i="14"/>
  <c r="O634" i="14"/>
  <c r="O635" i="14"/>
  <c r="O636" i="14"/>
  <c r="O447" i="14"/>
  <c r="O637" i="14"/>
  <c r="O638" i="14"/>
  <c r="O639" i="14"/>
  <c r="O640" i="14"/>
  <c r="O641" i="14"/>
  <c r="O696" i="14"/>
  <c r="O448" i="14"/>
  <c r="O642" i="14"/>
  <c r="O697" i="14"/>
  <c r="O699" i="14"/>
  <c r="O471" i="14"/>
  <c r="O644" i="14"/>
  <c r="O711" i="14"/>
  <c r="O646" i="14"/>
  <c r="O647" i="14"/>
  <c r="O648" i="14"/>
  <c r="O729" i="14"/>
  <c r="O650" i="14"/>
  <c r="O651" i="14"/>
  <c r="O652" i="14"/>
  <c r="O653" i="14"/>
  <c r="O654" i="14"/>
  <c r="O472" i="14"/>
  <c r="O656" i="14"/>
  <c r="O657" i="14"/>
  <c r="O658" i="14"/>
  <c r="O659" i="14"/>
  <c r="O712" i="14"/>
  <c r="O731" i="14"/>
  <c r="O744" i="14"/>
  <c r="O747" i="14"/>
  <c r="O473" i="14"/>
  <c r="O663" i="14"/>
  <c r="O664" i="14"/>
  <c r="O665" i="14"/>
  <c r="O666" i="14"/>
  <c r="O667" i="14"/>
  <c r="O518" i="14"/>
  <c r="O669" i="14"/>
  <c r="O670" i="14"/>
  <c r="O449" i="14"/>
  <c r="O672" i="14"/>
  <c r="O428" i="14"/>
  <c r="O456" i="14"/>
  <c r="O675" i="14"/>
  <c r="O676" i="14"/>
  <c r="O474" i="14"/>
  <c r="O602" i="14"/>
  <c r="O708" i="14"/>
  <c r="O674" i="14"/>
  <c r="O457" i="14"/>
  <c r="O682" i="14"/>
  <c r="O683" i="14"/>
  <c r="O684" i="14"/>
  <c r="O685" i="14"/>
  <c r="O686" i="14"/>
  <c r="O687" i="14"/>
  <c r="O688" i="14"/>
  <c r="O689" i="14"/>
  <c r="O752" i="14"/>
  <c r="O691" i="14"/>
  <c r="O692" i="14"/>
  <c r="O693" i="14"/>
  <c r="O694" i="14"/>
  <c r="O695" i="14"/>
  <c r="O498" i="14"/>
  <c r="O758" i="14"/>
  <c r="O769" i="14"/>
  <c r="O698" i="14"/>
  <c r="O475" i="14"/>
  <c r="O700" i="14"/>
  <c r="O701" i="14"/>
  <c r="O702" i="14"/>
  <c r="O703" i="14"/>
  <c r="O704" i="14"/>
  <c r="O705" i="14"/>
  <c r="O706" i="14"/>
  <c r="O707" i="14"/>
  <c r="O220" i="14"/>
  <c r="O748" i="14"/>
  <c r="O710" i="14"/>
  <c r="O476" i="14"/>
  <c r="O767" i="14"/>
  <c r="O713" i="14"/>
  <c r="O714" i="14"/>
  <c r="O715" i="14"/>
  <c r="O716" i="14"/>
  <c r="O717" i="14"/>
  <c r="O718" i="14"/>
  <c r="O719" i="14"/>
  <c r="O720" i="14"/>
  <c r="O721" i="14"/>
  <c r="O722" i="14"/>
  <c r="O723" i="14"/>
  <c r="O724" i="14"/>
  <c r="O725" i="14"/>
  <c r="O726" i="14"/>
  <c r="O727" i="14"/>
  <c r="O728" i="14"/>
  <c r="O477" i="14"/>
  <c r="O730" i="14"/>
  <c r="O478" i="14"/>
  <c r="O732" i="14"/>
  <c r="O733" i="14"/>
  <c r="O734" i="14"/>
  <c r="O735" i="14"/>
  <c r="O736" i="14"/>
  <c r="O737" i="14"/>
  <c r="O738" i="14"/>
  <c r="O739" i="14"/>
  <c r="O740" i="14"/>
  <c r="AX24" i="1" l="1"/>
  <c r="AX25" i="1"/>
  <c r="AX23" i="1"/>
  <c r="AX22" i="1"/>
  <c r="AX19" i="1"/>
  <c r="AN29" i="1" l="1"/>
  <c r="AO29" i="1"/>
  <c r="AP29" i="1"/>
  <c r="AQ29" i="1"/>
  <c r="AR29" i="1"/>
  <c r="AS29" i="1"/>
  <c r="AT29" i="1"/>
  <c r="AU29" i="1"/>
  <c r="AV29" i="1"/>
  <c r="AW29" i="1"/>
  <c r="AZ29" i="1"/>
  <c r="BA29" i="1"/>
  <c r="BB29" i="1"/>
  <c r="BC29" i="1"/>
  <c r="AN30" i="1"/>
  <c r="AO30" i="1"/>
  <c r="AP30" i="1"/>
  <c r="AQ30" i="1"/>
  <c r="AR30" i="1"/>
  <c r="AS30" i="1"/>
  <c r="AT30" i="1"/>
  <c r="AU30" i="1"/>
  <c r="AV30" i="1"/>
  <c r="AW30" i="1"/>
  <c r="AZ30" i="1"/>
  <c r="BA30" i="1"/>
  <c r="BB30" i="1"/>
  <c r="BC30" i="1"/>
  <c r="AX29" i="1" l="1"/>
  <c r="AX30" i="1"/>
  <c r="S30" i="1"/>
  <c r="S29" i="1"/>
  <c r="BX27" i="1" l="1"/>
  <c r="BW27" i="1"/>
  <c r="BB27" i="1" s="1"/>
  <c r="BW28" i="1"/>
  <c r="BB28" i="1" s="1"/>
  <c r="BW16" i="1"/>
  <c r="BB16" i="1" s="1"/>
  <c r="BW20" i="1"/>
  <c r="BB20" i="1" s="1"/>
  <c r="BW17" i="1"/>
  <c r="BB17" i="1" s="1"/>
  <c r="BW18" i="1"/>
  <c r="BB18" i="1" s="1"/>
  <c r="BW21" i="1"/>
  <c r="BB21" i="1" s="1"/>
  <c r="BW41" i="1"/>
  <c r="BB41" i="1" s="1"/>
  <c r="BW42" i="1"/>
  <c r="BB42" i="1" s="1"/>
  <c r="BW43" i="1"/>
  <c r="BB43" i="1" s="1"/>
  <c r="BW26" i="1"/>
  <c r="BB26" i="1" s="1"/>
  <c r="BB6" i="1"/>
  <c r="BW15" i="1"/>
  <c r="BB15" i="1" s="1"/>
  <c r="BV27" i="1"/>
  <c r="BV28" i="1"/>
  <c r="BV16" i="1"/>
  <c r="BV20" i="1"/>
  <c r="BV17" i="1"/>
  <c r="BV18" i="1"/>
  <c r="BV21" i="1"/>
  <c r="BV41" i="1"/>
  <c r="BV42" i="1"/>
  <c r="BV43" i="1"/>
  <c r="BV26" i="1"/>
  <c r="BV15" i="1"/>
  <c r="BU27" i="1"/>
  <c r="BU28" i="1"/>
  <c r="BU16" i="1"/>
  <c r="BU20" i="1"/>
  <c r="BU17" i="1"/>
  <c r="BU18" i="1"/>
  <c r="BU21" i="1"/>
  <c r="BU41" i="1"/>
  <c r="BU42" i="1"/>
  <c r="BU43" i="1"/>
  <c r="BU26" i="1"/>
  <c r="BU15" i="1"/>
  <c r="BT27" i="1"/>
  <c r="BT28" i="1"/>
  <c r="BT16" i="1"/>
  <c r="BT20" i="1"/>
  <c r="BT17" i="1"/>
  <c r="BT18" i="1"/>
  <c r="BT21" i="1"/>
  <c r="BT41" i="1"/>
  <c r="BT42" i="1"/>
  <c r="BT43" i="1"/>
  <c r="BT26" i="1"/>
  <c r="BT15" i="1"/>
  <c r="BS27" i="1"/>
  <c r="BS28" i="1"/>
  <c r="BS16" i="1"/>
  <c r="BS20" i="1"/>
  <c r="BS17" i="1"/>
  <c r="BS18" i="1"/>
  <c r="BS21" i="1"/>
  <c r="BS41" i="1"/>
  <c r="BS42" i="1"/>
  <c r="BS43" i="1"/>
  <c r="BS26" i="1"/>
  <c r="BS15" i="1"/>
  <c r="BR27" i="1"/>
  <c r="BR28" i="1"/>
  <c r="BR16" i="1"/>
  <c r="BR20" i="1"/>
  <c r="BR17" i="1"/>
  <c r="BR18" i="1"/>
  <c r="BR21" i="1"/>
  <c r="BR41" i="1"/>
  <c r="BR42" i="1"/>
  <c r="BR43" i="1"/>
  <c r="BR26" i="1"/>
  <c r="BR15" i="1"/>
  <c r="BA27" i="1" l="1"/>
  <c r="N27" i="1"/>
  <c r="N28" i="1"/>
  <c r="N16" i="1"/>
  <c r="N20" i="1"/>
  <c r="N17" i="1"/>
  <c r="N18" i="1"/>
  <c r="N21" i="1"/>
  <c r="N41" i="1"/>
  <c r="N42" i="1"/>
  <c r="N43" i="1"/>
  <c r="N26" i="1"/>
  <c r="N6" i="1"/>
  <c r="N15" i="1"/>
  <c r="CC27" i="1"/>
  <c r="CC28" i="1"/>
  <c r="CC16" i="1"/>
  <c r="CC20" i="1"/>
  <c r="CC17" i="1"/>
  <c r="CC18" i="1"/>
  <c r="CC21" i="1"/>
  <c r="CC41" i="1"/>
  <c r="CC42" i="1"/>
  <c r="CC43" i="1"/>
  <c r="CC26" i="1"/>
  <c r="CC15" i="1"/>
  <c r="CB27" i="1"/>
  <c r="CB28" i="1"/>
  <c r="CB16" i="1"/>
  <c r="CB20" i="1"/>
  <c r="CB17" i="1"/>
  <c r="CB18" i="1"/>
  <c r="CB21" i="1"/>
  <c r="CB41" i="1"/>
  <c r="CB42" i="1"/>
  <c r="CB43" i="1"/>
  <c r="CB26" i="1"/>
  <c r="CB15" i="1"/>
  <c r="CA27" i="1"/>
  <c r="CA28" i="1"/>
  <c r="CA16" i="1"/>
  <c r="CA20" i="1"/>
  <c r="CA17" i="1"/>
  <c r="CA18" i="1"/>
  <c r="CA21" i="1"/>
  <c r="CA41" i="1"/>
  <c r="CA42" i="1"/>
  <c r="CA43" i="1"/>
  <c r="CA26" i="1"/>
  <c r="CA15" i="1"/>
  <c r="BZ27" i="1"/>
  <c r="BZ28" i="1"/>
  <c r="BZ16" i="1"/>
  <c r="BZ20" i="1"/>
  <c r="BZ17" i="1"/>
  <c r="BZ18" i="1"/>
  <c r="BZ21" i="1"/>
  <c r="BZ41" i="1"/>
  <c r="BZ42" i="1"/>
  <c r="BZ43" i="1"/>
  <c r="BZ26" i="1"/>
  <c r="BZ15" i="1"/>
  <c r="BY27" i="1"/>
  <c r="BY28" i="1"/>
  <c r="BY16" i="1"/>
  <c r="BY20" i="1"/>
  <c r="BY17" i="1"/>
  <c r="BY18" i="1"/>
  <c r="BY21" i="1"/>
  <c r="BY41" i="1"/>
  <c r="BY42" i="1"/>
  <c r="BY43" i="1"/>
  <c r="BY26" i="1"/>
  <c r="BY15" i="1"/>
  <c r="BX28" i="1"/>
  <c r="BX16" i="1"/>
  <c r="BX20" i="1"/>
  <c r="BX17" i="1"/>
  <c r="BX18" i="1"/>
  <c r="BX21" i="1"/>
  <c r="BX41" i="1"/>
  <c r="BX42" i="1"/>
  <c r="BX43" i="1"/>
  <c r="BX26" i="1"/>
  <c r="BX15" i="1"/>
  <c r="BQ27" i="1"/>
  <c r="BQ28" i="1"/>
  <c r="BQ16" i="1"/>
  <c r="BQ20" i="1"/>
  <c r="BQ17" i="1"/>
  <c r="BQ18" i="1"/>
  <c r="BQ21" i="1"/>
  <c r="BQ41" i="1"/>
  <c r="BQ42" i="1"/>
  <c r="BQ43" i="1"/>
  <c r="BQ26" i="1"/>
  <c r="BQ15" i="1"/>
  <c r="BP27" i="1"/>
  <c r="BP28" i="1"/>
  <c r="BP16" i="1"/>
  <c r="BP20" i="1"/>
  <c r="BP17" i="1"/>
  <c r="BP18" i="1"/>
  <c r="BP21" i="1"/>
  <c r="BP41" i="1"/>
  <c r="BP42" i="1"/>
  <c r="BP43" i="1"/>
  <c r="BP26" i="1"/>
  <c r="BP15" i="1"/>
  <c r="BO27" i="1"/>
  <c r="BO28" i="1"/>
  <c r="BO16" i="1"/>
  <c r="BO20" i="1"/>
  <c r="BO17" i="1"/>
  <c r="BO18" i="1"/>
  <c r="BO21" i="1"/>
  <c r="BO41" i="1"/>
  <c r="BO42" i="1"/>
  <c r="BO43" i="1"/>
  <c r="BO26" i="1"/>
  <c r="BO15" i="1"/>
  <c r="BN27" i="1"/>
  <c r="BN28" i="1"/>
  <c r="BN16" i="1"/>
  <c r="BN20" i="1"/>
  <c r="BN17" i="1"/>
  <c r="BN18" i="1"/>
  <c r="BN21" i="1"/>
  <c r="BN41" i="1"/>
  <c r="BN42" i="1"/>
  <c r="BN43" i="1"/>
  <c r="BN26" i="1"/>
  <c r="BN15" i="1"/>
  <c r="BM27" i="1"/>
  <c r="BM28" i="1"/>
  <c r="BM16" i="1"/>
  <c r="BM20" i="1"/>
  <c r="BM17" i="1"/>
  <c r="BM18" i="1"/>
  <c r="BM21" i="1"/>
  <c r="BM41" i="1"/>
  <c r="BM42" i="1"/>
  <c r="BM43" i="1"/>
  <c r="BM26" i="1"/>
  <c r="BM15" i="1"/>
  <c r="BL27" i="1"/>
  <c r="BL28" i="1"/>
  <c r="BL16" i="1"/>
  <c r="BL20" i="1"/>
  <c r="BL17" i="1"/>
  <c r="BL18" i="1"/>
  <c r="BL21" i="1"/>
  <c r="BL41" i="1"/>
  <c r="BL42" i="1"/>
  <c r="BL43" i="1"/>
  <c r="BL26" i="1"/>
  <c r="BL15" i="1"/>
  <c r="BK27" i="1"/>
  <c r="BK28" i="1"/>
  <c r="BK16" i="1"/>
  <c r="BK20" i="1"/>
  <c r="BK17" i="1"/>
  <c r="BK18" i="1"/>
  <c r="BK21" i="1"/>
  <c r="BK41" i="1"/>
  <c r="BK42" i="1"/>
  <c r="BK43" i="1"/>
  <c r="BK26" i="1"/>
  <c r="BK15" i="1"/>
  <c r="AY42" i="1" l="1"/>
  <c r="AY27" i="1"/>
  <c r="AY26" i="1"/>
  <c r="AY15" i="1"/>
  <c r="AY16" i="1"/>
  <c r="AY41" i="1"/>
  <c r="AY17" i="1"/>
  <c r="AY21" i="1"/>
  <c r="AY20" i="1"/>
  <c r="AY43" i="1"/>
  <c r="AY18" i="1"/>
  <c r="AY28" i="1"/>
  <c r="AZ27" i="1"/>
  <c r="BC27" i="1"/>
  <c r="BA26" i="1"/>
  <c r="BA15" i="1"/>
  <c r="BA43" i="1"/>
  <c r="BA41" i="1"/>
  <c r="BA18" i="1"/>
  <c r="BA16" i="1"/>
  <c r="BA28" i="1"/>
  <c r="BA6" i="1"/>
  <c r="BA20" i="1"/>
  <c r="BA42" i="1"/>
  <c r="BA21" i="1"/>
  <c r="BA17" i="1"/>
  <c r="AX27" i="1" l="1"/>
  <c r="M27" i="1"/>
  <c r="M28" i="1"/>
  <c r="M16" i="1"/>
  <c r="M20" i="1"/>
  <c r="M17" i="1"/>
  <c r="M18" i="1"/>
  <c r="M21" i="1"/>
  <c r="M41" i="1"/>
  <c r="M42" i="1"/>
  <c r="M43" i="1"/>
  <c r="M26" i="1"/>
  <c r="M15" i="1"/>
  <c r="L27" i="1"/>
  <c r="L28" i="1"/>
  <c r="L16" i="1"/>
  <c r="L20" i="1"/>
  <c r="L17" i="1"/>
  <c r="L18" i="1"/>
  <c r="L21" i="1"/>
  <c r="L41" i="1"/>
  <c r="L42" i="1"/>
  <c r="L43" i="1"/>
  <c r="L26" i="1"/>
  <c r="L15" i="1"/>
  <c r="K27" i="1"/>
  <c r="K28" i="1"/>
  <c r="K16" i="1"/>
  <c r="K20" i="1"/>
  <c r="K17" i="1"/>
  <c r="K18" i="1"/>
  <c r="K21" i="1"/>
  <c r="K41" i="1"/>
  <c r="K43" i="1"/>
  <c r="K26" i="1"/>
  <c r="K15" i="1"/>
  <c r="J27" i="1"/>
  <c r="J28" i="1"/>
  <c r="J16" i="1"/>
  <c r="J20" i="1"/>
  <c r="J17" i="1"/>
  <c r="J18" i="1"/>
  <c r="J21" i="1"/>
  <c r="J41" i="1"/>
  <c r="J43" i="1"/>
  <c r="J26" i="1"/>
  <c r="J15" i="1"/>
  <c r="I27" i="1"/>
  <c r="I28" i="1"/>
  <c r="I16" i="1"/>
  <c r="I20" i="1"/>
  <c r="I17" i="1"/>
  <c r="I18" i="1"/>
  <c r="I21" i="1"/>
  <c r="I41" i="1"/>
  <c r="I43" i="1"/>
  <c r="I26" i="1"/>
  <c r="I15" i="1"/>
  <c r="H27" i="1"/>
  <c r="H28" i="1"/>
  <c r="H16" i="1"/>
  <c r="H20" i="1"/>
  <c r="H17" i="1"/>
  <c r="H18" i="1"/>
  <c r="H21" i="1"/>
  <c r="H41" i="1"/>
  <c r="H26" i="1"/>
  <c r="H15" i="1"/>
  <c r="G27" i="1"/>
  <c r="G28" i="1"/>
  <c r="G16" i="1"/>
  <c r="G20" i="1"/>
  <c r="G17" i="1"/>
  <c r="G18" i="1"/>
  <c r="G21" i="1"/>
  <c r="G41" i="1"/>
  <c r="G42" i="1"/>
  <c r="G43" i="1"/>
  <c r="G26" i="1"/>
  <c r="G15" i="1"/>
  <c r="F27" i="1"/>
  <c r="F28" i="1"/>
  <c r="F16" i="1"/>
  <c r="F20" i="1"/>
  <c r="F17" i="1"/>
  <c r="F18" i="1"/>
  <c r="F21" i="1"/>
  <c r="F41" i="1"/>
  <c r="F42" i="1"/>
  <c r="F43" i="1"/>
  <c r="F26" i="1"/>
  <c r="F15" i="1"/>
  <c r="E27" i="1"/>
  <c r="E28" i="1"/>
  <c r="E16" i="1"/>
  <c r="E20" i="1"/>
  <c r="E17" i="1"/>
  <c r="E18" i="1"/>
  <c r="E21" i="1"/>
  <c r="E41" i="1"/>
  <c r="E43" i="1"/>
  <c r="E26" i="1"/>
  <c r="E15" i="1"/>
  <c r="D27" i="1"/>
  <c r="D28" i="1"/>
  <c r="D16" i="1"/>
  <c r="D20" i="1"/>
  <c r="D17" i="1"/>
  <c r="D18" i="1"/>
  <c r="D21" i="1"/>
  <c r="D41" i="1"/>
  <c r="D43" i="1"/>
  <c r="D26" i="1"/>
  <c r="D15" i="1"/>
  <c r="B27" i="1"/>
  <c r="B28" i="1"/>
  <c r="B16" i="1"/>
  <c r="B20" i="1"/>
  <c r="B17" i="1"/>
  <c r="B18" i="1"/>
  <c r="B21" i="1"/>
  <c r="B41" i="1"/>
  <c r="B43" i="1"/>
  <c r="B26" i="1"/>
  <c r="B15" i="1"/>
  <c r="AZ20" i="1" l="1"/>
  <c r="BC6" i="1"/>
  <c r="BC17" i="1"/>
  <c r="AZ26" i="1"/>
  <c r="AZ43" i="1"/>
  <c r="AZ15" i="1"/>
  <c r="AZ41" i="1"/>
  <c r="AZ18" i="1"/>
  <c r="AZ16" i="1"/>
  <c r="BC26" i="1"/>
  <c r="BC20" i="1"/>
  <c r="AZ42" i="1"/>
  <c r="AZ21" i="1"/>
  <c r="AZ28" i="1"/>
  <c r="BC15" i="1"/>
  <c r="BC43" i="1"/>
  <c r="BC41" i="1"/>
  <c r="BC18" i="1"/>
  <c r="BC16" i="1"/>
  <c r="AZ6" i="1"/>
  <c r="AZ17" i="1"/>
  <c r="BC42" i="1"/>
  <c r="BC21" i="1"/>
  <c r="BC28" i="1"/>
  <c r="AX41" i="1" l="1"/>
  <c r="AX20" i="1"/>
  <c r="AX15" i="1"/>
  <c r="AX21" i="1"/>
  <c r="AX26" i="1"/>
  <c r="AX6" i="1"/>
  <c r="AX18" i="1"/>
  <c r="AX43" i="1"/>
  <c r="AX17" i="1"/>
  <c r="AX42" i="1"/>
  <c r="AX28" i="1"/>
  <c r="AX16" i="1"/>
  <c r="B6" i="5"/>
  <c r="D6" i="5"/>
  <c r="A53" i="6"/>
  <c r="B43" i="5"/>
  <c r="D43" i="5"/>
  <c r="B41" i="5"/>
  <c r="D41" i="5"/>
  <c r="B56" i="5"/>
  <c r="D56" i="5"/>
  <c r="AN15" i="1"/>
  <c r="AO15" i="1"/>
  <c r="AP15" i="1"/>
  <c r="AQ15" i="1"/>
  <c r="AR15" i="1"/>
  <c r="AS15" i="1"/>
  <c r="AT15" i="1"/>
  <c r="AU15" i="1"/>
  <c r="AV15" i="1"/>
  <c r="AW15" i="1"/>
  <c r="B20" i="5"/>
  <c r="D20" i="5"/>
  <c r="B35" i="5"/>
  <c r="D35" i="5"/>
  <c r="AN42" i="1"/>
  <c r="AO42" i="1"/>
  <c r="AP42" i="1"/>
  <c r="AQ42" i="1"/>
  <c r="AR42" i="1"/>
  <c r="AS42" i="1"/>
  <c r="AT42" i="1"/>
  <c r="AU42" i="1"/>
  <c r="AV42" i="1"/>
  <c r="AW42" i="1"/>
  <c r="B36" i="5"/>
  <c r="D36" i="5"/>
  <c r="AN43" i="1"/>
  <c r="AO43" i="1"/>
  <c r="AP43" i="1"/>
  <c r="AQ43" i="1"/>
  <c r="AR43" i="1"/>
  <c r="AS43" i="1"/>
  <c r="AT43" i="1"/>
  <c r="AU43" i="1"/>
  <c r="AV43" i="1"/>
  <c r="AW43" i="1"/>
  <c r="B49" i="5"/>
  <c r="D49" i="5"/>
  <c r="AN26" i="1"/>
  <c r="AO26" i="1"/>
  <c r="AP26" i="1"/>
  <c r="AQ26" i="1"/>
  <c r="AR26" i="1"/>
  <c r="AS26" i="1"/>
  <c r="AT26" i="1"/>
  <c r="AU26" i="1"/>
  <c r="AV26" i="1"/>
  <c r="AW26" i="1"/>
  <c r="B28" i="5"/>
  <c r="D28" i="5"/>
  <c r="B44" i="5"/>
  <c r="D44" i="5"/>
  <c r="B45" i="5"/>
  <c r="D45" i="5"/>
  <c r="B46" i="5"/>
  <c r="D46" i="5"/>
  <c r="B47" i="5"/>
  <c r="D47" i="5"/>
  <c r="B34" i="5"/>
  <c r="D34" i="5"/>
  <c r="B7" i="5"/>
  <c r="D7" i="5"/>
  <c r="AN28" i="1"/>
  <c r="AO28" i="1"/>
  <c r="AP28" i="1"/>
  <c r="AQ28" i="1"/>
  <c r="AR28" i="1"/>
  <c r="AS28" i="1"/>
  <c r="AT28" i="1"/>
  <c r="AU28" i="1"/>
  <c r="AV28" i="1"/>
  <c r="AW28" i="1"/>
  <c r="B18" i="5"/>
  <c r="D18" i="5"/>
  <c r="B19" i="5"/>
  <c r="D19" i="5"/>
  <c r="B21" i="5"/>
  <c r="D21" i="5"/>
  <c r="B23" i="5"/>
  <c r="D23" i="5"/>
  <c r="B33" i="5"/>
  <c r="D33" i="5"/>
  <c r="D25" i="5"/>
  <c r="B25" i="5"/>
  <c r="D24" i="5"/>
  <c r="B24" i="5"/>
  <c r="AW16" i="1"/>
  <c r="AV16" i="1"/>
  <c r="AU16" i="1"/>
  <c r="AT16" i="1"/>
  <c r="AS16" i="1"/>
  <c r="AR16" i="1"/>
  <c r="AQ16" i="1"/>
  <c r="AP16" i="1"/>
  <c r="AO16" i="1"/>
  <c r="AN16" i="1"/>
  <c r="D8" i="5"/>
  <c r="B8" i="5"/>
  <c r="AW27" i="1"/>
  <c r="AV27" i="1"/>
  <c r="AU27" i="1"/>
  <c r="AT27" i="1"/>
  <c r="AS27" i="1"/>
  <c r="AR27" i="1"/>
  <c r="AQ27" i="1"/>
  <c r="AP27" i="1"/>
  <c r="AO27" i="1"/>
  <c r="AN27" i="1"/>
  <c r="D15" i="5"/>
  <c r="B15" i="5"/>
  <c r="D51" i="5"/>
  <c r="B51" i="5"/>
  <c r="B50" i="5"/>
  <c r="A4" i="6"/>
  <c r="A5" i="6"/>
  <c r="A6" i="6"/>
  <c r="A7" i="6"/>
  <c r="C7" i="6" s="1"/>
  <c r="A8" i="6"/>
  <c r="A9" i="6"/>
  <c r="A10" i="6"/>
  <c r="A11" i="6"/>
  <c r="A12" i="6"/>
  <c r="A13" i="6"/>
  <c r="A14" i="6"/>
  <c r="C14" i="6" s="1"/>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4" i="6"/>
  <c r="A3" i="6"/>
  <c r="J3" i="6" s="1"/>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N20" i="1"/>
  <c r="AN18" i="1"/>
  <c r="AO20" i="1"/>
  <c r="AO18" i="1"/>
  <c r="AP20" i="1"/>
  <c r="AP18" i="1"/>
  <c r="AQ20" i="1"/>
  <c r="AQ18" i="1"/>
  <c r="AR20" i="1"/>
  <c r="AR18" i="1"/>
  <c r="AS20" i="1"/>
  <c r="AS18" i="1"/>
  <c r="AT20" i="1"/>
  <c r="AT18" i="1"/>
  <c r="AU20" i="1"/>
  <c r="AU18" i="1"/>
  <c r="AV20" i="1"/>
  <c r="AV18" i="1"/>
  <c r="AW20" i="1"/>
  <c r="AW18" i="1"/>
  <c r="AN21" i="1"/>
  <c r="AN41" i="1"/>
  <c r="AO21" i="1"/>
  <c r="AO41" i="1"/>
  <c r="AP21" i="1"/>
  <c r="AP41" i="1"/>
  <c r="AQ21" i="1"/>
  <c r="AQ41" i="1"/>
  <c r="AR21" i="1"/>
  <c r="AR41" i="1"/>
  <c r="AS21" i="1"/>
  <c r="AS41" i="1"/>
  <c r="AT21" i="1"/>
  <c r="AT41" i="1"/>
  <c r="AU21" i="1"/>
  <c r="AU41" i="1"/>
  <c r="AV21" i="1"/>
  <c r="AV41" i="1"/>
  <c r="AW21" i="1"/>
  <c r="AW41" i="1"/>
  <c r="AN6" i="1"/>
  <c r="AO6" i="1"/>
  <c r="AP6" i="1"/>
  <c r="AQ6" i="1"/>
  <c r="AR6" i="1"/>
  <c r="AS6" i="1"/>
  <c r="AT6" i="1"/>
  <c r="AU6" i="1"/>
  <c r="AV6" i="1"/>
  <c r="AW6" i="1"/>
  <c r="AN17" i="1"/>
  <c r="AO17" i="1"/>
  <c r="AP17" i="1"/>
  <c r="AQ17" i="1"/>
  <c r="AR17" i="1"/>
  <c r="AS17" i="1"/>
  <c r="AT17" i="1"/>
  <c r="AU17" i="1"/>
  <c r="AV17" i="1"/>
  <c r="AW17"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J42" i="6" l="1"/>
  <c r="L42" i="6"/>
  <c r="M42" i="6"/>
  <c r="J34" i="6"/>
  <c r="L34" i="6"/>
  <c r="M34" i="6"/>
  <c r="J30" i="6"/>
  <c r="L30" i="6"/>
  <c r="M30" i="6"/>
  <c r="J22" i="6"/>
  <c r="L22" i="6"/>
  <c r="M22" i="6"/>
  <c r="C10" i="6"/>
  <c r="J10" i="6"/>
  <c r="L10" i="6"/>
  <c r="M10" i="6"/>
  <c r="L53" i="6"/>
  <c r="M53" i="6"/>
  <c r="J53" i="6"/>
  <c r="L5" i="6"/>
  <c r="J5" i="6"/>
  <c r="M5" i="6"/>
  <c r="J50" i="6"/>
  <c r="L50" i="6"/>
  <c r="M50" i="6"/>
  <c r="J46" i="6"/>
  <c r="L46" i="6"/>
  <c r="M46" i="6"/>
  <c r="J38" i="6"/>
  <c r="L38" i="6"/>
  <c r="M38" i="6"/>
  <c r="J26" i="6"/>
  <c r="L26" i="6"/>
  <c r="M26" i="6"/>
  <c r="J18" i="6"/>
  <c r="M18" i="6"/>
  <c r="B14" i="6"/>
  <c r="J14" i="6"/>
  <c r="M14" i="6"/>
  <c r="J6" i="6"/>
  <c r="L6" i="6"/>
  <c r="M6" i="6"/>
  <c r="J54" i="6"/>
  <c r="L54" i="6"/>
  <c r="M54" i="6"/>
  <c r="J49" i="6"/>
  <c r="M49" i="6"/>
  <c r="L45" i="6"/>
  <c r="M45" i="6"/>
  <c r="J45" i="6"/>
  <c r="J41" i="6"/>
  <c r="M41" i="6"/>
  <c r="L37" i="6"/>
  <c r="M37" i="6"/>
  <c r="J37" i="6"/>
  <c r="L33" i="6"/>
  <c r="J33" i="6"/>
  <c r="M33" i="6"/>
  <c r="L29" i="6"/>
  <c r="M29" i="6"/>
  <c r="J29" i="6"/>
  <c r="L25" i="6"/>
  <c r="J25" i="6"/>
  <c r="M25" i="6"/>
  <c r="L21" i="6"/>
  <c r="M21" i="6"/>
  <c r="J21" i="6"/>
  <c r="L17" i="6"/>
  <c r="J17" i="6"/>
  <c r="M17" i="6"/>
  <c r="L13" i="6"/>
  <c r="J13" i="6"/>
  <c r="M13" i="6"/>
  <c r="M9" i="6"/>
  <c r="J9" i="6"/>
  <c r="M52" i="6"/>
  <c r="J52" i="6"/>
  <c r="L52" i="6"/>
  <c r="M48" i="6"/>
  <c r="J48" i="6"/>
  <c r="L48" i="6"/>
  <c r="M44" i="6"/>
  <c r="J44" i="6"/>
  <c r="L44" i="6"/>
  <c r="M40" i="6"/>
  <c r="J40" i="6"/>
  <c r="C36" i="6"/>
  <c r="M36" i="6"/>
  <c r="J36" i="6"/>
  <c r="L36" i="6"/>
  <c r="M32" i="6"/>
  <c r="J32" i="6"/>
  <c r="L32" i="6"/>
  <c r="M28" i="6"/>
  <c r="J28" i="6"/>
  <c r="L28" i="6"/>
  <c r="M24" i="6"/>
  <c r="J24" i="6"/>
  <c r="L24" i="6"/>
  <c r="M20" i="6"/>
  <c r="J20" i="6"/>
  <c r="L20" i="6"/>
  <c r="M16" i="6"/>
  <c r="J16" i="6"/>
  <c r="L16" i="6"/>
  <c r="M12" i="6"/>
  <c r="L12" i="6"/>
  <c r="J12" i="6"/>
  <c r="M8" i="6"/>
  <c r="J8" i="6"/>
  <c r="L8" i="6"/>
  <c r="M4" i="6"/>
  <c r="J4" i="6"/>
  <c r="L4" i="6"/>
  <c r="M51" i="6"/>
  <c r="J51" i="6"/>
  <c r="J47" i="6"/>
  <c r="L47" i="6"/>
  <c r="M47" i="6"/>
  <c r="M43" i="6"/>
  <c r="J43" i="6"/>
  <c r="L39" i="6"/>
  <c r="M39" i="6"/>
  <c r="J39" i="6"/>
  <c r="J35" i="6"/>
  <c r="L35" i="6"/>
  <c r="M35" i="6"/>
  <c r="M31" i="6"/>
  <c r="J31" i="6"/>
  <c r="L31" i="6"/>
  <c r="M27" i="6"/>
  <c r="J27" i="6"/>
  <c r="L27" i="6"/>
  <c r="M23" i="6"/>
  <c r="J23" i="6"/>
  <c r="L23" i="6"/>
  <c r="M19" i="6"/>
  <c r="J19" i="6"/>
  <c r="L19" i="6"/>
  <c r="M15" i="6"/>
  <c r="J15" i="6"/>
  <c r="J11" i="6"/>
  <c r="L11" i="6"/>
  <c r="M11" i="6"/>
  <c r="M7" i="6"/>
  <c r="J7" i="6"/>
  <c r="L7" i="6"/>
  <c r="I52" i="6"/>
  <c r="E52" i="6"/>
  <c r="H52" i="6"/>
  <c r="D52" i="6"/>
  <c r="G52" i="6"/>
  <c r="F52" i="6"/>
  <c r="I48" i="6"/>
  <c r="E48" i="6"/>
  <c r="H48" i="6"/>
  <c r="D48" i="6"/>
  <c r="G48" i="6"/>
  <c r="F48" i="6"/>
  <c r="I44" i="6"/>
  <c r="E44" i="6"/>
  <c r="H44" i="6"/>
  <c r="D44" i="6"/>
  <c r="F44" i="6"/>
  <c r="G44" i="6"/>
  <c r="I40" i="6"/>
  <c r="E40" i="6"/>
  <c r="H40" i="6"/>
  <c r="D40" i="6"/>
  <c r="G40" i="6"/>
  <c r="F40" i="6"/>
  <c r="I36" i="6"/>
  <c r="E36" i="6"/>
  <c r="H36" i="6"/>
  <c r="D36" i="6"/>
  <c r="F36" i="6"/>
  <c r="G36" i="6"/>
  <c r="I32" i="6"/>
  <c r="E32" i="6"/>
  <c r="H32" i="6"/>
  <c r="D32" i="6"/>
  <c r="G32" i="6"/>
  <c r="F32"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I54" i="6"/>
  <c r="E54" i="6"/>
  <c r="H54" i="6"/>
  <c r="D54" i="6"/>
  <c r="G54" i="6"/>
  <c r="F54" i="6"/>
  <c r="G49" i="6"/>
  <c r="F49" i="6"/>
  <c r="E49" i="6"/>
  <c r="I49" i="6"/>
  <c r="H49" i="6"/>
  <c r="D49" i="6"/>
  <c r="G41" i="6"/>
  <c r="F41" i="6"/>
  <c r="E41" i="6"/>
  <c r="H41" i="6"/>
  <c r="D41" i="6"/>
  <c r="I41" i="6"/>
  <c r="G37" i="6"/>
  <c r="F37" i="6"/>
  <c r="E37" i="6"/>
  <c r="I37" i="6"/>
  <c r="H37" i="6"/>
  <c r="D37" i="6"/>
  <c r="G33" i="6"/>
  <c r="H33" i="6"/>
  <c r="E33" i="6"/>
  <c r="I33" i="6"/>
  <c r="D33" i="6"/>
  <c r="F33"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51" i="6"/>
  <c r="F51" i="6"/>
  <c r="I51" i="6"/>
  <c r="D51" i="6"/>
  <c r="H51" i="6"/>
  <c r="E51" i="6"/>
  <c r="G47" i="6"/>
  <c r="F47" i="6"/>
  <c r="I47" i="6"/>
  <c r="D47" i="6"/>
  <c r="H47" i="6"/>
  <c r="E47" i="6"/>
  <c r="G43" i="6"/>
  <c r="F43" i="6"/>
  <c r="I43" i="6"/>
  <c r="E43" i="6"/>
  <c r="D43" i="6"/>
  <c r="H43" i="6"/>
  <c r="G39" i="6"/>
  <c r="F39" i="6"/>
  <c r="I39" i="6"/>
  <c r="D39" i="6"/>
  <c r="H39" i="6"/>
  <c r="E39" i="6"/>
  <c r="G35" i="6"/>
  <c r="F35" i="6"/>
  <c r="I35" i="6"/>
  <c r="E35" i="6"/>
  <c r="D35" i="6"/>
  <c r="H35" i="6"/>
  <c r="G31" i="6"/>
  <c r="I31" i="6"/>
  <c r="D31" i="6"/>
  <c r="F31" i="6"/>
  <c r="E31" i="6"/>
  <c r="H31"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45" i="6"/>
  <c r="F45" i="6"/>
  <c r="E45" i="6"/>
  <c r="I45" i="6"/>
  <c r="H45" i="6"/>
  <c r="D45" i="6"/>
  <c r="G25" i="6"/>
  <c r="H25" i="6"/>
  <c r="I25" i="6"/>
  <c r="D25" i="6"/>
  <c r="F25" i="6"/>
  <c r="E25" i="6"/>
  <c r="I50" i="6"/>
  <c r="E50" i="6"/>
  <c r="H50" i="6"/>
  <c r="D50" i="6"/>
  <c r="G50" i="6"/>
  <c r="F50" i="6"/>
  <c r="I46" i="6"/>
  <c r="E46" i="6"/>
  <c r="H46" i="6"/>
  <c r="D46" i="6"/>
  <c r="G46" i="6"/>
  <c r="F46" i="6"/>
  <c r="I42" i="6"/>
  <c r="E42" i="6"/>
  <c r="D42" i="6"/>
  <c r="H42" i="6"/>
  <c r="G42" i="6"/>
  <c r="F42" i="6"/>
  <c r="I38" i="6"/>
  <c r="E38" i="6"/>
  <c r="D38" i="6"/>
  <c r="H38" i="6"/>
  <c r="G38" i="6"/>
  <c r="F38" i="6"/>
  <c r="I34" i="6"/>
  <c r="E34" i="6"/>
  <c r="H34" i="6"/>
  <c r="G34" i="6"/>
  <c r="F34" i="6"/>
  <c r="D34"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S27" i="1"/>
  <c r="G53" i="6"/>
  <c r="F53" i="6"/>
  <c r="E53" i="6"/>
  <c r="H53" i="6"/>
  <c r="D53" i="6"/>
  <c r="I53" i="6"/>
  <c r="I3" i="6"/>
  <c r="H3" i="6"/>
  <c r="G3" i="6"/>
  <c r="F3" i="6"/>
  <c r="E3" i="6"/>
  <c r="D3" i="6"/>
  <c r="B8" i="6"/>
  <c r="C54" i="6"/>
  <c r="B37" i="6"/>
  <c r="C29" i="6"/>
  <c r="B13" i="6"/>
  <c r="B26" i="6"/>
  <c r="C6" i="6"/>
  <c r="B44" i="6"/>
  <c r="C17" i="6"/>
  <c r="C21" i="6"/>
  <c r="C5" i="6"/>
  <c r="B17" i="6"/>
  <c r="B49" i="6"/>
  <c r="C20" i="6"/>
  <c r="B24" i="6"/>
  <c r="B48" i="6"/>
  <c r="C24" i="6"/>
  <c r="C48" i="6"/>
  <c r="B32" i="6"/>
  <c r="C44" i="6"/>
  <c r="B20" i="6"/>
  <c r="C27" i="6"/>
  <c r="C31" i="6"/>
  <c r="C19" i="6"/>
  <c r="B51" i="6"/>
  <c r="B54" i="6"/>
  <c r="B25" i="6"/>
  <c r="B18" i="6"/>
  <c r="B21" i="6"/>
  <c r="B11" i="6"/>
  <c r="C11" i="6"/>
  <c r="B29" i="6"/>
  <c r="C18" i="6"/>
  <c r="C25" i="6"/>
  <c r="B7" i="6"/>
  <c r="B19" i="6"/>
  <c r="B27" i="6"/>
  <c r="C9" i="6"/>
  <c r="C38" i="6"/>
  <c r="C50" i="6"/>
  <c r="C46" i="6"/>
  <c r="B50" i="6"/>
  <c r="C42" i="6"/>
  <c r="B34" i="6"/>
  <c r="B38" i="6"/>
  <c r="S28" i="1"/>
  <c r="L43" i="6" s="1"/>
  <c r="S42" i="1"/>
  <c r="C15" i="6"/>
  <c r="B30" i="6"/>
  <c r="C49" i="6"/>
  <c r="C52" i="6"/>
  <c r="B53" i="6"/>
  <c r="B15" i="6"/>
  <c r="B42" i="6"/>
  <c r="C22" i="6"/>
  <c r="C34" i="6"/>
  <c r="B52" i="6"/>
  <c r="C30" i="6"/>
  <c r="C53" i="6"/>
  <c r="C23" i="6"/>
  <c r="S18" i="1"/>
  <c r="L15" i="6" s="1"/>
  <c r="B16" i="6"/>
  <c r="B23" i="6"/>
  <c r="B46" i="6"/>
  <c r="S20" i="1"/>
  <c r="C28" i="6"/>
  <c r="B31" i="6"/>
  <c r="C16" i="6"/>
  <c r="C26" i="6"/>
  <c r="B5" i="6"/>
  <c r="B22" i="6"/>
  <c r="B4" i="6"/>
  <c r="C3" i="6"/>
  <c r="B9" i="6"/>
  <c r="B36" i="6"/>
  <c r="C39" i="6"/>
  <c r="C51" i="6"/>
  <c r="B35" i="6"/>
  <c r="C40" i="6"/>
  <c r="C32" i="6"/>
  <c r="B28" i="6"/>
  <c r="B40" i="6"/>
  <c r="C13" i="6"/>
  <c r="B3" i="6"/>
  <c r="S17" i="1"/>
  <c r="L14" i="6" s="1"/>
  <c r="S6" i="1"/>
  <c r="S21" i="1"/>
  <c r="L18" i="6" s="1"/>
  <c r="S41" i="1"/>
  <c r="L49" i="6" s="1"/>
  <c r="L9" i="6"/>
  <c r="S16" i="1"/>
  <c r="S26" i="1"/>
  <c r="L40" i="6" s="1"/>
  <c r="S43" i="1"/>
  <c r="L51" i="6" s="1"/>
  <c r="S15" i="1"/>
  <c r="B6" i="6"/>
  <c r="B12" i="6"/>
  <c r="C47" i="6"/>
  <c r="B47" i="6"/>
  <c r="B45" i="6"/>
  <c r="B43" i="6"/>
  <c r="C8" i="6"/>
  <c r="B10" i="6"/>
  <c r="B41" i="6"/>
  <c r="C45" i="6"/>
  <c r="C33" i="6"/>
  <c r="C43" i="6"/>
  <c r="B39" i="6"/>
  <c r="C41" i="6"/>
  <c r="C35" i="6"/>
  <c r="B33" i="6"/>
  <c r="C12" i="6"/>
  <c r="C37" i="6"/>
  <c r="C4" i="6"/>
  <c r="L3" i="6" l="1"/>
  <c r="L41" i="6"/>
  <c r="M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<sst xmlns="http://schemas.openxmlformats.org/spreadsheetml/2006/main" count="11516" uniqueCount="3999">
  <si>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</si>
  <si>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</si>
  <si>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</si>
  <si>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</si>
  <si>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</si>
  <si>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</si>
  <si>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</si>
  <si>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</si>
  <si>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</si>
  <si>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</si>
  <si>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</si>
  <si>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</si>
  <si>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</si>
  <si>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</si>
  <si>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</si>
  <si>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</si>
  <si>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</si>
  <si>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</si>
  <si>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</si>
  <si>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</si>
  <si>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</si>
  <si>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</si>
  <si>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</si>
  <si>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</si>
  <si>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</si>
  <si>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</si>
  <si>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</si>
  <si>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</si>
  <si>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</si>
  <si>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</si>
  <si>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</si>
  <si>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</si>
  <si>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</si>
  <si>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</si>
  <si>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</si>
  <si>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</si>
  <si>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</si>
  <si>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</si>
  <si>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</si>
  <si>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</si>
  <si>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</si>
  <si>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</si>
  <si>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</si>
  <si>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</si>
  <si>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</si>
  <si>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</si>
  <si>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</si>
  <si>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</si>
  <si>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</si>
  <si>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</si>
  <si>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</si>
  <si>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</si>
  <si>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</si>
  <si>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</si>
  <si>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</si>
  <si>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</si>
  <si>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</si>
  <si>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</si>
  <si>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</si>
  <si>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</si>
  <si>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</si>
  <si>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</si>
  <si>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</si>
  <si>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</si>
  <si>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</si>
  <si>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</si>
  <si>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</si>
  <si>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</si>
  <si>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</si>
  <si>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</si>
  <si>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</si>
  <si>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</si>
  <si>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</si>
  <si>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</si>
  <si>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</si>
  <si>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</si>
  <si>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</si>
  <si>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</si>
  <si>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</si>
  <si>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</si>
  <si>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</si>
  <si>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</si>
  <si>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</si>
  <si>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</si>
  <si>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</si>
  <si>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</si>
  <si>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</si>
  <si>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</si>
  <si>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</si>
  <si>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</si>
  <si>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</si>
  <si>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</si>
  <si>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</si>
  <si>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</si>
  <si>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</si>
  <si>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</si>
  <si>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</si>
  <si>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</si>
  <si>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</si>
  <si>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</si>
  <si>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</si>
  <si>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</si>
  <si>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</si>
  <si>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</si>
  <si>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</si>
  <si>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</si>
  <si>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</si>
  <si>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</si>
  <si>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</si>
  <si>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</si>
  <si>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</si>
  <si>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</si>
  <si>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</si>
  <si>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</si>
  <si>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</si>
  <si>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</si>
  <si>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</si>
  <si>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</si>
  <si>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</si>
  <si>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</si>
  <si>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</si>
  <si>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</si>
  <si>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</si>
  <si>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</si>
  <si>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</si>
  <si>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</si>
  <si>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</si>
  <si>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</si>
  <si>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</si>
  <si>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</si>
  <si>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</si>
  <si>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Comprehensive Diabetes Care: Eye Exam</t>
  </si>
  <si>
    <t>0061</t>
  </si>
  <si>
    <t>Comprehensive Diabetes Care: Medical Attention for Nephropathy</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</si>
  <si>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</si>
  <si>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</si>
  <si>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</si>
  <si>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</si>
  <si>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</si>
  <si>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</si>
  <si>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</si>
  <si>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</si>
  <si>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</si>
  <si>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</si>
  <si>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</si>
  <si>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</si>
  <si>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</si>
  <si>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</si>
  <si>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</si>
  <si>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</si>
  <si>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</si>
  <si>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</si>
  <si>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</si>
  <si>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</si>
  <si>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</si>
  <si>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</si>
  <si>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</si>
  <si>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</si>
  <si>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</si>
  <si>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</si>
  <si>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</si>
  <si>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</si>
  <si>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Behavioral Health Risk Assessment (for Pregnant Women) (BHRA)</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</si>
  <si>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</si>
  <si>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</si>
  <si>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</si>
  <si>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</si>
  <si>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</si>
  <si>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</si>
  <si>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</si>
  <si>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</si>
  <si>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</si>
  <si>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</si>
  <si>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</si>
  <si>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</si>
  <si>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</si>
  <si>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</si>
  <si>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</si>
  <si>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</si>
  <si>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</si>
  <si>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</si>
  <si>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</si>
  <si>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</si>
  <si>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</si>
  <si>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</si>
  <si>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</si>
  <si>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</si>
  <si>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</si>
  <si>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</si>
  <si>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</si>
  <si>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</si>
  <si>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</si>
  <si>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</si>
  <si>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</si>
  <si>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</si>
  <si>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</si>
  <si>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</si>
  <si>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</si>
  <si>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</si>
  <si>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</si>
  <si>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</si>
  <si>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</si>
  <si>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</si>
  <si>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</si>
  <si>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</si>
  <si>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</si>
  <si>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</si>
  <si>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</si>
  <si>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</si>
  <si>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</si>
  <si>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</si>
  <si>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</si>
  <si>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</si>
  <si>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</si>
  <si>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</si>
  <si>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</si>
  <si>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</si>
  <si>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</si>
  <si>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</si>
  <si>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</si>
  <si>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</si>
  <si>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</si>
  <si>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</si>
  <si>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</si>
  <si>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</si>
  <si>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</si>
  <si>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</si>
  <si>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</si>
  <si>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</si>
  <si>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</si>
  <si>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</si>
  <si>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</si>
  <si>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</si>
  <si>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</si>
  <si>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</si>
  <si>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</si>
  <si>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</si>
  <si>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</si>
  <si>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</si>
  <si>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</si>
  <si>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</si>
  <si>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</si>
  <si>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</si>
  <si>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</si>
  <si>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</si>
  <si>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</si>
  <si>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</si>
  <si>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</si>
  <si>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</si>
  <si>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</si>
  <si>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</si>
  <si>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</si>
  <si>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</si>
  <si>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</si>
  <si>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</si>
  <si>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</si>
  <si>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</si>
  <si>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</si>
  <si>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</si>
  <si>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</si>
  <si>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</si>
  <si>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</si>
  <si>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</si>
  <si>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</si>
  <si>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</si>
  <si>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</si>
  <si>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</si>
  <si>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</si>
  <si>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</si>
  <si>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</si>
  <si>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</si>
  <si>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</si>
  <si>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</si>
  <si>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</si>
  <si>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</si>
  <si>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</si>
  <si>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</si>
  <si>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</si>
  <si>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</si>
  <si>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</si>
  <si>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</si>
  <si>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</si>
  <si>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</si>
  <si>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</si>
  <si>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</si>
  <si>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</si>
  <si>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</si>
  <si>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</si>
  <si>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</si>
  <si>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</si>
  <si>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</si>
  <si>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</si>
  <si>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</si>
  <si>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</si>
  <si>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</si>
  <si>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</si>
  <si>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</si>
  <si>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</si>
  <si>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</si>
  <si>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</si>
  <si>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Use of High-Risk Medications in the Elderly</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</si>
  <si>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</si>
  <si>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</si>
  <si>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</si>
  <si>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</si>
  <si>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</si>
  <si>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</si>
  <si>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</si>
  <si>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</si>
  <si>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</si>
  <si>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</si>
  <si>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</si>
  <si>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</si>
  <si>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</si>
  <si>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</si>
  <si>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</si>
  <si>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</si>
  <si>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</si>
  <si>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</si>
  <si>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</si>
  <si>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</si>
  <si>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</si>
  <si>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</si>
  <si>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</si>
  <si>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</si>
  <si>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</si>
  <si>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</si>
  <si>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</si>
  <si>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CAHPS® 5.0H Child version</t>
  </si>
  <si>
    <t>CAHPS® 5.0H Adult version</t>
  </si>
  <si>
    <t>BV-1</t>
  </si>
  <si>
    <t>BV-2</t>
  </si>
  <si>
    <t>BV-3</t>
  </si>
  <si>
    <t>BV-4</t>
  </si>
  <si>
    <t>BV-5</t>
  </si>
  <si>
    <t>BV-6</t>
  </si>
  <si>
    <t>BV-7</t>
  </si>
  <si>
    <t>BV-8</t>
  </si>
  <si>
    <t>BV-9</t>
  </si>
  <si>
    <t>BV-10</t>
  </si>
  <si>
    <t>BV-11</t>
  </si>
  <si>
    <t>BV-12</t>
  </si>
  <si>
    <t>BV-13</t>
  </si>
  <si>
    <t>BV-14</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</si>
  <si>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</si>
  <si>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</si>
  <si>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</si>
  <si>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</si>
  <si>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</si>
  <si>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</si>
  <si>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</si>
  <si>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</si>
  <si>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</si>
  <si>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</si>
  <si>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</si>
  <si>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</si>
  <si>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</si>
  <si>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</si>
  <si>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</si>
  <si>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</si>
  <si>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</si>
  <si>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</si>
  <si>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</si>
  <si>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</si>
  <si>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</si>
  <si>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</si>
  <si>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</si>
  <si>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</si>
  <si>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</si>
  <si>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</si>
  <si>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</si>
  <si>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</si>
  <si>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</si>
  <si>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</si>
  <si>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</si>
  <si>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</si>
  <si>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</si>
  <si>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</si>
  <si>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</si>
  <si>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</si>
  <si>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</si>
  <si>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</si>
  <si>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</si>
  <si>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</si>
  <si>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</si>
  <si>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</si>
  <si>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</si>
  <si>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</si>
  <si>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</si>
  <si>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</si>
  <si>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</si>
  <si>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</si>
  <si>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</si>
  <si>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</si>
  <si>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</si>
  <si>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</si>
  <si>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</si>
  <si>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</si>
  <si>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</si>
  <si>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</si>
  <si>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</si>
  <si>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</si>
  <si>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</si>
  <si>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</si>
  <si>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</si>
  <si>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</si>
  <si>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</si>
  <si>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</si>
  <si>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</si>
  <si>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</si>
  <si>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</si>
  <si>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BV-83</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</si>
  <si>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</si>
  <si>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</si>
  <si>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</si>
  <si>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</si>
  <si>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</si>
  <si>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</si>
  <si>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</si>
  <si>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</si>
  <si>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</si>
  <si>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</si>
  <si>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</si>
  <si>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</si>
  <si>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</si>
  <si>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</si>
  <si>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</si>
  <si>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</si>
  <si>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</si>
  <si>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</si>
  <si>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</si>
  <si>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</si>
  <si>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</si>
  <si>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</si>
  <si>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</si>
  <si>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</si>
  <si>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</si>
  <si>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</si>
  <si>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</si>
  <si>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</si>
  <si>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</si>
  <si>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</si>
  <si>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</si>
  <si>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</si>
  <si>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</si>
  <si>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</si>
  <si>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</si>
  <si>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</si>
  <si>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</si>
  <si>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</si>
  <si>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</si>
  <si>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</si>
  <si>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</si>
  <si>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</si>
  <si>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</si>
  <si>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</si>
  <si>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</si>
  <si>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</si>
  <si>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</si>
  <si>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</si>
  <si>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</si>
  <si>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</si>
  <si>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</si>
  <si>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</si>
  <si>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</si>
  <si>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</si>
  <si>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</si>
  <si>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</si>
  <si>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</si>
  <si>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</si>
  <si>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</si>
  <si>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</si>
  <si>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</si>
  <si>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</si>
  <si>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</si>
  <si>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</si>
  <si>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</si>
  <si>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</si>
  <si>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</si>
  <si>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</si>
  <si>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</si>
  <si>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</si>
  <si>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</si>
  <si>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</si>
  <si>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</si>
  <si>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</si>
  <si>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</si>
  <si>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</si>
  <si>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</si>
  <si>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</si>
  <si>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</si>
  <si>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</si>
  <si>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</si>
  <si>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</si>
  <si>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</si>
  <si>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</si>
  <si>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</si>
  <si>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</si>
  <si>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</si>
  <si>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</si>
  <si>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</si>
  <si>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</si>
  <si>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</si>
  <si>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</si>
  <si>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</si>
  <si>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</si>
  <si>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</si>
  <si>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</si>
  <si>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</si>
  <si>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</si>
  <si>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</si>
  <si>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</si>
  <si>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</si>
  <si>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</si>
  <si>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</si>
  <si>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</si>
  <si>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</si>
  <si>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</si>
  <si>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</si>
  <si>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</si>
  <si>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</si>
  <si>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</si>
  <si>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</si>
  <si>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</si>
  <si>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</si>
  <si>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</si>
  <si>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</si>
  <si>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</si>
  <si>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</si>
  <si>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</si>
  <si>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</si>
  <si>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</si>
  <si>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</si>
  <si>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</si>
  <si>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</si>
  <si>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</si>
  <si>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</si>
  <si>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</si>
  <si>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</si>
  <si>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</si>
  <si>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</si>
  <si>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</si>
  <si>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</si>
  <si>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</si>
  <si>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</si>
  <si>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</si>
  <si>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</si>
  <si>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</si>
  <si>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</si>
  <si>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</si>
  <si>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</si>
  <si>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</si>
  <si>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</si>
  <si>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</si>
  <si>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</si>
  <si>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</si>
  <si>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</si>
  <si>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</si>
  <si>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</si>
  <si>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</si>
  <si>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</si>
  <si>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</si>
  <si>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</si>
  <si>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</si>
  <si>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</si>
  <si>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</si>
  <si>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</si>
  <si>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</si>
  <si>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</si>
  <si>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</si>
  <si>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</si>
  <si>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</si>
  <si>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</si>
  <si>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</si>
  <si>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</si>
  <si>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</si>
  <si>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</si>
  <si>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</si>
  <si>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</si>
  <si>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</si>
  <si>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</si>
  <si>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</si>
  <si>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</si>
  <si>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</si>
  <si>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</si>
  <si>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</si>
  <si>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</si>
  <si>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</si>
  <si>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</si>
  <si>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</si>
  <si>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</si>
  <si>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</si>
  <si>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</si>
  <si>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</si>
  <si>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</si>
  <si>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</si>
  <si>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Measure Selection Tool</t>
  </si>
  <si>
    <t>Summary Sheet</t>
  </si>
  <si>
    <t xml:space="preserve">CMS Health Home Measure Set </t>
  </si>
  <si>
    <t>Links to Source Documents</t>
  </si>
  <si>
    <t xml:space="preserve">Enter the Existing Measure Sets You Have Chosen as Reference Points </t>
  </si>
  <si>
    <t>1)</t>
  </si>
  <si>
    <t>2)</t>
  </si>
  <si>
    <t>For measures that do not have NQF numbers or have an NQF number but are not included in the Buying Value measure library, the measure’s information will not auto-populate and the following information must be manually entered:</t>
  </si>
  <si>
    <t>3)</t>
  </si>
  <si>
    <t>4)</t>
  </si>
  <si>
    <t>5)</t>
  </si>
  <si>
    <t>Review Results from Spreadsheet Comparisons &amp; Finalize the Measure Set</t>
  </si>
  <si>
    <t>a)</t>
  </si>
  <si>
    <t>b)</t>
  </si>
  <si>
    <t>c)</t>
  </si>
  <si>
    <t>d)</t>
  </si>
  <si>
    <t>e)</t>
  </si>
  <si>
    <t>f)</t>
  </si>
  <si>
    <r>
      <t xml:space="preserve">(see Step 4 in the </t>
    </r>
    <r>
      <rPr>
        <i/>
        <sz val="16"/>
        <color theme="0" tint="-0.34998626667073579"/>
        <rFont val="Arimo"/>
        <family val="2"/>
      </rPr>
      <t>Measure Selection Tool User Instructions</t>
    </r>
    <r>
      <rPr>
        <sz val="16"/>
        <color theme="0" tint="-0.34998626667073579"/>
        <rFont val="Arimo"/>
        <family val="2"/>
      </rPr>
      <t xml:space="preserve">) </t>
    </r>
  </si>
  <si>
    <r>
      <t xml:space="preserve">(see Step 3 in the </t>
    </r>
    <r>
      <rPr>
        <i/>
        <sz val="16"/>
        <color theme="0" tint="-0.34998626667073579"/>
        <rFont val="Arimo"/>
        <family val="2"/>
      </rPr>
      <t>Measure Selection Tool User Instructions</t>
    </r>
    <r>
      <rPr>
        <sz val="16"/>
        <color theme="0" tint="-0.34998626667073579"/>
        <rFont val="Arimo"/>
        <family val="2"/>
      </rPr>
      <t>)</t>
    </r>
  </si>
  <si>
    <r>
      <t xml:space="preserve">(see Step 2 in the </t>
    </r>
    <r>
      <rPr>
        <i/>
        <sz val="16"/>
        <color theme="0" tint="-0.34998626667073579"/>
        <rFont val="Arimo"/>
        <family val="2"/>
      </rPr>
      <t>Measure Selection Tool User Instructions</t>
    </r>
    <r>
      <rPr>
        <sz val="16"/>
        <color theme="0" tint="-0.34998626667073579"/>
        <rFont val="Arimo"/>
        <family val="2"/>
      </rPr>
      <t>)</t>
    </r>
  </si>
  <si>
    <t>Links to Specific Tabs:</t>
  </si>
  <si>
    <t xml:space="preserve">  Enter Your Criteria for Choosing Measures in the Spreadsheet</t>
  </si>
  <si>
    <t>Scores</t>
  </si>
  <si>
    <t>State Measures</t>
  </si>
  <si>
    <t xml:space="preserve">
Set B</t>
  </si>
  <si>
    <t xml:space="preserve">
Set C</t>
  </si>
  <si>
    <t xml:space="preserve">
Set D</t>
  </si>
  <si>
    <t xml:space="preserve">
Set E</t>
  </si>
  <si>
    <t>Measure Crosswalk</t>
  </si>
  <si>
    <r>
      <t xml:space="preserve">The </t>
    </r>
    <r>
      <rPr>
        <i/>
        <sz val="20"/>
        <color theme="9" tint="-0.249977111117893"/>
        <rFont val="Georgia"/>
        <family val="1"/>
      </rPr>
      <t>Measure Selection Spreadsheet</t>
    </r>
    <r>
      <rPr>
        <sz val="20"/>
        <color theme="9" tint="-0.249977111117893"/>
        <rFont val="Georgia"/>
        <family val="1"/>
      </rPr>
      <t xml:space="preserve"> is the heart of the </t>
    </r>
    <r>
      <rPr>
        <i/>
        <sz val="20"/>
        <color theme="9" tint="-0.249977111117893"/>
        <rFont val="Georgia"/>
        <family val="1"/>
      </rPr>
      <t>How to Build a Measure Set</t>
    </r>
    <r>
      <rPr>
        <sz val="20"/>
        <color theme="9" tint="-0.249977111117893"/>
        <rFont val="Georgia"/>
        <family val="1"/>
      </rPr>
      <t xml:space="preserve"> tool. It serves as a both a decision aid and a living measure library for measure set creators by tracking and displaying detailed information from a number of important sources to consider when selecting measures.</t>
    </r>
  </si>
  <si>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</si>
  <si>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</si>
  <si>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</si>
  <si>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</si>
  <si>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</si>
  <si>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</si>
  <si>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</si>
  <si>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</si>
  <si>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</si>
  <si>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</si>
  <si>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</si>
  <si>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</si>
  <si>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</si>
  <si>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</si>
  <si>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</si>
  <si>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</si>
  <si>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</si>
  <si>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</si>
  <si>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</si>
  <si>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</si>
  <si>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</si>
  <si>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</si>
  <si>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</si>
  <si>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</si>
  <si>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</si>
  <si>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</si>
  <si>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</si>
  <si>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</si>
  <si>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</si>
  <si>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</si>
  <si>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</si>
  <si>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</si>
  <si>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</si>
  <si>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</si>
  <si>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</si>
  <si>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</si>
  <si>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</si>
  <si>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</si>
  <si>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</si>
  <si>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</si>
  <si>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</si>
  <si>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</si>
  <si>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</si>
  <si>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</si>
  <si>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</si>
  <si>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</si>
  <si>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</si>
  <si>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</si>
  <si>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</si>
  <si>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</si>
  <si>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</si>
  <si>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</si>
  <si>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</si>
  <si>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</si>
  <si>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</si>
  <si>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</si>
  <si>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</si>
  <si>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</si>
  <si>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</si>
  <si>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</si>
  <si>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</si>
  <si>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r>
      <rPr>
        <sz val="16"/>
        <color rgb="FF1C6938"/>
        <rFont val="Arimo"/>
        <family val="2"/>
      </rPr>
      <t xml:space="preserve">1)  </t>
    </r>
    <r>
      <rPr>
        <u/>
        <sz val="16"/>
        <color rgb="FF1C6938"/>
        <rFont val="Arimo"/>
        <family val="2"/>
      </rPr>
      <t>Measure Selection Tool</t>
    </r>
  </si>
  <si>
    <r>
      <rPr>
        <sz val="16"/>
        <color rgb="FF1C6938"/>
        <rFont val="Arimo"/>
        <family val="2"/>
      </rPr>
      <t xml:space="preserve">2)  </t>
    </r>
    <r>
      <rPr>
        <u/>
        <sz val="16"/>
        <color rgb="FF1C6938"/>
        <rFont val="Arimo"/>
        <family val="2"/>
      </rPr>
      <t>Summary</t>
    </r>
  </si>
  <si>
    <r>
      <rPr>
        <sz val="16"/>
        <color rgb="FF1C6938"/>
        <rFont val="Arimo"/>
        <family val="2"/>
      </rPr>
      <t xml:space="preserve">3) </t>
    </r>
    <r>
      <rPr>
        <u/>
        <sz val="16"/>
        <color rgb="FF1C6938"/>
        <rFont val="Arimo"/>
        <family val="2"/>
      </rPr>
      <t xml:space="preserve"> Measure Crosswalk</t>
    </r>
  </si>
  <si>
    <r>
      <rPr>
        <sz val="16"/>
        <color rgb="FF1C6938"/>
        <rFont val="Arimo"/>
        <family val="2"/>
      </rPr>
      <t xml:space="preserve">4) </t>
    </r>
    <r>
      <rPr>
        <u/>
        <sz val="16"/>
        <color rgb="FF1C6938"/>
        <rFont val="Arimo"/>
        <family val="2"/>
      </rPr>
      <t xml:space="preserve"> Links to Source Documents</t>
    </r>
  </si>
  <si>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</si>
  <si>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</si>
  <si>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</si>
  <si>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</si>
  <si>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</si>
  <si>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</si>
  <si>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</si>
  <si>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</si>
  <si>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</si>
  <si>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</si>
  <si>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</si>
  <si>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</si>
  <si>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</si>
  <si>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</si>
  <si>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</si>
  <si>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</si>
  <si>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</si>
  <si>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</si>
  <si>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</si>
  <si>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</si>
  <si>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</si>
  <si>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</si>
  <si>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</si>
  <si>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</si>
  <si>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</si>
  <si>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</si>
  <si>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</si>
  <si>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</si>
  <si>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</si>
  <si>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</si>
  <si>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</si>
  <si>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</si>
  <si>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</si>
  <si>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</si>
  <si>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</si>
  <si>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</si>
  <si>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</si>
  <si>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</si>
  <si>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</si>
  <si>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</si>
  <si>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</si>
  <si>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</si>
  <si>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</si>
  <si>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</si>
  <si>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</si>
  <si>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</si>
  <si>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</si>
  <si>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</si>
  <si>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</si>
  <si>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</si>
  <si>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</si>
  <si>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</si>
  <si>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</si>
  <si>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</si>
  <si>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</si>
  <si>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</si>
  <si>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</si>
  <si>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</si>
  <si>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</si>
  <si>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</si>
  <si>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</si>
  <si>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</si>
  <si>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</si>
  <si>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</si>
  <si>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</si>
  <si>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</si>
  <si>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</si>
  <si>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</si>
  <si>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</si>
  <si>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</si>
  <si>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</si>
  <si>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</si>
  <si>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</si>
  <si>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</si>
  <si>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</si>
  <si>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</si>
  <si>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</si>
  <si>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</si>
  <si>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</si>
  <si>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</si>
  <si>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</si>
  <si>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</si>
  <si>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</si>
  <si>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</si>
  <si>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</si>
  <si>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</si>
  <si>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</si>
  <si>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</si>
  <si>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</si>
  <si>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</si>
  <si>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</si>
  <si>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</si>
  <si>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</si>
  <si>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</si>
  <si>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</si>
  <si>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</si>
  <si>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</si>
  <si>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</si>
  <si>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</si>
  <si>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</si>
  <si>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</si>
  <si>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</si>
  <si>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</si>
  <si>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</si>
  <si>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</si>
  <si>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</si>
  <si>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</si>
  <si>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</si>
  <si>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</si>
  <si>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</si>
  <si>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</si>
  <si>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</si>
  <si>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</si>
  <si>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</si>
  <si>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</si>
  <si>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</si>
  <si>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</si>
  <si>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</si>
  <si>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</si>
  <si>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</si>
  <si>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</si>
  <si>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</si>
  <si>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</si>
  <si>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</si>
  <si>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</si>
  <si>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</si>
  <si>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</si>
  <si>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</si>
  <si>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</si>
  <si>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</si>
  <si>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</si>
  <si>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</si>
  <si>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</si>
  <si>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</si>
  <si>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</si>
  <si>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</si>
  <si>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</si>
  <si>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</si>
  <si>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</si>
  <si>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</si>
  <si>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</si>
  <si>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</si>
  <si>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</si>
  <si>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</si>
  <si>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</si>
  <si>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</si>
  <si>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</si>
  <si>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</si>
  <si>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</si>
  <si>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</si>
  <si>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</si>
  <si>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</si>
  <si>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</si>
  <si>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</si>
  <si>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</si>
  <si>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</si>
  <si>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</si>
  <si>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</si>
  <si>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</si>
  <si>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</si>
  <si>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</si>
  <si>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</si>
  <si>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</si>
  <si>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</si>
  <si>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</si>
  <si>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</si>
  <si>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</si>
  <si>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</si>
  <si>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</si>
  <si>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</si>
  <si>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</si>
  <si>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</si>
  <si>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</si>
  <si>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</si>
  <si>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</si>
  <si>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</si>
  <si>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</si>
  <si>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</si>
  <si>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</si>
  <si>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</si>
  <si>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</si>
  <si>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</si>
  <si>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</si>
  <si>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</si>
  <si>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</si>
  <si>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</si>
  <si>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</si>
  <si>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</si>
  <si>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</si>
  <si>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</si>
  <si>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</si>
  <si>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</si>
  <si>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</si>
  <si>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</si>
  <si>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</si>
  <si>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</si>
  <si>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</si>
  <si>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</si>
  <si>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</si>
  <si>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</si>
  <si>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</si>
  <si>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</si>
  <si>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</si>
  <si>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</si>
  <si>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</si>
  <si>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</si>
  <si>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</si>
  <si>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Preventive Care and Screening: Unhealthy Alcohol Use – Screening</t>
  </si>
  <si>
    <t>Percentage of patients aged 18 years and older who were screened for unhealthy alcohol use at least once within 24 months using a systematic screening method**</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</si>
  <si>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</si>
  <si>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</si>
  <si>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</si>
  <si>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</si>
  <si>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</si>
  <si>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</si>
  <si>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</si>
  <si>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</si>
  <si>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</si>
  <si>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</si>
  <si>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</si>
  <si>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</si>
  <si>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</si>
  <si>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</si>
  <si>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</si>
  <si>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</si>
  <si>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</si>
  <si>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</si>
  <si>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</si>
  <si>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</si>
  <si>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</si>
  <si>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</si>
  <si>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</si>
  <si>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</si>
  <si>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</si>
  <si>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</si>
  <si>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</si>
  <si>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</si>
  <si>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</si>
  <si>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</si>
  <si>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</si>
  <si>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</si>
  <si>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</si>
  <si>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</si>
  <si>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</si>
  <si>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</si>
  <si>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</si>
  <si>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</si>
  <si>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</si>
  <si>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</si>
  <si>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</si>
  <si>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</si>
  <si>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</si>
  <si>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</si>
  <si>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</si>
  <si>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</si>
  <si>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</si>
  <si>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</si>
  <si>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</si>
  <si>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</si>
  <si>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</si>
  <si>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</si>
  <si>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</si>
  <si>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</si>
  <si>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</si>
  <si>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</si>
  <si>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</si>
  <si>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</si>
  <si>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</si>
  <si>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</si>
  <si>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</si>
  <si>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</si>
  <si>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</si>
  <si>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</si>
  <si>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</si>
  <si>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</si>
  <si>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</si>
  <si>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</si>
  <si>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</si>
  <si>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</si>
  <si>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</si>
  <si>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</si>
  <si>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</si>
  <si>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</si>
  <si>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</si>
  <si>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</si>
  <si>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</si>
  <si>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</si>
  <si>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</si>
  <si>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</si>
  <si>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</si>
  <si>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</si>
  <si>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</si>
  <si>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</si>
  <si>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</si>
  <si>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</si>
  <si>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</si>
  <si>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</si>
  <si>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</si>
  <si>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</si>
  <si>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</si>
  <si>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</si>
  <si>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</si>
  <si>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</si>
  <si>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</si>
  <si>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</si>
  <si>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</si>
  <si>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</si>
  <si>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</si>
  <si>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</si>
  <si>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</si>
  <si>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</si>
  <si>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</si>
  <si>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</si>
  <si>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</si>
  <si>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</si>
  <si>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</si>
  <si>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</si>
  <si>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</si>
  <si>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</si>
  <si>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</si>
  <si>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</si>
  <si>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</si>
  <si>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</si>
  <si>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</si>
  <si>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</si>
  <si>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</si>
  <si>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</si>
  <si>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</si>
  <si>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</si>
  <si>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</si>
  <si>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</si>
  <si>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</si>
  <si>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</si>
  <si>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</si>
  <si>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</si>
  <si>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</si>
  <si>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</si>
  <si>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</si>
  <si>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</si>
  <si>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</si>
  <si>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</si>
  <si>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</si>
  <si>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</si>
  <si>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</si>
  <si>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</si>
  <si>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</si>
  <si>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</si>
  <si>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</si>
  <si>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</si>
  <si>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</si>
  <si>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</si>
  <si>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</si>
  <si>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</si>
  <si>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</si>
  <si>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</si>
  <si>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</si>
  <si>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</si>
  <si>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</si>
  <si>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</si>
  <si>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</si>
  <si>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</si>
  <si>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</si>
  <si>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</si>
  <si>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</si>
  <si>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</si>
  <si>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</si>
  <si>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</si>
  <si>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</si>
  <si>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</si>
  <si>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</si>
  <si>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</si>
  <si>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</si>
  <si>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</si>
  <si>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</si>
  <si>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</si>
  <si>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</si>
  <si>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</si>
  <si>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</si>
  <si>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</si>
  <si>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</si>
  <si>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</si>
  <si>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</si>
  <si>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</si>
  <si>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</si>
  <si>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</si>
  <si>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</si>
  <si>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</si>
  <si>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</si>
  <si>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</si>
  <si>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</si>
  <si>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</si>
  <si>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</si>
  <si>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</si>
  <si>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</si>
  <si>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</si>
  <si>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</si>
  <si>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</si>
  <si>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</si>
  <si>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</si>
  <si>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</si>
  <si>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</si>
  <si>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</si>
  <si>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</si>
  <si>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</si>
  <si>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</si>
  <si>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</si>
  <si>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</si>
  <si>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</si>
  <si>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</si>
  <si>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</si>
  <si>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</si>
  <si>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</si>
  <si>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</si>
  <si>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</si>
  <si>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</si>
  <si>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</si>
  <si>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</si>
  <si>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</si>
  <si>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</si>
  <si>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</si>
  <si>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</si>
  <si>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</si>
  <si>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</si>
  <si>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</si>
  <si>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BV-331</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</si>
  <si>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</si>
  <si>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</si>
  <si>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</si>
  <si>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</si>
  <si>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</si>
  <si>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</si>
  <si>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</si>
  <si>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</si>
  <si>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</si>
  <si>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</si>
  <si>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</si>
  <si>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</si>
  <si>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</si>
  <si>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</si>
  <si>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</si>
  <si>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</si>
  <si>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</si>
  <si>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</si>
  <si>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</si>
  <si>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</si>
  <si>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</si>
  <si>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</si>
  <si>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</si>
  <si>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</si>
  <si>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</si>
  <si>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BV-357</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</si>
  <si>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</si>
  <si>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</si>
  <si>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</si>
  <si>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</si>
  <si>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</si>
  <si>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</si>
  <si>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</si>
  <si>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</si>
  <si>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</si>
  <si>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</si>
  <si>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</si>
  <si>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</si>
  <si>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</si>
  <si>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</si>
  <si>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</si>
  <si>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</si>
  <si>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</si>
  <si>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</si>
  <si>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</si>
  <si>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</si>
  <si>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</si>
  <si>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</si>
  <si>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</si>
  <si>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</si>
  <si>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</si>
  <si>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</si>
  <si>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</si>
  <si>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</si>
  <si>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</si>
  <si>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</si>
  <si>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</si>
  <si>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</si>
  <si>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</si>
  <si>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</si>
  <si>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</si>
  <si>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</si>
  <si>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</si>
  <si>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</si>
  <si>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</si>
  <si>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</si>
  <si>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</si>
  <si>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</si>
  <si>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</si>
  <si>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</si>
  <si>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</si>
  <si>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</si>
  <si>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</si>
  <si>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</si>
  <si>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</si>
  <si>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</si>
  <si>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</si>
  <si>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</si>
  <si>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</si>
  <si>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</si>
  <si>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</si>
  <si>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</si>
  <si>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</si>
  <si>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</si>
  <si>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</si>
  <si>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</si>
  <si>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</si>
  <si>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</si>
  <si>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</si>
  <si>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</si>
  <si>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</si>
  <si>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</si>
  <si>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</si>
  <si>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</si>
  <si>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</si>
  <si>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</si>
  <si>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</si>
  <si>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</si>
  <si>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</si>
  <si>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</si>
  <si>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</si>
  <si>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</si>
  <si>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</si>
  <si>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</si>
  <si>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</si>
  <si>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</si>
  <si>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</si>
  <si>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</si>
  <si>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</si>
  <si>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</si>
  <si>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</si>
  <si>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</si>
  <si>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</si>
  <si>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</si>
  <si>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</si>
  <si>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</si>
  <si>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</si>
  <si>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</si>
  <si>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</si>
  <si>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BV-451</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</si>
  <si>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</si>
  <si>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</si>
  <si>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</si>
  <si>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</si>
  <si>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</si>
  <si>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</si>
  <si>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</si>
  <si>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</si>
  <si>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</si>
  <si>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</si>
  <si>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</si>
  <si>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</si>
  <si>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</si>
  <si>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</si>
  <si>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</si>
  <si>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</si>
  <si>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</si>
  <si>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</si>
  <si>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</si>
  <si>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</si>
  <si>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</si>
  <si>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</si>
  <si>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</si>
  <si>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</si>
  <si>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</si>
  <si>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</si>
  <si>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</si>
  <si>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</si>
  <si>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</si>
  <si>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</si>
  <si>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</si>
  <si>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</si>
  <si>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</si>
  <si>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</si>
  <si>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</si>
  <si>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</si>
  <si>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</si>
  <si>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</si>
  <si>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</si>
  <si>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</si>
  <si>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</si>
  <si>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</si>
  <si>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</si>
  <si>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</si>
  <si>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</si>
  <si>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</si>
  <si>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</si>
  <si>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</si>
  <si>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</si>
  <si>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</si>
  <si>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</si>
  <si>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</si>
  <si>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</si>
  <si>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</si>
  <si>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</si>
  <si>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Multiple Chronic Conditions</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</si>
  <si>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</si>
  <si>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</si>
  <si>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</si>
  <si>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</si>
  <si>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</si>
  <si>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</si>
  <si>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</si>
  <si>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</si>
  <si>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</si>
  <si>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</si>
  <si>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</si>
  <si>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</si>
  <si>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1419</t>
  </si>
  <si>
    <t>Primary Caries Prevention Intervention as Part of Well/Ill Child Care as Offered by Primary Care Medical Providers</t>
  </si>
  <si>
    <t>University of Minnesota</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</si>
  <si>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</si>
  <si>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</si>
  <si>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</si>
  <si>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</si>
  <si>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</si>
  <si>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</si>
  <si>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</si>
  <si>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</si>
  <si>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</si>
  <si>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</si>
  <si>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</si>
  <si>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</si>
  <si>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</si>
  <si>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</si>
  <si>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</si>
  <si>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</si>
  <si>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</si>
  <si>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</si>
  <si>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</si>
  <si>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</si>
  <si>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</si>
  <si>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</si>
  <si>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</si>
  <si>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</si>
  <si>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</si>
  <si>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</si>
  <si>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</si>
  <si>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</si>
  <si>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</si>
  <si>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</si>
  <si>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</si>
  <si>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</si>
  <si>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</si>
  <si>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</si>
  <si>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</si>
  <si>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</si>
  <si>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</si>
  <si>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</si>
  <si>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</si>
  <si>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</si>
  <si>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</si>
  <si>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</si>
  <si>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</si>
  <si>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</si>
  <si>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</si>
  <si>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</si>
  <si>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</si>
  <si>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</si>
  <si>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</si>
  <si>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</si>
  <si>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</si>
  <si>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</si>
  <si>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</si>
  <si>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</si>
  <si>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</si>
  <si>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</si>
  <si>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</si>
  <si>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</si>
  <si>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</si>
  <si>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</si>
  <si>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</si>
  <si>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</si>
  <si>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</si>
  <si>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</si>
  <si>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</si>
  <si>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</si>
  <si>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</si>
  <si>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</si>
  <si>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</si>
  <si>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</si>
  <si>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</si>
  <si>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</si>
  <si>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</si>
  <si>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Documents the extent to which a provider uses an Office of the National Coordinator for Health Information Technology (ONC) certified electronic health record (EHR) system that incorporates an electronic data interchange with one or more laboratories allowing for direct electronic transmission of laboratory data in the EHR as discrete searchable data elements. This measure applies to all outpatient departments associated with the facility that bill under the Outpatient Prospective Payment System (OPPS). This may include the emergency department (ED), the outpatient imaging department, the outpatient surgery department, and the facility’s clinics.</t>
  </si>
  <si>
    <t>BV-526</t>
  </si>
  <si>
    <t>BV-527</t>
  </si>
  <si>
    <t>BV-528</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</si>
  <si>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</si>
  <si>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</si>
  <si>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</si>
  <si>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</si>
  <si>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</si>
  <si>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</si>
  <si>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</si>
  <si>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</si>
  <si>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</si>
  <si>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</si>
  <si>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</si>
  <si>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</si>
  <si>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</si>
  <si>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</si>
  <si>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</si>
  <si>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</si>
  <si>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</si>
  <si>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</si>
  <si>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</si>
  <si>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</si>
  <si>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</si>
  <si>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</si>
  <si>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</si>
  <si>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</si>
  <si>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</si>
  <si>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</si>
  <si>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</si>
  <si>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</si>
  <si>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</si>
  <si>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</si>
  <si>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</si>
  <si>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</si>
  <si>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</si>
  <si>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</si>
  <si>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</si>
  <si>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</si>
  <si>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</si>
  <si>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</si>
  <si>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</si>
  <si>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</si>
  <si>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</si>
  <si>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</si>
  <si>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</si>
  <si>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</si>
  <si>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</si>
  <si>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</si>
  <si>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</si>
  <si>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</si>
  <si>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</si>
  <si>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</si>
  <si>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</si>
  <si>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</si>
  <si>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</si>
  <si>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</si>
  <si>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</si>
  <si>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</si>
  <si>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</si>
  <si>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</si>
  <si>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</si>
  <si>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</si>
  <si>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</si>
  <si>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</si>
  <si>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</si>
  <si>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</si>
  <si>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</si>
  <si>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</si>
  <si>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</si>
  <si>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</si>
  <si>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</si>
  <si>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</si>
  <si>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</si>
  <si>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</si>
  <si>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</si>
  <si>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</si>
  <si>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</si>
  <si>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</si>
  <si>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</si>
  <si>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</si>
  <si>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</si>
  <si>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</si>
  <si>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</si>
  <si>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</si>
  <si>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</si>
  <si>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</si>
  <si>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</si>
  <si>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</si>
  <si>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</si>
  <si>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</si>
  <si>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</si>
  <si>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</si>
  <si>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</si>
  <si>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</si>
  <si>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</si>
  <si>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</si>
  <si>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</si>
  <si>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</si>
  <si>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</si>
  <si>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</si>
  <si>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</si>
  <si>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</si>
  <si>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</si>
  <si>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</si>
  <si>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</si>
  <si>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</si>
  <si>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</si>
  <si>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</si>
  <si>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</si>
  <si>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</si>
  <si>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</si>
  <si>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</si>
  <si>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</si>
  <si>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</si>
  <si>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</si>
  <si>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</si>
  <si>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Patients who received the following behavioral health screening risk assessments at the first prenatal visit
• Depression screening: Patients who were screened for depression at the first visit. Questions may be asked either directly by a health care provider or in the form of self-completed paper- or computer administered questionnaires and results should be documented in the medical record. Depression screening may include a self-reported validated depression screening tool (e.g., Patient Health Questionnaire-2 [PHQ-2], Beck Depression Inventory, Beck Depression Inventory for Primary Care, Edinburgh Postnatal Depression Scale [EPDS]). 
• Alcohol use screening: Patients who were screened for any alcohol use at the first visit 
• Tobacco use screening: Patients who were screened for tobacco use at the first visit 
• Drug use (illicit and prescription, over the counter) screening: Patients who were screened for any drug use at the first visit 
• Intimate partner violence screening: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 ALL screening components must be performed</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</si>
  <si>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</si>
  <si>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</si>
  <si>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</si>
  <si>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</si>
  <si>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</si>
  <si>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</si>
  <si>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</si>
  <si>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</si>
  <si>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</si>
  <si>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</si>
  <si>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</si>
  <si>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</si>
  <si>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</si>
  <si>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</si>
  <si>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</si>
  <si>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</si>
  <si>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</si>
  <si>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</si>
  <si>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</si>
  <si>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</si>
  <si>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</si>
  <si>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</si>
  <si>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</si>
  <si>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Percentage of adults 18–64 years of age with a diagnosis of acute bronchitis who were not dispensed an antibiotic prescription</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</si>
  <si>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</si>
  <si>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</si>
  <si>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</si>
  <si>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</si>
  <si>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</si>
  <si>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</si>
  <si>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</si>
  <si>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</si>
  <si>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</si>
  <si>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</si>
  <si>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</si>
  <si>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</si>
  <si>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</si>
  <si>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</si>
  <si>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</si>
  <si>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</si>
  <si>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</si>
  <si>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</si>
  <si>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</si>
  <si>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</si>
  <si>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</si>
  <si>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</si>
  <si>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</si>
  <si>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</si>
  <si>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</si>
  <si>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</si>
  <si>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</si>
  <si>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</si>
  <si>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</si>
  <si>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</si>
  <si>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</si>
  <si>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</si>
  <si>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</si>
  <si>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</si>
  <si>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</si>
  <si>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</si>
  <si>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</si>
  <si>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</si>
  <si>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</si>
  <si>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</si>
  <si>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</si>
  <si>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</si>
  <si>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</si>
  <si>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</si>
  <si>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</si>
  <si>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</si>
  <si>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</si>
  <si>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</si>
  <si>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</si>
  <si>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</si>
  <si>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</si>
  <si>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</si>
  <si>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</si>
  <si>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</si>
  <si>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</si>
  <si>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</si>
  <si>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</si>
  <si>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</si>
  <si>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</si>
  <si>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</si>
  <si>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</si>
  <si>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</si>
  <si>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</si>
  <si>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</si>
  <si>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</si>
  <si>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</si>
  <si>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</si>
  <si>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Yes (ACO-08 - adapted 1789)</t>
  </si>
  <si>
    <t>Yes (ACO-38)</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</si>
  <si>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</si>
  <si>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</si>
  <si>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</si>
  <si>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</si>
  <si>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</si>
  <si>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</si>
  <si>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</si>
  <si>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</si>
  <si>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</si>
  <si>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</si>
  <si>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</si>
  <si>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</si>
  <si>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</si>
  <si>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</si>
  <si>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</si>
  <si>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</si>
  <si>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</si>
  <si>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</si>
  <si>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</si>
  <si>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</si>
  <si>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</si>
  <si>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</si>
  <si>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</si>
  <si>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Comprehensive Diabetes Care: Blood Pressure Control (&lt;140/90 mm Hg)</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</si>
  <si>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</si>
  <si>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</si>
  <si>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</si>
  <si>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</si>
  <si>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</si>
  <si>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</si>
  <si>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</si>
  <si>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</si>
  <si>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</si>
  <si>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https://innovation.cms.gov/initiatives/comprehensive-primary-care-plus</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</si>
  <si>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</si>
  <si>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</si>
  <si>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</si>
  <si>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</si>
  <si>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</si>
  <si>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</si>
  <si>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</si>
  <si>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</si>
  <si>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</si>
  <si>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</si>
  <si>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</si>
  <si>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</si>
  <si>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</si>
  <si>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</si>
  <si>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</si>
  <si>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</si>
  <si>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</si>
  <si>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</si>
  <si>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</si>
  <si>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</si>
  <si>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</si>
  <si>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</si>
  <si>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</si>
  <si>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</si>
  <si>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</si>
  <si>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</si>
  <si>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</si>
  <si>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</si>
  <si>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</si>
  <si>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</si>
  <si>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</si>
  <si>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</si>
  <si>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</si>
  <si>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</si>
  <si>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</si>
  <si>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</si>
  <si>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</si>
  <si>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</si>
  <si>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</si>
  <si>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</si>
  <si>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</si>
  <si>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</si>
  <si>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</si>
  <si>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</si>
  <si>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</si>
  <si>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</si>
  <si>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</si>
  <si>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</si>
  <si>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</si>
  <si>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</si>
  <si>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</si>
  <si>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</si>
  <si>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</si>
  <si>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</si>
  <si>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</si>
  <si>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</si>
  <si>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</si>
  <si>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</si>
  <si>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</si>
  <si>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</si>
  <si>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</si>
  <si>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</si>
  <si>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</si>
  <si>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</si>
  <si>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</si>
  <si>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</si>
  <si>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</si>
  <si>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</si>
  <si>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</si>
  <si>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</si>
  <si>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</si>
  <si>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</si>
  <si>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</si>
  <si>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</si>
  <si>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</si>
  <si>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</si>
  <si>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</si>
  <si>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</si>
  <si>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</si>
  <si>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</si>
  <si>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</si>
  <si>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</si>
  <si>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</si>
  <si>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</si>
  <si>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</si>
  <si>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</si>
  <si>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</si>
  <si>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</si>
  <si>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</si>
  <si>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</si>
  <si>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</si>
  <si>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</si>
  <si>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</si>
  <si>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</si>
  <si>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</si>
  <si>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</si>
  <si>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</si>
  <si>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</si>
  <si>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Yes (Discharge Information, Medicines Explained)</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</si>
  <si>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</si>
  <si>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</si>
  <si>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</si>
  <si>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</si>
  <si>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</si>
  <si>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</si>
  <si>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</si>
  <si>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</si>
  <si>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</si>
  <si>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</si>
  <si>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</si>
  <si>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</si>
  <si>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</si>
  <si>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</si>
  <si>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</si>
  <si>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</si>
  <si>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</si>
  <si>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</si>
  <si>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</si>
  <si>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</si>
  <si>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</si>
  <si>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</si>
  <si>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</si>
  <si>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</si>
  <si>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</si>
  <si>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</si>
  <si>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</si>
  <si>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</si>
  <si>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</si>
  <si>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</si>
  <si>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</si>
  <si>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</si>
  <si>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</si>
  <si>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</si>
  <si>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</si>
  <si>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https://www.medicaid.gov/state-resource-center/medicaid-state-technical-assistance/health-homes-technical-assistance/health-home-information-resource-center.html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</si>
  <si>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</si>
  <si>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</si>
  <si>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</si>
  <si>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</si>
  <si>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</si>
  <si>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</si>
  <si>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</si>
  <si>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</si>
  <si>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</si>
  <si>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</si>
  <si>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</si>
  <si>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</si>
  <si>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</si>
  <si>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</si>
  <si>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</si>
  <si>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</si>
  <si>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</si>
  <si>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</si>
  <si>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</si>
  <si>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</si>
  <si>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</si>
  <si>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</si>
  <si>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</si>
  <si>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</si>
  <si>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</si>
  <si>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</si>
  <si>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</si>
  <si>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</si>
  <si>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</si>
  <si>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</si>
  <si>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</si>
  <si>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Rate of risk-standardized acute, unplanned hospital admissions among beneficiaries 65
years and older with MCCs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</si>
  <si>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</si>
  <si>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</si>
  <si>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</si>
  <si>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</si>
  <si>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</si>
  <si>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</si>
  <si>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</si>
  <si>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</si>
  <si>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</si>
  <si>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</si>
  <si>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</si>
  <si>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</si>
  <si>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</si>
  <si>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</si>
  <si>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</si>
  <si>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</si>
  <si>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</si>
  <si>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</si>
  <si>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</si>
  <si>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</si>
  <si>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</si>
  <si>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</si>
  <si>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</si>
  <si>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</si>
  <si>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</si>
  <si>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</si>
  <si>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</si>
  <si>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</si>
  <si>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</si>
  <si>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</si>
  <si>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</si>
  <si>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</si>
  <si>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</si>
  <si>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</si>
  <si>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</si>
  <si>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</si>
  <si>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</si>
  <si>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</si>
  <si>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</si>
  <si>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</si>
  <si>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</si>
  <si>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</si>
  <si>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</si>
  <si>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</si>
  <si>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</si>
  <si>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</si>
  <si>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</si>
  <si>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</si>
  <si>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</si>
  <si>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</si>
  <si>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</si>
  <si>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</si>
  <si>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</si>
  <si>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</si>
  <si>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</si>
  <si>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</si>
  <si>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</si>
  <si>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</si>
  <si>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Yes (Core)</t>
  </si>
  <si>
    <t>CAHPS PCMH Survey</t>
  </si>
  <si>
    <t>Yes (Menu)</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</si>
  <si>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</si>
  <si>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</si>
  <si>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</si>
  <si>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</si>
  <si>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</si>
  <si>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</si>
  <si>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</si>
  <si>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</si>
  <si>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</si>
  <si>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</si>
  <si>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</si>
  <si>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</si>
  <si>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</si>
  <si>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</si>
  <si>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</si>
  <si>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</si>
  <si>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</si>
  <si>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</si>
  <si>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</si>
  <si>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</si>
  <si>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</si>
  <si>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</si>
  <si>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</si>
  <si>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</si>
  <si>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</si>
  <si>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</si>
  <si>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</si>
  <si>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 xml:space="preserve">
Set A</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</si>
  <si>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</si>
  <si>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</si>
  <si>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</si>
  <si>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</si>
  <si>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</si>
  <si>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</si>
  <si>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</si>
  <si>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</si>
  <si>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</si>
  <si>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</si>
  <si>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</si>
  <si>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</si>
  <si>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Measure specifications as outlined within these resources are subject to change. We will revise the measures as updates become available.</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</si>
  <si>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5. 
• For every measure, answer "Yes", "Somewhat" or "No" for every Selection Criteria using the drop-down box in each row, to select your answer.
• Manually enter measure-specific comments (e.g., benchmark, etc.) for each Criterion.
</t>
    </r>
  </si>
  <si>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</si>
  <si>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</si>
  <si>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</si>
  <si>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</si>
  <si>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</si>
  <si>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</si>
  <si>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</si>
  <si>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</si>
  <si>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</si>
  <si>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</si>
  <si>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</si>
  <si>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</si>
  <si>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</si>
  <si>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</si>
  <si>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</si>
  <si>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Substance Abuse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</si>
  <si>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</si>
  <si>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</si>
  <si>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</si>
  <si>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</si>
  <si>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</si>
  <si>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</si>
  <si>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</si>
  <si>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</si>
  <si>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</si>
  <si>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</si>
  <si>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</si>
  <si>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</si>
  <si>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</si>
  <si>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</si>
  <si>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</si>
  <si>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</si>
  <si>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</si>
  <si>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</si>
  <si>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</si>
  <si>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</si>
  <si>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</si>
  <si>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</si>
  <si>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</si>
  <si>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</si>
  <si>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</si>
  <si>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</si>
  <si>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</si>
  <si>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</si>
  <si>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</si>
  <si>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</si>
  <si>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</si>
  <si>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</si>
  <si>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</si>
  <si>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</si>
  <si>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</si>
  <si>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</si>
  <si>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</si>
  <si>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</si>
  <si>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</si>
  <si>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</si>
  <si>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</si>
  <si>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</si>
  <si>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</si>
  <si>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</si>
  <si>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CMMI Comprehensive Primary Care Plus (CPC+)</t>
  </si>
  <si>
    <t xml:space="preserve">
CMMI Comprehensive Primary Care Plus (CPC+)</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</si>
  <si>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</si>
  <si>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</si>
  <si>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</si>
  <si>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</si>
  <si>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</si>
  <si>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</si>
  <si>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</si>
  <si>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</si>
  <si>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</si>
  <si>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</si>
  <si>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</si>
  <si>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</si>
  <si>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</si>
  <si>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</si>
  <si>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</si>
  <si>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</si>
  <si>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</si>
  <si>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</si>
  <si>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</si>
  <si>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</si>
  <si>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</si>
  <si>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</si>
  <si>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</si>
  <si>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</si>
  <si>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</si>
  <si>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</si>
  <si>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</si>
  <si>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</si>
  <si>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</si>
  <si>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</si>
  <si>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</si>
  <si>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</si>
  <si>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</si>
  <si>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</si>
  <si>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</si>
  <si>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</si>
  <si>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</si>
  <si>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</si>
  <si>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</si>
  <si>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</si>
  <si>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</si>
  <si>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</si>
  <si>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</si>
  <si>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</si>
  <si>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</si>
  <si>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CAHPS Health Plan Survey 5.0H, Adult Version provides information on the experiences of commercial and Medicaid members with the health plan and gives a general indication of how well the health plan meets members' expectations. Results summarize member experiences through ratings, composites and question summary rates.
Seven composite scores summarize responses in key areas:
Claims Processing (commercial only)
Customer Service
Getting Care Quickly
Getting Needed Care
How Well Doctors Communicate
Shared Decision Making
Plan Information on Costs (commercial only)</t>
  </si>
  <si>
    <t>This measure provides information on parents’ experiences with their child’s health care.
Results summarize child experiences through ratings, composites, and individual question
summary rates.
Four global rating questions reflect overall satisfaction:
• Rating of All Health Care
• Rating of Personal Doctor
• Rating of Specialist Seen Most Often
• Rating of Health Plan
Five composite scores summarize responses in key areas:
• Customer Service
• Getting Care Quickly
• Getting Needed Care
• How Well Doctors Communicate
• Shared Decision Making
Item-specific question summary rates are reported for the rating questions and each
composite question. Question summary rates are also reported individually for two items
summarizing the following concepts:
• Health Promotion and Education (Q8)
• Coordination of Care (Q25, Without CCC version of questionnaire)</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</si>
  <si>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</si>
  <si>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</si>
  <si>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</si>
  <si>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</si>
  <si>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</si>
  <si>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</si>
  <si>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</si>
  <si>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</si>
  <si>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</si>
  <si>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</si>
  <si>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</si>
  <si>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</si>
  <si>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</si>
  <si>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</si>
  <si>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</si>
  <si>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</si>
  <si>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</si>
  <si>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</si>
  <si>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</si>
  <si>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</si>
  <si>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</si>
  <si>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</si>
  <si>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</si>
  <si>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</si>
  <si>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</si>
  <si>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</si>
  <si>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</si>
  <si>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</si>
  <si>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</si>
  <si>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</si>
  <si>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</si>
  <si>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</si>
  <si>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</si>
  <si>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</si>
  <si>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</si>
  <si>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</si>
  <si>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</si>
  <si>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</si>
  <si>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</si>
  <si>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</si>
  <si>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</si>
  <si>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</si>
  <si>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</si>
  <si>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</si>
  <si>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</si>
  <si>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</si>
  <si>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</si>
  <si>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</si>
  <si>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</si>
  <si>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</si>
  <si>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</si>
  <si>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</si>
  <si>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</si>
  <si>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</si>
  <si>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</si>
  <si>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</si>
  <si>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</si>
  <si>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</si>
  <si>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</si>
  <si>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</si>
  <si>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</si>
  <si>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</si>
  <si>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</si>
  <si>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</si>
  <si>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</si>
  <si>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</si>
  <si>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</si>
  <si>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</si>
  <si>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</si>
  <si>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</si>
  <si>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</si>
  <si>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</si>
  <si>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</si>
  <si>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</si>
  <si>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</si>
  <si>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</si>
  <si>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</si>
  <si>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</si>
  <si>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</si>
  <si>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</si>
  <si>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</si>
  <si>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</si>
  <si>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</si>
  <si>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</si>
  <si>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</si>
  <si>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</si>
  <si>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</si>
  <si>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</si>
  <si>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</si>
  <si>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</si>
  <si>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</si>
  <si>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</si>
  <si>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</si>
  <si>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</si>
  <si>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</si>
  <si>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</si>
  <si>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</si>
  <si>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</si>
  <si>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</si>
  <si>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</si>
  <si>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</si>
  <si>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</si>
  <si>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</si>
  <si>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</si>
  <si>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</si>
  <si>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</si>
  <si>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</si>
  <si>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</si>
  <si>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</si>
  <si>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</si>
  <si>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</si>
  <si>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</si>
  <si>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</si>
  <si>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</si>
  <si>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</si>
  <si>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</si>
  <si>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</si>
  <si>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</si>
  <si>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</si>
  <si>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</si>
  <si>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</si>
  <si>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</si>
  <si>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</si>
  <si>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</si>
  <si>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</si>
  <si>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</si>
  <si>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</si>
  <si>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</si>
  <si>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</si>
  <si>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</si>
  <si>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</si>
  <si>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Percentage of patients 5-85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</si>
  <si>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</si>
  <si>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</si>
  <si>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r>
      <t>•</t>
    </r>
    <r>
      <rPr>
        <b/>
        <sz val="17"/>
        <color theme="1" tint="0.34998626667073579"/>
        <rFont val="Arimo"/>
        <family val="2"/>
      </rPr>
      <t xml:space="preserve"> </t>
    </r>
    <r>
      <rPr>
        <b/>
        <sz val="17"/>
        <color rgb="FF1C6938"/>
        <rFont val="Arimo"/>
        <family val="2"/>
      </rPr>
      <t xml:space="preserve">Name </t>
    </r>
    <r>
      <rPr>
        <sz val="17"/>
        <color rgb="FF1C6938"/>
        <rFont val="Arimo"/>
        <family val="2"/>
      </rPr>
      <t>(Column B)</t>
    </r>
  </si>
  <si>
    <r>
      <t xml:space="preserve">• </t>
    </r>
    <r>
      <rPr>
        <b/>
        <sz val="17"/>
        <color rgb="FF1C6938"/>
        <rFont val="Arimo"/>
        <family val="2"/>
      </rPr>
      <t>Alignment with federal, national, hospital and select state measure sets</t>
    </r>
  </si>
  <si>
    <t>Enter Candidate Measures for Consideration to the                                                     Measure Selection Tool Spreadsheet</t>
  </si>
  <si>
    <t>Decide whether you want to enter additional information about the measure origin:</t>
  </si>
  <si>
    <t>In addition to adding, dropping or significantly changing the measures included in the measure sets (e.g., revisions pursuant to the NQF endorsement process), federal agencies are also working to improve and standardize the details of measure specifications. Such micro-changes do not change the NQF number associated with the measure or the NQF's endorsement. These micro-changes may not be reflected in all federal program measure sets at the same time. Once the desired degree of alignment with federal program measures is achieved at the level of NQF’s, or CMS’s numbering system, we recommend checking alignment at the detailed technical specification level for each measure which can be done by comparing the detailed specifications of your final choice of measures against the detailed specs contained in the URLs listed in the Links to Source Documents Tab.</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</si>
  <si>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</si>
  <si>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</si>
  <si>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</si>
  <si>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</si>
  <si>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</si>
  <si>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</si>
  <si>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</si>
  <si>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</si>
  <si>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</si>
  <si>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</si>
  <si>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</si>
  <si>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</si>
  <si>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The percentage of patients 65 years of age and older who have ever received a pneumococcal vaccine.</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</si>
  <si>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</si>
  <si>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</si>
  <si>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</si>
  <si>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</si>
  <si>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</si>
  <si>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</si>
  <si>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</si>
  <si>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</si>
  <si>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</si>
  <si>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</si>
  <si>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</si>
  <si>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</si>
  <si>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</si>
  <si>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</si>
  <si>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</si>
  <si>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</si>
  <si>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</si>
  <si>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</si>
  <si>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</si>
  <si>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</si>
  <si>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</si>
  <si>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</si>
  <si>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</si>
  <si>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(D02)</t>
  </si>
  <si>
    <t>Yes (D03)</t>
  </si>
  <si>
    <t>Yes (C10)</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</si>
  <si>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</si>
  <si>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</si>
  <si>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</si>
  <si>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</si>
  <si>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</si>
  <si>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</si>
  <si>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</si>
  <si>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</si>
  <si>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</si>
  <si>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</si>
  <si>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</si>
  <si>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</si>
  <si>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</si>
  <si>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</si>
  <si>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</si>
  <si>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</si>
  <si>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</si>
  <si>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</si>
  <si>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</si>
  <si>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r>
      <t>Buying Value Measure Selection Tool Instructions</t>
    </r>
    <r>
      <rPr>
        <sz val="34"/>
        <color rgb="FFFF0000"/>
        <rFont val="Georgia"/>
        <family val="1"/>
      </rPr>
      <t xml:space="preserve"> </t>
    </r>
  </si>
  <si>
    <t>Federal Ambulatory</t>
  </si>
  <si>
    <t>National Hospital</t>
  </si>
  <si>
    <t>National and Ambulatory</t>
  </si>
  <si>
    <t>Management of Urinary Incontinence in Older Adults</t>
  </si>
  <si>
    <t>Follow-Up After Emergency Department Visit for Alcohol and Other Drug Abuse or Dependence</t>
  </si>
  <si>
    <t>Adults' Access to Preventive/Ambulatory Health Services</t>
  </si>
  <si>
    <t>Follow-Up Care for Children Prescribed ADHD Medication</t>
  </si>
  <si>
    <t>Annual Dental Visit</t>
  </si>
  <si>
    <t>Adolescent Well-Care Visits</t>
  </si>
  <si>
    <t>Comprehensive Diabetes Care: HbA1c Poor Control (&gt;9.0%)</t>
  </si>
  <si>
    <t>Comprehensive Diabetes Care: HbA1c Control (&lt;8.0%)</t>
  </si>
  <si>
    <t>Initiation and Engagement of Alcohol and Other Drug Abuse or Dependence Treatment</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</si>
  <si>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</si>
  <si>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</si>
  <si>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</si>
  <si>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</si>
  <si>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</si>
  <si>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</si>
  <si>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Pneumococcal Vaccination Coverage for Older Adults</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</si>
  <si>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</si>
  <si>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</si>
  <si>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</si>
  <si>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</si>
  <si>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</si>
  <si>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</si>
  <si>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</si>
  <si>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</si>
  <si>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The percentage of members 18–85 years of age who had a diagnosis of hypertension (HTN) and whose BP was adequately controlled during the measurement year based on the following criteria:
• Members 18–59 years of age whose BP was &lt;140/90 mm Hg.
• Members 60–85 years of age with a diagnosis of diabetes whose BP was &lt;140/90 mm Hg.
• Members 60–85 years of age without a diagnosis of diabetes whose BP was &lt;150/90 mm Hg.</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</si>
  <si>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</si>
  <si>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</si>
  <si>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</si>
  <si>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</si>
  <si>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</si>
  <si>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</si>
  <si>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</si>
  <si>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</si>
  <si>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children 3–18 years of age who were diagnosed with pharyngitis, dispensed an antibiotic and received a group A streptococcus (strep) test for the episode. A higher rate represents better
performance (i.e., appropriate testing).</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</si>
  <si>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</si>
  <si>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</si>
  <si>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</si>
  <si>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</si>
  <si>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</si>
  <si>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</si>
  <si>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</si>
  <si>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</si>
  <si>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</si>
  <si>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</si>
  <si>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</si>
  <si>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</si>
  <si>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65 years of age and older who have received the recommended series of pneumococcal vaccines: 13-valent pneumococcal conjugate vaccine (PCV13) and 23-valent pneumococcal polysaccharide vaccine (PPSV23).</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</si>
  <si>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</si>
  <si>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</si>
  <si>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</si>
  <si>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</si>
  <si>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</si>
  <si>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</si>
  <si>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</si>
  <si>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</si>
  <si>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</si>
  <si>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</si>
  <si>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</si>
  <si>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</si>
  <si>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</si>
  <si>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</si>
  <si>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</si>
  <si>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</si>
  <si>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</si>
  <si>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</si>
  <si>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</si>
  <si>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</si>
  <si>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</si>
  <si>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</si>
  <si>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</si>
  <si>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</si>
  <si>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</si>
  <si>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</si>
  <si>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</si>
  <si>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</si>
  <si>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</si>
  <si>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</si>
  <si>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</si>
  <si>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</si>
  <si>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</si>
  <si>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</si>
  <si>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</si>
  <si>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</si>
  <si>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</si>
  <si>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</si>
  <si>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</si>
  <si>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</si>
  <si>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</si>
  <si>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</si>
  <si>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</si>
  <si>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</si>
  <si>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</si>
  <si>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</si>
  <si>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</si>
  <si>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</si>
  <si>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</si>
  <si>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</si>
  <si>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</si>
  <si>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</si>
  <si>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</si>
  <si>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</si>
  <si>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</si>
  <si>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</si>
  <si>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</si>
  <si>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</si>
  <si>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</si>
  <si>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</si>
  <si>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</si>
  <si>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</si>
  <si>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</si>
  <si>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</si>
  <si>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</si>
  <si>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</si>
  <si>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</si>
  <si>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</si>
  <si>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</si>
  <si>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</si>
  <si>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</si>
  <si>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</si>
  <si>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</si>
  <si>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</si>
  <si>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</si>
  <si>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</si>
  <si>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</si>
  <si>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</si>
  <si>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</si>
  <si>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</si>
  <si>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</si>
  <si>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</si>
  <si>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</si>
  <si>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</si>
  <si>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</si>
  <si>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</si>
  <si>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</si>
  <si>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</si>
  <si>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</si>
  <si>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</si>
  <si>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</si>
  <si>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</si>
  <si>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</si>
  <si>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</si>
  <si>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</si>
  <si>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</si>
  <si>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</si>
  <si>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</si>
  <si>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</si>
  <si>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</si>
  <si>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</si>
  <si>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</si>
  <si>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</si>
  <si>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</si>
  <si>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</si>
  <si>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</si>
  <si>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</si>
  <si>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</si>
  <si>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</si>
  <si>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</si>
  <si>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</si>
  <si>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</si>
  <si>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</si>
  <si>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</si>
  <si>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</si>
  <si>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</si>
  <si>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</si>
  <si>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</si>
  <si>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</si>
  <si>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</si>
  <si>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</si>
  <si>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</si>
  <si>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</si>
  <si>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</si>
  <si>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</si>
  <si>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</si>
  <si>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</si>
  <si>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</si>
  <si>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</si>
  <si>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</si>
  <si>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</si>
  <si>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</si>
  <si>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</si>
  <si>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</si>
  <si>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</si>
  <si>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</si>
  <si>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</si>
  <si>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</si>
  <si>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</si>
  <si>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</si>
  <si>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</si>
  <si>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</si>
  <si>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</si>
  <si>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</si>
  <si>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</si>
  <si>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</si>
  <si>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</si>
  <si>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</si>
  <si>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</si>
  <si>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66 years of age and older who were ordered high- risk medications. Two rates are reported:
A. Percentage of patients who were ordered at least one high-risk medication.
B. Percentage of patients who were ordered at least two different high-risk medication.</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</si>
  <si>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</si>
  <si>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</si>
  <si>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</si>
  <si>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</si>
  <si>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</si>
  <si>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</si>
  <si>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</si>
  <si>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</si>
  <si>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</si>
  <si>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</si>
  <si>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</si>
  <si>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</si>
  <si>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</si>
  <si>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</si>
  <si>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</si>
  <si>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</si>
  <si>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</si>
  <si>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</si>
  <si>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</si>
  <si>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</si>
  <si>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</si>
  <si>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</si>
  <si>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</si>
  <si>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</si>
  <si>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</si>
  <si>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</si>
  <si>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</si>
  <si>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</si>
  <si>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</si>
  <si>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</si>
  <si>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</si>
  <si>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</si>
  <si>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</si>
  <si>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</si>
  <si>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</si>
  <si>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</si>
  <si>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</si>
  <si>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</si>
  <si>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</si>
  <si>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Percentage of adolescents 13 years of age who had the recommended immunizations (meningococcal vaccine and one tetanus, diphtheria toxoids and acellular pertussis vaccine (Tdap) or one tetanus, diphtheria toxoids vaccine (Td)) by their 13th birthday.</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</si>
  <si>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</si>
  <si>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</si>
  <si>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</si>
  <si>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</si>
  <si>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</si>
  <si>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</si>
  <si>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</si>
  <si>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</si>
  <si>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</si>
  <si>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</si>
  <si>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</si>
  <si>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</si>
  <si>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</si>
  <si>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</si>
  <si>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</si>
  <si>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</si>
  <si>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</si>
  <si>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</si>
  <si>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</si>
  <si>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</si>
  <si>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</si>
  <si>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</si>
  <si>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</si>
  <si>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</si>
  <si>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</si>
  <si>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</si>
  <si>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</si>
  <si>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</si>
  <si>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</si>
  <si>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</si>
  <si>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</si>
  <si>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</si>
  <si>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</si>
  <si>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</si>
  <si>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</si>
  <si>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</si>
  <si>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</si>
  <si>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</si>
  <si>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</si>
  <si>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</si>
  <si>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</si>
  <si>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</si>
  <si>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</si>
  <si>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</si>
  <si>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</si>
  <si>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</si>
  <si>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</si>
  <si>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</si>
  <si>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</si>
  <si>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</si>
  <si>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</si>
  <si>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</si>
  <si>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</si>
  <si>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</si>
  <si>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</si>
  <si>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</si>
  <si>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</si>
  <si>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</si>
  <si>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</si>
  <si>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</si>
  <si>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</si>
  <si>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</si>
  <si>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</si>
  <si>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</si>
  <si>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</si>
  <si>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</si>
  <si>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</si>
  <si>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</si>
  <si>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</si>
  <si>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</si>
  <si>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</si>
  <si>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</si>
  <si>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</si>
  <si>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</si>
  <si>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</si>
  <si>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</si>
  <si>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</si>
  <si>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</si>
  <si>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</si>
  <si>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</si>
  <si>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</si>
  <si>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</si>
  <si>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</si>
  <si>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</si>
  <si>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</si>
  <si>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</si>
  <si>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</si>
  <si>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</si>
  <si>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</si>
  <si>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</si>
  <si>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</si>
  <si>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</si>
  <si>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</si>
  <si>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</si>
  <si>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</si>
  <si>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</si>
  <si>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</si>
  <si>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</si>
  <si>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</si>
  <si>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</si>
  <si>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</si>
  <si>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</si>
  <si>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</si>
  <si>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</si>
  <si>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</si>
  <si>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</si>
  <si>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</si>
  <si>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</si>
  <si>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</si>
  <si>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</si>
  <si>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</si>
  <si>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</si>
  <si>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</si>
  <si>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</si>
  <si>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</si>
  <si>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</si>
  <si>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</si>
  <si>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</si>
  <si>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</si>
  <si>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</si>
  <si>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</si>
  <si>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</si>
  <si>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</si>
  <si>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</si>
  <si>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</si>
  <si>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</si>
  <si>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</si>
  <si>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</si>
  <si>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</si>
  <si>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</si>
  <si>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</si>
  <si>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</si>
  <si>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</si>
  <si>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</si>
  <si>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</si>
  <si>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</si>
  <si>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</si>
  <si>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</si>
  <si>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</si>
  <si>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</si>
  <si>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</si>
  <si>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</si>
  <si>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</si>
  <si>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</si>
  <si>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</si>
  <si>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</si>
  <si>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</si>
  <si>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</si>
  <si>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</si>
  <si>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</si>
  <si>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</si>
  <si>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</si>
  <si>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</si>
  <si>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</si>
  <si>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</si>
  <si>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</si>
  <si>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</si>
  <si>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</si>
  <si>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</si>
  <si>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</si>
  <si>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</si>
  <si>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</si>
  <si>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</si>
  <si>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</si>
  <si>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</si>
  <si>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</si>
  <si>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</si>
  <si>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</si>
  <si>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</si>
  <si>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</si>
  <si>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</si>
  <si>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</si>
  <si>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</si>
  <si>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</si>
  <si>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</si>
  <si>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</si>
  <si>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</si>
  <si>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</si>
  <si>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</si>
  <si>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</si>
  <si>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</si>
  <si>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</si>
  <si>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</si>
  <si>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</si>
  <si>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</si>
  <si>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</si>
  <si>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</si>
  <si>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</si>
  <si>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</si>
  <si>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</si>
  <si>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</si>
  <si>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</si>
  <si>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</si>
  <si>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</si>
  <si>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</si>
  <si>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</si>
  <si>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</si>
  <si>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</si>
  <si>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</si>
  <si>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</si>
  <si>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</si>
  <si>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</si>
  <si>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</si>
  <si>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</si>
  <si>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</si>
  <si>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</si>
  <si>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</si>
  <si>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</si>
  <si>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</si>
  <si>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</si>
  <si>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</si>
  <si>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</si>
  <si>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</si>
  <si>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</si>
  <si>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</si>
  <si>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</si>
  <si>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</si>
  <si>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</si>
  <si>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</si>
  <si>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</si>
  <si>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</si>
  <si>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</si>
  <si>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</si>
  <si>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</si>
  <si>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</si>
  <si>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</si>
  <si>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</si>
  <si>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</si>
  <si>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</si>
  <si>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</si>
  <si>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</si>
  <si>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</si>
  <si>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</si>
  <si>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</si>
  <si>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</si>
  <si>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</si>
  <si>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</si>
  <si>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</si>
  <si>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</si>
  <si>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</si>
  <si>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</si>
  <si>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</si>
  <si>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</si>
  <si>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</si>
  <si>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</si>
  <si>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</si>
  <si>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</si>
  <si>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</si>
  <si>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</si>
  <si>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</si>
  <si>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</si>
  <si>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</si>
  <si>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</si>
  <si>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</si>
  <si>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</si>
  <si>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</si>
  <si>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</si>
  <si>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</si>
  <si>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</si>
  <si>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</si>
  <si>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</si>
  <si>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</si>
  <si>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</si>
  <si>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</si>
  <si>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</si>
  <si>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</si>
  <si>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</si>
  <si>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</si>
  <si>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</si>
  <si>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</si>
  <si>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</si>
  <si>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</si>
  <si>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</si>
  <si>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</si>
  <si>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</si>
  <si>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</si>
  <si>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</si>
  <si>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</si>
  <si>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</si>
  <si>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</si>
  <si>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</si>
  <si>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</si>
  <si>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</si>
  <si>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</si>
  <si>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</si>
  <si>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</si>
  <si>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</si>
  <si>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</si>
  <si>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</si>
  <si>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</si>
  <si>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</si>
  <si>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</si>
  <si>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</si>
  <si>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</si>
  <si>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</si>
  <si>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</si>
  <si>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</si>
  <si>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</si>
  <si>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</si>
  <si>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</si>
  <si>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</si>
  <si>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</si>
  <si>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</si>
  <si>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</si>
  <si>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</si>
  <si>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</si>
  <si>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</si>
  <si>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</si>
  <si>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</si>
  <si>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</si>
  <si>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</si>
  <si>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</si>
  <si>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</si>
  <si>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</si>
  <si>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</si>
  <si>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</si>
  <si>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</si>
  <si>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</si>
  <si>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</si>
  <si>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</si>
  <si>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</si>
  <si>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</si>
  <si>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</si>
  <si>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</si>
  <si>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</si>
  <si>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</si>
  <si>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</si>
  <si>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</si>
  <si>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</si>
  <si>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</si>
  <si>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</si>
  <si>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</si>
  <si>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</si>
  <si>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</si>
  <si>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</si>
  <si>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</si>
  <si>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</si>
  <si>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</si>
  <si>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</si>
  <si>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</si>
  <si>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</si>
  <si>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</si>
  <si>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</si>
  <si>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</si>
  <si>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</si>
  <si>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</si>
  <si>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</si>
  <si>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</si>
  <si>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</si>
  <si>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</si>
  <si>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</si>
  <si>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</si>
  <si>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</si>
  <si>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</si>
  <si>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</si>
  <si>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</si>
  <si>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</si>
  <si>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</si>
  <si>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</si>
  <si>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</si>
  <si>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</si>
  <si>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</si>
  <si>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</si>
  <si>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</si>
  <si>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</si>
  <si>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</si>
  <si>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</si>
  <si>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</si>
  <si>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</si>
  <si>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</si>
  <si>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</si>
  <si>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</si>
  <si>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</si>
  <si>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</si>
  <si>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</si>
  <si>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</si>
  <si>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</si>
  <si>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</si>
  <si>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</si>
  <si>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</si>
  <si>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</si>
  <si>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</si>
  <si>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</si>
  <si>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</si>
  <si>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</si>
  <si>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</si>
  <si>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</si>
  <si>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</si>
  <si>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</si>
  <si>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</si>
  <si>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</si>
  <si>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</si>
  <si>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</si>
  <si>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</si>
  <si>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July 2017</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</si>
  <si>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</si>
  <si>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</si>
  <si>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</si>
  <si>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</si>
  <si>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</si>
  <si>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</si>
  <si>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</si>
  <si>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https://www.catalyze.org/product/cpr-employer-purchaser-guide-quality-measure-selection/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</si>
  <si>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</si>
  <si>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</si>
  <si>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</si>
  <si>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</si>
  <si>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</si>
  <si>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</si>
  <si>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</si>
  <si>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</si>
  <si>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</si>
  <si>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</si>
  <si>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</si>
  <si>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</si>
  <si>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</si>
  <si>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</si>
  <si>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</si>
  <si>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</si>
  <si>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</si>
  <si>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</si>
  <si>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</si>
  <si>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</si>
  <si>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</si>
  <si>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</si>
  <si>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</si>
  <si>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</si>
  <si>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</si>
  <si>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</si>
  <si>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</si>
  <si>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</si>
  <si>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</si>
  <si>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</si>
  <si>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</si>
  <si>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</si>
  <si>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</si>
  <si>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</si>
  <si>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</si>
  <si>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</si>
  <si>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</si>
  <si>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</si>
  <si>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</si>
  <si>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Yes (ACO-43)</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</si>
  <si>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</si>
  <si>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</si>
  <si>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</si>
  <si>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</si>
  <si>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</si>
  <si>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</si>
  <si>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</si>
  <si>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</si>
  <si>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</si>
  <si>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</si>
  <si>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</si>
  <si>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</si>
  <si>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</si>
  <si>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</si>
  <si>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</si>
  <si>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</si>
  <si>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</si>
  <si>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</si>
  <si>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</si>
  <si>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</si>
  <si>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</si>
  <si>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</si>
  <si>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</si>
  <si>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</si>
  <si>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</si>
  <si>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</si>
  <si>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</si>
  <si>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</si>
  <si>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</si>
  <si>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</si>
  <si>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</si>
  <si>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</si>
  <si>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</si>
  <si>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</si>
  <si>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</si>
  <si>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</si>
  <si>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</si>
  <si>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</si>
  <si>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</si>
  <si>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</si>
  <si>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</si>
  <si>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</si>
  <si>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</si>
  <si>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</si>
  <si>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Comprehensive Primary Care Plus (CPC+) is a national advanced primary care medical home model that aims to strengthen primary care through a regionally-based multi-payer payment reform and care delivery transformation. CPC+ will include two primary care practice tracks with incrementally advanced care delivery requirements and payment options to meet the diverse needs of primary care practices in the United States (U.S.). CPC+ is a five-year model that began in January 2017.</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</si>
  <si>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</si>
  <si>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</si>
  <si>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</si>
  <si>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</si>
  <si>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</si>
  <si>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</si>
  <si>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</si>
  <si>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</si>
  <si>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</si>
  <si>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</si>
  <si>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</si>
  <si>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</si>
  <si>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</si>
  <si>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</si>
  <si>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</si>
  <si>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</si>
  <si>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</si>
  <si>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</si>
  <si>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</si>
  <si>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</si>
  <si>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</si>
  <si>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</si>
  <si>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</si>
  <si>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</si>
  <si>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</si>
  <si>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</si>
  <si>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</si>
  <si>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</si>
  <si>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</si>
  <si>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</si>
  <si>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</si>
  <si>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</si>
  <si>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</si>
  <si>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</si>
  <si>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</si>
  <si>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</si>
  <si>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</si>
  <si>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</si>
  <si>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</si>
  <si>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</si>
  <si>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</si>
  <si>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</si>
  <si>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</si>
  <si>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</si>
  <si>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</si>
  <si>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</si>
  <si>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</si>
  <si>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</si>
  <si>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</si>
  <si>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</si>
  <si>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</si>
  <si>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</si>
  <si>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</si>
  <si>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</si>
  <si>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</si>
  <si>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</si>
  <si>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</si>
  <si>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</si>
  <si>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</si>
  <si>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</si>
  <si>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</si>
  <si>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</si>
  <si>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</si>
  <si>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</si>
  <si>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</si>
  <si>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</si>
  <si>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</si>
  <si>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</si>
  <si>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</si>
  <si>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</si>
  <si>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</si>
  <si>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r>
      <t xml:space="preserve">• </t>
    </r>
    <r>
      <rPr>
        <b/>
        <sz val="17"/>
        <color rgb="FF1C6938"/>
        <rFont val="Arimo"/>
        <family val="2"/>
      </rPr>
      <t xml:space="preserve">Steward </t>
    </r>
    <r>
      <rPr>
        <sz val="17"/>
        <color rgb="FF1C6938"/>
        <rFont val="Arimo"/>
        <family val="2"/>
      </rPr>
      <t>(Column E)</t>
    </r>
  </si>
  <si>
    <r>
      <t xml:space="preserve">• </t>
    </r>
    <r>
      <rPr>
        <b/>
        <sz val="17"/>
        <color rgb="FF1C6938"/>
        <rFont val="Arimo"/>
        <family val="2"/>
      </rPr>
      <t xml:space="preserve">CMS Quality ID </t>
    </r>
    <r>
      <rPr>
        <sz val="17"/>
        <color rgb="FF1C6938"/>
        <rFont val="Arimo"/>
        <family val="2"/>
      </rPr>
      <t>(Column F)</t>
    </r>
  </si>
  <si>
    <r>
      <t>•</t>
    </r>
    <r>
      <rPr>
        <b/>
        <sz val="17"/>
        <color theme="1" tint="0.34998626667073579"/>
        <rFont val="Arimo"/>
        <family val="2"/>
      </rPr>
      <t xml:space="preserve"> </t>
    </r>
    <r>
      <rPr>
        <b/>
        <sz val="17"/>
        <color rgb="FF1C6938"/>
        <rFont val="Arimo"/>
        <family val="2"/>
      </rPr>
      <t xml:space="preserve">Description </t>
    </r>
    <r>
      <rPr>
        <sz val="17"/>
        <color rgb="FF1C6938"/>
        <rFont val="Arimo"/>
        <family val="2"/>
      </rPr>
      <t>(Column H)</t>
    </r>
  </si>
  <si>
    <r>
      <t xml:space="preserve">• </t>
    </r>
    <r>
      <rPr>
        <b/>
        <sz val="17"/>
        <color rgb="FF1C6938"/>
        <rFont val="Arimo"/>
        <family val="2"/>
      </rPr>
      <t xml:space="preserve">Domain </t>
    </r>
    <r>
      <rPr>
        <sz val="17"/>
        <color rgb="FF1C6938"/>
        <rFont val="Arimo"/>
        <family val="2"/>
      </rPr>
      <t>(Column I)</t>
    </r>
  </si>
  <si>
    <r>
      <t xml:space="preserve">• </t>
    </r>
    <r>
      <rPr>
        <b/>
        <sz val="17"/>
        <color rgb="FF1C6938"/>
        <rFont val="Arimo"/>
        <family val="2"/>
      </rPr>
      <t xml:space="preserve">Condition </t>
    </r>
    <r>
      <rPr>
        <sz val="17"/>
        <color rgb="FF1C6938"/>
        <rFont val="Arimo"/>
        <family val="2"/>
      </rPr>
      <t>(Column J)</t>
    </r>
  </si>
  <si>
    <r>
      <t>•</t>
    </r>
    <r>
      <rPr>
        <b/>
        <sz val="17"/>
        <color theme="1" tint="0.34998626667073579"/>
        <rFont val="Arimo"/>
        <family val="2"/>
      </rPr>
      <t xml:space="preserve"> </t>
    </r>
    <r>
      <rPr>
        <b/>
        <sz val="17"/>
        <color rgb="FF1C6938"/>
        <rFont val="Arimo"/>
        <family val="2"/>
      </rPr>
      <t xml:space="preserve">Measure Type </t>
    </r>
    <r>
      <rPr>
        <sz val="17"/>
        <color rgb="FF1C6938"/>
        <rFont val="Arimo"/>
        <family val="2"/>
      </rPr>
      <t>(Column K)</t>
    </r>
  </si>
  <si>
    <r>
      <t>•</t>
    </r>
    <r>
      <rPr>
        <b/>
        <sz val="17"/>
        <color theme="1" tint="0.34998626667073579"/>
        <rFont val="Arimo"/>
        <family val="2"/>
      </rPr>
      <t xml:space="preserve"> </t>
    </r>
    <r>
      <rPr>
        <b/>
        <sz val="17"/>
        <color rgb="FF1C6938"/>
        <rFont val="Arimo"/>
        <family val="2"/>
      </rPr>
      <t xml:space="preserve">Populations </t>
    </r>
    <r>
      <rPr>
        <sz val="17"/>
        <color rgb="FF1C6938"/>
        <rFont val="Arimo"/>
        <family val="2"/>
      </rPr>
      <t>(Column L)</t>
    </r>
  </si>
  <si>
    <r>
      <t xml:space="preserve">• </t>
    </r>
    <r>
      <rPr>
        <b/>
        <sz val="17"/>
        <color rgb="FF1C6938"/>
        <rFont val="Arimo"/>
        <family val="2"/>
      </rPr>
      <t xml:space="preserve">Data Source </t>
    </r>
    <r>
      <rPr>
        <sz val="17"/>
        <color rgb="FF1C6938"/>
        <rFont val="Arimo"/>
        <family val="2"/>
      </rPr>
      <t>(Column M)</t>
    </r>
  </si>
  <si>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</si>
  <si>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</si>
  <si>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</si>
  <si>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</si>
  <si>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</si>
  <si>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adult Medicaid members (ages 18 and older) who currently smoke cigarettes or use other tobacco products.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</si>
  <si>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</si>
  <si>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</si>
  <si>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</si>
  <si>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CAHPS® Health Plan Survey v 5.0 (Medicaid and Commercial)</t>
  </si>
  <si>
    <t>39-question survey of adult health plan members and 41-question survey of child health plan members that assesses the quality of care and services they receive. Level of analysis: health plan – HMO, PPO, Medicare, Medicaid, commercial</t>
  </si>
  <si>
    <t>Yes (Child Version, Including Medicaid and Children with Chronic Conditions Supplemental Items)</t>
  </si>
  <si>
    <t>Acute Care</t>
  </si>
  <si>
    <r>
      <t xml:space="preserve">Below, we provide details on use of the </t>
    </r>
    <r>
      <rPr>
        <b/>
        <i/>
        <sz val="18"/>
        <color theme="1" tint="0.34998626667073579"/>
        <rFont val="Georgia"/>
        <family val="1"/>
      </rPr>
      <t xml:space="preserve">Measure Selection Tool </t>
    </r>
    <r>
      <rPr>
        <sz val="18"/>
        <color theme="1" tint="0.34998626667073579"/>
        <rFont val="Georgia"/>
        <family val="1"/>
      </rPr>
      <t xml:space="preserve">spreadsheet that amplify the </t>
    </r>
    <r>
      <rPr>
        <b/>
        <i/>
        <sz val="18"/>
        <color theme="1" tint="0.34998626667073579"/>
        <rFont val="Georgia"/>
        <family val="1"/>
      </rPr>
      <t>Measure Selection Tool User Instructions</t>
    </r>
    <r>
      <rPr>
        <sz val="18"/>
        <color theme="1" tint="0.34998626667073579"/>
        <rFont val="Georgia"/>
        <family val="1"/>
      </rPr>
      <t xml:space="preserve"> that are available on the start page for this tool.  </t>
    </r>
  </si>
  <si>
    <r>
      <t>After you have determined your criteria for choosing measures, you must transfer the criteria from your worksheet into the</t>
    </r>
    <r>
      <rPr>
        <b/>
        <sz val="18"/>
        <color theme="1" tint="0.34998626667073579"/>
        <rFont val="Georgia"/>
        <family val="1"/>
      </rPr>
      <t xml:space="preserv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 xml:space="preserve">tab of the </t>
    </r>
    <r>
      <rPr>
        <b/>
        <i/>
        <sz val="18"/>
        <color theme="1" tint="0.34998626667073579"/>
        <rFont val="Georgia"/>
        <family val="1"/>
      </rPr>
      <t xml:space="preserve">Measure Selection Tool </t>
    </r>
    <r>
      <rPr>
        <sz val="18"/>
        <color theme="1" tint="0.34998626667073579"/>
        <rFont val="Georgia"/>
        <family val="1"/>
      </rPr>
      <t>spreadsheet. Doing so will enable you to see how well the candidate measures under consideration meet your criteria. Load your criteria into the worksheet using the drop-down menus in Row 4, Columns S through AL (one criterion per column). If you have selected measure criteria not listed in the drop-down menus, add them manually by typing into the cells in Row 5, Columns S through AL (one criterion per column).</t>
    </r>
  </si>
  <si>
    <r>
      <t xml:space="preserve">For a complete list of Domains, Conditions, Measure Types, Populations, and Data Sources used in the tool, please refer to the </t>
    </r>
    <r>
      <rPr>
        <b/>
        <i/>
        <sz val="18"/>
        <color theme="1" tint="0.34998626667073579"/>
        <rFont val="Georgia"/>
        <family val="1"/>
      </rPr>
      <t xml:space="preserve">Measure Categorization Schematic </t>
    </r>
    <r>
      <rPr>
        <sz val="18"/>
        <color theme="1" tint="0.34998626667073579"/>
        <rFont val="Georgia"/>
        <family val="1"/>
      </rPr>
      <t>document.</t>
    </r>
  </si>
  <si>
    <r>
      <t>*Please note: if the measure does not have an NQF number and is not included in the</t>
    </r>
    <r>
      <rPr>
        <b/>
        <sz val="14"/>
        <color theme="1" tint="0.34998626667073579"/>
        <rFont val="Georgia"/>
        <family val="1"/>
      </rPr>
      <t xml:space="preserve"> </t>
    </r>
    <r>
      <rPr>
        <b/>
        <i/>
        <sz val="14"/>
        <color theme="1" tint="0.34998626667073579"/>
        <rFont val="Georgia"/>
        <family val="1"/>
      </rPr>
      <t xml:space="preserve">Measure Crosswalk </t>
    </r>
    <r>
      <rPr>
        <sz val="14"/>
        <color theme="1" tint="0.34998626667073579"/>
        <rFont val="Georgia"/>
        <family val="1"/>
      </rPr>
      <t xml:space="preserve">tab, the measure’s information will not auto-populate and information must be manually entered. If the measure is included in the </t>
    </r>
    <r>
      <rPr>
        <b/>
        <i/>
        <sz val="14"/>
        <color theme="1" tint="0.34998626667073579"/>
        <rFont val="Georgia"/>
        <family val="1"/>
      </rPr>
      <t xml:space="preserve">Measure Crosswalk </t>
    </r>
    <r>
      <rPr>
        <sz val="14"/>
        <color theme="1" tint="0.34998626667073579"/>
        <rFont val="Georgia"/>
        <family val="1"/>
      </rPr>
      <t xml:space="preserve">tab, you can copy and paste the information into the </t>
    </r>
    <r>
      <rPr>
        <b/>
        <i/>
        <sz val="14"/>
        <color theme="1" tint="0.34998626667073579"/>
        <rFont val="Georgia"/>
        <family val="1"/>
      </rPr>
      <t>Measure Selection</t>
    </r>
    <r>
      <rPr>
        <b/>
        <sz val="14"/>
        <color theme="1" tint="0.34998626667073579"/>
        <rFont val="Georgia"/>
        <family val="1"/>
      </rPr>
      <t xml:space="preserve"> </t>
    </r>
    <r>
      <rPr>
        <b/>
        <i/>
        <sz val="14"/>
        <color theme="1" tint="0.34998626667073579"/>
        <rFont val="Georgia"/>
        <family val="1"/>
      </rPr>
      <t xml:space="preserve">Tool </t>
    </r>
    <r>
      <rPr>
        <sz val="14"/>
        <color theme="1" tint="0.34998626667073579"/>
        <rFont val="Georgia"/>
        <family val="1"/>
      </rPr>
      <t>tab.</t>
    </r>
  </si>
  <si>
    <r>
      <t xml:space="preserve">At this point, data entry in the spreadsheet is complete and the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automatically assesses alignment with all of the measures included in the tool, including those pre-loaded and those which you may have entered (if any). The toolkit produces six measure alignment scores:</t>
    </r>
  </si>
  <si>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</si>
  <si>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</si>
  <si>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</si>
  <si>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</si>
  <si>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</si>
  <si>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</si>
  <si>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</si>
  <si>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</si>
  <si>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</si>
  <si>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</si>
  <si>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</si>
  <si>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</si>
  <si>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</si>
  <si>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</si>
  <si>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</si>
  <si>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Vital Statistics</t>
  </si>
  <si>
    <t>Percentage of women who receive first trimester 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</si>
  <si>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</si>
  <si>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</si>
  <si>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</si>
  <si>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</si>
  <si>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</si>
  <si>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</si>
  <si>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</si>
  <si>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</si>
  <si>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</si>
  <si>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</si>
  <si>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</si>
  <si>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</si>
  <si>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</si>
  <si>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</si>
  <si>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</si>
  <si>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</si>
  <si>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</si>
  <si>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</si>
  <si>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</si>
  <si>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CY 2019</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</si>
  <si>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</si>
  <si>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</si>
  <si>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</si>
  <si>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</si>
  <si>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</si>
  <si>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</si>
  <si>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</si>
  <si>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</si>
  <si>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</si>
  <si>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</si>
  <si>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</si>
  <si>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</si>
  <si>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</si>
  <si>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</si>
  <si>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</si>
  <si>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(OP-33)</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</si>
  <si>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</si>
  <si>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</si>
  <si>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</si>
  <si>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</si>
  <si>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</si>
  <si>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</si>
  <si>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</si>
  <si>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</si>
  <si>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</si>
  <si>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</si>
  <si>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</si>
  <si>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</si>
  <si>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</si>
  <si>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</si>
  <si>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</si>
  <si>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</si>
  <si>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</si>
  <si>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</si>
  <si>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</si>
  <si>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</si>
  <si>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</si>
  <si>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</si>
  <si>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</si>
  <si>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</si>
  <si>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</si>
  <si>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</si>
  <si>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</si>
  <si>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</si>
  <si>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</si>
  <si>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</si>
  <si>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</si>
  <si>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</si>
  <si>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</si>
  <si>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</si>
  <si>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</si>
  <si>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</si>
  <si>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</si>
  <si>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Social Determinants of Health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</si>
  <si>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</si>
  <si>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</si>
  <si>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</si>
  <si>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</si>
  <si>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</si>
  <si>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</si>
  <si>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</si>
  <si>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</si>
  <si>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</si>
  <si>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</si>
  <si>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</si>
  <si>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</si>
  <si>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</si>
  <si>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</si>
  <si>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</si>
  <si>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</si>
  <si>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(Timeliness of Prenatal Care) [Maternity Core Set Measure]</t>
  </si>
  <si>
    <t>Yes (Postpartum Care Rate) [Maternity Core Set Measure]</t>
  </si>
  <si>
    <t>Yes (Ages 15-20) [Maternity Core Set Measure]</t>
  </si>
  <si>
    <t>Yes (Ages 21-44) [Maternity Core Set Measure]</t>
  </si>
  <si>
    <t>https://www.iha.org/our-work/accountability/commercial-aco</t>
  </si>
  <si>
    <t>California AMP Commercial ACO Measure Set</t>
  </si>
  <si>
    <t>https://www.iha.org/our-work/accountability/medi-cal</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</si>
  <si>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</si>
  <si>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</si>
  <si>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</si>
  <si>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</si>
  <si>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Yes (Access, Office Staff, Provider Communication, Overall Ratings of Care)</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</si>
  <si>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</si>
  <si>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</si>
  <si>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</si>
  <si>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</si>
  <si>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</si>
  <si>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Generic Prescribing: Overall and Antidepressants, Antimigraine, Anti-Ulcer, Cardiac - Hypertension and Cardiovascular, Nasal Steroids, Statins, Diabetes</t>
  </si>
  <si>
    <t xml:space="preserve">
California AMP Medi-Cal Managed Care Measure Set
</t>
  </si>
  <si>
    <t>Health Information Exchange</t>
  </si>
  <si>
    <t>Patient Electronic Access</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</si>
  <si>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</si>
  <si>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</si>
  <si>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</si>
  <si>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</si>
  <si>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</si>
  <si>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</si>
  <si>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</si>
  <si>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</si>
  <si>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</si>
  <si>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</si>
  <si>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</si>
  <si>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</si>
  <si>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</si>
  <si>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</si>
  <si>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</si>
  <si>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</si>
  <si>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</si>
  <si>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</si>
  <si>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</si>
  <si>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</si>
  <si>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</si>
  <si>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</si>
  <si>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</si>
  <si>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</si>
  <si>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</si>
  <si>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</si>
  <si>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</si>
  <si>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</si>
  <si>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</si>
  <si>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</si>
  <si>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</si>
  <si>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</si>
  <si>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</si>
  <si>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</si>
  <si>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</si>
  <si>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</si>
  <si>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</si>
  <si>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</si>
  <si>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</si>
  <si>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</si>
  <si>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</si>
  <si>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</si>
  <si>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</si>
  <si>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</si>
  <si>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</si>
  <si>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</si>
  <si>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</si>
  <si>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</si>
  <si>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</si>
  <si>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</si>
  <si>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t>If you want to search your measure set once completed, utilize the search feature within the filters for each column.  A traditional "ctrl+F" search will not generate sufficient results given that the Tool utilizes formulas to automatically populate data into the table.</t>
  </si>
  <si>
    <r>
      <t xml:space="preserve">• </t>
    </r>
    <r>
      <rPr>
        <b/>
        <sz val="17"/>
        <color rgb="FF1C6938"/>
        <rFont val="Arimo"/>
        <family val="2"/>
      </rPr>
      <t xml:space="preserve">Disparities-sensitive Status </t>
    </r>
    <r>
      <rPr>
        <sz val="17"/>
        <color rgb="FF1C6938"/>
        <rFont val="Arimo"/>
        <family val="2"/>
      </rPr>
      <t>(Column N)</t>
    </r>
  </si>
  <si>
    <r>
      <rPr>
        <b/>
        <sz val="17"/>
        <color rgb="FF1C6938"/>
        <rFont val="Arimo"/>
        <family val="2"/>
      </rPr>
      <t xml:space="preserve">Measure Origin </t>
    </r>
    <r>
      <rPr>
        <sz val="17"/>
        <color rgb="FF1C6938"/>
        <rFont val="Arimo"/>
        <family val="2"/>
      </rPr>
      <t>(Column O)</t>
    </r>
    <r>
      <rPr>
        <b/>
        <sz val="17"/>
        <color rgb="FF1C6938"/>
        <rFont val="Arimo"/>
        <family val="2"/>
      </rPr>
      <t>:</t>
    </r>
    <r>
      <rPr>
        <sz val="17"/>
        <color theme="1" tint="0.34998626667073579"/>
        <rFont val="Arimo"/>
        <family val="2"/>
      </rPr>
      <t xml:space="preserve"> You may choose to track how the measure got into your measure set (e.g., the measure set in which you originally found the measure, or the name of the person who requested that you consider the measure).</t>
    </r>
  </si>
  <si>
    <r>
      <t xml:space="preserve">If you would like to create an Alignment Score that includes the measure sets that you added in Step 3 (measure sets that do not appear in the </t>
    </r>
    <r>
      <rPr>
        <b/>
        <i/>
        <sz val="18"/>
        <color theme="1" tint="0.34998626667073579"/>
        <rFont val="Georgia"/>
        <family val="1"/>
      </rPr>
      <t>Measure Crosswalk</t>
    </r>
    <r>
      <rPr>
        <i/>
        <sz val="18"/>
        <color theme="1" tint="0.34998626667073579"/>
        <rFont val="Georgia"/>
        <family val="1"/>
      </rPr>
      <t xml:space="preserve"> </t>
    </r>
    <r>
      <rPr>
        <sz val="18"/>
        <color theme="1" tint="0.34998626667073579"/>
        <rFont val="Georgia"/>
        <family val="1"/>
      </rPr>
      <t>tab), check the sets to determine if any of the candidate measures appear in them and if so, enter “Yes” in the appropriate column (Columns BD through BJ). For example, if you load the measure “Percentage of patients enrolled in your state’s medical home program” into Row 6 and it appears in the ACME measure set listed in Column BD, then type “Yes” into cell BD8. This process will yield an Alignment Score with Commercial and State Measure Sets in Column AY for each measure entered.</t>
    </r>
  </si>
  <si>
    <t>If you added the measure selection criteria that you created in Step 2, and would like to create a Selection Criteria Score, then systematically evaluate each candidate measure against each selection criterion and add your assessment (“yes,” “somewhat,” “no”) in the corresponding columns (Columns T through AM). An entry of "Yes" equals 2 points, an entry of "Somewhat" equals 1 point and an entry of "No" equals 0 points toward the Selection Criteria Score. There is a column available next to each active selection criterion column that provides space for you to record the rationale for each assessment. This process will yield a Selection Criteria Score in Column S for each measure entered.</t>
  </si>
  <si>
    <r>
      <t xml:space="preserve">Alignment score with all measure sets in the tool </t>
    </r>
    <r>
      <rPr>
        <sz val="18"/>
        <color rgb="FF595959"/>
        <rFont val="Arimo"/>
        <family val="2"/>
      </rPr>
      <t>(Column AX)</t>
    </r>
  </si>
  <si>
    <r>
      <t xml:space="preserve">Alignment score with commercial and state measure sets </t>
    </r>
    <r>
      <rPr>
        <sz val="18"/>
        <color rgb="FF595959"/>
        <rFont val="Arimo"/>
        <family val="2"/>
      </rPr>
      <t>(Column AY)</t>
    </r>
  </si>
  <si>
    <r>
      <t xml:space="preserve">Alignment score with federal ambulatory care measure sets </t>
    </r>
    <r>
      <rPr>
        <sz val="18"/>
        <color rgb="FF595959"/>
        <rFont val="Arimo"/>
        <family val="2"/>
      </rPr>
      <t>(Column AZ)</t>
    </r>
  </si>
  <si>
    <r>
      <rPr>
        <b/>
        <sz val="18"/>
        <color rgb="FF1C6938"/>
        <rFont val="Arimo"/>
        <family val="2"/>
      </rPr>
      <t>Alignment score with national hospital measure sets</t>
    </r>
    <r>
      <rPr>
        <sz val="18"/>
        <color theme="1" tint="0.34998626667073579"/>
        <rFont val="Arimo"/>
        <family val="2"/>
      </rPr>
      <t xml:space="preserve"> (CMS Hospital-Value Based Purchasing, CMS Medicare Hospital Compare, Joint Commission Accountability Measure List) [Column BA]</t>
    </r>
  </si>
  <si>
    <r>
      <rPr>
        <b/>
        <sz val="18"/>
        <color rgb="FF1C6938"/>
        <rFont val="Arimo"/>
        <family val="2"/>
      </rPr>
      <t>Alignment score with national hospital-and-ambulatory measure sets</t>
    </r>
    <r>
      <rPr>
        <sz val="18"/>
        <color theme="1" tint="0.34998626667073579"/>
        <rFont val="Arimo"/>
        <family val="2"/>
      </rPr>
      <t xml:space="preserve"> (Catalyst for Payment Reform Employer-Purchaser Measure Set) [Column BB]</t>
    </r>
  </si>
  <si>
    <r>
      <rPr>
        <b/>
        <sz val="18"/>
        <color rgb="FF1C6938"/>
        <rFont val="Arimo"/>
        <family val="2"/>
      </rPr>
      <t>Alignment score with a sample of state measure sets</t>
    </r>
    <r>
      <rPr>
        <sz val="18"/>
        <color theme="1" tint="0.34998626667073579"/>
        <rFont val="Arimo"/>
        <family val="2"/>
      </rPr>
      <t xml:space="preserve"> included in the </t>
    </r>
    <r>
      <rPr>
        <i/>
        <sz val="18"/>
        <color theme="1" tint="0.34998626667073579"/>
        <rFont val="Arimo"/>
        <family val="2"/>
      </rPr>
      <t xml:space="preserve">Measure Crosswalk </t>
    </r>
    <r>
      <rPr>
        <sz val="18"/>
        <color theme="1" tint="0.34998626667073579"/>
        <rFont val="Arimo"/>
        <family val="2"/>
      </rPr>
      <t>[Column BC]</t>
    </r>
  </si>
  <si>
    <t>The toolkit also provides a total score for agreement with the user’s measure selection criteria (Column S).</t>
  </si>
  <si>
    <r>
      <t xml:space="preserve">To finalize your measure set, review the data displayed in the </t>
    </r>
    <r>
      <rPr>
        <b/>
        <i/>
        <sz val="18"/>
        <color theme="1" tint="0.34998626667073579"/>
        <rFont val="Georgia"/>
        <family val="1"/>
      </rPr>
      <t xml:space="preserve">Measure Selection Tool </t>
    </r>
    <r>
      <rPr>
        <sz val="18"/>
        <color theme="1" tint="0.34998626667073579"/>
        <rFont val="Georgia"/>
        <family val="1"/>
      </rPr>
      <t xml:space="preserve">tab, evaluate candidate measures based on the scores given above, and select the measures for your measure set by entering “Yes,” “No,” “Maybe,” or “Not Yet Considered” in the Measure Status column (Column P). You may want to use the Rationale column (Column Q) to record the reason for the measure’s status or the Notes column (Column R) to document any additional information about the measure. </t>
    </r>
  </si>
  <si>
    <r>
      <t xml:space="preserve">Users can now filter through the over 700 measures included in the </t>
    </r>
    <r>
      <rPr>
        <b/>
        <i/>
        <sz val="18"/>
        <color theme="1" tint="0.34998626667073579"/>
        <rFont val="Georgia"/>
        <family val="1"/>
      </rPr>
      <t xml:space="preserve">Measure Crosswalk </t>
    </r>
    <r>
      <rPr>
        <sz val="18"/>
        <color theme="1" tint="0.34998626667073579"/>
        <rFont val="Georgia"/>
        <family val="1"/>
      </rPr>
      <t>tab</t>
    </r>
    <r>
      <rPr>
        <i/>
        <sz val="18"/>
        <color theme="1" tint="0.34998626667073579"/>
        <rFont val="Georgia"/>
        <family val="1"/>
      </rPr>
      <t xml:space="preserve"> </t>
    </r>
    <r>
      <rPr>
        <sz val="18"/>
        <color theme="1" tint="0.34998626667073579"/>
        <rFont val="Georgia"/>
        <family val="1"/>
      </rPr>
      <t>in the Buying Value tool to search for candidate measures for consideration. Users can search for measures using the following criteria:</t>
    </r>
  </si>
  <si>
    <r>
      <t xml:space="preserve">  </t>
    </r>
    <r>
      <rPr>
        <sz val="17"/>
        <color rgb="FF1C6938"/>
        <rFont val="Arimo"/>
        <family val="2"/>
      </rPr>
      <t>(Columns BK through CC)</t>
    </r>
  </si>
  <si>
    <r>
      <t xml:space="preserve">For those measure sets contained in the </t>
    </r>
    <r>
      <rPr>
        <b/>
        <i/>
        <sz val="18"/>
        <color theme="1" tint="0.34998626667073579"/>
        <rFont val="Georgia"/>
        <family val="1"/>
      </rPr>
      <t>Measure Sets to Identify and Review before Selecting Measures</t>
    </r>
    <r>
      <rPr>
        <b/>
        <sz val="18"/>
        <color theme="1" tint="0.34998626667073579"/>
        <rFont val="Georgia"/>
        <family val="1"/>
      </rPr>
      <t xml:space="preserve"> </t>
    </r>
    <r>
      <rPr>
        <sz val="18"/>
        <color theme="1" tint="0.34998626667073579"/>
        <rFont val="Georgia"/>
        <family val="1"/>
      </rPr>
      <t xml:space="preserve">document (those same sets also appear in the </t>
    </r>
    <r>
      <rPr>
        <b/>
        <i/>
        <sz val="18"/>
        <color theme="1" tint="0.34998626667073579"/>
        <rFont val="Georgia"/>
        <family val="1"/>
      </rPr>
      <t>Measure Crosswalk</t>
    </r>
    <r>
      <rPr>
        <sz val="18"/>
        <color theme="1" tint="0.34998626667073579"/>
        <rFont val="Georgia"/>
        <family val="1"/>
      </rPr>
      <t xml:space="preserve">) no action is needed. The Tool will automatically show in Row 5, Columns BK through CC which of those measure sets contain any candidate measure you add to the Spreadsheet (see below). </t>
    </r>
  </si>
  <si>
    <r>
      <t xml:space="preserve">For any additional measure set you want to use as a reference point, e.g., relevant state or commercial measure sets, you must enter them manually in Row 5, Columns BD through BJ (one measure set per column) of the </t>
    </r>
    <r>
      <rPr>
        <b/>
        <i/>
        <sz val="18"/>
        <color rgb="FF595959"/>
        <rFont val="Georgia"/>
        <family val="1"/>
      </rPr>
      <t>Measure Selection Tool</t>
    </r>
    <r>
      <rPr>
        <b/>
        <sz val="18"/>
        <color rgb="FF595959"/>
        <rFont val="Georgia"/>
        <family val="1"/>
      </rPr>
      <t xml:space="preserve">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spreadsheet. Doing so will enable you to see how well the candidate measures under consideration compare to the reference point measure sets. The Spreadsheet is also designed to provide you with an Alignment Score that conveys for each candidate measure, the extent of alignment with these state and commercial measure sets.</t>
    </r>
  </si>
  <si>
    <t>As you add measures from any additional measure sets (the process for doing so is detailed below), indicate the measure’s appearance in the measure set by selecting “yes” in the appropriate column. For example, if you load the measure “Percentage of patients enrolled in your state’s medical home program” into Row 6 and it appears in the ACME measure set listed in Column BD, then type “Yes” into cell BD6.</t>
  </si>
  <si>
    <t>CMS eCQM ID</t>
  </si>
  <si>
    <r>
      <t xml:space="preserve">• </t>
    </r>
    <r>
      <rPr>
        <b/>
        <sz val="17"/>
        <color rgb="FF1C6938"/>
        <rFont val="Arimo"/>
        <family val="2"/>
      </rPr>
      <t xml:space="preserve">CMS eCQM ID </t>
    </r>
    <r>
      <rPr>
        <sz val="17"/>
        <color rgb="FF1C6938"/>
        <rFont val="Arimo"/>
        <family val="2"/>
      </rPr>
      <t>(Column G)</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</si>
  <si>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</si>
  <si>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</si>
  <si>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</si>
  <si>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</si>
  <si>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</si>
  <si>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</si>
  <si>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</si>
  <si>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</si>
  <si>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</si>
  <si>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</si>
  <si>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</si>
  <si>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</si>
  <si>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</si>
  <si>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</si>
  <si>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</si>
  <si>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</si>
  <si>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</si>
  <si>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</si>
  <si>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</si>
  <si>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</si>
  <si>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</si>
  <si>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</si>
  <si>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r>
      <rPr>
        <sz val="18"/>
        <color rgb="FF595959"/>
        <rFont val="Georgia"/>
        <family val="1"/>
      </rPr>
      <t xml:space="preserve">After you determine the candidate measures you want to consider for your measure set you must enter them in the </t>
    </r>
    <r>
      <rPr>
        <b/>
        <i/>
        <sz val="18"/>
        <color rgb="FF595959"/>
        <rFont val="Georgia"/>
        <family val="1"/>
      </rPr>
      <t>Measure Selection</t>
    </r>
    <r>
      <rPr>
        <b/>
        <sz val="18"/>
        <color rgb="FF595959"/>
        <rFont val="Georgia"/>
        <family val="1"/>
      </rPr>
      <t xml:space="preserve"> </t>
    </r>
    <r>
      <rPr>
        <b/>
        <i/>
        <sz val="18"/>
        <color rgb="FF595959"/>
        <rFont val="Georgia"/>
        <family val="1"/>
      </rPr>
      <t xml:space="preserve">Tool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 xml:space="preserve">spreadsheet. Please remove any filters applied in the </t>
    </r>
    <r>
      <rPr>
        <b/>
        <i/>
        <sz val="18"/>
        <color rgb="FF595959"/>
        <rFont val="Georgia"/>
        <family val="1"/>
      </rPr>
      <t xml:space="preserve">Measure Crosswalk </t>
    </r>
    <r>
      <rPr>
        <sz val="18"/>
        <color rgb="FF595959"/>
        <rFont val="Georgia"/>
        <family val="1"/>
      </rPr>
      <t>tab before completing these steps for optimal results. There are five tasks that are associated with this step:</t>
    </r>
  </si>
  <si>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eight measure sets in total. The first seven measure sets were released in February 2016.
1. Accountable Care Organizations (ACOs), Patient Centered Medical Homes (PCMH), and Primary Care
2. Cardiology
3. Gastroenterology
4. HIV and Hepatitis C
5. Medical Oncology
6. Obstetrics and Gynecology
7. Orthopedics
8. Pediatric (released July 2017)</t>
  </si>
  <si>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</si>
  <si>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</si>
  <si>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Measures that Buying Value does not consider to be clinical quality measures (e.g., Medicare Spending per Beneficiary) are excluded from the Buying Value Tool.</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</si>
  <si>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Measures that Buying Value does not consider to be clinical quality measures are excluded from the Buying Value Tool.</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</si>
  <si>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Measures that Buying Value does not consider to be clinical quality measures are excluded from the Buying Value Tool.</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</si>
  <si>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</si>
  <si>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</si>
  <si>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</si>
  <si>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</si>
  <si>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</si>
  <si>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r>
      <rPr>
        <b/>
        <sz val="17"/>
        <color rgb="FF1C6938"/>
        <rFont val="Arimo"/>
        <family val="2"/>
      </rPr>
      <t xml:space="preserve">Domain </t>
    </r>
    <r>
      <rPr>
        <sz val="17"/>
        <color rgb="FF1C6938"/>
        <rFont val="Arimo"/>
        <family val="2"/>
      </rPr>
      <t>(Column I)</t>
    </r>
    <r>
      <rPr>
        <b/>
        <sz val="17"/>
        <color rgb="FF1C6938"/>
        <rFont val="Arimo"/>
        <family val="2"/>
      </rPr>
      <t>:</t>
    </r>
    <r>
      <rPr>
        <sz val="17"/>
        <color theme="1" tint="0.34998626667073579"/>
        <rFont val="Arimo"/>
        <family val="2"/>
      </rPr>
      <t xml:space="preserve"> Includes 17 measure taxonomies that are used to categorize measures by subject matter (e.g., Acute Care, Hospital, Prevention/Early Detection).</t>
    </r>
  </si>
  <si>
    <r>
      <rPr>
        <b/>
        <sz val="17"/>
        <color rgb="FF1C6938"/>
        <rFont val="Arimo"/>
        <family val="2"/>
      </rPr>
      <t xml:space="preserve">Condition </t>
    </r>
    <r>
      <rPr>
        <sz val="17"/>
        <color rgb="FF1C6938"/>
        <rFont val="Arimo"/>
        <family val="2"/>
      </rPr>
      <t>(Column J)</t>
    </r>
    <r>
      <rPr>
        <b/>
        <sz val="17"/>
        <color rgb="FF1C6938"/>
        <rFont val="Arimo"/>
        <family val="2"/>
      </rPr>
      <t>:</t>
    </r>
    <r>
      <rPr>
        <sz val="17"/>
        <color theme="1" tint="0.34998626667073579"/>
        <rFont val="Arimo"/>
        <family val="2"/>
      </rPr>
      <t xml:space="preserve"> Includes 20 measure taxonomies that are used to categorize measures by a specific clinical condition (e.g., Cardiovascular, Diabetes, Substance Abuse). </t>
    </r>
  </si>
  <si>
    <r>
      <rPr>
        <b/>
        <sz val="17"/>
        <color rgb="FF1C6938"/>
        <rFont val="Arimo"/>
        <family val="2"/>
      </rPr>
      <t xml:space="preserve">Populations </t>
    </r>
    <r>
      <rPr>
        <sz val="17"/>
        <color rgb="FF1C6938"/>
        <rFont val="Arimo"/>
        <family val="2"/>
      </rPr>
      <t>(Column L)</t>
    </r>
    <r>
      <rPr>
        <b/>
        <sz val="17"/>
        <color rgb="FF1C6938"/>
        <rFont val="Arimo"/>
        <family val="2"/>
      </rPr>
      <t>:</t>
    </r>
    <r>
      <rPr>
        <sz val="17"/>
        <color theme="1" tint="0.34998626667073579"/>
        <rFont val="Arimo"/>
        <family val="2"/>
      </rPr>
      <t xml:space="preserve"> Includes 9 measure taxonomies used to categorize measures by age-defined patient population group (e.g., Adult, Pediatric).</t>
    </r>
  </si>
  <si>
    <r>
      <rPr>
        <b/>
        <sz val="17"/>
        <color rgb="FF1C6938"/>
        <rFont val="Arimo"/>
        <family val="2"/>
      </rPr>
      <t xml:space="preserve">Disparities-sensitive Status </t>
    </r>
    <r>
      <rPr>
        <sz val="17"/>
        <color rgb="FF1C6938"/>
        <rFont val="Arimo"/>
        <family val="2"/>
      </rPr>
      <t>(Column N)</t>
    </r>
    <r>
      <rPr>
        <b/>
        <sz val="17"/>
        <color rgb="FF1C6938"/>
        <rFont val="Arimo"/>
        <family val="2"/>
      </rPr>
      <t>:</t>
    </r>
    <r>
      <rPr>
        <sz val="17"/>
        <color theme="1" tint="0.34998626667073579"/>
        <rFont val="Arimo"/>
        <family val="2"/>
      </rPr>
      <t xml:space="preserve"> </t>
    </r>
    <r>
      <rPr>
        <sz val="17"/>
        <color rgb="FF595959"/>
        <rFont val="Arimo"/>
      </rPr>
      <t>Indicates whether there is evidence of disparity in the provision of care captured by this measure. This classification is based on an environmental scan conducted by the NQF Disparities Standing Committee in 2017. Buying Value also included measures that it identified to be nearly identical to measures selected by NQF. More information can be found in NQF's 2017 Disparities Project Final Report.</t>
    </r>
  </si>
  <si>
    <t>A simple prescription rate for seven groups of therapeutic areas and for all prescriptions, including Antidepressants, Antihyperlipidemics, Anti-ulcer agents, 
Cardiac—Hypertension and cardiovascular, Nasal steroids, Diabetes, Antimigraine, and Overall. Plan-defined definitions of “brand” and “generic” will be used to calculate the measure, based on how a prescription was paid, and will accommodate plan-specific contracting  arrangements that price brandname drugs at generic rates.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</si>
  <si>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</si>
  <si>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</si>
  <si>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</si>
  <si>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Recommended standard statewide measures of health performance starting January 1, 2019. It is intended that use of these measures will enable a common way of tracking health and health care performance as well as inform public and private health care purchasers. Use of the measures is expected to start with the State as “first mover;” the State’s Health Innovation Plan calls for eventual alignment of measurement across public and private payers, using the core measure set as the basic set to which other measures may be added. Three measures that Buying Value does not consider to be clinical quality measures are excluded from the Buying Value Tool.</t>
  </si>
  <si>
    <t>Yes
ACO-1 (NQF #0005):  Getting Timely Care, Appointments, and Information 
ACO-2 (NQF #0005):  How Well Your Providers Communicate 
ACO-3 (NQF #0005):  Patient Rating of Provider 
ACO-4 (NQF NA):  Access to Specialist 
ACO-5 (NQF NA):  Health Promotion and Education 
ACO-6 (NQF NA):  Shared Decision Making 
ACO-7 (NQF #0006):  Health Status/Functional Status
ACO-34 (NQF NA):  Stewardship of Patient Resources
ACO-45 (NQF NA):  Courteous &amp; Helpful Office Staff</t>
  </si>
  <si>
    <t>ACO-46: Care Coordination</t>
  </si>
  <si>
    <t>https://www.medicaid.gov/medicaid/quality-of-care/performance-measurement/adult-and-child-health-care-quality-measures/adult-core-set/index.html</t>
  </si>
  <si>
    <t>https://www.medicaid.gov/medicaid/quality-of-care/downloads/performance-measurement/2020-adult-core-set.pdf</t>
  </si>
  <si>
    <t>https://www.medicaid.gov/medicaid/quality-of-care/performance-measurement/adult-and-child-health-care-quality-measures/child-core-set/index.html</t>
  </si>
  <si>
    <t>https://www.medicaid.gov/medicaid/quality-of-care/downloads/performance-measurement/2020-child-core-set.pdf</t>
  </si>
  <si>
    <t>https://www.qualityforum.org/CQMC_Core_Sets.aspx</t>
  </si>
  <si>
    <r>
      <rPr>
        <sz val="14"/>
        <color rgb="FF595959"/>
        <rFont val="Arimo"/>
        <family val="2"/>
      </rPr>
      <t xml:space="preserve">ACO and PCMH/Primary Care: </t>
    </r>
    <r>
      <rPr>
        <u/>
        <sz val="12"/>
        <color rgb="FF595959"/>
        <rFont val="Arimo"/>
        <family val="2"/>
      </rPr>
      <t>https://www.qualityforum.org/WorkArea/linkit.aspx?LinkIdentifier=id&amp;ItemID=88907</t>
    </r>
    <r>
      <rPr>
        <u/>
        <sz val="10"/>
        <color rgb="FF595959"/>
        <rFont val="Arimo"/>
        <family val="2"/>
      </rPr>
      <t xml:space="preserve">
</t>
    </r>
    <r>
      <rPr>
        <sz val="14"/>
        <color rgb="FF595959"/>
        <rFont val="Arimo"/>
        <family val="2"/>
      </rPr>
      <t xml:space="preserve">Cardiology: </t>
    </r>
    <r>
      <rPr>
        <u/>
        <sz val="12"/>
        <color rgb="FF595959"/>
        <rFont val="Arimo"/>
        <family val="2"/>
      </rPr>
      <t>https://www.qualityforum.org/WorkArea/linkit.aspx?LinkIdentifier=id&amp;ItemID=88908</t>
    </r>
    <r>
      <rPr>
        <u/>
        <sz val="10"/>
        <color rgb="FF595959"/>
        <rFont val="Arimo"/>
        <family val="2"/>
      </rPr>
      <t xml:space="preserve">
</t>
    </r>
    <r>
      <rPr>
        <sz val="14"/>
        <color rgb="FF595959"/>
        <rFont val="Arimo"/>
        <family val="2"/>
      </rPr>
      <t>Gastroenterology:</t>
    </r>
    <r>
      <rPr>
        <sz val="12"/>
        <color rgb="FF595959"/>
        <rFont val="Arimo"/>
        <family val="2"/>
      </rPr>
      <t xml:space="preserve"> </t>
    </r>
    <r>
      <rPr>
        <u/>
        <sz val="12"/>
        <color rgb="FF595959"/>
        <rFont val="Arimo"/>
        <family val="2"/>
      </rPr>
      <t>https://www.qualityforum.org/WorkArea/linkit.aspx?LinkIdentifier=id&amp;ItemID=88909</t>
    </r>
    <r>
      <rPr>
        <u/>
        <sz val="10"/>
        <color rgb="FF595959"/>
        <rFont val="Arimo"/>
        <family val="2"/>
      </rPr>
      <t xml:space="preserve">
</t>
    </r>
    <r>
      <rPr>
        <sz val="14"/>
        <color rgb="FF595959"/>
        <rFont val="Arimo"/>
        <family val="2"/>
      </rPr>
      <t xml:space="preserve">HIV/Hep C: </t>
    </r>
    <r>
      <rPr>
        <u/>
        <sz val="12"/>
        <color rgb="FF595959"/>
        <rFont val="Arimo"/>
        <family val="2"/>
      </rPr>
      <t>https://www.qualityforum.org/WorkArea/linkit.aspx?LinkIdentifier=id&amp;ItemID=88910</t>
    </r>
    <r>
      <rPr>
        <u/>
        <sz val="10"/>
        <color rgb="FF595959"/>
        <rFont val="Arimo"/>
        <family val="2"/>
      </rPr>
      <t xml:space="preserve">
</t>
    </r>
    <r>
      <rPr>
        <sz val="14"/>
        <color rgb="FF595959"/>
        <rFont val="Arimo"/>
        <family val="2"/>
      </rPr>
      <t xml:space="preserve">Medical Oncology: </t>
    </r>
    <r>
      <rPr>
        <u/>
        <sz val="12"/>
        <color rgb="FF595959"/>
        <rFont val="Arimo"/>
        <family val="2"/>
      </rPr>
      <t>https://www.qualityforum.org/WorkArea/linkit.aspx?LinkIdentifier=id&amp;ItemID=88911</t>
    </r>
    <r>
      <rPr>
        <u/>
        <sz val="10"/>
        <color rgb="FF595959"/>
        <rFont val="Arimo"/>
        <family val="2"/>
      </rPr>
      <t xml:space="preserve">
</t>
    </r>
    <r>
      <rPr>
        <sz val="14"/>
        <color rgb="FF595959"/>
        <rFont val="Arimo"/>
        <family val="2"/>
      </rPr>
      <t xml:space="preserve">OB/GYN: </t>
    </r>
    <r>
      <rPr>
        <u/>
        <sz val="12"/>
        <color rgb="FF595959"/>
        <rFont val="Arimo"/>
        <family val="2"/>
      </rPr>
      <t>https://www.qualityforum.org/WorkArea/linkit.aspx?LinkIdentifier=id&amp;ItemID=88912</t>
    </r>
    <r>
      <rPr>
        <u/>
        <sz val="10"/>
        <color rgb="FF595959"/>
        <rFont val="Arimo"/>
        <family val="2"/>
      </rPr>
      <t xml:space="preserve">
</t>
    </r>
    <r>
      <rPr>
        <sz val="14"/>
        <color rgb="FF595959"/>
        <rFont val="Arimo"/>
        <family val="2"/>
      </rPr>
      <t xml:space="preserve">Orthopedic: </t>
    </r>
    <r>
      <rPr>
        <u/>
        <sz val="12"/>
        <color rgb="FF595959"/>
        <rFont val="Arimo"/>
        <family val="2"/>
      </rPr>
      <t>https://www.qualityforum.org/WorkArea/linkit.aspx?LinkIdentifier=id&amp;ItemID=88913</t>
    </r>
    <r>
      <rPr>
        <u/>
        <sz val="10"/>
        <color rgb="FF595959"/>
        <rFont val="Arimo"/>
        <family val="2"/>
      </rPr>
      <t xml:space="preserve">
</t>
    </r>
    <r>
      <rPr>
        <sz val="14"/>
        <color rgb="FF595959"/>
        <rFont val="Arimo"/>
        <family val="2"/>
      </rPr>
      <t xml:space="preserve">Pediatric: </t>
    </r>
    <r>
      <rPr>
        <u/>
        <sz val="12"/>
        <color rgb="FF595959"/>
        <rFont val="Arimo"/>
        <family val="2"/>
      </rPr>
      <t>https://www.qualityforum.org/WorkArea/linkit.aspx?LinkIdentifier=id&amp;ItemID=88914</t>
    </r>
  </si>
  <si>
    <t>https://ecqi.healthit.gov/sites/default/files/EP-EC-MeasuresTable-2019-05-v2.pdf</t>
  </si>
  <si>
    <t>https://www.medicaid.gov/state-resource-center/medicaid-state-technical-assistance/health-home-information-resource-center/downloads/2020-health-home-core-set.pdf</t>
  </si>
  <si>
    <t>https://www.qualitynet.org/inpatient/hvbp/measures</t>
  </si>
  <si>
    <t>https://www.qualitynet.org/inpatient/hvbp</t>
  </si>
  <si>
    <t>https://data.medicare.gov/views/bg9k-emty/files/1445f97a-e9c3-45f2-850b-7d5c411dc38f?filename=Hospital.pdf&amp;content_type=</t>
  </si>
  <si>
    <t>http://www.ohic.ri.gov/documents/2019/October%202019/Measure%20Alginment/OHIC%20Aligned%20Measure%20Sets%20-%20CY%202020.pdf</t>
  </si>
  <si>
    <t>https://www.oregon.gov/oha/HPA/ANALYTICS/CCOMetrics/2020-CCO-incentive-measures.pdf</t>
  </si>
  <si>
    <t>https://mn.gov/dhs/assets/2020-ihp-rfp-appendix-f2_tcm1053-396930.docx</t>
  </si>
  <si>
    <t>https://www.iha.org/sites/default/files/resources/my_2020_amp_measure_set_20191125.pdf</t>
  </si>
  <si>
    <t>https://www.jointcommission.org/measurement/measures/</t>
  </si>
  <si>
    <t>CMS122v8</t>
  </si>
  <si>
    <t>CMS165v8</t>
  </si>
  <si>
    <t>For members 18 years of age and older, the risk-adjusted ratio of observed-to-expected acute inpatient and observation stay discharges during the measurement year reported by Surgery, Medicine and Total.</t>
  </si>
  <si>
    <t>CY 2020</t>
  </si>
  <si>
    <t>https://innovation.cms.gov/Files/x/cpcplus-methodology-py20.pdf</t>
  </si>
  <si>
    <t>Yes (0469e) [Maternity Core Set Measure]</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</si>
  <si>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</si>
  <si>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</si>
  <si>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</si>
  <si>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</si>
  <si>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</si>
  <si>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</si>
  <si>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</si>
  <si>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</si>
  <si>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</si>
  <si>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CMS2v9</t>
  </si>
  <si>
    <t>CMS22v8</t>
  </si>
  <si>
    <t>CMS50v8</t>
  </si>
  <si>
    <t>CMS56v8</t>
  </si>
  <si>
    <t>CMS66v8</t>
  </si>
  <si>
    <t>CMS68v9</t>
  </si>
  <si>
    <t>Yes (0419e)</t>
  </si>
  <si>
    <t>Yes (0421e)</t>
  </si>
  <si>
    <t>CMS69v8</t>
  </si>
  <si>
    <t>CMS74v9</t>
  </si>
  <si>
    <t>CMS75v8</t>
  </si>
  <si>
    <t>CMS90v9</t>
  </si>
  <si>
    <t>CMS117v8</t>
  </si>
  <si>
    <t>CMS124v8</t>
  </si>
  <si>
    <t>CMS125v8</t>
  </si>
  <si>
    <t>CMS127v8</t>
  </si>
  <si>
    <t>CMS128v8</t>
  </si>
  <si>
    <t>CMS129v9</t>
  </si>
  <si>
    <t>Yes (0389e)</t>
  </si>
  <si>
    <t>CMS130v8</t>
  </si>
  <si>
    <t>CMS131v8</t>
  </si>
  <si>
    <t>CMS133v8</t>
  </si>
  <si>
    <t>Yes (0565e)</t>
  </si>
  <si>
    <t>CMS134v8</t>
  </si>
  <si>
    <t>CMS135v8</t>
  </si>
  <si>
    <t>Yes (0081e)</t>
  </si>
  <si>
    <t>CMS136v9</t>
  </si>
  <si>
    <t>CMS137v8</t>
  </si>
  <si>
    <t>CMS138v8</t>
  </si>
  <si>
    <t>Yes (0028e)</t>
  </si>
  <si>
    <t>CMS139v8</t>
  </si>
  <si>
    <t>CMS142v8</t>
  </si>
  <si>
    <t>Yes (0089e)</t>
  </si>
  <si>
    <t>CMS143v8</t>
  </si>
  <si>
    <t>Yes (0086e)</t>
  </si>
  <si>
    <t>Yes (0083e)</t>
  </si>
  <si>
    <t>CMS144v8</t>
  </si>
  <si>
    <t>CMS145v8</t>
  </si>
  <si>
    <t>Yes (0070e)</t>
  </si>
  <si>
    <t>CMS146v8</t>
  </si>
  <si>
    <t>CMS147v9</t>
  </si>
  <si>
    <t>Yes (0041e)</t>
  </si>
  <si>
    <t>CMS149v8</t>
  </si>
  <si>
    <t>Yes (2872e)</t>
  </si>
  <si>
    <t>CMS153v8</t>
  </si>
  <si>
    <t>CMS154v8</t>
  </si>
  <si>
    <t>CMS155v8</t>
  </si>
  <si>
    <t>CMS156v8</t>
  </si>
  <si>
    <t>CMS157v8</t>
  </si>
  <si>
    <t>Yes (0384e)</t>
  </si>
  <si>
    <t>CMS159v8</t>
  </si>
  <si>
    <t>Yes (0710e)</t>
  </si>
  <si>
    <t>CMS161v8</t>
  </si>
  <si>
    <t>Yes (0104e)</t>
  </si>
  <si>
    <t>CMS177v8</t>
  </si>
  <si>
    <t>Yes (1365e)</t>
  </si>
  <si>
    <t>CMS249v2</t>
  </si>
  <si>
    <t>CMS347v3</t>
  </si>
  <si>
    <t>CMS349v2</t>
  </si>
  <si>
    <t>CMS645v3</t>
  </si>
  <si>
    <t>CMS52v8</t>
  </si>
  <si>
    <t>CMS160v8</t>
  </si>
  <si>
    <t>CMS82v7</t>
  </si>
  <si>
    <t>476</t>
  </si>
  <si>
    <t>CMS771v1</t>
  </si>
  <si>
    <t>International Prostate Symptom Score (IPSS) or American Urological Association-Symptom Index (AUA-SI) Change 6-12 Months After Diagnosis of Benign Prostatic Hyperplasia</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</si>
  <si>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</si>
  <si>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</si>
  <si>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</si>
  <si>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</si>
  <si>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FY 2020</t>
  </si>
  <si>
    <t>Version Date: FY 2020</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</si>
  <si>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</si>
  <si>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</si>
  <si>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</si>
  <si>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</si>
  <si>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</si>
  <si>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</si>
  <si>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</si>
  <si>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</si>
  <si>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</si>
  <si>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</si>
  <si>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</si>
  <si>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</si>
  <si>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</si>
  <si>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</si>
  <si>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</si>
  <si>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</si>
  <si>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</si>
  <si>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</si>
  <si>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</si>
  <si>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</si>
  <si>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</si>
  <si>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</si>
  <si>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</si>
  <si>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</si>
  <si>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</si>
  <si>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</si>
  <si>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</si>
  <si>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</si>
  <si>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</si>
  <si>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</si>
  <si>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</si>
  <si>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</si>
  <si>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</si>
  <si>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October 2019</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</si>
  <si>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</si>
  <si>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</si>
  <si>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</si>
  <si>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</si>
  <si>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Contract Year 2020</t>
  </si>
  <si>
    <t>CAHPS® Clinician/Group Surveys v 3.0 - (Adult Primary Care, Pediatric Care, and Specialist Care Surveys)</t>
  </si>
  <si>
    <t>2522</t>
  </si>
  <si>
    <t>2523</t>
  </si>
  <si>
    <t>2524</t>
  </si>
  <si>
    <t>Pediatric Kidney Disease: Adequacy of Volume Management</t>
  </si>
  <si>
    <t>3059</t>
  </si>
  <si>
    <t>2803</t>
  </si>
  <si>
    <t>3475</t>
  </si>
  <si>
    <r>
      <t xml:space="preserve">• </t>
    </r>
    <r>
      <rPr>
        <b/>
        <sz val="17"/>
        <color rgb="FF1C6938"/>
        <rFont val="Arimo"/>
        <family val="2"/>
      </rPr>
      <t xml:space="preserve">NQF Endorsement Status as of January 2020 </t>
    </r>
    <r>
      <rPr>
        <sz val="17"/>
        <color rgb="FF1C6938"/>
        <rFont val="Arimo"/>
        <family val="2"/>
      </rPr>
      <t>(Column D)</t>
    </r>
  </si>
  <si>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</si>
  <si>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</si>
  <si>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</si>
  <si>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</si>
  <si>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</si>
  <si>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</si>
  <si>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</si>
  <si>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</si>
  <si>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</si>
  <si>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</si>
  <si>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</si>
  <si>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</si>
  <si>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</si>
  <si>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</si>
  <si>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</si>
  <si>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</si>
  <si>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</si>
  <si>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</si>
  <si>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</si>
  <si>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</si>
  <si>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</si>
  <si>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</si>
  <si>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</si>
  <si>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</si>
  <si>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</si>
  <si>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</si>
  <si>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</si>
  <si>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</si>
  <si>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Yes (ACO-28)</t>
  </si>
  <si>
    <t>Yes (ACO-20)</t>
  </si>
  <si>
    <t>Yes (ACO-19)</t>
  </si>
  <si>
    <t>Yes (ACO-27)</t>
  </si>
  <si>
    <t>Yes (ACO-40)</t>
  </si>
  <si>
    <t>Yes - Screening for Future Fall Risk (ACO-13)</t>
  </si>
  <si>
    <t>Yes (ACO-14)</t>
  </si>
  <si>
    <t>Yes (ACO-18)</t>
  </si>
  <si>
    <t>Yes (ACO-42)</t>
  </si>
  <si>
    <t>Yes (ACO-17)</t>
  </si>
  <si>
    <r>
      <t xml:space="preserve">https://www.federalregister.gov/documents/2019/11/15/2019-24086/medicare-program-cy-2020-revisions-to-payment-policies-under-the-physician-fee-schedule-and-other
</t>
    </r>
    <r>
      <rPr>
        <sz val="14"/>
        <color rgb="FF595959"/>
        <rFont val="Arimo"/>
      </rPr>
      <t>Table 40 (Pages 62907 - 62908)</t>
    </r>
  </si>
  <si>
    <r>
      <t xml:space="preserve">https://www.federalregister.gov/documents/2019/11/15/2019-24086/medicare-program-cy-2020-revisions-to-payment-policies-under-the-physician-fee-schedule-and-other
</t>
    </r>
    <r>
      <rPr>
        <sz val="14"/>
        <color rgb="FF595959"/>
        <rFont val="Arimo"/>
      </rPr>
      <t>Table Group B and C (Pages 63214 - 63419)</t>
    </r>
  </si>
  <si>
    <t>BV-719</t>
  </si>
  <si>
    <t>BV-720</t>
  </si>
  <si>
    <t>BV-721</t>
  </si>
  <si>
    <t>BV-722</t>
  </si>
  <si>
    <t>BV-723</t>
  </si>
  <si>
    <t>BV-724</t>
  </si>
  <si>
    <t>BV-725</t>
  </si>
  <si>
    <t>BV-726</t>
  </si>
  <si>
    <t>BV-727</t>
  </si>
  <si>
    <t>BV-728</t>
  </si>
  <si>
    <t>BV-729</t>
  </si>
  <si>
    <t>BV-730</t>
  </si>
  <si>
    <t>BV-731</t>
  </si>
  <si>
    <t>BV-732</t>
  </si>
  <si>
    <t>BV-733</t>
  </si>
  <si>
    <t>BV-734</t>
  </si>
  <si>
    <t>BV-735</t>
  </si>
  <si>
    <t>BV-736</t>
  </si>
  <si>
    <t>CMS132v8</t>
  </si>
  <si>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2020 Child Core Set in a November 2019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</si>
  <si>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The 2020 Adult Core Set was released in November 2019 through an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</si>
  <si>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t>https://www.cms.gov/Medicare/Prescription-Drug-Coverage/PrescriptionDrugCovGenIn/Downloads/Star-Ratings-Technical-Notes-Oct-10-2019.pdf</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</si>
  <si>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</si>
  <si>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</si>
  <si>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</si>
  <si>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r>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Measures that Buying V</t>
    </r>
    <r>
      <rPr>
        <sz val="14"/>
        <color rgb="FF595959"/>
        <rFont val="Arimo"/>
      </rPr>
      <t>alue does not consider to be clinical quality measures (e.g., Medicare Spending per Beneficiary, Encounter Timeliness</t>
    </r>
    <r>
      <rPr>
        <sz val="14"/>
        <color rgb="FF595959"/>
        <rFont val="Arimo"/>
        <family val="2"/>
      </rPr>
      <t>) are excluded from the Buying Value Tool.</t>
    </r>
  </si>
  <si>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Measures that Buying Value does not consider to be clinical quality measures (e.g., Medicare Spending per Beneficiary, Encounter Timeliness) are excluded from the Buying Value Tool.</t>
  </si>
  <si>
    <t>https://mn.gov/dhs/partners-and-providers/grants-rfps/integrated-health-partnerships/</t>
  </si>
  <si>
    <t>https://www.oregon.gov/oha/HPA/ANALYTICS/Pages/CCO-Metrics.aspx</t>
  </si>
  <si>
    <t>https://www.hca.wa.gov/assets/program/washington-state-common-measures-2019.pdf</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</si>
  <si>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</si>
  <si>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</si>
  <si>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t>Download the Complete Suite at: buyingvalue.org   |   Last updated: March 2020</t>
  </si>
  <si>
    <r>
      <t xml:space="preserve">For each measure that has an NQF number, enter the measure’s NQF number in Column C (note: you must enter a 4 digit number for automatic lookup to work properly, e.g., '0002' not '2' or '02'. You do not need to identify whether it is an e-measure or approved for trial use). If the measure is included in the </t>
    </r>
    <r>
      <rPr>
        <b/>
        <i/>
        <sz val="18"/>
        <color rgb="FF595959"/>
        <rFont val="Georgia"/>
        <family val="1"/>
      </rPr>
      <t>Measure Crosswalk</t>
    </r>
    <r>
      <rPr>
        <i/>
        <sz val="18"/>
        <color rgb="FF595959"/>
        <rFont val="Georgia"/>
        <family val="1"/>
      </rPr>
      <t xml:space="preserve"> </t>
    </r>
    <r>
      <rPr>
        <sz val="18"/>
        <color rgb="FF595959"/>
        <rFont val="Georgia"/>
        <family val="1"/>
      </rPr>
      <t>tab, the following information about the measure will auto-populate into the tool:</t>
    </r>
  </si>
  <si>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Tool only incudes performance measures, sometimes referred to as measures for accreditation, rather than accountability measures, sometimes referred to as measures for certification.</t>
  </si>
  <si>
    <t>Core Quality Measures Collaborative Core Sets</t>
  </si>
  <si>
    <t xml:space="preserve">
Core Quality Measures Collaborative Core Sets</t>
  </si>
  <si>
    <r>
      <rPr>
        <b/>
        <sz val="17"/>
        <color rgb="FF1C6938"/>
        <rFont val="Arimo"/>
        <family val="2"/>
      </rPr>
      <t xml:space="preserve">Measure Type </t>
    </r>
    <r>
      <rPr>
        <sz val="17"/>
        <color rgb="FF1C6938"/>
        <rFont val="Arimo"/>
        <family val="2"/>
      </rPr>
      <t>(Column K)</t>
    </r>
    <r>
      <rPr>
        <b/>
        <sz val="17"/>
        <color rgb="FF1C6938"/>
        <rFont val="Arimo"/>
        <family val="2"/>
      </rPr>
      <t>:</t>
    </r>
    <r>
      <rPr>
        <sz val="17"/>
        <color theme="1" tint="0.34998626667073579"/>
        <rFont val="Arimo"/>
        <family val="2"/>
      </rPr>
      <t xml:space="preserve"> Includes 7 measure taxonomies that are used to categorize measures by type (e.g., Outcome, Process, Structure).</t>
    </r>
  </si>
  <si>
    <r>
      <rPr>
        <b/>
        <sz val="17"/>
        <color rgb="FF1C6938"/>
        <rFont val="Arimo"/>
        <family val="2"/>
      </rPr>
      <t xml:space="preserve">Data Source </t>
    </r>
    <r>
      <rPr>
        <sz val="17"/>
        <color rgb="FF1C6938"/>
        <rFont val="Arimo"/>
        <family val="2"/>
      </rPr>
      <t>(Column M)</t>
    </r>
    <r>
      <rPr>
        <b/>
        <sz val="17"/>
        <color rgb="FF1C6938"/>
        <rFont val="Arimo"/>
        <family val="2"/>
      </rPr>
      <t>:</t>
    </r>
    <r>
      <rPr>
        <sz val="17"/>
        <color theme="1" tint="0.34998626667073579"/>
        <rFont val="Arimo"/>
        <family val="2"/>
      </rPr>
      <t xml:space="preserve"> Includes 13 measure taxonomies used to categorize measures by the data source utilized for each measure (e.g., Claims, Clinical Data). </t>
    </r>
  </si>
  <si>
    <t>Patient-reported Outcome</t>
  </si>
  <si>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</si>
  <si>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</si>
  <si>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r>
      <t xml:space="preserve">Please Note: </t>
    </r>
    <r>
      <rPr>
        <sz val="12"/>
        <color rgb="FF000000"/>
        <rFont val="Arimo"/>
        <family val="2"/>
      </rPr>
      <t>This toolkit lists the measures included in nineteen measure sets (nine federal programs, three national hospital measure sets, one national hospital and ambulatory measure set, and six state measure sets), accurate as of the last Buying Value update of its database.</t>
    </r>
  </si>
  <si>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</si>
  <si>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</si>
  <si>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Version Date (as of  March 2020)</t>
  </si>
  <si>
    <t>Asthma: Assessment of Asthma Control</t>
  </si>
  <si>
    <t>Yes (Pediatric)</t>
  </si>
  <si>
    <t>Yes (Pediatric (Child version), ACO and PCMH/Primary Care, Neurology)</t>
  </si>
  <si>
    <t>Yes (Timely Apts, Provider Communication, Helpful Office Staff, Coordinate Care Composite, Provider Rating 9 or 10)</t>
  </si>
  <si>
    <t>Yes [C21 (GNC); C22 (GCQ); C23 (CS); C24 (Rating Health Care Quality); C25 (Rating of Health Plan)]</t>
  </si>
  <si>
    <t>Yes (0018e)</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</si>
  <si>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</si>
  <si>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Yes (0022e)</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</si>
  <si>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</si>
  <si>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Yes (ACO and PCMH/Primary Care, Behavioral Health, Cardiovascular) (0028e)</t>
  </si>
  <si>
    <t>Percentage of women ages 16 to 24 that were identified as sexually active and had at least one test for chlamydia during the measurement year</t>
  </si>
  <si>
    <t>Yes (Pediatric, OB/GYN)</t>
  </si>
  <si>
    <t>Yes (Menu - Combo 10)</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</si>
  <si>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</si>
  <si>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</si>
  <si>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Avoidance of Antibiotic Treatment in Adults with Acute Bronchitis</t>
  </si>
  <si>
    <t>116</t>
  </si>
  <si>
    <t>Vaginal Birth After Cesarean Delivery Rate, All (IQI-34)</t>
  </si>
  <si>
    <t>Vaginal births per 1,000 deliveries by patients with previous Cesarean deliveries</t>
  </si>
  <si>
    <t>Yes (Cardiovascular) (0070e)</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</si>
  <si>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</si>
  <si>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</si>
  <si>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</si>
  <si>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</si>
  <si>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Yes (Cardiovascular) (0081e)</t>
  </si>
  <si>
    <t>Yes (Cardiovascular) (0083e)</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</si>
  <si>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</si>
  <si>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</si>
  <si>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Yes (ACO and PCMH/Primary Care and Neurology)</t>
  </si>
  <si>
    <t>Anti-Depressant Medication Management</t>
  </si>
  <si>
    <t>Yes (Behavioral Health)</t>
  </si>
  <si>
    <t>Yes (HAI-2)</t>
  </si>
  <si>
    <t>Yes (HAI-1)</t>
  </si>
  <si>
    <t>Appropriate Initial Antibiotic Selection for Community-Acquired Pneumonia (CAP) in Immunocompetent Patients (PN-6) and
Initial Antibiotic Selection for CAP in Immunocompetent – ICU Patient (PN-6a) and 
Initial Antibiotic Selection for CAP in Immunocompete</t>
  </si>
  <si>
    <t>Yes (HCAHPS)</t>
  </si>
  <si>
    <t>Yes (Communication w/Nurses, Communication w/Physicians, Responsiveness of Hosp Staff, Communication about Meds, Cleanliness of Hosp. Environment, Quietness of Hosp Environment, Discharge Education, Care Transitions, Overall Hosp rating, Recommend 9 or10)</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</si>
  <si>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</si>
  <si>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</si>
  <si>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Yes (Menu - CMS Version)</t>
  </si>
  <si>
    <t>Yes (VTE-6) (optional)</t>
  </si>
  <si>
    <t>Yes (Oncology) (0384e)</t>
  </si>
  <si>
    <t>Yes (Oncology) (0389e)</t>
  </si>
  <si>
    <t>Percentage of patients aged 13 years and older with a diagnosis of HIV/AIDS for whom chlamydia, gonorrhea and syphilis screenings were performed at least once since the diagnosis of HIV infection</t>
  </si>
  <si>
    <t>Screening for Depression and Follow-Up Plan</t>
  </si>
  <si>
    <t>Yes (Pediatric - ACO and PCMH/Primary Care, Behavioral Health, OB/GYN, Oncology (0418e))</t>
  </si>
  <si>
    <t>Yes (Testing)</t>
  </si>
  <si>
    <t>(C07) in 2020 HEDIS ABA</t>
  </si>
  <si>
    <t>Yes (ACO and PCMH/Primary Care) (0421e)</t>
  </si>
  <si>
    <t>Yes (updated cohort)</t>
  </si>
  <si>
    <t>Yes (ED-1 and eED-1) (optional)</t>
  </si>
  <si>
    <t>Yes (SEP-1)</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</si>
  <si>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</si>
  <si>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Yes (PSI-90)</t>
  </si>
  <si>
    <t>Absence of Controller Therapy</t>
  </si>
  <si>
    <t>0548</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</si>
  <si>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</si>
  <si>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Well-Child Visits in the First 30  Months of Life</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</si>
  <si>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</si>
  <si>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</si>
  <si>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</si>
  <si>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</si>
  <si>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</si>
  <si>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</si>
  <si>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</si>
  <si>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</si>
  <si>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</si>
  <si>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</si>
  <si>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Yes (PC-06 and ePC-06)</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</si>
  <si>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</si>
  <si>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</si>
  <si>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American College of Surgeons – Centers for Disease Control and Prevention (ACS-CDC) Harmonized Procedure Specific Surgical Site Infection (SSI) Outcome Measure
HAI-3: SSI: Colon - Surgical Site Infection for Colon Surgery
HAI-4: SSI: Hysterectomy - Surg</t>
  </si>
  <si>
    <t>Yes (Menu - Combo 2)</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</si>
  <si>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</si>
  <si>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Yes (1st Year)</t>
  </si>
  <si>
    <t>Yes (Menu - Postpartum Care Rate)</t>
  </si>
  <si>
    <t>Hospitalized patients age 18 years and older who are screened within the first three days of admission for tobacco use (cigarettes, smokeless tobacco, pipe and cigars) within the past 30 days.</t>
  </si>
  <si>
    <t>Yes (IMM-2) (optional)</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</si>
  <si>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</si>
  <si>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</si>
  <si>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Yes (DCM24)</t>
  </si>
  <si>
    <t>Yes (Menu - ACO Only)</t>
  </si>
  <si>
    <t>Hospital-wide Readmit (READM-30-HOSPWIDE)</t>
  </si>
  <si>
    <t>Yes (READM-30-IPF &amp; READ-30-HOSPWIDE)</t>
  </si>
  <si>
    <t>Yes (Pediatric - ACO, ACO and PCMH/Primary Care)</t>
  </si>
  <si>
    <t>Yes (ACO and PCMH/Primary Care and Behavioral Health)</t>
  </si>
  <si>
    <t>Yes (MORT-30-COPD)</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</si>
  <si>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</si>
  <si>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Yes (HIV/Hepatitis C)  (3209e reporting option)</t>
  </si>
  <si>
    <t>Gap in HIV Medical Visits</t>
  </si>
  <si>
    <t>2080</t>
  </si>
  <si>
    <t>Health Resources and Services Administration (HRSA)</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</si>
  <si>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</si>
  <si>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Health Resources and Services Administration - 
HIV/AIDS Bureau</t>
  </si>
  <si>
    <t>Yes (HIV/Hepatitis C) (3210e reporting option)</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</si>
  <si>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</si>
  <si>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</si>
  <si>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</si>
  <si>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</si>
  <si>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</si>
  <si>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</si>
  <si>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Risk adjusted rate of intra and post procedure bleeding for all patients age 18 and over undergoing PCI</t>
  </si>
  <si>
    <t>Oral Evaluation, Dental Services</t>
  </si>
  <si>
    <t>2517</t>
  </si>
  <si>
    <t>Dental Quality Alliance</t>
  </si>
  <si>
    <t>Yes (Info only)</t>
  </si>
  <si>
    <t>CAHPS® Hospice Survey (experience with care)</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</si>
  <si>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</si>
  <si>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</si>
  <si>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Average Change in Functional Status Following Total Knee Replacement Surgery</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</si>
  <si>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</si>
  <si>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</si>
  <si>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</si>
  <si>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</si>
  <si>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</si>
  <si>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</si>
  <si>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</si>
  <si>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</si>
  <si>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</si>
  <si>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</si>
  <si>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</si>
  <si>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</si>
  <si>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</si>
  <si>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</si>
  <si>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Yes (EDAC-30-HF)</t>
  </si>
  <si>
    <t>Yes (EDAC-30-AMI)</t>
  </si>
  <si>
    <t>Yes (EDAC-30-PN)</t>
  </si>
  <si>
    <t>Yes (ACO and PCMH/Primary Care(0359e), Gastroenterology, HIV/Hepatitis C (0359e))</t>
  </si>
  <si>
    <t>Appropriate Antibiotic Prophylaxis for Children with Sickle Cell Anemia</t>
  </si>
  <si>
    <t>3166</t>
  </si>
  <si>
    <t>QMETRIC</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</si>
  <si>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</si>
  <si>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</si>
  <si>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</si>
  <si>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</si>
  <si>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</si>
  <si>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</si>
  <si>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</si>
  <si>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</si>
  <si>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Safe Use of Opioids – Concurrent Prescribing</t>
  </si>
  <si>
    <t>3316</t>
  </si>
  <si>
    <t>Patients age 18 years and older prescribed two or more opioids or an opioid and benzodiazepine concurrently at discharge from a hospital-based encounter (inpatient or emergency department, including observation stays).</t>
  </si>
  <si>
    <t>Yes (3316e)</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</si>
  <si>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</si>
  <si>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Yes (Developmental)</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</si>
  <si>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</si>
  <si>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</si>
  <si>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</si>
  <si>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</si>
  <si>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</si>
  <si>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Risk-standardized Complication Rate (RSCR) Following Elective Primary Total Hip Arthroplasty (THA) and/or Total Knee Arthroplasty (TKA) for Merit-based Incentive Payment System (MIPS)</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</si>
  <si>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</si>
  <si>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</si>
  <si>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</si>
  <si>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abdomen studies that are performed with and without contrast out of all abdomen studies performed (those with contrast, those without contrast, and those with both). The measure is calculated based on a one-year window of claims data.</t>
  </si>
  <si>
    <t>Ability for Providers with HIT to Receive Laboratory Data Electronically Directly into their Qualified/Certified EHR System as Discrete Searchable Data</t>
  </si>
  <si>
    <t>Centers for Medicare &amp; Medicaid Services - Hospital Outpatient Quality Reporting Program</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</si>
  <si>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</si>
  <si>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</si>
  <si>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Adult Immunization Status</t>
  </si>
  <si>
    <t>Percentage of adults 19 years and older who are up to date on recommended routine vaccines for influenza, tetanus and diphtheria (Td) or tetanus, Tdap, herpes zoster and pneumococcal</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</si>
  <si>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</si>
  <si>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</si>
  <si>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Adverse Drug Events due to Opioids</t>
  </si>
  <si>
    <t>Institute for Safe Medication Practices</t>
  </si>
  <si>
    <t>Number of patients treated with opioids who also received naloxone</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</si>
  <si>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</si>
  <si>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</si>
  <si>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</si>
  <si>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</si>
  <si>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</si>
  <si>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</si>
  <si>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</si>
  <si>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</si>
  <si>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</si>
  <si>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</si>
  <si>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</si>
  <si>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Risk of Continued Opioid Use</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</si>
  <si>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</si>
  <si>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</si>
  <si>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</si>
  <si>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</si>
  <si>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</si>
  <si>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</si>
  <si>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</si>
  <si>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Yes (C32)
Yes (D01)</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</si>
  <si>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</si>
  <si>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</si>
  <si>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Yes (C26)</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</si>
  <si>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</si>
  <si>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</si>
  <si>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</si>
  <si>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</si>
  <si>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</si>
  <si>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</si>
  <si>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</si>
  <si>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</si>
  <si>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</si>
  <si>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</si>
  <si>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</si>
  <si>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Child and Adolescent Well-Care Visits</t>
  </si>
  <si>
    <t>Percentage of members 3–21 years of age who had at least one comprehensive well-care visit with a PCP or an OB/GYN practitioner during the measurement year.</t>
  </si>
  <si>
    <t>Yes (Menu - Adolescent Age Ranges Only)</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</si>
  <si>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</si>
  <si>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</si>
  <si>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</si>
  <si>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</si>
  <si>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</si>
  <si>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Sealant Receipt on Permanent 1st Molars</t>
  </si>
  <si>
    <t>Dental Quality Alliance (DQA)</t>
  </si>
  <si>
    <t>Percentage of enrolled children, who have ever received sealants on permanent_x000D_
first molar teeth: (1) at least one sealant and (2) all four molars sealed by the 10th birthdate</t>
  </si>
  <si>
    <t>This measure calculates the percentage of Brain CT studies with a simultaneous Sinus CT (i.e., Brain and Sinus CT studies performed on the same day at the same facility).</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</si>
  <si>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</si>
  <si>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</si>
  <si>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</si>
  <si>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Topical Fluoride Varnish for Children</t>
  </si>
  <si>
    <t>Oregon Health Authority (modified from DQA/HEDIS)</t>
  </si>
  <si>
    <t>Percentage of enrolled children (ages 1 to 21) who received at least two topical fluoride applications during the measurement year</t>
  </si>
  <si>
    <t>Developmental Screening in the First 36 Months of Life and Follow-up</t>
  </si>
  <si>
    <t>TBD</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</si>
  <si>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</si>
  <si>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</si>
  <si>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Emergency Department (ED) Visits per 1,000</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</si>
  <si>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</si>
  <si>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</si>
  <si>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</si>
  <si>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Yes (EDV-1)</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</si>
  <si>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</si>
  <si>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Encounter Format (ENFMT)</t>
  </si>
  <si>
    <t>Encounter Rate by Service Type</t>
  </si>
  <si>
    <t>Yes (info only)</t>
  </si>
  <si>
    <t>Encounter Timeliness (ENLAG)</t>
  </si>
  <si>
    <t>Excessive Anticoagulation with Warfarin</t>
  </si>
  <si>
    <t>Number of patients experiencing excessive anticoagulation (INR &gt; 6)</t>
  </si>
  <si>
    <t>Follow-Up after Emergency Department Visits for Caries</t>
  </si>
  <si>
    <t>Percentage of CCO members (all ages) who were seen in the emergency department (ED) for non-traumatic (caries-related) dental reasons and visited a dentist within 30 days following the ED visit.</t>
  </si>
  <si>
    <t>Follow-Up After High-Intensity Care for Substance Use Disorder</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</si>
  <si>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</si>
  <si>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Yes (C29)</t>
  </si>
  <si>
    <t>Yes (OB/GYN and HIV/Hepatitis C)</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</si>
  <si>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</si>
  <si>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</si>
  <si>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</si>
  <si>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</si>
  <si>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</si>
  <si>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</si>
  <si>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</si>
  <si>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</si>
  <si>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</si>
  <si>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</si>
  <si>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</si>
  <si>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</si>
  <si>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</si>
  <si>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</si>
  <si>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</si>
  <si>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</si>
  <si>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</si>
  <si>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</si>
  <si>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</si>
  <si>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Yes (OP-22)</t>
  </si>
  <si>
    <t>Low-Risk Cesarean Delivery (LRCD-CH)</t>
  </si>
  <si>
    <t>Percentage of cesarean deliveries among nulliparous (first birth), term (37 or more completed weeks based on the obstetric estimate), singleton (one fetus), and cephalic (head-first) births</t>
  </si>
  <si>
    <t>Percentage of patients aged 18 years and older who had an unplanned hospital readmission within 30 days of principal procedure</t>
  </si>
  <si>
    <t>Outpatients who had a follow-up mammogram, ultrasound, or MRI of the breast within 45 days after a screening mammogram</t>
  </si>
  <si>
    <t>Meaningful Access to Health Care Services for Persons with Limited English Proficiency</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</si>
  <si>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</si>
  <si>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Medicaid Meaningful Use of EHR Technology - Coordination of Care</t>
  </si>
  <si>
    <t>Medicaid Meaningful Use of EHR Technology - Health Information Exchange</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</si>
  <si>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</si>
  <si>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Yes (C28)
Yes (D05)</t>
  </si>
  <si>
    <t>Members Receiving any Dental Services</t>
  </si>
  <si>
    <t>Percentage of children (ages 0-18) and adults (ages 19 and older) who received any dental service during the measurement year</t>
  </si>
  <si>
    <t>Percentage of enrolled children (ages 0-18) and adults (ages 19 and older) who received a preventive dental service during the measurement year.</t>
  </si>
  <si>
    <t>BV-737</t>
  </si>
  <si>
    <t>BV-738</t>
  </si>
  <si>
    <t>Obese: Students Who Were &gt;=95th Percentile for BMI (Based on 2000 CDC Growth Charts)</t>
  </si>
  <si>
    <t>BV-739</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</si>
  <si>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</si>
  <si>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</si>
  <si>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</si>
  <si>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</si>
  <si>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BV-740</t>
  </si>
  <si>
    <t>Patient-Reported Experience of Care</t>
  </si>
  <si>
    <t>A patient experience survey used by CMS for its Oncology Care Model that draws from the CAHPS for Cancer Care field test report and other validated instruments (e.g., CanCORS)</t>
  </si>
  <si>
    <t>BV-741</t>
  </si>
  <si>
    <t>BV-742</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</si>
  <si>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</si>
  <si>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</si>
  <si>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BV-743</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</si>
  <si>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</si>
  <si>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</si>
  <si>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Yes (Family Medicine, Internal Medicine, Otolaryngology, Pediatrics)</t>
  </si>
  <si>
    <t>BV-744</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</si>
  <si>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</si>
  <si>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</si>
  <si>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BV-745</t>
  </si>
  <si>
    <t>BV-746</t>
  </si>
  <si>
    <t>BV-747</t>
  </si>
  <si>
    <t>BV-748</t>
  </si>
  <si>
    <t>BV-749</t>
  </si>
  <si>
    <t>BV-750</t>
  </si>
  <si>
    <t>BV-751</t>
  </si>
  <si>
    <t>BV-752</t>
  </si>
  <si>
    <t>Oral Health Assessments in Primary Care for Children</t>
  </si>
  <si>
    <t>Percentage of oral health assessments for children ages 0-6 that were provided by a medical practitioner</t>
  </si>
  <si>
    <t>BV-753</t>
  </si>
  <si>
    <t>Oral Health Evaluation for Patients with Periodontitis</t>
  </si>
  <si>
    <t>Percentage of CCO-enrolled adults (ages 18 and older) treated for periodontitis (serious gum infection) who received at least two comprehensive oral evaluations within the reporting year</t>
  </si>
  <si>
    <t>BV-754</t>
  </si>
  <si>
    <t>BV-755</t>
  </si>
  <si>
    <t>Osteoporosis Screening in Older Women</t>
  </si>
  <si>
    <t>Percentage of women 65–75 years of age who received osteoporosis screening</t>
  </si>
  <si>
    <t>BV-756</t>
  </si>
  <si>
    <t>BV-757</t>
  </si>
  <si>
    <t>BV-758</t>
  </si>
  <si>
    <t>BV-759</t>
  </si>
  <si>
    <t>BV-760</t>
  </si>
  <si>
    <t>BV-761</t>
  </si>
  <si>
    <t>BV-762</t>
  </si>
  <si>
    <t>BV-763</t>
  </si>
  <si>
    <t>BV-764</t>
  </si>
  <si>
    <t>BV-765</t>
  </si>
  <si>
    <t>BV-766</t>
  </si>
  <si>
    <t>BV-767</t>
  </si>
  <si>
    <t>BV-768</t>
  </si>
  <si>
    <t>BV-769</t>
  </si>
  <si>
    <t>Tobacco Use</t>
  </si>
  <si>
    <t>BV-770</t>
  </si>
  <si>
    <t>BV-771</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</si>
  <si>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</si>
  <si>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BV-772</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</si>
  <si>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</si>
  <si>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</si>
  <si>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</si>
  <si>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BV-773</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</si>
  <si>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</si>
  <si>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BV-774</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</si>
  <si>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</si>
  <si>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BV-775</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</si>
  <si>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</si>
  <si>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BV-776</t>
  </si>
  <si>
    <t>BV-777</t>
  </si>
  <si>
    <t>BV-778</t>
  </si>
  <si>
    <t>BV-779</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</si>
  <si>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</si>
  <si>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BV-780</t>
  </si>
  <si>
    <t>PCMH CAHPS Survey (for Primary Care) - Questions Not Specified</t>
  </si>
  <si>
    <t>BV-781</t>
  </si>
  <si>
    <t>Pediatric Integrated Care Survey (PICS)</t>
  </si>
  <si>
    <t>Boston Children's Hospital</t>
  </si>
  <si>
    <t>Access to Care
Communication with Care Team Members
Family Impact
Care Goal Creation/Planning
Team Functioning/Quality</t>
  </si>
  <si>
    <t>BV-782</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</si>
  <si>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</si>
  <si>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BV-783</t>
  </si>
  <si>
    <t>Percentage of patients 12-17 years of age who were screened for mental health
and/or depression
More information can be found here: http://www.health.state.mn.us/healthreform/measurement/measures/index.html</t>
  </si>
  <si>
    <t>BV-784</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</si>
  <si>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</si>
  <si>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</si>
  <si>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BV-785</t>
  </si>
  <si>
    <t>Pelvic Organ Prolapse: Preoperative Assessment of Occult Stress Urinary Incontinence</t>
  </si>
  <si>
    <t>BV-786</t>
  </si>
  <si>
    <t>Pelvic Organ Prolapse: Preoperative Screening for Uterine Malignancy</t>
  </si>
  <si>
    <t>BV-787</t>
  </si>
  <si>
    <t>BV-788</t>
  </si>
  <si>
    <t>BV-789</t>
  </si>
  <si>
    <t>BV-790</t>
  </si>
  <si>
    <t>BV-791</t>
  </si>
  <si>
    <t>BV-792</t>
  </si>
  <si>
    <t>Pharmacotherapy for Opioid Use Disorder</t>
  </si>
  <si>
    <t>Percentage of new opioid use disorder (OUD) pharmacotherapy events with OUD pharmacotherapy for 180 or more days among members age 16 and older with a diagnosis of OUD</t>
  </si>
  <si>
    <t>BV-793</t>
  </si>
  <si>
    <t>BV-794</t>
  </si>
  <si>
    <t>BV-795</t>
  </si>
  <si>
    <t>BV-796</t>
  </si>
  <si>
    <t>BV-797</t>
  </si>
  <si>
    <t>BV-798</t>
  </si>
  <si>
    <t>BV-799</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</si>
  <si>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</si>
  <si>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BV-800</t>
  </si>
  <si>
    <t>Utilization of the PHQ-9 to Monitor Depression Symptoms for Adolescents and Adults</t>
  </si>
  <si>
    <t>BV-801</t>
  </si>
  <si>
    <t>BV-802</t>
  </si>
  <si>
    <t>BV-803</t>
  </si>
  <si>
    <t>BV-804</t>
  </si>
  <si>
    <t>BV-805</t>
  </si>
  <si>
    <t>BV-806</t>
  </si>
  <si>
    <t>Pregnant Women that had HBsAg Testing</t>
  </si>
  <si>
    <t>This measure identifies pregnant women who had a HBsAg (hepatitis B) test during their pregnancy</t>
  </si>
  <si>
    <t>BV-807</t>
  </si>
  <si>
    <t>BV-808</t>
  </si>
  <si>
    <t>Varicose Vein Treatment with Saphenous Ablation: Outcome Survey</t>
  </si>
  <si>
    <t>BV-809</t>
  </si>
  <si>
    <t>Prenatal Immunization Status</t>
  </si>
  <si>
    <t>Percentage of deliveries in the measurement period in which women received influenza and tetanus, diphtheria toxoids and acellular pertussis (Tdap) vaccinations</t>
  </si>
  <si>
    <t>BV-810</t>
  </si>
  <si>
    <t>BV-811</t>
  </si>
  <si>
    <t>BV-812</t>
  </si>
  <si>
    <t>BV-813</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</si>
  <si>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</si>
  <si>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</si>
  <si>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BV-814</t>
  </si>
  <si>
    <t>BV-815</t>
  </si>
  <si>
    <t>BV-816</t>
  </si>
  <si>
    <t>BV-817</t>
  </si>
  <si>
    <t>BV-818</t>
  </si>
  <si>
    <t>BV-819</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</si>
  <si>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</si>
  <si>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</si>
  <si>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</si>
  <si>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</si>
  <si>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</si>
  <si>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</si>
  <si>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</si>
  <si>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r>
      <t xml:space="preserve">CMMI Comprehensive Primary Care Plus (CPC+)
</t>
    </r>
    <r>
      <rPr>
        <b/>
        <sz val="14"/>
        <color rgb="FFC5D9F1"/>
        <rFont val="Arimo"/>
        <family val="2"/>
      </rPr>
      <t>Version Date: CY 2021</t>
    </r>
  </si>
  <si>
    <t>NQF Endorsement Status as of February 2021</t>
  </si>
  <si>
    <t>CMS eCQM ID as of June 2020</t>
  </si>
  <si>
    <r>
      <t xml:space="preserve">CMS Core Set of Children’s Health Care Quality Measures for Medicaid and CHIP (Child Core Set)
</t>
    </r>
    <r>
      <rPr>
        <sz val="14"/>
        <color rgb="FFC5D9F1"/>
        <rFont val="Arimo"/>
        <family val="2"/>
      </rPr>
      <t>Version Date: CY 2021</t>
    </r>
  </si>
  <si>
    <r>
      <t xml:space="preserve">CMS Core Set of Health Care Quality Measures for Adults Enrolled in Medicaid (Medicaid Adult Core Set)
</t>
    </r>
    <r>
      <rPr>
        <sz val="14"/>
        <color rgb="FFC5D9F1"/>
        <rFont val="Arimo"/>
      </rPr>
      <t>Version Date: CY 2021</t>
    </r>
  </si>
  <si>
    <r>
      <t xml:space="preserve">CMS Electronic Clinical Quality Measures (eCQMs) for Eligible Professionals (EP)/Eligible Clinicians
</t>
    </r>
    <r>
      <rPr>
        <sz val="14"/>
        <color rgb="FFC5D9F1"/>
        <rFont val="Arimo"/>
      </rPr>
      <t>Version Date: CY 2021</t>
    </r>
  </si>
  <si>
    <r>
      <t xml:space="preserve">CMS Health Home Measure Set 
</t>
    </r>
    <r>
      <rPr>
        <sz val="14"/>
        <color rgb="FFC5D9F1"/>
        <rFont val="Arimo"/>
        <family val="2"/>
      </rPr>
      <t>Version Date: FY 2020</t>
    </r>
  </si>
  <si>
    <r>
      <t xml:space="preserve">CMS Medicare Part C &amp; D Star Ratings Measures
</t>
    </r>
    <r>
      <rPr>
        <sz val="14"/>
        <color rgb="FFC5D9F1"/>
        <rFont val="Arimo"/>
      </rPr>
      <t>Version Date: Contract Year 2021</t>
    </r>
  </si>
  <si>
    <r>
      <t xml:space="preserve">CMS Medicare Shared Savings Program (MSSP) ACO and Next Generation ACO
</t>
    </r>
    <r>
      <rPr>
        <sz val="14"/>
        <color rgb="FFC5D9F1"/>
        <rFont val="Arimo"/>
        <family val="2"/>
      </rPr>
      <t>Version Date: CY 2021</t>
    </r>
  </si>
  <si>
    <r>
      <t>CMS Merit-based Incentive Payment System (MIPS)</t>
    </r>
    <r>
      <rPr>
        <sz val="15"/>
        <color rgb="FFFF0000"/>
        <rFont val="Arimo"/>
        <family val="2"/>
      </rPr>
      <t xml:space="preserve">
</t>
    </r>
    <r>
      <rPr>
        <b/>
        <sz val="14"/>
        <color rgb="FFC5D9F1"/>
        <rFont val="Arimo"/>
      </rPr>
      <t>Version Date: CY 2021</t>
    </r>
  </si>
  <si>
    <r>
      <t xml:space="preserve">Core Quality Measures Collaborative Core Sets
</t>
    </r>
    <r>
      <rPr>
        <sz val="14"/>
        <color rgb="FFC5D9F1"/>
        <rFont val="Arimo"/>
        <family val="2"/>
      </rPr>
      <t>Version Date: October 2020</t>
    </r>
  </si>
  <si>
    <r>
      <t xml:space="preserve">CMS Hospital Value-Based Purchasing
</t>
    </r>
    <r>
      <rPr>
        <sz val="14"/>
        <color rgb="FFC5D9F1"/>
        <rFont val="Arimo"/>
        <family val="2"/>
      </rPr>
      <t>Version Date: FY 2021</t>
    </r>
  </si>
  <si>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2021</t>
    </r>
  </si>
  <si>
    <r>
      <t xml:space="preserve">Joint Commission Performance  Measure List
</t>
    </r>
    <r>
      <rPr>
        <sz val="14"/>
        <color rgb="FFC5D9F1"/>
        <rFont val="Arimo"/>
        <family val="2"/>
      </rPr>
      <t>Version Date: CY 2021</t>
    </r>
  </si>
  <si>
    <r>
      <t xml:space="preserve">Catalyst for Payment Reform Employer-Purchaser Measure Set
</t>
    </r>
    <r>
      <rPr>
        <b/>
        <sz val="14"/>
        <color rgb="FFC5D9F1"/>
        <rFont val="Arimo"/>
      </rPr>
      <t>Version Date: October 2015</t>
    </r>
  </si>
  <si>
    <r>
      <t xml:space="preserve">California AMP Commercial ACO Measure Set
</t>
    </r>
    <r>
      <rPr>
        <sz val="14"/>
        <color rgb="FFC5D9F1"/>
        <rFont val="Arimo"/>
        <family val="2"/>
      </rPr>
      <t>Version Date: CY 2021</t>
    </r>
  </si>
  <si>
    <r>
      <t xml:space="preserve">California AMP Medi-Cal Managed Care Measure Set
</t>
    </r>
    <r>
      <rPr>
        <b/>
        <sz val="14"/>
        <color rgb="FFC5D9F1"/>
        <rFont val="Arimo"/>
      </rPr>
      <t>Version Date: CY 2021</t>
    </r>
  </si>
  <si>
    <r>
      <t xml:space="preserve">Minnesota Integrated Health Partnership Measures
</t>
    </r>
    <r>
      <rPr>
        <sz val="14"/>
        <color rgb="FFC5D9F1"/>
        <rFont val="Arimo"/>
        <family val="2"/>
      </rPr>
      <t>Version Date: CY 2021</t>
    </r>
  </si>
  <si>
    <r>
      <t xml:space="preserve">Oregon CCO Incentive Measures 
</t>
    </r>
    <r>
      <rPr>
        <b/>
        <sz val="14"/>
        <color rgb="FFC5D9F1"/>
        <rFont val="Arimo"/>
        <family val="2"/>
      </rPr>
      <t>Version Date: CY 2021</t>
    </r>
  </si>
  <si>
    <r>
      <t xml:space="preserve">Rhode Island OHIC Aligned Measure Set for ACOs
</t>
    </r>
    <r>
      <rPr>
        <sz val="14"/>
        <color rgb="FFC5D9F1"/>
        <rFont val="Arimo"/>
        <family val="2"/>
      </rPr>
      <t>Version Date: CY 2021</t>
    </r>
  </si>
  <si>
    <r>
      <t xml:space="preserve">Washington State Common Measure Set for Health Care Quality and Cost
</t>
    </r>
    <r>
      <rPr>
        <b/>
        <sz val="14"/>
        <color rgb="FFDCE6F1"/>
        <rFont val="Arimo"/>
      </rPr>
      <t>Version Date: CY 2021</t>
    </r>
  </si>
  <si>
    <t>Version Date: CY 2021</t>
  </si>
  <si>
    <t>Version Date: 
Contract Year 2021</t>
  </si>
  <si>
    <t>Version Date: October 2020</t>
  </si>
  <si>
    <t>Version Date: FY 2021</t>
  </si>
  <si>
    <t>Version Date: January 2021</t>
  </si>
  <si>
    <t>3136</t>
  </si>
  <si>
    <t>GAPPS is a measure of the number of preventable adverse events per 1,000 patient-days among pediatric inpatients. It is designed to compare rates across institutions and over time. The GAPPS measure utilizes the GAPPS trigger tool to identify adverse events.</t>
  </si>
  <si>
    <t>GAPPS: Rate of preventable adverse events per 1,000 patient-days among pediatric inpatients</t>
  </si>
  <si>
    <t>Birth Trauma―Injury to
Neonate</t>
  </si>
  <si>
    <t>0474</t>
  </si>
  <si>
    <t>Percentage of newborn discharges with an ICD-9-CM diagnosis code of birth trauma in a one-year time period.</t>
  </si>
  <si>
    <t>Maternity</t>
  </si>
  <si>
    <t>Percentage of children under age 21 who
received a comprehensive or periodic oral
evaluation within the reporting year</t>
  </si>
  <si>
    <t>Access</t>
  </si>
  <si>
    <t>Hospital/Inpatient Care</t>
  </si>
  <si>
    <t>2528</t>
  </si>
  <si>
    <t>2689</t>
  </si>
  <si>
    <t>2695</t>
  </si>
  <si>
    <t>Ambulatory Care Sensitive ED Visits for Non-Traumatic Dental Conditions in Adults</t>
  </si>
  <si>
    <t>Follow-Up after ED Visits for Dental Caries in Children</t>
  </si>
  <si>
    <t>Ambulatory Care Sensitive ED Visits for Dental Caries in Children</t>
  </si>
  <si>
    <t>Topical Fluoride for Children at Elevated Caries Risk</t>
  </si>
  <si>
    <t>2962</t>
  </si>
  <si>
    <t>Shared Decision Making Process</t>
  </si>
  <si>
    <t>Massachusetts General Hospital</t>
  </si>
  <si>
    <t>This measure assesses the extent to which health care providers actually involve patients in a decision-making process when there is more than one reasonable option. This proposal is to focus on patients who have undergone any one of 7 common, important surgical procedures: total replacement of the knee or hip, lower back surgery for spinal stenosis of herniated disc, radical prostatectomy for prostate cancer, mastectomy for early stage breast cancer or percutaneous coronary intervention (PCI) for stable angina. Patients answer four questions (scored 0 to 4) about their interactions with providers about the decision to have the procedure, and the measure of the extent to which a provider or provider group is practicing shared decision making for a particular procedure is the average score from their responding patients who had the procedure.</t>
  </si>
  <si>
    <t>Informed, Patient Centered (IPC) Hip and Knee Replacement Surgery</t>
  </si>
  <si>
    <t>2958</t>
  </si>
  <si>
    <t>The measure is derived from patient responses to the Hip or Knee Decision Quality Instruments. Participants who have a passing knowledge score (60% or higher) and a clear preference for surgery are considered to have met the criteria for an informed, patient-centered decision.
The target population is adult patients who had a primary hip or knee replacement surgery for treatment of hip or knee osteoarthritis.</t>
  </si>
  <si>
    <t>3543</t>
  </si>
  <si>
    <t>Person-Centered Contraceptive Counseling (PCCC) measure</t>
  </si>
  <si>
    <t>University of California, San Francisco</t>
  </si>
  <si>
    <t>The PCCC is a four-item patient-reported outcome performance measure (PRO-PM) designed to assess the patient-centeredness of contraceptive counseling at the individual clinician/provider and facility levels of analysis. Patient-centeredness is an important component in all areas of health care, and is uniquely critical in the personal and intimate process of contraceptive decision-making. The PCCC is intended to provide health care organizations with a tool to measure the quality of interpersonal communication between clinician/provider and patient – a core aspect of patient-centeredness – in the context of contraceptive care specifically.</t>
  </si>
  <si>
    <t>3227</t>
  </si>
  <si>
    <t>CollaboRATE Shared Decision Making Score</t>
  </si>
  <si>
    <t>The Dartmouth Institute for Health Policy &amp; Clinical Practice</t>
  </si>
  <si>
    <t>CollaboRATE is a patient-reported measure of shared decision making which contains three brief questions that patients, their parents, or their representatives complete following a clinical encounter. The CollaboRATE measure provides a performance score representing the percentage of adults 18 and older who experience a high level of shared decision making.
The measure was developed to be generic and designed so that it could apply to all clinical encounters, irrespective of the condition or the patient group. The measure asks the patient to evaluate the ‘effort made’ to inform, to listen to issues that matter to the patient, and to include those issues in choosing ‘next steps’. The items were co-developed with patients using cognitive interview methods.
CollaboRATE is designed for use in routine health care delivery. The brevity and the ease of completion were purposeful so the measure could be used as a performance metric for shared decision making.</t>
  </si>
  <si>
    <t>Care coordination</t>
  </si>
  <si>
    <t>Client Perception of Coordination Questionnaire</t>
  </si>
  <si>
    <t xml:space="preserve">Care Coordination Quality Measures for Primary Care </t>
  </si>
  <si>
    <t>31-item questionnaire to measure patient-centered care and care coordination in health care delivery from a consumer perspective.  Addresses identification of need, access to care, patient participation, patient-provider communication, and global assessments of care.</t>
  </si>
  <si>
    <t>Survey of adult patients’ experiences with care coordination in primary care settings.</t>
  </si>
  <si>
    <t xml:space="preserve">
California AMP Commercial ACO Measure Set
</t>
  </si>
  <si>
    <t>Preliminary Measure Gap Research</t>
  </si>
  <si>
    <t>Consider in 2022</t>
  </si>
  <si>
    <t>Other - recommended by provider group</t>
  </si>
  <si>
    <t>Alignment Score with All Buying Value Measure Sets</t>
  </si>
  <si>
    <t>Alignment Score - CT National Measure Sets of Interest (without NCQA HEDIS)</t>
  </si>
  <si>
    <t>Sealant Receipt on Permanent 2nd Molar</t>
  </si>
  <si>
    <t>Percentage of children aged 1–21 years who are at “elevated” risk (i.e., “moderate” or “high”) who received at least 2 topical fluoride applications within the reporting year</t>
  </si>
  <si>
    <t>Percentage of enrolled children, who have ever received sealants on permanent first molar teeth: (1) at least one sealant and (2) all four molars sealed by the 10th birthdate</t>
  </si>
  <si>
    <t>Percentage of enrolled children, who have ever received sealants on a permanent second molar tooth: (1) at least one sealant and (2) all four molars sealed by the 15th birthdate</t>
  </si>
  <si>
    <t>Number of emergency department visits for
caries-related reasons per 100,000 member
months for all children</t>
  </si>
  <si>
    <t>Percentage of ambulatory care sensitive
Emergency Department (ED) visits for dental
caries among children 0–20 years in the reporting period for which the member visited a dentist within (a) 7 days and (b) 30 days of the ED visit</t>
  </si>
  <si>
    <t>Number of emergency department (ED) visits for ambulatory care sensitive dental conditions per 100,000 member months for enrolled adults</t>
  </si>
  <si>
    <t>Measure Gap Identified by Quality Council</t>
  </si>
  <si>
    <r>
      <t xml:space="preserve">Please note that these are </t>
    </r>
    <r>
      <rPr>
        <b/>
        <i/>
        <sz val="15"/>
        <color theme="1" tint="0.34998626667073579"/>
        <rFont val="Georgia"/>
        <family val="1"/>
      </rPr>
      <t xml:space="preserve">preliminary </t>
    </r>
    <r>
      <rPr>
        <sz val="15"/>
        <color theme="1" tint="0.34998626667073579"/>
        <rFont val="Georgia"/>
        <family val="1"/>
      </rPr>
      <t>measures to address the Quality Council's identified gaps during the 2020-2021 Annual Review.  The measures are subject to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</si>
</sst>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08">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sz val="34"/>
      <color rgb="FF1C6938"/>
      <name val="Georgia"/>
      <family val="1"/>
    </font>
    <font>
      <sz val="34"/>
      <color theme="1"/>
      <name val="Georgia"/>
      <family val="1"/>
    </font>
    <font>
      <u/>
      <sz val="11"/>
      <color theme="11"/>
      <name val="Calibri"/>
      <family val="2"/>
      <scheme val="minor"/>
    </font>
    <font>
      <sz val="18"/>
      <color rgb="FF595959"/>
      <name val="Georgia"/>
      <family val="1"/>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8"/>
      <color theme="1" tint="0.34998626667073579"/>
      <name val="Georgia"/>
      <family val="1"/>
    </font>
    <font>
      <sz val="18"/>
      <color theme="1"/>
      <name val="Calibri"/>
      <family val="2"/>
      <scheme val="minor"/>
    </font>
    <font>
      <u/>
      <sz val="16"/>
      <color rgb="FF1C6938"/>
      <name val="Georgia"/>
      <family val="1"/>
    </font>
    <font>
      <sz val="15"/>
      <color theme="1" tint="0.34998626667073579"/>
      <name val="Georgia"/>
      <family val="1"/>
    </font>
    <font>
      <i/>
      <sz val="16"/>
      <color theme="0" tint="-0.34998626667073579"/>
      <name val="Arimo"/>
      <family val="2"/>
    </font>
    <font>
      <sz val="24"/>
      <color theme="1"/>
      <name val="Calibri"/>
      <family val="2"/>
      <scheme val="minor"/>
    </font>
    <font>
      <sz val="14"/>
      <color theme="1" tint="0.34998626667073579"/>
      <name val="Georgia"/>
      <family val="1"/>
    </font>
    <font>
      <sz val="17"/>
      <color theme="1" tint="0.34998626667073579"/>
      <name val="Arimo"/>
      <family val="2"/>
    </font>
    <font>
      <sz val="34"/>
      <color theme="0"/>
      <name val="Georgia"/>
      <family val="1"/>
    </font>
    <font>
      <b/>
      <sz val="17"/>
      <color rgb="FF1C6938"/>
      <name val="Arimo"/>
      <family val="2"/>
    </font>
    <font>
      <i/>
      <sz val="18"/>
      <color theme="1" tint="0.34998626667073579"/>
      <name val="Georgia"/>
      <family val="1"/>
    </font>
    <font>
      <sz val="16"/>
      <color theme="0" tint="-0.34998626667073579"/>
      <name val="Arimo"/>
      <family val="2"/>
    </font>
    <font>
      <sz val="16"/>
      <color theme="1" tint="0.499984740745262"/>
      <name val="Georgia"/>
      <family val="1"/>
    </font>
    <font>
      <sz val="12"/>
      <color rgb="FF000000"/>
      <name val="Arimo"/>
      <family val="2"/>
    </font>
    <font>
      <b/>
      <sz val="12"/>
      <color rgb="FF000000"/>
      <name val="Arimo"/>
      <family val="2"/>
    </font>
    <font>
      <sz val="24"/>
      <color rgb="FF1C6938"/>
      <name val="Georgia"/>
      <family val="1"/>
    </font>
    <font>
      <sz val="22"/>
      <color theme="1"/>
      <name val="Calibri"/>
      <family val="2"/>
      <scheme val="minor"/>
    </font>
    <font>
      <u/>
      <sz val="16"/>
      <color rgb="FF1C6938"/>
      <name val="Arimo"/>
      <family val="2"/>
    </font>
    <font>
      <sz val="16"/>
      <color rgb="FF1C6938"/>
      <name val="Arimo"/>
      <family val="2"/>
    </font>
    <font>
      <b/>
      <sz val="24"/>
      <color theme="0"/>
      <name val="Arimo"/>
      <family val="2"/>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8"/>
      <color theme="1" tint="0.34998626667073579"/>
      <name val="Arimo"/>
      <family val="2"/>
    </font>
    <font>
      <i/>
      <sz val="18"/>
      <color theme="1" tint="0.34998626667073579"/>
      <name val="Arimo"/>
      <family val="2"/>
    </font>
    <font>
      <b/>
      <sz val="18"/>
      <color rgb="FF1C6938"/>
      <name val="Arimo"/>
      <family val="2"/>
    </font>
    <font>
      <sz val="20"/>
      <color theme="9" tint="-0.249977111117893"/>
      <name val="Georgia"/>
      <family val="1"/>
    </font>
    <font>
      <i/>
      <sz val="20"/>
      <color theme="9" tint="-0.249977111117893"/>
      <name val="Georgia"/>
      <family val="1"/>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u/>
      <sz val="14"/>
      <color rgb="FF595959"/>
      <name val="Arimo"/>
    </font>
    <font>
      <sz val="17"/>
      <color rgb="FF1C6938"/>
      <name val="Arimo"/>
      <family val="2"/>
    </font>
    <font>
      <b/>
      <sz val="17"/>
      <color theme="1" tint="0.34998626667073579"/>
      <name val="Arimo"/>
      <family val="2"/>
    </font>
    <font>
      <sz val="18"/>
      <color rgb="FF595959"/>
      <name val="Arimo"/>
      <family val="2"/>
    </font>
    <font>
      <sz val="15"/>
      <color rgb="FFFF0000"/>
      <name val="Arimo"/>
      <family val="2"/>
    </font>
    <font>
      <sz val="34"/>
      <color rgb="FFFF0000"/>
      <name val="Georgia"/>
      <family val="1"/>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8"/>
      <color theme="1" tint="0.34998626667073579"/>
      <name val="Georgia"/>
      <family val="1"/>
    </font>
    <font>
      <b/>
      <i/>
      <sz val="18"/>
      <color theme="1" tint="0.34998626667073579"/>
      <name val="Georgia"/>
      <family val="1"/>
    </font>
    <font>
      <b/>
      <i/>
      <sz val="18"/>
      <color rgb="FF595959"/>
      <name val="Georgia"/>
      <family val="1"/>
    </font>
    <font>
      <b/>
      <sz val="18"/>
      <color rgb="FF595959"/>
      <name val="Georgia"/>
      <family val="1"/>
    </font>
    <font>
      <b/>
      <i/>
      <sz val="14"/>
      <color theme="1" tint="0.34998626667073579"/>
      <name val="Georgia"/>
      <family val="1"/>
    </font>
    <font>
      <b/>
      <sz val="14"/>
      <color theme="1" tint="0.34998626667073579"/>
      <name val="Georgia"/>
      <family val="1"/>
    </font>
    <font>
      <b/>
      <sz val="14"/>
      <color rgb="FF595959"/>
      <name val="Arimo"/>
    </font>
    <font>
      <b/>
      <sz val="14"/>
      <color rgb="FFDCE6F1"/>
      <name val="Arimo"/>
    </font>
    <font>
      <u/>
      <sz val="12"/>
      <color rgb="FF595959"/>
      <name val="Arimo"/>
      <family val="2"/>
    </font>
    <font>
      <u/>
      <sz val="10"/>
      <color rgb="FF595959"/>
      <name val="Arimo"/>
      <family val="2"/>
    </font>
    <font>
      <sz val="12"/>
      <color rgb="FF595959"/>
      <name val="Arimo"/>
      <family val="2"/>
    </font>
    <font>
      <sz val="17"/>
      <color rgb="FF595959"/>
      <name val="Arimo"/>
    </font>
    <font>
      <i/>
      <sz val="18"/>
      <color rgb="FF595959"/>
      <name val="Georgia"/>
      <family val="1"/>
    </font>
    <font>
      <sz val="8"/>
      <name val="Calibri"/>
      <family val="2"/>
      <scheme val="minor"/>
    </font>
    <font>
      <b/>
      <i/>
      <sz val="15"/>
      <color theme="1" tint="0.34998626667073579"/>
      <name val="Georgia"/>
      <family val="1"/>
    </font>
  </fonts>
  <fills count="29">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FFFFFF"/>
        <bgColor rgb="FF000000"/>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rgb="FFF2F2F2"/>
        <bgColor indexed="64"/>
      </patternFill>
    </fill>
    <fill>
      <patternFill patternType="solid">
        <fgColor theme="0" tint="-0.14999847407452621"/>
        <bgColor theme="0" tint="-0.14999847407452621"/>
      </patternFill>
    </fill>
    <fill>
      <patternFill patternType="solid">
        <fgColor theme="0"/>
        <bgColor rgb="FF000000"/>
      </patternFill>
    </fill>
  </fills>
  <borders count="65">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rgb="FF1C5038"/>
      </top>
      <bottom/>
      <diagonal/>
    </border>
    <border>
      <left/>
      <right/>
      <top style="thick">
        <color theme="0" tint="-0.34998626667073579"/>
      </top>
      <bottom/>
      <diagonal/>
    </border>
    <border>
      <left/>
      <right/>
      <top style="thin">
        <color theme="0" tint="-0.499984740745262"/>
      </top>
      <bottom/>
      <diagonal/>
    </border>
    <border>
      <left/>
      <right/>
      <top style="thin">
        <color theme="0" tint="-0.499984740745262"/>
      </top>
      <bottom style="thick">
        <color rgb="FF1C5038"/>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right/>
      <top style="thin">
        <color theme="0" tint="-0.34998626667073579"/>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s>
  <cellStyleXfs count="70">
    <xf numFmtId="0" fontId="0" fillId="0" borderId="0">
      <alignment horizontal="left" inden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cellStyleXfs>
  <cellXfs count="323">
    <xf numFmtId="0" fontId="0" fillId="0" borderId="0" xfId="0">
      <alignment horizontal="left" indent="1"/>
    </xf>
    <xf numFmtId="0" fontId="2" fillId="0" borderId="0" xfId="0" applyFont="1" applyFill="1" applyAlignment="1">
      <alignment horizontal="left"/>
    </xf>
    <xf numFmtId="0" fontId="6" fillId="0" borderId="0" xfId="0" applyFont="1" applyFill="1" applyAlignment="1" applyProtection="1">
      <alignment horizontal="left" wrapText="1"/>
      <protection locked="0"/>
    </xf>
    <xf numFmtId="0" fontId="0" fillId="0" borderId="0" xfId="0" applyFont="1" applyFill="1" applyAlignment="1" applyProtection="1">
      <alignment horizontal="left" wrapText="1"/>
      <protection locked="0"/>
    </xf>
    <xf numFmtId="0" fontId="6" fillId="0" borderId="0" xfId="0" applyFont="1" applyFill="1" applyAlignment="1" applyProtection="1">
      <alignment horizontal="left" wrapText="1"/>
    </xf>
    <xf numFmtId="0" fontId="0" fillId="0" borderId="0" xfId="0" applyFont="1" applyFill="1" applyAlignment="1" applyProtection="1">
      <alignment horizontal="left" wrapText="1"/>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xf>
    <xf numFmtId="0" fontId="2" fillId="0" borderId="0" xfId="0" applyFont="1" applyAlignment="1" applyProtection="1">
      <alignment horizontal="left" wrapText="1"/>
      <protection locked="0"/>
    </xf>
    <xf numFmtId="0" fontId="7" fillId="0" borderId="0" xfId="0" applyFont="1" applyFill="1" applyAlignment="1">
      <alignment horizontal="left"/>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Fill="1" applyAlignment="1" applyProtection="1">
      <alignment horizontal="center" wrapText="1"/>
      <protection locked="0"/>
    </xf>
    <xf numFmtId="0" fontId="16" fillId="0" borderId="0" xfId="0" applyFont="1" applyFill="1" applyAlignment="1" applyProtection="1">
      <alignment horizontal="left" wrapText="1"/>
      <protection locked="0"/>
    </xf>
    <xf numFmtId="0" fontId="16" fillId="0" borderId="0" xfId="0" applyFont="1" applyFill="1" applyAlignment="1" applyProtection="1">
      <alignment horizontal="left" wrapText="1"/>
    </xf>
    <xf numFmtId="0" fontId="20" fillId="7" borderId="0" xfId="0" applyFont="1" applyFill="1" applyAlignment="1">
      <alignment wrapText="1"/>
    </xf>
    <xf numFmtId="0" fontId="0" fillId="7" borderId="0" xfId="0" applyFill="1" applyAlignment="1">
      <alignment wrapText="1"/>
    </xf>
    <xf numFmtId="0" fontId="30" fillId="0" borderId="0" xfId="0" applyFont="1" applyFill="1" applyBorder="1" applyAlignment="1">
      <alignment horizontal="left" vertical="center" wrapText="1" indent="1"/>
    </xf>
    <xf numFmtId="0" fontId="29" fillId="0" borderId="0" xfId="0" applyFont="1" applyFill="1" applyBorder="1" applyAlignment="1">
      <alignment horizontal="center" vertical="center"/>
    </xf>
    <xf numFmtId="0" fontId="27" fillId="0" borderId="0"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29" fillId="0" borderId="0" xfId="0" applyFont="1" applyBorder="1" applyAlignment="1" applyProtection="1">
      <alignment horizontal="left" vertical="center" indent="1"/>
      <protection locked="0"/>
    </xf>
    <xf numFmtId="0" fontId="26" fillId="0" borderId="0" xfId="0" applyFont="1" applyBorder="1" applyAlignment="1">
      <alignment horizontal="left" vertical="center" indent="1"/>
    </xf>
    <xf numFmtId="0" fontId="29" fillId="0" borderId="0" xfId="0" applyFont="1" applyFill="1" applyBorder="1" applyAlignment="1">
      <alignment horizontal="left" vertical="center" indent="1"/>
    </xf>
    <xf numFmtId="0" fontId="30" fillId="0" borderId="4" xfId="0" applyFont="1" applyFill="1" applyBorder="1" applyAlignment="1" applyProtection="1">
      <alignment horizontal="left" vertical="center" wrapText="1" indent="1"/>
      <protection locked="0"/>
    </xf>
    <xf numFmtId="0" fontId="36" fillId="0" borderId="0" xfId="0" applyFont="1" applyFill="1" applyAlignment="1" applyProtection="1">
      <alignment horizontal="center" wrapText="1"/>
      <protection locked="0"/>
    </xf>
    <xf numFmtId="0" fontId="37" fillId="0" borderId="0" xfId="0" applyFont="1" applyFill="1" applyAlignment="1">
      <alignment horizontal="center"/>
    </xf>
    <xf numFmtId="0" fontId="39" fillId="0" borderId="0" xfId="0" applyFont="1" applyAlignment="1">
      <alignment horizontal="left" vertical="center" indent="1"/>
    </xf>
    <xf numFmtId="0" fontId="36" fillId="0" borderId="0" xfId="0" applyFont="1" applyAlignment="1">
      <alignment horizontal="left" indent="1"/>
    </xf>
    <xf numFmtId="0" fontId="36" fillId="0" borderId="0" xfId="0" applyFont="1" applyFill="1" applyAlignment="1" applyProtection="1">
      <alignment horizontal="left" wrapText="1" indent="1"/>
      <protection locked="0"/>
    </xf>
    <xf numFmtId="0" fontId="38" fillId="0" borderId="0" xfId="0" applyFont="1" applyFill="1" applyAlignment="1">
      <alignment horizontal="left" indent="1"/>
    </xf>
    <xf numFmtId="0" fontId="37" fillId="0" borderId="0" xfId="0" applyFont="1" applyAlignment="1" applyProtection="1">
      <alignment horizontal="left" indent="1"/>
      <protection locked="0"/>
    </xf>
    <xf numFmtId="0" fontId="37" fillId="0" borderId="0" xfId="0" applyFont="1" applyFill="1" applyAlignment="1" applyProtection="1">
      <alignment horizontal="left" indent="1"/>
      <protection locked="0"/>
    </xf>
    <xf numFmtId="0" fontId="30" fillId="0" borderId="11" xfId="0" applyFont="1" applyBorder="1" applyAlignment="1">
      <alignment horizontal="left" vertical="center" wrapText="1" indent="1"/>
    </xf>
    <xf numFmtId="0" fontId="30" fillId="14" borderId="11" xfId="0" applyFont="1" applyFill="1" applyBorder="1" applyAlignment="1">
      <alignment horizontal="left" vertical="center" wrapText="1" indent="1"/>
    </xf>
    <xf numFmtId="0" fontId="30" fillId="7" borderId="11" xfId="0" applyFont="1" applyFill="1" applyBorder="1" applyAlignment="1">
      <alignment horizontal="left" vertical="center" wrapText="1" indent="1"/>
    </xf>
    <xf numFmtId="0" fontId="30" fillId="7" borderId="11" xfId="0" applyFont="1" applyFill="1" applyBorder="1" applyAlignment="1">
      <alignment horizontal="left" vertical="center" indent="1"/>
    </xf>
    <xf numFmtId="0" fontId="31" fillId="0" borderId="0"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0" xfId="0" applyFont="1" applyBorder="1" applyAlignment="1">
      <alignment horizontal="left" vertical="center" indent="1"/>
    </xf>
    <xf numFmtId="0" fontId="30" fillId="0" borderId="0" xfId="0" applyFont="1" applyBorder="1" applyAlignment="1">
      <alignment horizontal="left" vertical="center" wrapText="1" indent="1"/>
    </xf>
    <xf numFmtId="0" fontId="30" fillId="0" borderId="12" xfId="0" applyFont="1" applyBorder="1" applyAlignment="1">
      <alignment horizontal="left" vertical="center" wrapText="1" indent="1"/>
    </xf>
    <xf numFmtId="49" fontId="31" fillId="19" borderId="13" xfId="0" applyNumberFormat="1" applyFont="1" applyFill="1" applyBorder="1" applyAlignment="1">
      <alignment horizontal="left" vertical="center" wrapText="1" indent="1"/>
    </xf>
    <xf numFmtId="0" fontId="31" fillId="19" borderId="13" xfId="0" quotePrefix="1" applyFont="1" applyFill="1" applyBorder="1" applyAlignment="1">
      <alignment horizontal="left" vertical="center" wrapText="1" indent="1"/>
    </xf>
    <xf numFmtId="49" fontId="31" fillId="19" borderId="13" xfId="0" quotePrefix="1" applyNumberFormat="1" applyFont="1" applyFill="1" applyBorder="1" applyAlignment="1">
      <alignment horizontal="left" vertical="center" wrapText="1" indent="1"/>
    </xf>
    <xf numFmtId="49" fontId="30" fillId="7" borderId="11" xfId="0" applyNumberFormat="1" applyFont="1" applyFill="1" applyBorder="1" applyAlignment="1">
      <alignment horizontal="left" vertical="center" wrapText="1" indent="1"/>
    </xf>
    <xf numFmtId="0" fontId="30" fillId="7" borderId="11" xfId="0" quotePrefix="1" applyFont="1" applyFill="1" applyBorder="1" applyAlignment="1">
      <alignment horizontal="left" vertical="center" wrapText="1" indent="1"/>
    </xf>
    <xf numFmtId="0" fontId="30" fillId="7" borderId="11" xfId="1" applyFont="1" applyFill="1" applyBorder="1" applyAlignment="1">
      <alignment horizontal="left" vertical="center" wrapText="1" indent="1"/>
    </xf>
    <xf numFmtId="0" fontId="40" fillId="7" borderId="11" xfId="1" applyFont="1" applyFill="1" applyBorder="1" applyAlignment="1">
      <alignment horizontal="left" vertical="center" wrapText="1" indent="1"/>
    </xf>
    <xf numFmtId="49" fontId="30" fillId="7" borderId="11"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5" fillId="0" borderId="0" xfId="0" applyFont="1" applyFill="1" applyBorder="1" applyAlignment="1">
      <alignment vertical="center"/>
    </xf>
    <xf numFmtId="0" fontId="0" fillId="7" borderId="0" xfId="0" applyFill="1" applyAlignment="1">
      <alignment horizontal="left" wrapText="1" indent="1"/>
    </xf>
    <xf numFmtId="0" fontId="19" fillId="7" borderId="0" xfId="0" applyFont="1" applyFill="1" applyAlignment="1">
      <alignment wrapText="1"/>
    </xf>
    <xf numFmtId="0" fontId="42" fillId="7" borderId="0" xfId="0" applyFont="1" applyFill="1" applyAlignment="1">
      <alignment wrapText="1"/>
    </xf>
    <xf numFmtId="0" fontId="43" fillId="7" borderId="0" xfId="0" applyFont="1" applyFill="1" applyAlignment="1">
      <alignment wrapText="1"/>
    </xf>
    <xf numFmtId="0" fontId="43" fillId="7" borderId="0" xfId="0" applyFont="1" applyFill="1" applyAlignment="1">
      <alignment horizontal="left" wrapText="1" indent="1"/>
    </xf>
    <xf numFmtId="0" fontId="42" fillId="7" borderId="0" xfId="0" applyFont="1" applyFill="1" applyAlignment="1">
      <alignment horizontal="center" vertical="top" wrapText="1"/>
    </xf>
    <xf numFmtId="0" fontId="43" fillId="7" borderId="0" xfId="0" applyFont="1" applyFill="1" applyAlignment="1">
      <alignment vertical="center" wrapText="1"/>
    </xf>
    <xf numFmtId="0" fontId="43" fillId="7" borderId="0" xfId="0" applyFont="1" applyFill="1" applyAlignment="1">
      <alignment horizontal="left" vertical="center" wrapText="1" indent="1"/>
    </xf>
    <xf numFmtId="0" fontId="47" fillId="7" borderId="0" xfId="0" applyFont="1" applyFill="1" applyAlignment="1">
      <alignment wrapText="1"/>
    </xf>
    <xf numFmtId="0" fontId="43" fillId="7" borderId="0" xfId="0" applyFont="1" applyFill="1" applyAlignment="1">
      <alignment vertical="top" wrapText="1"/>
    </xf>
    <xf numFmtId="0" fontId="42" fillId="7" borderId="0" xfId="0" applyFont="1" applyFill="1" applyAlignment="1">
      <alignment vertical="top" wrapText="1"/>
    </xf>
    <xf numFmtId="0" fontId="43" fillId="7" borderId="0" xfId="0" applyFont="1" applyFill="1" applyAlignment="1">
      <alignment horizontal="left" vertical="top" wrapText="1" indent="1"/>
    </xf>
    <xf numFmtId="0" fontId="42" fillId="7" borderId="0" xfId="0" applyFont="1" applyFill="1" applyAlignment="1">
      <alignment horizontal="left" vertical="top" wrapText="1"/>
    </xf>
    <xf numFmtId="0" fontId="49" fillId="7" borderId="0" xfId="0" applyFont="1" applyFill="1" applyAlignment="1">
      <alignment vertical="top" wrapText="1"/>
    </xf>
    <xf numFmtId="0" fontId="20" fillId="10" borderId="0" xfId="0" applyFont="1" applyFill="1" applyAlignment="1">
      <alignment wrapText="1"/>
    </xf>
    <xf numFmtId="0" fontId="0" fillId="10" borderId="0" xfId="0" applyFill="1" applyAlignment="1">
      <alignment wrapText="1"/>
    </xf>
    <xf numFmtId="0" fontId="0" fillId="10" borderId="0" xfId="0" applyFill="1" applyAlignment="1">
      <alignment horizontal="left" wrapText="1" indent="1"/>
    </xf>
    <xf numFmtId="0" fontId="48" fillId="7" borderId="0" xfId="0" applyFont="1" applyFill="1" applyAlignment="1">
      <alignment vertical="top" wrapText="1"/>
    </xf>
    <xf numFmtId="0" fontId="50" fillId="9" borderId="0" xfId="0" applyFont="1" applyFill="1" applyAlignment="1">
      <alignment vertical="center" wrapText="1"/>
    </xf>
    <xf numFmtId="0" fontId="20" fillId="9" borderId="0" xfId="0" applyFont="1" applyFill="1" applyAlignment="1">
      <alignment wrapText="1"/>
    </xf>
    <xf numFmtId="0" fontId="43" fillId="9" borderId="0" xfId="0" applyFont="1" applyFill="1" applyAlignment="1">
      <alignment wrapText="1"/>
    </xf>
    <xf numFmtId="0" fontId="43" fillId="9" borderId="0" xfId="0" applyFont="1" applyFill="1" applyAlignment="1">
      <alignment horizontal="left" wrapText="1" indent="1"/>
    </xf>
    <xf numFmtId="0" fontId="0" fillId="10" borderId="15" xfId="0" applyFill="1" applyBorder="1" applyAlignment="1">
      <alignment wrapText="1"/>
    </xf>
    <xf numFmtId="0" fontId="0" fillId="10" borderId="15" xfId="0" applyFill="1" applyBorder="1" applyAlignment="1">
      <alignment horizontal="left" wrapText="1" indent="1"/>
    </xf>
    <xf numFmtId="0" fontId="58" fillId="9" borderId="0" xfId="0" applyFont="1" applyFill="1" applyAlignment="1">
      <alignment wrapText="1"/>
    </xf>
    <xf numFmtId="0" fontId="0" fillId="9" borderId="0" xfId="0" applyFill="1" applyAlignment="1">
      <alignment wrapText="1"/>
    </xf>
    <xf numFmtId="0" fontId="44" fillId="9" borderId="0" xfId="1" applyFont="1" applyFill="1" applyAlignment="1">
      <alignment wrapText="1"/>
    </xf>
    <xf numFmtId="0" fontId="43" fillId="9" borderId="18" xfId="0" applyFont="1" applyFill="1" applyBorder="1" applyAlignment="1">
      <alignment vertical="center" wrapText="1"/>
    </xf>
    <xf numFmtId="0" fontId="0" fillId="7" borderId="19" xfId="0" applyFill="1" applyBorder="1" applyAlignment="1">
      <alignment wrapText="1"/>
    </xf>
    <xf numFmtId="0" fontId="50" fillId="10" borderId="22" xfId="0" applyFont="1" applyFill="1" applyBorder="1" applyAlignment="1">
      <alignment vertical="center" wrapText="1"/>
    </xf>
    <xf numFmtId="0" fontId="24" fillId="18" borderId="23" xfId="0" applyFont="1" applyFill="1" applyBorder="1" applyAlignment="1" applyProtection="1">
      <alignment horizontal="center" vertical="center" wrapText="1"/>
      <protection locked="0"/>
    </xf>
    <xf numFmtId="0" fontId="24" fillId="18" borderId="23" xfId="0" applyFont="1" applyFill="1" applyBorder="1" applyAlignment="1" applyProtection="1">
      <alignment horizontal="left" vertical="center" wrapText="1" indent="1"/>
      <protection locked="0"/>
    </xf>
    <xf numFmtId="0" fontId="24" fillId="16" borderId="23" xfId="0" applyFont="1" applyFill="1" applyBorder="1" applyAlignment="1" applyProtection="1">
      <alignment horizontal="left" vertical="center" wrapText="1" indent="1"/>
      <protection locked="0"/>
    </xf>
    <xf numFmtId="0" fontId="24" fillId="21" borderId="23" xfId="0" applyFont="1" applyFill="1" applyBorder="1" applyAlignment="1" applyProtection="1">
      <alignment horizontal="left" vertical="center" wrapText="1" indent="1"/>
      <protection locked="0"/>
    </xf>
    <xf numFmtId="0" fontId="24" fillId="15" borderId="23" xfId="0" applyFont="1" applyFill="1" applyBorder="1" applyAlignment="1" applyProtection="1">
      <alignment horizontal="left" vertical="center" wrapText="1" indent="1"/>
      <protection locked="0"/>
    </xf>
    <xf numFmtId="0" fontId="28" fillId="14" borderId="23" xfId="0" applyFont="1" applyFill="1" applyBorder="1" applyAlignment="1" applyProtection="1">
      <alignment horizontal="left" vertical="center" wrapText="1" indent="1"/>
      <protection locked="0"/>
    </xf>
    <xf numFmtId="0" fontId="24" fillId="16" borderId="23" xfId="0" applyFont="1" applyFill="1" applyBorder="1" applyAlignment="1" applyProtection="1">
      <alignment horizontal="left" vertical="top" wrapText="1" indent="1"/>
      <protection locked="0"/>
    </xf>
    <xf numFmtId="0" fontId="45" fillId="7" borderId="32" xfId="0" applyFont="1" applyFill="1" applyBorder="1" applyAlignment="1">
      <alignment horizontal="left" vertical="top" wrapText="1" indent="1"/>
    </xf>
    <xf numFmtId="0" fontId="45" fillId="7" borderId="16" xfId="0" applyFont="1" applyFill="1" applyBorder="1" applyAlignment="1">
      <alignment horizontal="left" vertical="top" wrapText="1" indent="1"/>
    </xf>
    <xf numFmtId="0" fontId="45" fillId="7" borderId="16" xfId="0" applyFont="1" applyFill="1" applyBorder="1" applyAlignment="1">
      <alignment horizontal="left" vertical="top" wrapText="1"/>
    </xf>
    <xf numFmtId="0" fontId="45" fillId="7" borderId="33" xfId="0" applyFont="1" applyFill="1" applyBorder="1" applyAlignment="1" applyProtection="1">
      <alignment horizontal="left" vertical="top"/>
      <protection locked="0"/>
    </xf>
    <xf numFmtId="0" fontId="25" fillId="7" borderId="34" xfId="0" applyFont="1" applyFill="1" applyBorder="1" applyAlignment="1">
      <alignment horizontal="center" vertical="center" wrapText="1"/>
    </xf>
    <xf numFmtId="0" fontId="25" fillId="7" borderId="35" xfId="0" applyFont="1" applyFill="1" applyBorder="1" applyAlignment="1">
      <alignment horizontal="left" vertical="center" wrapText="1" indent="1"/>
    </xf>
    <xf numFmtId="0" fontId="33" fillId="7" borderId="35" xfId="0" applyFont="1" applyFill="1" applyBorder="1" applyAlignment="1">
      <alignment vertical="center" wrapText="1"/>
    </xf>
    <xf numFmtId="0" fontId="32" fillId="7" borderId="35" xfId="0" applyFont="1" applyFill="1" applyBorder="1" applyAlignment="1">
      <alignment vertical="center" wrapText="1"/>
    </xf>
    <xf numFmtId="0" fontId="26" fillId="7" borderId="36" xfId="0" applyFont="1" applyFill="1" applyBorder="1" applyAlignment="1" applyProtection="1">
      <alignment vertical="center"/>
      <protection locked="0"/>
    </xf>
    <xf numFmtId="0" fontId="24" fillId="23" borderId="23" xfId="0" applyFont="1" applyFill="1" applyBorder="1" applyAlignment="1" applyProtection="1">
      <alignment horizontal="left" vertical="center" wrapText="1" indent="1"/>
      <protection locked="0"/>
    </xf>
    <xf numFmtId="0" fontId="24" fillId="16" borderId="23" xfId="0" applyFont="1" applyFill="1" applyBorder="1" applyAlignment="1" applyProtection="1">
      <alignment horizontal="center" vertical="center" wrapText="1"/>
    </xf>
    <xf numFmtId="0" fontId="64" fillId="25" borderId="23" xfId="0" applyFont="1" applyFill="1" applyBorder="1" applyAlignment="1">
      <alignment horizontal="center" vertical="center" wrapText="1"/>
    </xf>
    <xf numFmtId="0" fontId="24" fillId="0" borderId="0" xfId="0" applyFont="1" applyBorder="1" applyAlignment="1">
      <alignment horizontal="left" vertical="center" wrapText="1" indent="1"/>
    </xf>
    <xf numFmtId="0" fontId="66" fillId="25" borderId="23" xfId="0" applyFont="1" applyFill="1" applyBorder="1" applyAlignment="1">
      <alignment horizontal="center" vertical="center" wrapText="1"/>
    </xf>
    <xf numFmtId="0" fontId="23" fillId="11" borderId="38" xfId="0" applyFont="1" applyFill="1" applyBorder="1" applyAlignment="1">
      <alignment horizontal="left" vertical="center" wrapText="1" indent="1"/>
    </xf>
    <xf numFmtId="0" fontId="23" fillId="21" borderId="38" xfId="0" applyFont="1" applyFill="1" applyBorder="1" applyAlignment="1">
      <alignment horizontal="left" vertical="center" wrapText="1" indent="1"/>
    </xf>
    <xf numFmtId="0" fontId="23" fillId="23" borderId="38" xfId="0" applyFont="1" applyFill="1" applyBorder="1" applyAlignment="1">
      <alignment horizontal="left" vertical="center" wrapText="1" indent="1"/>
    </xf>
    <xf numFmtId="0" fontId="24" fillId="18" borderId="38" xfId="0" applyFont="1" applyFill="1" applyBorder="1" applyAlignment="1">
      <alignment horizontal="left" vertical="center" wrapText="1" indent="1"/>
    </xf>
    <xf numFmtId="49" fontId="24" fillId="18" borderId="38" xfId="0" applyNumberFormat="1" applyFont="1" applyFill="1" applyBorder="1" applyAlignment="1">
      <alignment horizontal="left" vertical="center" wrapText="1" indent="1"/>
    </xf>
    <xf numFmtId="49" fontId="24" fillId="16" borderId="38" xfId="0" applyNumberFormat="1" applyFont="1" applyFill="1" applyBorder="1" applyAlignment="1">
      <alignment horizontal="left" vertical="center" wrapText="1" indent="1"/>
    </xf>
    <xf numFmtId="0" fontId="24" fillId="16" borderId="38" xfId="0" applyFont="1" applyFill="1" applyBorder="1" applyAlignment="1">
      <alignment horizontal="left" vertical="center" wrapText="1" indent="1"/>
    </xf>
    <xf numFmtId="0" fontId="24" fillId="15" borderId="38" xfId="0" applyFont="1" applyFill="1" applyBorder="1" applyAlignment="1">
      <alignment horizontal="left" vertical="center" wrapText="1" indent="1"/>
    </xf>
    <xf numFmtId="0" fontId="24" fillId="23" borderId="38" xfId="0" applyFont="1" applyFill="1" applyBorder="1" applyAlignment="1">
      <alignment horizontal="left" vertical="center" wrapText="1" indent="1"/>
    </xf>
    <xf numFmtId="0" fontId="34" fillId="16" borderId="38" xfId="0" applyFont="1" applyFill="1" applyBorder="1" applyAlignment="1">
      <alignment horizontal="left" vertical="center" wrapText="1" indent="1"/>
    </xf>
    <xf numFmtId="0" fontId="24" fillId="16" borderId="38" xfId="0" applyFont="1" applyFill="1" applyBorder="1" applyAlignment="1" applyProtection="1">
      <alignment horizontal="left" vertical="center" wrapText="1" indent="1"/>
      <protection locked="0"/>
    </xf>
    <xf numFmtId="0" fontId="24" fillId="23" borderId="38" xfId="0" applyFont="1" applyFill="1" applyBorder="1" applyAlignment="1" applyProtection="1">
      <alignment horizontal="left" vertical="center" wrapText="1" indent="1"/>
      <protection locked="0"/>
    </xf>
    <xf numFmtId="0" fontId="24" fillId="18" borderId="38" xfId="0" applyFont="1" applyFill="1" applyBorder="1" applyAlignment="1" applyProtection="1">
      <alignment horizontal="center" vertical="center" wrapText="1"/>
      <protection locked="0"/>
    </xf>
    <xf numFmtId="0" fontId="24" fillId="18" borderId="38" xfId="0" applyFont="1" applyFill="1" applyBorder="1" applyAlignment="1" applyProtection="1">
      <alignment horizontal="left" vertical="center" wrapText="1" indent="1"/>
      <protection locked="0"/>
    </xf>
    <xf numFmtId="0" fontId="24" fillId="15" borderId="38" xfId="0" applyFont="1" applyFill="1" applyBorder="1" applyAlignment="1" applyProtection="1">
      <alignment horizontal="left" vertical="center" wrapText="1" indent="1"/>
      <protection locked="0"/>
    </xf>
    <xf numFmtId="0" fontId="24" fillId="21" borderId="38" xfId="0" applyFont="1" applyFill="1" applyBorder="1" applyAlignment="1" applyProtection="1">
      <alignment horizontal="left" vertical="center" wrapText="1" indent="1"/>
      <protection locked="0"/>
    </xf>
    <xf numFmtId="0" fontId="43" fillId="9" borderId="40" xfId="0" applyFont="1" applyFill="1" applyBorder="1" applyAlignment="1">
      <alignment wrapText="1"/>
    </xf>
    <xf numFmtId="0" fontId="42" fillId="9" borderId="40" xfId="0" applyFont="1" applyFill="1" applyBorder="1" applyAlignment="1">
      <alignment horizontal="left" vertical="top" wrapText="1"/>
    </xf>
    <xf numFmtId="0" fontId="43" fillId="9" borderId="40" xfId="0" applyFont="1" applyFill="1" applyBorder="1" applyAlignment="1">
      <alignment horizontal="left" wrapText="1" indent="1"/>
    </xf>
    <xf numFmtId="0" fontId="67" fillId="7" borderId="0" xfId="0" applyFont="1" applyFill="1" applyAlignment="1">
      <alignment horizontal="center" vertical="top" wrapText="1"/>
    </xf>
    <xf numFmtId="0" fontId="72" fillId="9" borderId="18" xfId="0" applyFont="1" applyFill="1" applyBorder="1" applyAlignment="1">
      <alignment horizontal="left" vertical="top" wrapText="1"/>
    </xf>
    <xf numFmtId="0" fontId="72" fillId="9" borderId="26" xfId="0" applyFont="1" applyFill="1" applyBorder="1" applyAlignment="1" applyProtection="1">
      <alignment horizontal="left" vertical="top"/>
      <protection locked="0"/>
    </xf>
    <xf numFmtId="0" fontId="72" fillId="9" borderId="18" xfId="0" applyFont="1" applyFill="1" applyBorder="1" applyAlignment="1" applyProtection="1">
      <alignment horizontal="left" vertical="top" indent="1"/>
      <protection locked="0"/>
    </xf>
    <xf numFmtId="0" fontId="58" fillId="26" borderId="0" xfId="0" applyFont="1" applyFill="1" applyAlignment="1">
      <alignment wrapText="1"/>
    </xf>
    <xf numFmtId="0" fontId="31" fillId="19" borderId="13" xfId="0" applyFont="1" applyFill="1" applyBorder="1" applyAlignment="1">
      <alignment horizontal="left" vertical="center" wrapText="1" indent="1"/>
    </xf>
    <xf numFmtId="0" fontId="30" fillId="7" borderId="0" xfId="0" applyFont="1" applyFill="1" applyBorder="1" applyAlignment="1">
      <alignment horizontal="left" vertical="center" wrapText="1" indent="1"/>
    </xf>
    <xf numFmtId="0" fontId="45" fillId="7" borderId="16" xfId="0" applyFont="1" applyFill="1" applyBorder="1" applyAlignment="1">
      <alignment horizontal="center" vertical="top" wrapText="1"/>
    </xf>
    <xf numFmtId="0" fontId="75" fillId="0" borderId="43" xfId="0" applyFont="1" applyBorder="1">
      <alignment horizontal="left" indent="1"/>
    </xf>
    <xf numFmtId="0" fontId="0" fillId="27" borderId="0" xfId="0" applyFont="1" applyFill="1">
      <alignment horizontal="left" indent="1"/>
    </xf>
    <xf numFmtId="0" fontId="0" fillId="0" borderId="0" xfId="0" applyFont="1">
      <alignment horizontal="left" indent="1"/>
    </xf>
    <xf numFmtId="0" fontId="0" fillId="0" borderId="44" xfId="0" applyFont="1" applyBorder="1">
      <alignment horizontal="left" indent="1"/>
    </xf>
    <xf numFmtId="0" fontId="75" fillId="0" borderId="0" xfId="0" applyFont="1" applyBorder="1">
      <alignment horizontal="left" indent="1"/>
    </xf>
    <xf numFmtId="0" fontId="31" fillId="12" borderId="28" xfId="0" applyFont="1" applyFill="1" applyBorder="1" applyAlignment="1">
      <alignment horizontal="left" vertical="center" wrapText="1" indent="1"/>
    </xf>
    <xf numFmtId="0" fontId="30" fillId="0" borderId="10" xfId="0" applyFont="1" applyFill="1" applyBorder="1" applyAlignment="1">
      <alignment horizontal="left" vertical="center" wrapText="1" indent="1"/>
    </xf>
    <xf numFmtId="0" fontId="30" fillId="0" borderId="10" xfId="0" applyFont="1" applyFill="1" applyBorder="1" applyAlignment="1" applyProtection="1">
      <alignment horizontal="left" vertical="center" wrapText="1" indent="1"/>
      <protection locked="0"/>
    </xf>
    <xf numFmtId="0" fontId="30" fillId="0" borderId="30" xfId="0" applyFont="1" applyFill="1" applyBorder="1" applyAlignment="1" applyProtection="1">
      <alignment horizontal="left" vertical="center" wrapText="1" indent="1"/>
      <protection locked="0"/>
    </xf>
    <xf numFmtId="0" fontId="31" fillId="14" borderId="31" xfId="0" applyFont="1" applyFill="1" applyBorder="1" applyAlignment="1" applyProtection="1">
      <alignment horizontal="left" vertical="center" wrapText="1" indent="1"/>
    </xf>
    <xf numFmtId="0" fontId="30" fillId="13" borderId="31" xfId="0" applyFont="1" applyFill="1" applyBorder="1" applyAlignment="1" applyProtection="1">
      <alignment horizontal="left" vertical="center" wrapText="1" indent="1"/>
      <protection locked="0"/>
    </xf>
    <xf numFmtId="0" fontId="30" fillId="0" borderId="9" xfId="0" applyFont="1" applyFill="1" applyBorder="1" applyAlignment="1" applyProtection="1">
      <alignment horizontal="left" vertical="center" wrapText="1" indent="1"/>
      <protection locked="0"/>
    </xf>
    <xf numFmtId="0" fontId="30" fillId="0" borderId="10" xfId="0" applyNumberFormat="1" applyFont="1" applyFill="1" applyBorder="1" applyAlignment="1" applyProtection="1">
      <alignment horizontal="left" vertical="center" wrapText="1" indent="1"/>
      <protection locked="0"/>
    </xf>
    <xf numFmtId="0" fontId="31" fillId="19" borderId="39" xfId="0" applyFont="1" applyFill="1" applyBorder="1" applyAlignment="1" applyProtection="1">
      <alignment horizontal="center" vertical="center" wrapText="1"/>
      <protection locked="0"/>
    </xf>
    <xf numFmtId="0" fontId="31" fillId="19" borderId="39" xfId="0" applyFont="1" applyFill="1" applyBorder="1" applyAlignment="1" applyProtection="1">
      <alignment horizontal="left" vertical="center" wrapText="1" indent="1"/>
      <protection locked="0"/>
    </xf>
    <xf numFmtId="0" fontId="30" fillId="7" borderId="8" xfId="0" applyFont="1" applyFill="1" applyBorder="1" applyAlignment="1" applyProtection="1">
      <alignment horizontal="left" vertical="center" wrapText="1" indent="1"/>
      <protection locked="0"/>
    </xf>
    <xf numFmtId="0" fontId="30" fillId="7" borderId="6" xfId="0" applyFont="1" applyFill="1" applyBorder="1" applyAlignment="1" applyProtection="1">
      <alignment horizontal="left" vertical="center" wrapText="1" indent="1"/>
      <protection locked="0"/>
    </xf>
    <xf numFmtId="0" fontId="30" fillId="7" borderId="7" xfId="0" applyFont="1" applyFill="1" applyBorder="1" applyAlignment="1" applyProtection="1">
      <alignment horizontal="left" vertical="center" wrapText="1" indent="1"/>
      <protection locked="0"/>
    </xf>
    <xf numFmtId="0" fontId="30" fillId="14" borderId="31" xfId="0" applyFont="1" applyFill="1" applyBorder="1" applyAlignment="1" applyProtection="1">
      <alignment horizontal="left" vertical="center" wrapText="1" indent="1"/>
      <protection locked="0"/>
    </xf>
    <xf numFmtId="0" fontId="30" fillId="7" borderId="6" xfId="0" applyFont="1" applyFill="1" applyBorder="1" applyAlignment="1">
      <alignment horizontal="left" vertical="center" indent="1"/>
    </xf>
    <xf numFmtId="0" fontId="75" fillId="0" borderId="0" xfId="0" applyFont="1" applyAlignment="1">
      <alignment horizontal="left" vertical="center" indent="1"/>
    </xf>
    <xf numFmtId="0" fontId="0" fillId="0" borderId="0" xfId="0" applyAlignment="1">
      <alignment horizontal="left" vertical="center" indent="1"/>
    </xf>
    <xf numFmtId="0" fontId="50" fillId="10" borderId="22" xfId="0" applyFont="1" applyFill="1" applyBorder="1" applyAlignment="1">
      <alignment vertical="center" wrapText="1"/>
    </xf>
    <xf numFmtId="0" fontId="24" fillId="18" borderId="38" xfId="0" applyNumberFormat="1" applyFont="1" applyFill="1" applyBorder="1" applyAlignment="1">
      <alignment horizontal="left" vertical="center" wrapText="1" indent="1"/>
    </xf>
    <xf numFmtId="0" fontId="23" fillId="16" borderId="38" xfId="0" applyFont="1" applyFill="1" applyBorder="1" applyAlignment="1">
      <alignment horizontal="left" vertical="center" wrapText="1"/>
    </xf>
    <xf numFmtId="0" fontId="30" fillId="7" borderId="8" xfId="0" applyFont="1" applyFill="1" applyBorder="1" applyAlignment="1">
      <alignment horizontal="left" vertical="center" wrapText="1"/>
    </xf>
    <xf numFmtId="0" fontId="30" fillId="7" borderId="11" xfId="0" applyFont="1" applyFill="1" applyBorder="1" applyAlignment="1">
      <alignment horizontal="left" vertical="top" wrapText="1" indent="1"/>
    </xf>
    <xf numFmtId="0" fontId="50" fillId="10" borderId="22" xfId="0" applyFont="1" applyFill="1" applyBorder="1" applyAlignment="1">
      <alignment vertical="center" wrapText="1"/>
    </xf>
    <xf numFmtId="0" fontId="24" fillId="16" borderId="23" xfId="0" applyFont="1" applyFill="1" applyBorder="1" applyAlignment="1">
      <alignment horizontal="left" vertical="top" wrapText="1" indent="1"/>
    </xf>
    <xf numFmtId="0" fontId="24" fillId="23" borderId="23" xfId="0" applyFont="1" applyFill="1" applyBorder="1" applyAlignment="1" applyProtection="1">
      <alignment horizontal="left" vertical="top" wrapText="1" indent="1"/>
      <protection locked="0"/>
    </xf>
    <xf numFmtId="0" fontId="50" fillId="10" borderId="22" xfId="0" applyFont="1" applyFill="1" applyBorder="1" applyAlignment="1">
      <alignment vertical="center" wrapText="1"/>
    </xf>
    <xf numFmtId="0" fontId="50" fillId="10" borderId="22" xfId="0" applyFont="1" applyFill="1" applyBorder="1" applyAlignment="1">
      <alignment vertical="center" wrapText="1"/>
    </xf>
    <xf numFmtId="0" fontId="50" fillId="10" borderId="22" xfId="0" applyFont="1" applyFill="1" applyBorder="1" applyAlignment="1">
      <alignment vertical="center" wrapText="1"/>
    </xf>
    <xf numFmtId="0" fontId="65" fillId="20" borderId="38" xfId="0" applyFont="1" applyFill="1" applyBorder="1" applyAlignment="1">
      <alignment horizontal="center" vertical="center" wrapText="1"/>
    </xf>
    <xf numFmtId="0" fontId="41" fillId="20" borderId="49" xfId="0" applyFont="1" applyFill="1" applyBorder="1" applyAlignment="1">
      <alignment vertical="center" wrapText="1"/>
    </xf>
    <xf numFmtId="0" fontId="64" fillId="24" borderId="23" xfId="0" applyFont="1" applyFill="1" applyBorder="1" applyAlignment="1">
      <alignment horizontal="center" vertical="center" wrapText="1"/>
    </xf>
    <xf numFmtId="0" fontId="30" fillId="0" borderId="10" xfId="0" applyNumberFormat="1" applyFont="1" applyFill="1" applyBorder="1" applyAlignment="1">
      <alignment horizontal="left" vertical="center" wrapText="1" indent="1"/>
    </xf>
    <xf numFmtId="0" fontId="30" fillId="7" borderId="14" xfId="0" applyFont="1" applyFill="1" applyBorder="1" applyAlignment="1">
      <alignment horizontal="left" vertical="top" wrapText="1" indent="1"/>
    </xf>
    <xf numFmtId="0" fontId="78" fillId="7" borderId="11" xfId="0" applyFont="1" applyFill="1" applyBorder="1" applyAlignment="1">
      <alignment horizontal="left" vertical="center" wrapText="1" indent="1"/>
    </xf>
    <xf numFmtId="0" fontId="79" fillId="16" borderId="38" xfId="0" applyFont="1" applyFill="1" applyBorder="1" applyAlignment="1" applyProtection="1">
      <alignment horizontal="left" vertical="center" wrapText="1" indent="1"/>
      <protection locked="0"/>
    </xf>
    <xf numFmtId="0" fontId="79" fillId="16" borderId="23" xfId="0" applyFont="1" applyFill="1" applyBorder="1" applyAlignment="1" applyProtection="1">
      <alignment horizontal="left" vertical="center" wrapText="1" indent="1"/>
      <protection locked="0"/>
    </xf>
    <xf numFmtId="0" fontId="42" fillId="7" borderId="0" xfId="0" applyFont="1" applyFill="1" applyAlignment="1">
      <alignment vertical="top" wrapText="1"/>
    </xf>
    <xf numFmtId="0" fontId="79" fillId="16" borderId="38" xfId="0" applyFont="1" applyFill="1" applyBorder="1" applyAlignment="1">
      <alignment horizontal="left" vertical="center" wrapText="1" indent="1"/>
    </xf>
    <xf numFmtId="0" fontId="30" fillId="7" borderId="54" xfId="0" applyFont="1" applyFill="1" applyBorder="1" applyAlignment="1">
      <alignment horizontal="left" vertical="center" wrapText="1" indent="1"/>
    </xf>
    <xf numFmtId="0" fontId="53" fillId="7" borderId="0" xfId="1" applyFont="1" applyFill="1" applyAlignment="1">
      <alignment vertical="center" wrapText="1"/>
    </xf>
    <xf numFmtId="0" fontId="30" fillId="28" borderId="11" xfId="0" applyFont="1" applyFill="1" applyBorder="1" applyAlignment="1">
      <alignment horizontal="left" vertical="center" wrapText="1" indent="1"/>
    </xf>
    <xf numFmtId="164" fontId="23" fillId="11" borderId="38" xfId="0" applyNumberFormat="1" applyFont="1" applyFill="1" applyBorder="1" applyAlignment="1">
      <alignment horizontal="left" vertical="center" wrapText="1" indent="1"/>
    </xf>
    <xf numFmtId="0" fontId="50" fillId="10" borderId="22" xfId="0" applyFont="1" applyFill="1" applyBorder="1" applyAlignment="1">
      <alignment vertical="center" wrapText="1"/>
    </xf>
    <xf numFmtId="49" fontId="31" fillId="12" borderId="29" xfId="0" applyNumberFormat="1" applyFont="1" applyFill="1" applyBorder="1" applyAlignment="1">
      <alignment horizontal="left" vertical="center" wrapText="1" indent="1"/>
    </xf>
    <xf numFmtId="0" fontId="86" fillId="7" borderId="11" xfId="0" applyFont="1" applyFill="1" applyBorder="1" applyAlignment="1">
      <alignment horizontal="left" vertical="center" wrapText="1" indent="1"/>
    </xf>
    <xf numFmtId="0" fontId="86" fillId="0" borderId="0" xfId="0" applyFont="1" applyFill="1" applyBorder="1" applyAlignment="1">
      <alignment horizontal="left" vertical="center" wrapText="1" indent="1"/>
    </xf>
    <xf numFmtId="49" fontId="87" fillId="7" borderId="11" xfId="0" applyNumberFormat="1" applyFont="1" applyFill="1" applyBorder="1" applyAlignment="1">
      <alignment horizontal="left" vertical="center" wrapText="1" indent="1"/>
    </xf>
    <xf numFmtId="0" fontId="87" fillId="14" borderId="11" xfId="0" applyNumberFormat="1" applyFont="1" applyFill="1" applyBorder="1" applyAlignment="1">
      <alignment horizontal="left" vertical="center" wrapText="1" indent="1"/>
    </xf>
    <xf numFmtId="0" fontId="87" fillId="7" borderId="11" xfId="0" applyFont="1" applyFill="1" applyBorder="1" applyAlignment="1">
      <alignment horizontal="left" vertical="center" wrapText="1" indent="1"/>
    </xf>
    <xf numFmtId="49" fontId="87" fillId="7" borderId="11" xfId="0" quotePrefix="1" applyNumberFormat="1" applyFont="1" applyFill="1" applyBorder="1" applyAlignment="1">
      <alignment horizontal="left" vertical="center" wrapText="1" indent="1"/>
    </xf>
    <xf numFmtId="0" fontId="30" fillId="14" borderId="11" xfId="0" applyNumberFormat="1" applyFont="1" applyFill="1" applyBorder="1" applyAlignment="1">
      <alignment horizontal="left" vertical="center" wrapText="1" indent="1"/>
    </xf>
    <xf numFmtId="0" fontId="87" fillId="7" borderId="14" xfId="0" applyFont="1" applyFill="1" applyBorder="1" applyAlignment="1">
      <alignment horizontal="left" vertical="top" wrapText="1" indent="1"/>
    </xf>
    <xf numFmtId="0" fontId="87" fillId="7" borderId="11" xfId="0" applyFont="1" applyFill="1" applyBorder="1" applyAlignment="1">
      <alignment horizontal="left" vertical="top" wrapText="1" indent="1"/>
    </xf>
    <xf numFmtId="0" fontId="88" fillId="0" borderId="0" xfId="0" applyFont="1" applyFill="1" applyBorder="1" applyAlignment="1">
      <alignment horizontal="left" vertical="center" wrapText="1" indent="1"/>
    </xf>
    <xf numFmtId="0" fontId="30" fillId="7" borderId="12" xfId="0" applyFont="1" applyFill="1" applyBorder="1" applyAlignment="1">
      <alignment horizontal="left" vertical="center" wrapText="1" indent="1"/>
    </xf>
    <xf numFmtId="0" fontId="30" fillId="7" borderId="63" xfId="0" applyFont="1" applyFill="1" applyBorder="1" applyAlignment="1">
      <alignment horizontal="left" vertical="center" wrapText="1" indent="1"/>
    </xf>
    <xf numFmtId="0" fontId="50" fillId="10" borderId="22" xfId="0" applyFont="1" applyFill="1" applyBorder="1" applyAlignment="1">
      <alignment vertical="center" wrapText="1"/>
    </xf>
    <xf numFmtId="49" fontId="30" fillId="7" borderId="7" xfId="0" applyNumberFormat="1" applyFont="1" applyFill="1" applyBorder="1" applyAlignment="1">
      <alignment horizontal="left" vertical="center" wrapText="1" indent="1"/>
    </xf>
    <xf numFmtId="49" fontId="31" fillId="7" borderId="13" xfId="0" applyNumberFormat="1" applyFont="1" applyFill="1" applyBorder="1" applyAlignment="1">
      <alignment horizontal="left" vertical="center" wrapText="1" indent="1"/>
    </xf>
    <xf numFmtId="0" fontId="30" fillId="7" borderId="12" xfId="0" applyFont="1" applyFill="1" applyBorder="1" applyAlignment="1">
      <alignment horizontal="left" vertical="center" wrapText="1"/>
    </xf>
    <xf numFmtId="0" fontId="89" fillId="23" borderId="38" xfId="0" applyFont="1" applyFill="1" applyBorder="1" applyAlignment="1">
      <alignment horizontal="left" vertical="center" wrapText="1" indent="1"/>
    </xf>
    <xf numFmtId="0" fontId="42" fillId="7" borderId="0" xfId="0" applyFont="1" applyFill="1" applyAlignment="1">
      <alignment vertical="top" wrapText="1"/>
    </xf>
    <xf numFmtId="0" fontId="87" fillId="7" borderId="0" xfId="0" applyFont="1" applyFill="1" applyBorder="1" applyAlignment="1">
      <alignment horizontal="left" vertical="center" wrapText="1" indent="1"/>
    </xf>
    <xf numFmtId="0" fontId="87" fillId="7" borderId="42" xfId="0" applyFont="1" applyFill="1" applyBorder="1" applyAlignment="1">
      <alignment horizontal="left" vertical="center" wrapText="1" indent="1"/>
    </xf>
    <xf numFmtId="0" fontId="87" fillId="7" borderId="56" xfId="0" applyFont="1" applyFill="1" applyBorder="1" applyAlignment="1">
      <alignment horizontal="left" vertical="center" wrapText="1" indent="1"/>
    </xf>
    <xf numFmtId="0" fontId="87" fillId="7" borderId="57" xfId="0" applyFont="1" applyFill="1" applyBorder="1" applyAlignment="1">
      <alignment horizontal="left" vertical="center" wrapText="1" indent="1"/>
    </xf>
    <xf numFmtId="0" fontId="87" fillId="7" borderId="59" xfId="0" applyFont="1" applyFill="1" applyBorder="1" applyAlignment="1">
      <alignment horizontal="left" vertical="center" wrapText="1" indent="1"/>
    </xf>
    <xf numFmtId="0" fontId="87" fillId="7" borderId="60" xfId="0" applyFont="1" applyFill="1" applyBorder="1" applyAlignment="1">
      <alignment horizontal="left" vertical="center" wrapText="1" indent="1"/>
    </xf>
    <xf numFmtId="0" fontId="87" fillId="7" borderId="5" xfId="0" applyFont="1" applyFill="1" applyBorder="1" applyAlignment="1">
      <alignment horizontal="left" vertical="center" wrapText="1" indent="1"/>
    </xf>
    <xf numFmtId="0" fontId="87" fillId="7" borderId="58" xfId="0" applyFont="1" applyFill="1" applyBorder="1" applyAlignment="1">
      <alignment horizontal="left" vertical="center" wrapText="1" indent="1"/>
    </xf>
    <xf numFmtId="0" fontId="87" fillId="7" borderId="6" xfId="0" applyFont="1" applyFill="1" applyBorder="1" applyAlignment="1">
      <alignment horizontal="left" vertical="center" wrapText="1" indent="1"/>
    </xf>
    <xf numFmtId="0" fontId="87" fillId="7" borderId="13" xfId="0" applyFont="1" applyFill="1" applyBorder="1" applyAlignment="1">
      <alignment horizontal="left" vertical="center" wrapText="1" indent="1"/>
    </xf>
    <xf numFmtId="0" fontId="30" fillId="7" borderId="41" xfId="0" applyFont="1" applyFill="1" applyBorder="1" applyAlignment="1">
      <alignment horizontal="left" vertical="center" wrapText="1"/>
    </xf>
    <xf numFmtId="49" fontId="99" fillId="19" borderId="13" xfId="0" applyNumberFormat="1" applyFont="1" applyFill="1" applyBorder="1" applyAlignment="1">
      <alignment horizontal="left" vertical="center" wrapText="1" indent="1"/>
    </xf>
    <xf numFmtId="49" fontId="99" fillId="19" borderId="13" xfId="0" quotePrefix="1" applyNumberFormat="1" applyFont="1" applyFill="1" applyBorder="1" applyAlignment="1">
      <alignment horizontal="left" vertical="center" wrapText="1" indent="1"/>
    </xf>
    <xf numFmtId="0" fontId="87" fillId="14" borderId="11" xfId="0" applyFont="1" applyFill="1" applyBorder="1" applyAlignment="1">
      <alignment horizontal="left" vertical="center" wrapText="1" indent="1"/>
    </xf>
    <xf numFmtId="0" fontId="87" fillId="0" borderId="0" xfId="0" applyFont="1" applyFill="1" applyBorder="1" applyAlignment="1">
      <alignment horizontal="left" vertical="center" wrapText="1" indent="1"/>
    </xf>
    <xf numFmtId="0" fontId="53" fillId="7" borderId="0" xfId="1" applyFont="1" applyFill="1" applyAlignment="1">
      <alignment vertical="center" wrapText="1"/>
    </xf>
    <xf numFmtId="0" fontId="42" fillId="7" borderId="0" xfId="0" applyFont="1" applyFill="1" applyAlignment="1">
      <alignment vertical="top" wrapText="1"/>
    </xf>
    <xf numFmtId="0" fontId="50" fillId="10" borderId="22" xfId="0" applyFont="1" applyFill="1" applyBorder="1" applyAlignment="1">
      <alignment vertical="center" wrapText="1"/>
    </xf>
    <xf numFmtId="0" fontId="99" fillId="19" borderId="13" xfId="0" applyFont="1" applyFill="1" applyBorder="1" applyAlignment="1">
      <alignment horizontal="left" vertical="center" wrapText="1" indent="1"/>
    </xf>
    <xf numFmtId="0" fontId="87" fillId="7" borderId="8" xfId="0" applyFont="1" applyFill="1" applyBorder="1" applyAlignment="1">
      <alignment horizontal="left" vertical="center" wrapText="1"/>
    </xf>
    <xf numFmtId="0" fontId="80" fillId="7" borderId="11" xfId="1" applyFont="1" applyFill="1" applyBorder="1" applyAlignment="1">
      <alignment horizontal="left" vertical="center" wrapText="1" indent="1"/>
    </xf>
    <xf numFmtId="0" fontId="31" fillId="19" borderId="39" xfId="0" applyFont="1" applyFill="1" applyBorder="1" applyAlignment="1">
      <alignment horizontal="left" vertical="center" wrapText="1" indent="1"/>
    </xf>
    <xf numFmtId="0" fontId="31" fillId="19" borderId="47" xfId="0" applyFont="1" applyFill="1" applyBorder="1" applyAlignment="1">
      <alignment horizontal="left" vertical="center" wrapText="1" indent="1"/>
    </xf>
    <xf numFmtId="0" fontId="30" fillId="7" borderId="47" xfId="0" applyFont="1" applyFill="1" applyBorder="1" applyAlignment="1">
      <alignment horizontal="left" vertical="center" wrapText="1"/>
    </xf>
    <xf numFmtId="0" fontId="87" fillId="7" borderId="12" xfId="0" applyFont="1" applyFill="1" applyBorder="1" applyAlignment="1">
      <alignment horizontal="left" vertical="center" wrapText="1"/>
    </xf>
    <xf numFmtId="0" fontId="87" fillId="7" borderId="8" xfId="0" applyFont="1" applyFill="1" applyBorder="1" applyAlignment="1">
      <alignment vertical="center" wrapText="1"/>
    </xf>
    <xf numFmtId="49" fontId="30" fillId="7" borderId="7" xfId="0" quotePrefix="1" applyNumberFormat="1" applyFont="1" applyFill="1" applyBorder="1" applyAlignment="1">
      <alignment horizontal="left" vertical="center" wrapText="1" indent="1"/>
    </xf>
    <xf numFmtId="49" fontId="87" fillId="7" borderId="14" xfId="0" applyNumberFormat="1" applyFont="1" applyFill="1" applyBorder="1" applyAlignment="1">
      <alignment horizontal="left" vertical="top" wrapText="1" indent="1"/>
    </xf>
    <xf numFmtId="164" fontId="31" fillId="7" borderId="13" xfId="0" applyNumberFormat="1" applyFont="1" applyFill="1" applyBorder="1" applyAlignment="1">
      <alignment horizontal="left" vertical="center" wrapText="1" indent="1"/>
    </xf>
    <xf numFmtId="49" fontId="31" fillId="7" borderId="47" xfId="0" applyNumberFormat="1" applyFont="1" applyFill="1" applyBorder="1" applyAlignment="1">
      <alignment horizontal="left" vertical="center" wrapText="1" indent="1"/>
    </xf>
    <xf numFmtId="49" fontId="99" fillId="7" borderId="39" xfId="0" applyNumberFormat="1" applyFont="1" applyFill="1" applyBorder="1" applyAlignment="1">
      <alignment horizontal="left" vertical="center" wrapText="1" indent="1"/>
    </xf>
    <xf numFmtId="49" fontId="31" fillId="7" borderId="39" xfId="0" applyNumberFormat="1" applyFont="1" applyFill="1" applyBorder="1" applyAlignment="1">
      <alignment horizontal="left" vertical="center" wrapText="1" indent="1"/>
    </xf>
    <xf numFmtId="0" fontId="89" fillId="16" borderId="38" xfId="0" applyFont="1" applyFill="1" applyBorder="1" applyAlignment="1">
      <alignment horizontal="left" vertical="center" wrapText="1" indent="1"/>
    </xf>
    <xf numFmtId="0" fontId="34" fillId="23" borderId="38" xfId="0" applyFont="1" applyFill="1" applyBorder="1" applyAlignment="1">
      <alignment horizontal="left" vertical="center" wrapText="1" indent="1"/>
    </xf>
    <xf numFmtId="0" fontId="30" fillId="7" borderId="55" xfId="0" applyFont="1" applyFill="1" applyBorder="1" applyAlignment="1">
      <alignment horizontal="left" vertical="center" wrapText="1" indent="1"/>
    </xf>
    <xf numFmtId="0" fontId="62" fillId="23" borderId="45" xfId="0" applyFont="1" applyFill="1" applyBorder="1" applyAlignment="1">
      <alignment horizontal="center" vertical="center" wrapText="1"/>
    </xf>
    <xf numFmtId="0" fontId="50" fillId="10" borderId="22" xfId="0" applyFont="1" applyFill="1" applyBorder="1" applyAlignment="1">
      <alignment vertical="center" wrapText="1"/>
    </xf>
    <xf numFmtId="0" fontId="41" fillId="20" borderId="51" xfId="0" applyFont="1" applyFill="1" applyBorder="1" applyAlignment="1">
      <alignment horizontal="center" vertical="center" wrapText="1"/>
    </xf>
    <xf numFmtId="49" fontId="30" fillId="7" borderId="6" xfId="0" applyNumberFormat="1" applyFont="1" applyFill="1" applyBorder="1" applyAlignment="1">
      <alignment horizontal="left" vertical="center" wrapText="1" indent="1"/>
    </xf>
    <xf numFmtId="0" fontId="31" fillId="19" borderId="62" xfId="0" applyFont="1" applyFill="1" applyBorder="1" applyAlignment="1">
      <alignment horizontal="left" vertical="center" wrapText="1" indent="1"/>
    </xf>
    <xf numFmtId="0" fontId="30" fillId="7" borderId="0" xfId="0" applyFont="1" applyFill="1" applyAlignment="1">
      <alignment horizontal="left" vertical="center" wrapText="1" indent="1"/>
    </xf>
    <xf numFmtId="0" fontId="99" fillId="19" borderId="39" xfId="0" applyFont="1" applyFill="1" applyBorder="1" applyAlignment="1">
      <alignment horizontal="left" vertical="center" wrapText="1" indent="1"/>
    </xf>
    <xf numFmtId="0" fontId="24" fillId="23" borderId="23" xfId="0" applyFont="1" applyFill="1" applyBorder="1" applyAlignment="1">
      <alignment horizontal="left" vertical="top" wrapText="1" indent="1"/>
    </xf>
    <xf numFmtId="0" fontId="24" fillId="23" borderId="23" xfId="0" applyFont="1" applyFill="1" applyBorder="1" applyAlignment="1">
      <alignment horizontal="left" vertical="top" wrapText="1"/>
    </xf>
    <xf numFmtId="49" fontId="87" fillId="7" borderId="7" xfId="0" quotePrefix="1" applyNumberFormat="1" applyFont="1" applyFill="1" applyBorder="1" applyAlignment="1">
      <alignment horizontal="left" vertical="center" wrapText="1" indent="1"/>
    </xf>
    <xf numFmtId="0" fontId="99" fillId="12" borderId="28" xfId="0" applyFont="1" applyFill="1" applyBorder="1" applyAlignment="1">
      <alignment horizontal="center" vertical="center"/>
    </xf>
    <xf numFmtId="0" fontId="56" fillId="17" borderId="0" xfId="0" applyFont="1" applyFill="1" applyAlignment="1">
      <alignment horizontal="left" vertical="top" wrapText="1"/>
    </xf>
    <xf numFmtId="0" fontId="55" fillId="17" borderId="0" xfId="0" applyFont="1" applyFill="1" applyAlignment="1">
      <alignment vertical="top" wrapText="1"/>
    </xf>
    <xf numFmtId="0" fontId="42" fillId="7" borderId="0" xfId="0" applyFont="1" applyFill="1" applyBorder="1" applyAlignment="1">
      <alignment vertical="top" wrapText="1"/>
    </xf>
    <xf numFmtId="0" fontId="61" fillId="10" borderId="17" xfId="1" applyFont="1" applyFill="1" applyBorder="1" applyAlignment="1">
      <alignment horizontal="center" vertical="center" wrapText="1"/>
    </xf>
    <xf numFmtId="0" fontId="67" fillId="7" borderId="0" xfId="0" applyFont="1" applyFill="1" applyAlignment="1">
      <alignment vertical="top" wrapText="1"/>
    </xf>
    <xf numFmtId="0" fontId="42" fillId="7" borderId="0" xfId="0" applyFont="1" applyFill="1" applyAlignment="1">
      <alignment horizontal="left" vertical="top" wrapText="1"/>
    </xf>
    <xf numFmtId="0" fontId="22" fillId="22" borderId="0" xfId="0" applyFont="1" applyFill="1" applyAlignment="1">
      <alignment horizontal="left" vertical="top" wrapText="1"/>
    </xf>
    <xf numFmtId="0" fontId="69" fillId="7" borderId="0" xfId="0" applyFont="1" applyFill="1" applyAlignment="1">
      <alignment vertical="top" wrapText="1"/>
    </xf>
    <xf numFmtId="0" fontId="42" fillId="7" borderId="0" xfId="0" applyFont="1" applyFill="1" applyAlignment="1">
      <alignment vertical="top" wrapText="1"/>
    </xf>
    <xf numFmtId="0" fontId="50" fillId="10" borderId="0" xfId="0" applyFont="1" applyFill="1" applyAlignment="1">
      <alignment horizontal="center" vertical="center" wrapText="1"/>
    </xf>
    <xf numFmtId="0" fontId="59" fillId="9" borderId="0" xfId="1" applyFont="1" applyFill="1" applyAlignment="1">
      <alignment wrapText="1"/>
    </xf>
    <xf numFmtId="0" fontId="0" fillId="7" borderId="20" xfId="0" applyFill="1" applyBorder="1" applyAlignment="1">
      <alignment wrapText="1"/>
    </xf>
    <xf numFmtId="0" fontId="42" fillId="7" borderId="0" xfId="0" applyFont="1" applyFill="1" applyAlignment="1">
      <alignment vertical="center" wrapText="1"/>
    </xf>
    <xf numFmtId="0" fontId="54" fillId="9" borderId="0" xfId="0" applyFont="1" applyFill="1" applyAlignment="1">
      <alignment vertical="center" wrapText="1"/>
    </xf>
    <xf numFmtId="0" fontId="59" fillId="26" borderId="0" xfId="1" applyFont="1" applyFill="1" applyAlignment="1">
      <alignment horizontal="left"/>
    </xf>
    <xf numFmtId="0" fontId="70" fillId="7" borderId="0" xfId="0" applyFont="1" applyFill="1" applyAlignment="1">
      <alignment vertical="center" wrapText="1"/>
    </xf>
    <xf numFmtId="0" fontId="57" fillId="9" borderId="18" xfId="1" applyFont="1" applyFill="1" applyBorder="1" applyAlignment="1">
      <alignment vertical="center" wrapText="1"/>
    </xf>
    <xf numFmtId="0" fontId="53" fillId="7" borderId="0" xfId="1" applyFont="1" applyFill="1" applyAlignment="1">
      <alignment vertical="center" wrapText="1"/>
    </xf>
    <xf numFmtId="0" fontId="22" fillId="7" borderId="0" xfId="0" applyFont="1" applyFill="1" applyAlignment="1">
      <alignment horizontal="left" vertical="top" wrapText="1"/>
    </xf>
    <xf numFmtId="0" fontId="22" fillId="7" borderId="0" xfId="0" applyFont="1" applyFill="1" applyAlignment="1">
      <alignment vertical="top" wrapText="1"/>
    </xf>
    <xf numFmtId="0" fontId="8" fillId="4" borderId="0" xfId="0" applyFont="1" applyFill="1" applyBorder="1" applyAlignment="1">
      <alignment horizontal="center" wrapText="1"/>
    </xf>
    <xf numFmtId="0" fontId="0" fillId="0" borderId="0" xfId="0" applyAlignment="1">
      <alignment horizontal="center"/>
    </xf>
    <xf numFmtId="0" fontId="8" fillId="5" borderId="0"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0" fillId="10" borderId="21" xfId="0" applyFont="1" applyFill="1" applyBorder="1" applyAlignment="1">
      <alignment vertical="center" wrapText="1"/>
    </xf>
    <xf numFmtId="0" fontId="50" fillId="10" borderId="22" xfId="0" applyFont="1" applyFill="1" applyBorder="1" applyAlignment="1">
      <alignment vertical="center" wrapText="1"/>
    </xf>
    <xf numFmtId="0" fontId="63" fillId="24" borderId="23" xfId="0" applyFont="1" applyFill="1" applyBorder="1" applyAlignment="1">
      <alignment horizontal="center" vertical="center" wrapText="1"/>
    </xf>
    <xf numFmtId="0" fontId="62" fillId="23" borderId="32" xfId="0" applyFont="1" applyFill="1" applyBorder="1" applyAlignment="1">
      <alignment horizontal="center" vertical="center" wrapText="1"/>
    </xf>
    <xf numFmtId="0" fontId="62" fillId="23" borderId="16" xfId="0" applyFont="1" applyFill="1" applyBorder="1" applyAlignment="1">
      <alignment horizontal="center" vertical="center" wrapText="1"/>
    </xf>
    <xf numFmtId="0" fontId="62" fillId="23" borderId="33" xfId="0" applyFont="1" applyFill="1" applyBorder="1" applyAlignment="1">
      <alignment horizontal="center" vertical="center" wrapText="1"/>
    </xf>
    <xf numFmtId="0" fontId="62" fillId="23" borderId="34" xfId="0" applyFont="1" applyFill="1" applyBorder="1" applyAlignment="1">
      <alignment horizontal="center" vertical="center" wrapText="1"/>
    </xf>
    <xf numFmtId="0" fontId="62" fillId="23" borderId="35" xfId="0" applyFont="1" applyFill="1" applyBorder="1" applyAlignment="1">
      <alignment horizontal="center" vertical="center" wrapText="1"/>
    </xf>
    <xf numFmtId="0" fontId="62" fillId="23" borderId="36" xfId="0" applyFont="1" applyFill="1" applyBorder="1" applyAlignment="1">
      <alignment horizontal="center" vertical="center" wrapText="1"/>
    </xf>
    <xf numFmtId="0" fontId="23" fillId="15" borderId="23" xfId="0" applyFont="1" applyFill="1" applyBorder="1" applyAlignment="1" applyProtection="1">
      <alignment horizontal="center" vertical="center"/>
      <protection locked="0"/>
    </xf>
    <xf numFmtId="0" fontId="72" fillId="9" borderId="24" xfId="0" applyFont="1" applyFill="1" applyBorder="1" applyAlignment="1">
      <alignment horizontal="left" vertical="top" wrapText="1" indent="1"/>
    </xf>
    <xf numFmtId="0" fontId="72" fillId="9" borderId="18" xfId="0" applyFont="1" applyFill="1" applyBorder="1" applyAlignment="1">
      <alignment horizontal="left" vertical="top" wrapText="1" indent="1"/>
    </xf>
    <xf numFmtId="0" fontId="72" fillId="9" borderId="25" xfId="0" applyFont="1" applyFill="1" applyBorder="1" applyAlignment="1">
      <alignment horizontal="left" vertical="top" wrapText="1" indent="1"/>
    </xf>
    <xf numFmtId="0" fontId="92" fillId="9" borderId="27" xfId="0" applyFont="1" applyFill="1" applyBorder="1" applyAlignment="1" applyProtection="1">
      <alignment horizontal="left" vertical="top" wrapText="1" indent="1"/>
      <protection locked="0"/>
    </xf>
    <xf numFmtId="0" fontId="72" fillId="9" borderId="18" xfId="0" applyFont="1" applyFill="1" applyBorder="1" applyAlignment="1" applyProtection="1">
      <alignment horizontal="left" vertical="top" wrapText="1" indent="1"/>
      <protection locked="0"/>
    </xf>
    <xf numFmtId="0" fontId="72" fillId="9" borderId="26" xfId="0" applyFont="1" applyFill="1" applyBorder="1" applyAlignment="1" applyProtection="1">
      <alignment horizontal="left" vertical="top" wrapText="1" indent="1"/>
      <protection locked="0"/>
    </xf>
    <xf numFmtId="0" fontId="76" fillId="13" borderId="45" xfId="0" applyFont="1" applyFill="1" applyBorder="1" applyAlignment="1" applyProtection="1">
      <alignment horizontal="left" vertical="center" wrapText="1"/>
      <protection locked="0"/>
    </xf>
    <xf numFmtId="0" fontId="76" fillId="13" borderId="46" xfId="0" applyFont="1" applyFill="1" applyBorder="1" applyAlignment="1" applyProtection="1">
      <alignment horizontal="left" vertical="center" wrapText="1"/>
      <protection locked="0"/>
    </xf>
    <xf numFmtId="0" fontId="92" fillId="9" borderId="64" xfId="0" applyFont="1" applyFill="1" applyBorder="1" applyAlignment="1">
      <alignment horizontal="left" vertical="top" wrapText="1"/>
    </xf>
    <xf numFmtId="0" fontId="92" fillId="9" borderId="48" xfId="0" applyFont="1" applyFill="1" applyBorder="1" applyAlignment="1">
      <alignment horizontal="left" vertical="top" wrapText="1"/>
    </xf>
    <xf numFmtId="0" fontId="92" fillId="17" borderId="27" xfId="0" applyFont="1" applyFill="1" applyBorder="1" applyAlignment="1">
      <alignment horizontal="left" vertical="top" wrapText="1" indent="1"/>
    </xf>
    <xf numFmtId="0" fontId="72" fillId="17" borderId="18" xfId="0" applyFont="1" applyFill="1" applyBorder="1" applyAlignment="1">
      <alignment horizontal="left" vertical="top" wrapText="1" indent="1"/>
    </xf>
    <xf numFmtId="0" fontId="72" fillId="17" borderId="26" xfId="0" applyFont="1" applyFill="1" applyBorder="1" applyAlignment="1">
      <alignment horizontal="left" vertical="top" wrapText="1" indent="1"/>
    </xf>
    <xf numFmtId="0" fontId="62" fillId="16" borderId="16" xfId="0" applyFont="1" applyFill="1" applyBorder="1" applyAlignment="1">
      <alignment horizontal="center" vertical="center" wrapText="1"/>
    </xf>
    <xf numFmtId="0" fontId="62" fillId="16" borderId="33" xfId="0" applyFont="1" applyFill="1" applyBorder="1" applyAlignment="1">
      <alignment horizontal="center" vertical="center" wrapText="1"/>
    </xf>
    <xf numFmtId="0" fontId="62" fillId="16" borderId="23" xfId="0" applyFont="1" applyFill="1" applyBorder="1" applyAlignment="1">
      <alignment horizontal="center" vertical="center" wrapText="1"/>
    </xf>
    <xf numFmtId="0" fontId="62" fillId="23" borderId="45" xfId="0" applyFont="1" applyFill="1" applyBorder="1" applyAlignment="1">
      <alignment horizontal="center" vertical="center" wrapText="1"/>
    </xf>
    <xf numFmtId="0" fontId="62" fillId="23" borderId="61" xfId="0" applyFont="1" applyFill="1" applyBorder="1" applyAlignment="1">
      <alignment horizontal="center" vertical="center" wrapText="1"/>
    </xf>
    <xf numFmtId="0" fontId="92" fillId="9" borderId="53" xfId="0" applyFont="1" applyFill="1" applyBorder="1" applyAlignment="1">
      <alignment horizontal="center" vertical="top" wrapText="1"/>
    </xf>
    <xf numFmtId="0" fontId="48" fillId="9" borderId="48" xfId="0" applyFont="1" applyFill="1" applyBorder="1" applyAlignment="1">
      <alignment horizontal="center" vertical="top" wrapText="1"/>
    </xf>
    <xf numFmtId="0" fontId="50" fillId="10" borderId="3" xfId="0" applyFont="1" applyFill="1" applyBorder="1" applyAlignment="1">
      <alignment horizontal="center" vertical="center"/>
    </xf>
    <xf numFmtId="0" fontId="50" fillId="10" borderId="15" xfId="0" applyFont="1" applyFill="1" applyBorder="1" applyAlignment="1">
      <alignment horizontal="center" vertical="center"/>
    </xf>
    <xf numFmtId="0" fontId="50" fillId="10" borderId="37" xfId="0" applyFont="1" applyFill="1" applyBorder="1" applyAlignment="1">
      <alignment horizontal="center" vertical="center"/>
    </xf>
    <xf numFmtId="0" fontId="65" fillId="20" borderId="51" xfId="0" applyFont="1" applyFill="1" applyBorder="1" applyAlignment="1">
      <alignment horizontal="center" vertical="center" wrapText="1"/>
    </xf>
    <xf numFmtId="0" fontId="65" fillId="20" borderId="50" xfId="0" applyFont="1" applyFill="1" applyBorder="1" applyAlignment="1">
      <alignment horizontal="center" vertical="center" wrapText="1"/>
    </xf>
    <xf numFmtId="0" fontId="41" fillId="20" borderId="51" xfId="0" applyFont="1" applyFill="1" applyBorder="1" applyAlignment="1">
      <alignment horizontal="center" vertical="center" wrapText="1"/>
    </xf>
    <xf numFmtId="0" fontId="41" fillId="20" borderId="50" xfId="0" applyFont="1" applyFill="1" applyBorder="1" applyAlignment="1">
      <alignment horizontal="center" vertical="center" wrapText="1"/>
    </xf>
    <xf numFmtId="0" fontId="41" fillId="20" borderId="52"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15" xfId="0" applyFont="1" applyFill="1" applyBorder="1" applyAlignment="1">
      <alignment horizontal="center" vertical="center"/>
    </xf>
    <xf numFmtId="0" fontId="35" fillId="10" borderId="37"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386">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top"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left style="thin">
          <color theme="1" tint="0.499984740745262"/>
        </left>
        <right style="medium">
          <color theme="4" tint="-0.249977111117893"/>
        </right>
        <top/>
        <bottom style="thin">
          <color theme="1" tint="0.499984740745262"/>
        </bottom>
        <vertical/>
        <horizontal/>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horizontal/>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horizontal/>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horizontal/>
      </border>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left style="thin">
          <color theme="3" tint="0.39997558519241921"/>
        </left>
        <right style="thin">
          <color theme="3" tint="0.39997558519241921"/>
        </right>
        <top style="thin">
          <color theme="3" tint="0.39997558519241921"/>
        </top>
        <bottom style="thin">
          <color theme="3" tint="0.39997558519241921"/>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solid">
          <fgColor indexed="64"/>
          <bgColor rgb="FFDEFFD6"/>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i val="0"/>
        <strike val="0"/>
        <condense val="0"/>
        <extend val="0"/>
        <outline val="0"/>
        <shadow val="0"/>
        <u val="none"/>
        <vertAlign val="baseline"/>
        <sz val="14"/>
        <color rgb="FF595959"/>
        <name val="Arimo"/>
        <family val="2"/>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bottom style="thin">
          <color rgb="FF008000"/>
        </bottom>
        <vertical/>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top/>
        <bottom style="thin">
          <color theme="3" tint="0.59999389629810485"/>
        </bottom>
        <vertical/>
        <horizontal/>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strike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3" tint="0.59999389629810485"/>
        </left>
        <right style="thin">
          <color theme="3" tint="0.59999389629810485"/>
        </right>
        <top/>
        <bottom style="thin">
          <color theme="3" tint="0.59999389629810485"/>
        </bottom>
        <vertical/>
        <horizontal/>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5D9F1"/>
      <color rgb="FF2271A0"/>
      <color rgb="FF309AD7"/>
      <color rgb="FF595959"/>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19</xdr:col>
      <xdr:colOff>12700</xdr:colOff>
      <xdr:row>1</xdr:row>
      <xdr:rowOff>0</xdr:rowOff>
    </xdr:from>
    <xdr:to>
      <xdr:col>49</xdr:col>
      <xdr:colOff>1891146</xdr:colOff>
      <xdr:row>2</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21</xdr:col>
      <xdr:colOff>0</xdr:colOff>
      <xdr:row>1</xdr:row>
      <xdr:rowOff>0</xdr:rowOff>
    </xdr:from>
    <xdr:to>
      <xdr:col>49</xdr:col>
      <xdr:colOff>1844387</xdr:colOff>
      <xdr:row>2</xdr:row>
      <xdr:rowOff>224174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23</xdr:col>
      <xdr:colOff>38100</xdr:colOff>
      <xdr:row>1</xdr:row>
      <xdr:rowOff>0</xdr:rowOff>
    </xdr:from>
    <xdr:to>
      <xdr:col>49</xdr:col>
      <xdr:colOff>1787045</xdr:colOff>
      <xdr:row>2</xdr:row>
      <xdr:rowOff>224174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25</xdr:col>
      <xdr:colOff>25400</xdr:colOff>
      <xdr:row>1</xdr:row>
      <xdr:rowOff>0</xdr:rowOff>
    </xdr:from>
    <xdr:to>
      <xdr:col>49</xdr:col>
      <xdr:colOff>1758950</xdr:colOff>
      <xdr:row>2</xdr:row>
      <xdr:rowOff>224174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27</xdr:col>
      <xdr:colOff>25400</xdr:colOff>
      <xdr:row>1</xdr:row>
      <xdr:rowOff>0</xdr:rowOff>
    </xdr:from>
    <xdr:to>
      <xdr:col>49</xdr:col>
      <xdr:colOff>1760875</xdr:colOff>
      <xdr:row>2</xdr:row>
      <xdr:rowOff>224174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29</xdr:col>
      <xdr:colOff>76200</xdr:colOff>
      <xdr:row>1</xdr:row>
      <xdr:rowOff>0</xdr:rowOff>
    </xdr:from>
    <xdr:to>
      <xdr:col>49</xdr:col>
      <xdr:colOff>1745865</xdr:colOff>
      <xdr:row>2</xdr:row>
      <xdr:rowOff>224174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31</xdr:col>
      <xdr:colOff>25400</xdr:colOff>
      <xdr:row>1</xdr:row>
      <xdr:rowOff>0</xdr:rowOff>
    </xdr:from>
    <xdr:to>
      <xdr:col>49</xdr:col>
      <xdr:colOff>1779732</xdr:colOff>
      <xdr:row>2</xdr:row>
      <xdr:rowOff>224174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33</xdr:col>
      <xdr:colOff>139700</xdr:colOff>
      <xdr:row>1</xdr:row>
      <xdr:rowOff>0</xdr:rowOff>
    </xdr:from>
    <xdr:to>
      <xdr:col>49</xdr:col>
      <xdr:colOff>1801284</xdr:colOff>
      <xdr:row>2</xdr:row>
      <xdr:rowOff>224174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35</xdr:col>
      <xdr:colOff>38100</xdr:colOff>
      <xdr:row>1</xdr:row>
      <xdr:rowOff>0</xdr:rowOff>
    </xdr:from>
    <xdr:to>
      <xdr:col>49</xdr:col>
      <xdr:colOff>1774537</xdr:colOff>
      <xdr:row>2</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37</xdr:col>
      <xdr:colOff>25400</xdr:colOff>
      <xdr:row>1</xdr:row>
      <xdr:rowOff>0</xdr:rowOff>
    </xdr:from>
    <xdr:to>
      <xdr:col>49</xdr:col>
      <xdr:colOff>1807634</xdr:colOff>
      <xdr:row>2</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19</xdr:col>
      <xdr:colOff>12700</xdr:colOff>
      <xdr:row>2</xdr:row>
      <xdr:rowOff>190500</xdr:rowOff>
    </xdr:from>
    <xdr:to>
      <xdr:col>49</xdr:col>
      <xdr:colOff>1891146</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21</xdr:col>
      <xdr:colOff>0</xdr:colOff>
      <xdr:row>2</xdr:row>
      <xdr:rowOff>177800</xdr:rowOff>
    </xdr:from>
    <xdr:to>
      <xdr:col>49</xdr:col>
      <xdr:colOff>1844387</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23</xdr:col>
      <xdr:colOff>38100</xdr:colOff>
      <xdr:row>2</xdr:row>
      <xdr:rowOff>177800</xdr:rowOff>
    </xdr:from>
    <xdr:to>
      <xdr:col>49</xdr:col>
      <xdr:colOff>1787045</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25</xdr:col>
      <xdr:colOff>25400</xdr:colOff>
      <xdr:row>2</xdr:row>
      <xdr:rowOff>177800</xdr:rowOff>
    </xdr:from>
    <xdr:to>
      <xdr:col>49</xdr:col>
      <xdr:colOff>1758950</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27</xdr:col>
      <xdr:colOff>25400</xdr:colOff>
      <xdr:row>2</xdr:row>
      <xdr:rowOff>177800</xdr:rowOff>
    </xdr:from>
    <xdr:to>
      <xdr:col>49</xdr:col>
      <xdr:colOff>1760875</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29</xdr:col>
      <xdr:colOff>76200</xdr:colOff>
      <xdr:row>2</xdr:row>
      <xdr:rowOff>177800</xdr:rowOff>
    </xdr:from>
    <xdr:to>
      <xdr:col>49</xdr:col>
      <xdr:colOff>1745865</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31</xdr:col>
      <xdr:colOff>25400</xdr:colOff>
      <xdr:row>2</xdr:row>
      <xdr:rowOff>177800</xdr:rowOff>
    </xdr:from>
    <xdr:to>
      <xdr:col>49</xdr:col>
      <xdr:colOff>1779732</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33</xdr:col>
      <xdr:colOff>139700</xdr:colOff>
      <xdr:row>2</xdr:row>
      <xdr:rowOff>177800</xdr:rowOff>
    </xdr:from>
    <xdr:to>
      <xdr:col>49</xdr:col>
      <xdr:colOff>1801284</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35</xdr:col>
      <xdr:colOff>38100</xdr:colOff>
      <xdr:row>2</xdr:row>
      <xdr:rowOff>165100</xdr:rowOff>
    </xdr:from>
    <xdr:to>
      <xdr:col>49</xdr:col>
      <xdr:colOff>1774537</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37</xdr:col>
      <xdr:colOff>25400</xdr:colOff>
      <xdr:row>2</xdr:row>
      <xdr:rowOff>165100</xdr:rowOff>
    </xdr:from>
    <xdr:to>
      <xdr:col>49</xdr:col>
      <xdr:colOff>1807634</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19</xdr:col>
      <xdr:colOff>25400</xdr:colOff>
      <xdr:row>1</xdr:row>
      <xdr:rowOff>0</xdr:rowOff>
    </xdr:from>
    <xdr:to>
      <xdr:col>49</xdr:col>
      <xdr:colOff>1807634</xdr:colOff>
      <xdr:row>2</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21</xdr:col>
      <xdr:colOff>25400</xdr:colOff>
      <xdr:row>1</xdr:row>
      <xdr:rowOff>0</xdr:rowOff>
    </xdr:from>
    <xdr:to>
      <xdr:col>49</xdr:col>
      <xdr:colOff>1811098</xdr:colOff>
      <xdr:row>2</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23</xdr:col>
      <xdr:colOff>25400</xdr:colOff>
      <xdr:row>1</xdr:row>
      <xdr:rowOff>0</xdr:rowOff>
    </xdr:from>
    <xdr:to>
      <xdr:col>49</xdr:col>
      <xdr:colOff>1807634</xdr:colOff>
      <xdr:row>2</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25</xdr:col>
      <xdr:colOff>25400</xdr:colOff>
      <xdr:row>1</xdr:row>
      <xdr:rowOff>0</xdr:rowOff>
    </xdr:from>
    <xdr:to>
      <xdr:col>49</xdr:col>
      <xdr:colOff>1807634</xdr:colOff>
      <xdr:row>2</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27</xdr:col>
      <xdr:colOff>25400</xdr:colOff>
      <xdr:row>1</xdr:row>
      <xdr:rowOff>0</xdr:rowOff>
    </xdr:from>
    <xdr:to>
      <xdr:col>49</xdr:col>
      <xdr:colOff>1807634</xdr:colOff>
      <xdr:row>2</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29</xdr:col>
      <xdr:colOff>25400</xdr:colOff>
      <xdr:row>1</xdr:row>
      <xdr:rowOff>0</xdr:rowOff>
    </xdr:from>
    <xdr:to>
      <xdr:col>49</xdr:col>
      <xdr:colOff>1807634</xdr:colOff>
      <xdr:row>2</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31</xdr:col>
      <xdr:colOff>25400</xdr:colOff>
      <xdr:row>1</xdr:row>
      <xdr:rowOff>0</xdr:rowOff>
    </xdr:from>
    <xdr:to>
      <xdr:col>49</xdr:col>
      <xdr:colOff>1807634</xdr:colOff>
      <xdr:row>2</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33</xdr:col>
      <xdr:colOff>25400</xdr:colOff>
      <xdr:row>1</xdr:row>
      <xdr:rowOff>0</xdr:rowOff>
    </xdr:from>
    <xdr:to>
      <xdr:col>49</xdr:col>
      <xdr:colOff>1807634</xdr:colOff>
      <xdr:row>2</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35</xdr:col>
      <xdr:colOff>25400</xdr:colOff>
      <xdr:row>1</xdr:row>
      <xdr:rowOff>0</xdr:rowOff>
    </xdr:from>
    <xdr:to>
      <xdr:col>49</xdr:col>
      <xdr:colOff>1807634</xdr:colOff>
      <xdr:row>2</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37</xdr:col>
      <xdr:colOff>25400</xdr:colOff>
      <xdr:row>1</xdr:row>
      <xdr:rowOff>0</xdr:rowOff>
    </xdr:from>
    <xdr:to>
      <xdr:col>49</xdr:col>
      <xdr:colOff>1807634</xdr:colOff>
      <xdr:row>2</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379" dataDxfId="378">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377" totalsRowDxfId="376">
      <calculatedColumnFormula>Table1[[#This Row],['#]]</calculatedColumnFormula>
    </tableColumn>
    <tableColumn id="1" xr3:uid="{00000000-0010-0000-0000-000001000000}" name="Measure Name" dataDxfId="375" totalsRowDxfId="374">
      <calculatedColumnFormula>Table1[[#This Row],[Measure Name]]</calculatedColumnFormula>
    </tableColumn>
    <tableColumn id="2" xr3:uid="{00000000-0010-0000-0000-000002000000}" name="NQF Number" dataDxfId="373" totalsRowDxfId="372">
      <calculatedColumnFormula>Table1[[#This Row],[NQF Number]]</calculatedColumnFormula>
    </tableColumn>
    <tableColumn id="3" xr3:uid="{00000000-0010-0000-0000-000003000000}" name="Steward" dataDxfId="371" totalsRowDxfId="370">
      <calculatedColumnFormula>Table1[[#This Row],[Steward]]</calculatedColumnFormula>
    </tableColumn>
    <tableColumn id="62" xr3:uid="{00000000-0010-0000-0000-00003E000000}" name="Aligned with other measure sets?" dataDxfId="369" totalsRowDxfId="368"/>
    <tableColumn id="5" xr3:uid="{00000000-0010-0000-0000-000005000000}" name="State Measure Set A" dataDxfId="367" totalsRowDxfId="366"/>
    <tableColumn id="63" xr3:uid="{00000000-0010-0000-0000-00003F000000}" name="State Measure Set B" dataDxfId="365" totalsRowDxfId="364"/>
    <tableColumn id="64" xr3:uid="{00000000-0010-0000-0000-000040000000}" name="State Measure Set C" dataDxfId="363" totalsRowDxfId="362"/>
    <tableColumn id="65" xr3:uid="{00000000-0010-0000-0000-000041000000}" name="State Measure Set D" dataDxfId="361" totalsRowDxfId="360"/>
    <tableColumn id="66" xr3:uid="{00000000-0010-0000-0000-000042000000}" name="State Measure Set E" dataDxfId="359" totalsRowDxfId="358"/>
    <tableColumn id="67" xr3:uid="{00000000-0010-0000-0000-000043000000}" name="Commercial Measure Set A" dataDxfId="357" totalsRowDxfId="356"/>
    <tableColumn id="68" xr3:uid="{00000000-0010-0000-0000-000044000000}" name="Commercial Measure Set B" dataDxfId="355" totalsRowDxfId="354"/>
    <tableColumn id="6" xr3:uid="{00000000-0010-0000-0000-000006000000}" name="CHIPRA Initial Core Set of Children’s Health Care Quality Measures _x000a_as of 12/2013" dataDxfId="353" totalsRowDxfId="352">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51" totalsRowDxfId="350"/>
    <tableColumn id="69" xr3:uid="{00000000-0010-0000-0000-000045000000}" name="CMS Health Home Measure Set (proposed) _x000a_as of 1/15/2013" dataDxfId="349" totalsRowDxfId="348"/>
    <tableColumn id="70" xr3:uid="{00000000-0010-0000-0000-000046000000}" name="CMS Initial Core Set of Adult Health Care Quality Measures_x000a_as of 01/2014" dataDxfId="347" totalsRowDxfId="346"/>
    <tableColumn id="71" xr3:uid="{00000000-0010-0000-0000-000047000000}" name="CMS Medicare Shared Savings Program (MSSP) ACO for 2013_x000a_as of 12/21/2013" dataDxfId="345" totalsRowDxfId="344"/>
    <tableColumn id="72" xr3:uid="{00000000-0010-0000-0000-000048000000}" name="Comprehensive Primary Care Initiative_x000a_as of 04/01/2013" dataDxfId="343" totalsRowDxfId="342"/>
    <tableColumn id="73" xr3:uid="{00000000-0010-0000-0000-000049000000}" name="Meaningful Use Clinical Quality Measures (CQMs) for 2014 _x000a_as of 5/2014" dataDxfId="341" totalsRowDxfId="340"/>
    <tableColumn id="74" xr3:uid="{00000000-0010-0000-0000-00004A000000}" name="Medicare-Medicaid Plans (MMPs) Capitated Financial Alignment Model (Duals Demonstrations)_x000a_as of 01/07/2014" dataDxfId="339" totalsRowDxfId="338"/>
    <tableColumn id="75" xr3:uid="{00000000-0010-0000-0000-00004B000000}" name="PQRS-Medicare EHR Incentive Pilot Clinical Quality Measures (CQMs) _x000a_as of 4/18/2013 " dataDxfId="337" totalsRowDxfId="336"/>
    <tableColumn id="76" xr3:uid="{00000000-0010-0000-0000-00004C000000}" name="SIM Suggested Population Level Measures" dataDxfId="335" totalsRowDxfId="33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C47" totalsRowShown="0" headerRowDxfId="222" dataDxfId="220" totalsRowDxfId="219" headerRowBorderDxfId="221">
  <autoFilter ref="A5:CC47" xr:uid="{00000000-0009-0000-0100-000001000000}"/>
  <sortState xmlns:xlrd2="http://schemas.microsoft.com/office/spreadsheetml/2017/richdata2" ref="A6:CC47">
    <sortCondition ref="R5:R47"/>
  </sortState>
  <tableColumns count="81">
    <tableColumn id="39" xr3:uid="{00000000-0010-0000-0100-000027000000}" name="#" dataDxfId="218" totalsRowDxfId="217"/>
    <tableColumn id="1" xr3:uid="{00000000-0010-0000-0100-000001000000}" name="Measure Name" dataDxfId="216" totalsRowDxfId="215">
      <calculatedColumnFormula>IF(Table1[[#This Row],[NQF Number]]="NA"," ",IF(Table1[[#This Row],[NQF Number]]="No"," ",INDEX(Table48[[#All],[Measure Name]],MATCH(Table1[[#This Row],[NQF Number]],Table48[[#All],[NQF '#]],0))))</calculatedColumnFormula>
    </tableColumn>
    <tableColumn id="4" xr3:uid="{00000000-0010-0000-0100-000004000000}" name="NQF Number" dataDxfId="214"/>
    <tableColumn id="30" xr3:uid="{00000000-0010-0000-0100-00001E000000}" name="NQF Endorsement Status as of February 2021" dataDxfId="213">
      <calculatedColumnFormula>IF(Table1[[#This Row],[NQF Number]]="NA"," ",IF(Table1[[#This Row],[NQF Number]]="No"," ",INDEX(Table48[[#All],[NQF Endorsement Status as of February 2021]],MATCH(Table1[[#This Row],[NQF Number]],Table48[[#All],[NQF '#]],0))))</calculatedColumnFormula>
    </tableColumn>
    <tableColumn id="3" xr3:uid="{00000000-0010-0000-0100-000003000000}" name="Steward" dataDxfId="212" totalsRowDxfId="211">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0">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dataDxfId="209">
      <calculatedColumnFormula>IF(Table1[[#This Row],[NQF Number]]="NA"," ",IF(Table1[[#This Row],[NQF Number]]="No"," ",IF(INDEX(Table48[[#All],[CMS eCQM ID as of June 2020]],MATCH(Table1[[#This Row],[NQF Number]],Table48[[#All],[NQF '#]],0))=0,"",INDEX(Table48[[#All],[CMS eCQM ID as of June 2020]],MATCH(Table1[[#This Row],[NQF Number]],Table48[[#All],[NQF '#]],0)))))</calculatedColumnFormula>
    </tableColumn>
    <tableColumn id="67" xr3:uid="{00000000-0010-0000-0100-000043000000}" name="Description" dataDxfId="208" totalsRowDxfId="207">
      <calculatedColumnFormula>IF(Table1[[#This Row],[NQF Number]]="NA"," ",IF(Table1[[#This Row],[NQF Number]]="No"," ",INDEX(Table48[[#All],[Description]],MATCH(Table1[[#This Row],[NQF Number]],Table48[[#All],[NQF '#]],0))))</calculatedColumnFormula>
    </tableColumn>
    <tableColumn id="24" xr3:uid="{00000000-0010-0000-0100-000018000000}" name="Domain" dataDxfId="206" totalsRowDxfId="205">
      <calculatedColumnFormula>IF(Table1[[#This Row],[NQF Number]]="NA"," ",IF(Table1[[#This Row],[NQF Number]]="No"," ",INDEX(Table48[[#All],[Domain]],MATCH(Table1[[#This Row],[NQF Number]],Table48[[#All],[NQF '#]],0))))</calculatedColumnFormula>
    </tableColumn>
    <tableColumn id="29" xr3:uid="{00000000-0010-0000-0100-00001D000000}" name="Condition" dataDxfId="204" totalsRowDxfId="203">
      <calculatedColumnFormula>IF(Table1[[#This Row],[NQF Number]]="NA"," ",IF(Table1[[#This Row],[NQF Number]]="No"," ",INDEX(Table48[[#All],[Condition]],MATCH(Table1[[#This Row],[NQF Number]],Table48[[#All],[NQF '#]],0))))</calculatedColumnFormula>
    </tableColumn>
    <tableColumn id="35" xr3:uid="{00000000-0010-0000-0100-000023000000}" name="Measure Type" dataDxfId="202" totalsRowDxfId="201">
      <calculatedColumnFormula>IF(Table1[[#This Row],[NQF Number]]="NA"," ",IF(Table1[[#This Row],[NQF Number]]="No"," ",INDEX(Table48[[#All],[Measure Type]],MATCH(Table1[[#This Row],[NQF Number]],Table48[[#All],[NQF '#]],0))))</calculatedColumnFormula>
    </tableColumn>
    <tableColumn id="23" xr3:uid="{00000000-0010-0000-0100-000017000000}" name="Populations" dataDxfId="200" totalsRowDxfId="199">
      <calculatedColumnFormula>IF(Table1[[#This Row],[NQF Number]]="NA"," ",IF(Table1[[#This Row],[NQF Number]]="No"," ",INDEX(Table48[[#All],[Populations]],MATCH(Table1[[#This Row],[NQF Number]],Table48[[#All],[NQF '#]],0))))</calculatedColumnFormula>
    </tableColumn>
    <tableColumn id="28" xr3:uid="{00000000-0010-0000-0100-00001C000000}" name="Data Source" dataDxfId="198" totalsRowDxfId="197">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196">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195" totalsRowDxfId="194"/>
    <tableColumn id="12" xr3:uid="{00000000-0010-0000-0100-00000C000000}" name="Measure Status" dataDxfId="193" totalsRowDxfId="192"/>
    <tableColumn id="75" xr3:uid="{00000000-0010-0000-0100-00004B000000}" name="Rationale" dataDxfId="191" totalsRowDxfId="190"/>
    <tableColumn id="10" xr3:uid="{00000000-0010-0000-0100-00000A000000}" name="Measure Gap Identified by Quality Council" dataDxfId="189" totalsRowDxfId="188"/>
    <tableColumn id="37" xr3:uid="{00000000-0010-0000-0100-000025000000}" name="Total Selection Criteria Points" dataDxfId="187" totalsRowDxfId="186">
      <calculatedColumnFormula>SUM(Table1[[#This Row],[Set A]:[Set J]])</calculatedColumnFormula>
    </tableColumn>
    <tableColumn id="18" xr3:uid="{00000000-0010-0000-0100-000012000000}" name="Criterion A" dataDxfId="185" totalsRowDxfId="184"/>
    <tableColumn id="41" xr3:uid="{00000000-0010-0000-0100-000029000000}" name="Measure-specific comments for Criterion A" dataDxfId="183" totalsRowDxfId="182"/>
    <tableColumn id="14" xr3:uid="{00000000-0010-0000-0100-00000E000000}" name="Criterion B" dataDxfId="181" totalsRowDxfId="180"/>
    <tableColumn id="15" xr3:uid="{00000000-0010-0000-0100-00000F000000}" name="Measure-specific comments for Criterion B" dataDxfId="179" totalsRowDxfId="178"/>
    <tableColumn id="42" xr3:uid="{00000000-0010-0000-0100-00002A000000}" name="Criterion C" dataDxfId="177" totalsRowDxfId="176"/>
    <tableColumn id="43" xr3:uid="{00000000-0010-0000-0100-00002B000000}" name="Measure-specific comments for Criterion C" dataDxfId="175" totalsRowDxfId="174"/>
    <tableColumn id="45" xr3:uid="{00000000-0010-0000-0100-00002D000000}" name="Criterion D" dataDxfId="173" totalsRowDxfId="172"/>
    <tableColumn id="46" xr3:uid="{00000000-0010-0000-0100-00002E000000}" name="Measure-specific comments for Criterion D" dataDxfId="171" totalsRowDxfId="170"/>
    <tableColumn id="49" xr3:uid="{00000000-0010-0000-0100-000031000000}" name="Criterion E" dataDxfId="169" totalsRowDxfId="168"/>
    <tableColumn id="50" xr3:uid="{00000000-0010-0000-0100-000032000000}" name="Measure-specific comments for Criterion E" dataDxfId="167" totalsRowDxfId="166"/>
    <tableColumn id="51" xr3:uid="{00000000-0010-0000-0100-000033000000}" name="Criterion F" dataDxfId="165" totalsRowDxfId="164"/>
    <tableColumn id="52" xr3:uid="{00000000-0010-0000-0100-000034000000}" name="Measure-specific comments for Criterion F" dataDxfId="163" totalsRowDxfId="162"/>
    <tableColumn id="54" xr3:uid="{00000000-0010-0000-0100-000036000000}" name="Criterion G" dataDxfId="161" totalsRowDxfId="160"/>
    <tableColumn id="55" xr3:uid="{00000000-0010-0000-0100-000037000000}" name="Measure-specific comments for Criterion G" dataDxfId="159" totalsRowDxfId="158"/>
    <tableColumn id="56" xr3:uid="{00000000-0010-0000-0100-000038000000}" name="Criterion H" dataDxfId="157" totalsRowDxfId="156"/>
    <tableColumn id="57" xr3:uid="{00000000-0010-0000-0100-000039000000}" name="Measure-specific comments for Criterion H" dataDxfId="155" totalsRowDxfId="154"/>
    <tableColumn id="58" xr3:uid="{00000000-0010-0000-0100-00003A000000}" name="Criterion I" dataDxfId="153" totalsRowDxfId="152"/>
    <tableColumn id="59" xr3:uid="{00000000-0010-0000-0100-00003B000000}" name="Measure-specific comments for Criterion I" dataDxfId="151" totalsRowDxfId="150"/>
    <tableColumn id="60" xr3:uid="{00000000-0010-0000-0100-00003C000000}" name="Criterion J" dataDxfId="149" totalsRowDxfId="148"/>
    <tableColumn id="17" xr3:uid="{00000000-0010-0000-0100-000011000000}" name="Measure-specific comments for Criterion J" dataDxfId="147" totalsRowDxfId="146"/>
    <tableColumn id="2" xr3:uid="{00000000-0010-0000-0100-000002000000}" name="Set A" dataDxfId="145" totalsRowDxfId="144">
      <calculatedColumnFormula>IF(Table1[[#This Row],[Criterion A]]="yes",2,IF(Table1[[#This Row],[Criterion A]]="somewhat",1,0))</calculatedColumnFormula>
    </tableColumn>
    <tableColumn id="5" xr3:uid="{00000000-0010-0000-0100-000005000000}" name="Set B" dataDxfId="143" totalsRowDxfId="142">
      <calculatedColumnFormula>IF(Table1[[#This Row],[Criterion B]]="yes",2,IF(Table1[[#This Row],[Criterion B]]="somewhat",1,0))</calculatedColumnFormula>
    </tableColumn>
    <tableColumn id="7" xr3:uid="{00000000-0010-0000-0100-000007000000}" name="Set C" dataDxfId="141" totalsRowDxfId="140">
      <calculatedColumnFormula>IF(Table1[[#This Row],[Criterion C]]="yes",2,IF(Table1[[#This Row],[Criterion C]]="somewhat",1,0))</calculatedColumnFormula>
    </tableColumn>
    <tableColumn id="9" xr3:uid="{00000000-0010-0000-0100-000009000000}" name="Set D" dataDxfId="139" totalsRowDxfId="138">
      <calculatedColumnFormula>IF(Table1[[#This Row],[Criterion D]]="yes",2,IF(Table1[[#This Row],[Criterion D]]="somewhat",1,0))</calculatedColumnFormula>
    </tableColumn>
    <tableColumn id="11" xr3:uid="{00000000-0010-0000-0100-00000B000000}" name="Set E" dataDxfId="137" totalsRowDxfId="136">
      <calculatedColumnFormula>IF(Table1[[#This Row],[Criterion E]]="yes",2,IF(Table1[[#This Row],[Criterion E]]="somewhat",1,0))</calculatedColumnFormula>
    </tableColumn>
    <tableColumn id="13" xr3:uid="{00000000-0010-0000-0100-00000D000000}" name="Set F" dataDxfId="135" totalsRowDxfId="134">
      <calculatedColumnFormula>IF(Table1[[#This Row],[Criterion F]]="yes",2,IF(Table1[[#This Row],[Criterion F]]="somewhat",1,0))</calculatedColumnFormula>
    </tableColumn>
    <tableColumn id="19" xr3:uid="{00000000-0010-0000-0100-000013000000}" name="Set G" dataDxfId="133" totalsRowDxfId="132">
      <calculatedColumnFormula>IF(Table1[[#This Row],[Criterion G]]="yes",2,IF(Table1[[#This Row],[Criterion G]]="somewhat",1,0))</calculatedColumnFormula>
    </tableColumn>
    <tableColumn id="21" xr3:uid="{00000000-0010-0000-0100-000015000000}" name="Set H" dataDxfId="131" totalsRowDxfId="130">
      <calculatedColumnFormula>IF(Table1[[#This Row],[Criterion H]]="yes",2,IF(Table1[[#This Row],[Criterion H]]="somewhat",1,0))</calculatedColumnFormula>
    </tableColumn>
    <tableColumn id="25" xr3:uid="{00000000-0010-0000-0100-000019000000}" name="Set I" dataDxfId="129" totalsRowDxfId="128">
      <calculatedColumnFormula>IF(Table1[[#This Row],[Criterion I]]="yes",2,IF(Table1[[#This Row],[Criterion I]]="somewhat",1,0))</calculatedColumnFormula>
    </tableColumn>
    <tableColumn id="6" xr3:uid="{00000000-0010-0000-0100-000006000000}" name="Set J" dataDxfId="127" totalsRowDxfId="126">
      <calculatedColumnFormula>IF(Table1[[#This Row],[Criterion J]]="yes",2,IF(Table1[[#This Row],[Criterion J]]="somewhat",1,0))</calculatedColumnFormula>
    </tableColumn>
    <tableColumn id="48" xr3:uid="{00000000-0010-0000-0100-000030000000}" name="Alignment Score with All Buying Value Measure Sets" dataDxfId="125" totalsRowDxfId="124">
      <calculatedColumnFormula>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 CT National Measure Sets of Interest (without NCQA HEDIS)" dataDxfId="123" totalsRowDxfId="122">
      <calculatedColumnFormula>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calculatedColumnFormula>
    </tableColumn>
    <tableColumn id="33" xr3:uid="{00000000-0010-0000-0100-000021000000}" name="Alignment Score with Federal Measure Sets Focused on Ambulatory Care " dataDxfId="121" totalsRowDxfId="120">
      <calculatedColumnFormula>COUNTIF(Table1[[#This Row],[
CMMI Comprehensive Primary Care Plus (CPC+)]:[
Core Quality Measures Collaborative Core Sets]],"*yes*")</calculatedColumnFormula>
    </tableColumn>
    <tableColumn id="65" xr3:uid="{00000000-0010-0000-0100-000041000000}" name="Alignment Score with National Hospital Measure Sets" dataDxfId="119" totalsRowDxfId="118">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7" totalsRowDxfId="116">
      <calculatedColumnFormula>COUNTIF(Table1[[#This Row],[
Catalyst for Payment Reform Employer-Purchaser Measure Set]],"*yes*")</calculatedColumnFormula>
    </tableColumn>
    <tableColumn id="68" xr3:uid="{00000000-0010-0000-0100-000044000000}" name="Alignment Score with Select State Measure Sets" dataDxfId="115" totalsRowDxfId="114">
      <calculatedColumnFormula>COUNTIF(Table1[[#This Row],[
California AMP Commercial ACO Measure Set
]:[
Washington State Common Measure Set for Health Care Quality and Cost 
]],"*yes*")</calculatedColumnFormula>
    </tableColumn>
    <tableColumn id="53" xr3:uid="{00000000-0010-0000-0100-000035000000}" name="_x000a_Set A" dataDxfId="113" totalsRowDxfId="112"/>
    <tableColumn id="61" xr3:uid="{00000000-0010-0000-0100-00003D000000}" name="_x000a_Set B" dataDxfId="111" totalsRowDxfId="110"/>
    <tableColumn id="62" xr3:uid="{00000000-0010-0000-0100-00003E000000}" name="_x000a_Set C" dataDxfId="109" totalsRowDxfId="108"/>
    <tableColumn id="63" xr3:uid="{00000000-0010-0000-0100-00003F000000}" name="_x000a_Set D" dataDxfId="107" totalsRowDxfId="106"/>
    <tableColumn id="64" xr3:uid="{00000000-0010-0000-0100-000040000000}" name="_x000a_Set E" dataDxfId="105" totalsRowDxfId="104"/>
    <tableColumn id="34" xr3:uid="{00000000-0010-0000-0100-000022000000}" name="_x000a_Set  A" dataDxfId="103" totalsRowDxfId="102"/>
    <tableColumn id="36" xr3:uid="{00000000-0010-0000-0100-000024000000}" name="_x000a_Set  B" dataDxfId="101" totalsRowDxfId="100"/>
    <tableColumn id="26" xr3:uid="{00000000-0010-0000-0100-00001A000000}" name="_x000a_CMMI Comprehensive Primary Care Plus (CPC+)"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calculatedColumnFormula>
    </tableColumn>
    <tableColumn id="38" xr3:uid="{00000000-0010-0000-0100-000026000000}" name="_x000a_CMS Core Set of Children’s Health Care Quality Measures for Medicaid and CHIP (Child Core Set)_x000a_"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calculatedColumnFormula>
    </tableColumn>
    <tableColumn id="47" xr3:uid="{00000000-0010-0000-0100-00002F000000}" name="_x000a_CMS Core Set of Health Care Quality Measures for Adults Enrolled in Medicaid (Medicaid Adult Core Set)"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calculatedColumnFormula>
    </tableColumn>
    <tableColumn id="31" xr3:uid="{00000000-0010-0000-0100-00001F000000}" name="_x000a_CMS Electronic Clinical Quality Measures (eCQMs)"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calculatedColumnFormula>
    </tableColumn>
    <tableColumn id="44" xr3:uid="{00000000-0010-0000-0100-00002C000000}" name="_x000a_CMS Health Home Measure Set _x000a_"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calculatedColumnFormula>
    </tableColumn>
    <tableColumn id="73" xr3:uid="{00000000-0010-0000-0100-000049000000}" name="_x000a_CMS Medicare Part C &amp; D Star Ratings Measures"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calculatedColumnFormula>
    </tableColumn>
    <tableColumn id="22" xr3:uid="{00000000-0010-0000-0100-000016000000}" name="_x000a_CMS Medicare Shared Savings Program (MSSP) ACO and Next Generation ACO_x000a_"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calculatedColumnFormula>
    </tableColumn>
    <tableColumn id="74" xr3:uid="{25598084-E522-4EC9-8469-030A3409533C}" name="_x000a_CMS Merit-based Incentive Payment System (MIP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calculatedColumnFormula>
    </tableColumn>
    <tableColumn id="76" xr3:uid="{00000000-0010-0000-0100-00004C000000}" name="_x000a_Core Quality Measures Collaborative Core Sets"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calculatedColumnFormula>
    </tableColumn>
    <tableColumn id="20" xr3:uid="{00000000-0010-0000-0100-000014000000}" name="_x000a_CMS Hospital Value-Based Purchasing"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calculatedColumnFormula>
    </tableColumn>
    <tableColumn id="27" xr3:uid="{00000000-0010-0000-0100-00001B000000}" name="_x000a_CMS Medicare Hospital Compare"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calculatedColumnFormula>
    </tableColumn>
    <tableColumn id="78" xr3:uid="{00000000-0010-0000-0100-00004E000000}" name="_x000a_Joint Commission Performance  Measure Lis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calculatedColumnFormula>
    </tableColumn>
    <tableColumn id="79" xr3:uid="{00000000-0010-0000-0100-00004F000000}" name="_x000a_Catalyst for Payment Reform Employer-Purchaser Measure Set"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calculatedColumnFormula>
    </tableColumn>
    <tableColumn id="80" xr3:uid="{00000000-0010-0000-0100-000050000000}" name="_x000a_California AMP Commercial ACO Measure Set_x000a__x000a__x000a__x000a_"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calculatedColumnFormula>
    </tableColumn>
    <tableColumn id="85" xr3:uid="{00000000-0010-0000-0100-000055000000}" name="_x000a_California AMP Medi-Cal Managed Care Measure Set_x000a__x000a__x000a__x000a_"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calculatedColumnFormula>
    </tableColumn>
    <tableColumn id="69" xr3:uid="{00000000-0010-0000-0100-000045000000}" name="_x000a_Minnesota Integrated Health Partnership Measures"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calculatedColumnFormula>
    </tableColumn>
    <tableColumn id="70" xr3:uid="{00000000-0010-0000-0100-000046000000}" name="_x000a_Oregon CCO Incentive Measures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calculatedColumnFormula>
    </tableColumn>
    <tableColumn id="40" xr3:uid="{00000000-0010-0000-0100-000028000000}" name="_x000a_Rhode Island OHIC Aligned Measure Set for ACOs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calculatedColumnFormula>
    </tableColumn>
    <tableColumn id="86" xr3:uid="{00000000-0010-0000-0100-000056000000}" name="_x000a_Washington State Common Measure Set for Health Care Quality and Cost _x000a__x000a__x000a_" dataDxfId="63" totalsRowDxfId="6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54" totalsRowShown="0" headerRowDxfId="58" dataDxfId="56" headerRowBorderDxfId="57" tableBorderDxfId="55" totalsRowBorderDxfId="54">
  <autoFilter ref="A2:N54" xr:uid="{00000000-0009-0000-0100-000002000000}"/>
  <sortState xmlns:xlrd2="http://schemas.microsoft.com/office/spreadsheetml/2017/richdata2" ref="A2:M53">
    <sortCondition ref="A1:A53"/>
  </sortState>
  <tableColumns count="14">
    <tableColumn id="1" xr3:uid="{00000000-0010-0000-0200-000001000000}" name="#" dataDxfId="53">
      <calculatedColumnFormula>'Measure Selection Tool'!A6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H816" totalsRowShown="0" headerRowDxfId="39" dataDxfId="37" headerRowBorderDxfId="38" tableBorderDxfId="36">
  <autoFilter ref="A3:AH816" xr:uid="{00000000-0009-0000-0100-000003000000}"/>
  <sortState xmlns:xlrd2="http://schemas.microsoft.com/office/spreadsheetml/2017/richdata2" ref="A4:AH816">
    <sortCondition ref="C3:C816"/>
  </sortState>
  <tableColumns count="34">
    <tableColumn id="22" xr3:uid="{00000000-0010-0000-0300-000016000000}" name="BV Library #" dataDxfId="35"/>
    <tableColumn id="1" xr3:uid="{00000000-0010-0000-0300-000001000000}" name="Measure Name" dataDxfId="34"/>
    <tableColumn id="2" xr3:uid="{00000000-0010-0000-0300-000002000000}" name="NQF #" dataDxfId="33"/>
    <tableColumn id="48" xr3:uid="{00000000-0010-0000-0300-000030000000}" name="NQF Endorsement Status as of February 2021" dataDxfId="32"/>
    <tableColumn id="38" xr3:uid="{00000000-0010-0000-0300-000026000000}" name="Steward" dataDxfId="31"/>
    <tableColumn id="21" xr3:uid="{00000000-0010-0000-0300-000015000000}" name="CMS Quality ID" dataDxfId="30"/>
    <tableColumn id="37" xr3:uid="{00000000-0010-0000-0300-000025000000}" name="CMS eCQM ID as of June 2020" dataDxfId="29"/>
    <tableColumn id="4" xr3:uid="{00000000-0010-0000-0300-000004000000}" name="Description" dataDxfId="28"/>
    <tableColumn id="30" xr3:uid="{00000000-0010-0000-0300-00001E000000}" name="Domain" dataDxfId="27"/>
    <tableColumn id="29" xr3:uid="{00000000-0010-0000-0300-00001D000000}" name="Condition" dataDxfId="26"/>
    <tableColumn id="28" xr3:uid="{00000000-0010-0000-0300-00001C000000}" name="Measure Type" dataDxfId="25"/>
    <tableColumn id="12" xr3:uid="{00000000-0010-0000-0300-00000C000000}" name="Populations" dataDxfId="24"/>
    <tableColumn id="20" xr3:uid="{00000000-0010-0000-0300-000014000000}" name="Data Source" dataDxfId="23"/>
    <tableColumn id="15" xr3:uid="{458F7288-FD25-44AA-89AE-BC7A20C0FCD6}" name="Disparities-sensitive Status" dataDxfId="22"/>
    <tableColumn id="5" xr3:uid="{00000000-0010-0000-0300-000005000000}" name="Count of Federal Programs used by:" dataDxfId="21">
      <calculatedColumnFormula>COUNTIF(Table48[[#This Row],[CMMI Comprehensive Primary Care Plus (CPC+)
Version Date: CY 2021]:[CMS Merit-based Incentive Payment System (MIPS)
Version Date: CY 2021]],"*yes*")</calculatedColumnFormula>
    </tableColumn>
    <tableColumn id="11" xr3:uid="{00000000-0010-0000-0300-00000B000000}" name="CMMI Comprehensive Primary Care Plus (CPC+)_x000a__x000a__x000a_Version Date: CY 2021" dataDxfId="20"/>
    <tableColumn id="6" xr3:uid="{00000000-0010-0000-0300-000006000000}" name="CMS Core Set of Children’s Health Care Quality Measures for Medicaid and CHIP (Child Core Set)_x000a__x000a_Version Date: CY 2021" dataDxfId="19"/>
    <tableColumn id="9" xr3:uid="{00000000-0010-0000-0300-000009000000}" name="CMS Core Set of Health Care Quality Measures for Adults Enrolled in Medicaid (Medicaid Adult Core Set)_x000a__x000a_Version Date: CY 2021" dataDxfId="18"/>
    <tableColumn id="14" xr3:uid="{00000000-0010-0000-0300-00000E000000}" name="CMS Electronic Clinical Quality Measures (eCQMs) for Eligible Professionals (EP)/Eligible Clinicians_x000a__x000a_Version Date: CY 2021" dataDxfId="17"/>
    <tableColumn id="8" xr3:uid="{00000000-0010-0000-0300-000008000000}" name="CMS Health Home Measure Set _x000a__x000a__x000a__x000a_Version Date: FY 2020" dataDxfId="16"/>
    <tableColumn id="26" xr3:uid="{00000000-0010-0000-0300-00001A000000}" name="CMS Medicare Part C &amp; D Star Ratings Measures_x000a__x000a__x000a_Version Date: Contract Year 2021" dataDxfId="15"/>
    <tableColumn id="10" xr3:uid="{00000000-0010-0000-0300-00000A000000}" name="CMS Medicare Shared Savings Program (MSSP) ACO and Next Generation ACO_x000a__x000a_Version Date: CY 2021" dataDxfId="14"/>
    <tableColumn id="32" xr3:uid="{00000000-0010-0000-0300-000020000000}" name="CMS Merit-based Incentive Payment System (MIPS)_x000a__x000a__x000a_Version Date: CY 2021" dataDxfId="13"/>
    <tableColumn id="24" xr3:uid="{81CF8436-93B4-44F1-B82D-76CBAF00939D}" name="Core Quality Measures Collaborative Core Sets_x000a__x000a__x000a_Version Date: October 2020" dataDxfId="12"/>
    <tableColumn id="18" xr3:uid="{00000000-0010-0000-0300-000012000000}" name="CMS Hospital Value-Based Purchasing_x000a__x000a__x000a_Version Date: FY 2021" dataDxfId="11"/>
    <tableColumn id="17" xr3:uid="{00000000-0010-0000-0300-000011000000}" name="CMS Medicare Hospital Compare_x000a__x000a__x000a__x000a_Version Date: January 2021" dataDxfId="10"/>
    <tableColumn id="33" xr3:uid="{00000000-0010-0000-0300-000021000000}" name="Joint Commission Performance  Measure List_x000a__x000a__x000a_Version Date: CY 2021" dataDxfId="9"/>
    <tableColumn id="7" xr3:uid="{00000000-0010-0000-0300-000007000000}" name="Catalyst for Payment Reform Employer-Purchaser Measure Set_x000a__x000a__x000a_Version Date: October 2015" dataDxfId="8"/>
    <tableColumn id="35" xr3:uid="{00000000-0010-0000-0300-000023000000}" name="California AMP Commercial ACO Measure Set_x000a__x000a__x000a_Version Date: CY 2021" dataDxfId="7"/>
    <tableColumn id="19" xr3:uid="{00000000-0010-0000-0300-000013000000}" name="California AMP Medi-Cal Managed Care Measure Set_x000a__x000a__x000a_Version Date: CY 2021" dataDxfId="6"/>
    <tableColumn id="3" xr3:uid="{00000000-0010-0000-0300-000003000000}" name="Minnesota Integrated Health Partnership Measures_x000a__x000a__x000a_Version Date: CY 2021" dataDxfId="5"/>
    <tableColumn id="23" xr3:uid="{00000000-0010-0000-0300-000017000000}" name="Oregon CCO Incentive Measures _x000a__x000a__x000a__x000a_Version Date: CY 2021" dataDxfId="4"/>
    <tableColumn id="16" xr3:uid="{00000000-0010-0000-0300-000010000000}" name="Rhode Island OHIC Aligned Measure Set for ACOs_x000a__x000a__x000a_Version Date: CY 2021" dataDxfId="3"/>
    <tableColumn id="27" xr3:uid="{00000000-0010-0000-0300-00001B000000}" name="Washington State Common Measure Set for Health Care Quality and Cost_x000a__x000a_Version Date: CY 2021"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4.bin"/><Relationship Id="rId4" Type="http://schemas.openxmlformats.org/officeDocument/2006/relationships/hyperlink" Target="http://www.cdc.gov/nutrition/downloads/State-Indicator-Report-Fruits-Vegetables-201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nnovation.cms.gov/initiatives/comprehensive-primary-care-plus" TargetMode="External"/><Relationship Id="rId13" Type="http://schemas.openxmlformats.org/officeDocument/2006/relationships/hyperlink" Target="https://www.oregon.gov/oha/HPA/ANALYTICS/CCOMetrics/2020-CCO-incentive-measures.pdf" TargetMode="External"/><Relationship Id="rId18" Type="http://schemas.openxmlformats.org/officeDocument/2006/relationships/hyperlink" Target="https://www.jointcommission.org/measurement/measures/" TargetMode="External"/><Relationship Id="rId3" Type="http://schemas.openxmlformats.org/officeDocument/2006/relationships/hyperlink" Target="https://www.cms.gov/Medicare/Medicare-Fee-for-Service-Payment/sharedsavingsprogram/Quality-Measures-Standards.html" TargetMode="External"/><Relationship Id="rId7" Type="http://schemas.openxmlformats.org/officeDocument/2006/relationships/hyperlink" Target="https://www.catalyze.org/product/cpr-employer-purchaser-guide-quality-measure-selection/" TargetMode="External"/><Relationship Id="rId12" Type="http://schemas.openxmlformats.org/officeDocument/2006/relationships/hyperlink" Target="https://www.catalyze.org/product/quality-measures-matter-2/" TargetMode="External"/><Relationship Id="rId17" Type="http://schemas.openxmlformats.org/officeDocument/2006/relationships/hyperlink" Target="https://www.iha.org/sites/default/files/resources/my_2020_amp_measure_set_20191125.pdf" TargetMode="External"/><Relationship Id="rId2" Type="http://schemas.openxmlformats.org/officeDocument/2006/relationships/hyperlink" Target="https://www.medicaid.gov/state-resource-center/medicaid-state-technical-assistance/health-homes-technical-assistance/health-home-information-resource-center.html" TargetMode="External"/><Relationship Id="rId16" Type="http://schemas.openxmlformats.org/officeDocument/2006/relationships/hyperlink" Target="https://mn.gov/dhs/assets/2020-ihp-rfp-appendix-f2_tcm1053-396930.docx" TargetMode="External"/><Relationship Id="rId20" Type="http://schemas.openxmlformats.org/officeDocument/2006/relationships/printerSettings" Target="../printerSettings/printerSettings5.bin"/><Relationship Id="rId1" Type="http://schemas.openxmlformats.org/officeDocument/2006/relationships/hyperlink" Target="https://www.cms.gov/medicare/quality-initiatives-patient-assessment-instruments/hospitalqualityinits/hospitalcompare.html" TargetMode="External"/><Relationship Id="rId6" Type="http://schemas.openxmlformats.org/officeDocument/2006/relationships/hyperlink" Target="https://www.iha.org/our-work/accountability/commercial-aco" TargetMode="External"/><Relationship Id="rId11" Type="http://schemas.openxmlformats.org/officeDocument/2006/relationships/hyperlink" Target="http://www.ohic.ri.gov/ohic-measure%20alignment.php" TargetMode="External"/><Relationship Id="rId5" Type="http://schemas.openxmlformats.org/officeDocument/2006/relationships/hyperlink" Target="http://www.hca.wa.gov/about-hca/healthier-washington/performance-measures" TargetMode="External"/><Relationship Id="rId15" Type="http://schemas.openxmlformats.org/officeDocument/2006/relationships/hyperlink" Target="http://www.ohic.ri.gov/documents/2019/October%202019/Measure%20Alginment/OHIC%20Aligned%20Measure%20Sets%20-%20CY%202020.pdf" TargetMode="External"/><Relationship Id="rId10" Type="http://schemas.openxmlformats.org/officeDocument/2006/relationships/hyperlink" Target="https://www.iha.org/our-work/accountability/medi-cal" TargetMode="External"/><Relationship Id="rId19" Type="http://schemas.openxmlformats.org/officeDocument/2006/relationships/hyperlink" Target="http://www.cms.gov/Medicare/Prescription-Drug-Coverage/PrescriptionDrugCovGenIn/PerformanceData.html" TargetMode="External"/><Relationship Id="rId4" Type="http://schemas.openxmlformats.org/officeDocument/2006/relationships/hyperlink" Target="https://www.cms.gov/Medicare/Quality-Initiatives-Patient-Assessment-Instruments/QualityMeasures/Downloads/ACO-and-PCMH-Primary-Care-Measures.pdf" TargetMode="External"/><Relationship Id="rId9" Type="http://schemas.openxmlformats.org/officeDocument/2006/relationships/hyperlink" Target="https://www.cms.gov/Regulations-and-Guidance/Legislation/EHRIncentivePrograms/eCQM_Library.html" TargetMode="External"/><Relationship Id="rId14" Type="http://schemas.openxmlformats.org/officeDocument/2006/relationships/hyperlink" Target="https://www.iha.org/sites/default/files/resources/my_2020_amp_measure_set_20191125.pdf"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C6938"/>
  </sheetPr>
  <dimension ref="A1:F147"/>
  <sheetViews>
    <sheetView zoomScale="55" zoomScaleNormal="55" zoomScalePageLayoutView="55" workbookViewId="0">
      <selection activeCell="H3" sqref="H3"/>
    </sheetView>
  </sheetViews>
  <sheetFormatPr defaultColWidth="8.81640625" defaultRowHeight="14.5"/>
  <cols>
    <col min="1" max="1" width="5.7265625" style="25" customWidth="1"/>
    <col min="2" max="2" width="5.7265625" style="66" customWidth="1"/>
    <col min="3" max="3" width="5.453125" style="66" customWidth="1"/>
    <col min="4" max="4" width="134.81640625" style="66" customWidth="1"/>
    <col min="5" max="16384" width="8.81640625" style="66"/>
  </cols>
  <sheetData>
    <row r="1" spans="1:6" s="80" customFormat="1" ht="89.15" customHeight="1">
      <c r="A1" s="266" t="s">
        <v>2203</v>
      </c>
      <c r="B1" s="266"/>
      <c r="C1" s="266"/>
      <c r="D1" s="266"/>
    </row>
    <row r="2" spans="1:6" s="85" customFormat="1" ht="51" customHeight="1">
      <c r="A2" s="84"/>
      <c r="B2" s="270" t="s">
        <v>3495</v>
      </c>
      <c r="C2" s="270"/>
      <c r="D2" s="270"/>
    </row>
    <row r="3" spans="1:6" s="24" customFormat="1" ht="124.5" customHeight="1">
      <c r="A3" s="67"/>
      <c r="B3" s="272" t="s">
        <v>626</v>
      </c>
      <c r="C3" s="272"/>
      <c r="D3" s="272"/>
    </row>
    <row r="4" spans="1:6" s="24" customFormat="1" ht="88" customHeight="1">
      <c r="A4" s="67"/>
      <c r="B4" s="269" t="s">
        <v>1895</v>
      </c>
      <c r="C4" s="269"/>
      <c r="D4" s="269"/>
    </row>
    <row r="5" spans="1:6" s="24" customFormat="1" ht="79.5" customHeight="1" thickBot="1">
      <c r="A5" s="67"/>
      <c r="B5" s="259" t="s">
        <v>3024</v>
      </c>
      <c r="C5" s="259"/>
      <c r="D5" s="259"/>
    </row>
    <row r="6" spans="1:6" s="93" customFormat="1" ht="62.15" customHeight="1" thickTop="1">
      <c r="B6" s="273" t="s">
        <v>617</v>
      </c>
      <c r="C6" s="273"/>
      <c r="D6" s="273"/>
    </row>
    <row r="7" spans="1:6" s="90" customFormat="1" ht="35.15" customHeight="1">
      <c r="B7" s="267" t="s">
        <v>688</v>
      </c>
      <c r="C7" s="267"/>
      <c r="D7" s="267"/>
    </row>
    <row r="8" spans="1:6" s="90" customFormat="1" ht="35.15" customHeight="1">
      <c r="B8" s="267" t="s">
        <v>689</v>
      </c>
      <c r="C8" s="267"/>
      <c r="D8" s="267"/>
    </row>
    <row r="9" spans="1:6" s="90" customFormat="1" ht="35.15" customHeight="1">
      <c r="B9" s="271" t="s">
        <v>690</v>
      </c>
      <c r="C9" s="271"/>
      <c r="D9" s="271"/>
      <c r="F9" s="140"/>
    </row>
    <row r="10" spans="1:6" s="90" customFormat="1" ht="35.15" customHeight="1">
      <c r="B10" s="267" t="s">
        <v>691</v>
      </c>
      <c r="C10" s="267"/>
      <c r="D10" s="267"/>
    </row>
    <row r="11" spans="1:6" s="91" customFormat="1" ht="30" customHeight="1">
      <c r="B11" s="92"/>
      <c r="C11" s="92"/>
    </row>
    <row r="12" spans="1:6" s="94" customFormat="1" ht="30" customHeight="1" thickBot="1">
      <c r="A12" s="268"/>
      <c r="B12" s="268"/>
      <c r="C12" s="268"/>
      <c r="D12" s="268"/>
    </row>
    <row r="13" spans="1:6" s="74" customFormat="1" ht="70" customHeight="1" thickTop="1">
      <c r="A13" s="260" t="s">
        <v>618</v>
      </c>
      <c r="B13" s="260"/>
      <c r="C13" s="260"/>
      <c r="D13" s="260"/>
    </row>
    <row r="14" spans="1:6" s="73" customFormat="1" ht="40" customHeight="1">
      <c r="A14" s="72"/>
      <c r="B14" s="274" t="s">
        <v>616</v>
      </c>
      <c r="C14" s="274"/>
      <c r="D14" s="274"/>
    </row>
    <row r="15" spans="1:6" s="70" customFormat="1" ht="199" customHeight="1" thickBot="1">
      <c r="A15" s="69"/>
      <c r="B15" s="262" t="s">
        <v>3025</v>
      </c>
      <c r="C15" s="262"/>
      <c r="D15" s="262"/>
    </row>
    <row r="16" spans="1:6" s="74" customFormat="1" ht="70" customHeight="1" thickTop="1">
      <c r="A16" s="260" t="s">
        <v>600</v>
      </c>
      <c r="B16" s="260"/>
      <c r="C16" s="260"/>
      <c r="D16" s="260"/>
    </row>
    <row r="17" spans="1:6" s="70" customFormat="1" ht="40" customHeight="1">
      <c r="A17" s="69"/>
      <c r="B17" s="274" t="s">
        <v>615</v>
      </c>
      <c r="C17" s="274"/>
      <c r="D17" s="274"/>
    </row>
    <row r="18" spans="1:6" s="74" customFormat="1" ht="129.75" customHeight="1">
      <c r="A18" s="69"/>
      <c r="B18" s="262" t="s">
        <v>3222</v>
      </c>
      <c r="C18" s="262"/>
      <c r="D18" s="262"/>
    </row>
    <row r="19" spans="1:6" s="74" customFormat="1" ht="194.25" customHeight="1">
      <c r="A19" s="69"/>
      <c r="B19" s="263" t="s">
        <v>3223</v>
      </c>
      <c r="C19" s="263"/>
      <c r="D19" s="263"/>
      <c r="E19" s="76"/>
      <c r="F19" s="76"/>
    </row>
    <row r="20" spans="1:6" s="74" customFormat="1" ht="156" customHeight="1" thickBot="1">
      <c r="A20" s="69"/>
      <c r="B20" s="263" t="s">
        <v>3224</v>
      </c>
      <c r="C20" s="263"/>
      <c r="D20" s="263"/>
    </row>
    <row r="21" spans="1:6" s="74" customFormat="1" ht="70" customHeight="1" thickTop="1">
      <c r="A21" s="260" t="s">
        <v>2142</v>
      </c>
      <c r="B21" s="260"/>
      <c r="C21" s="260"/>
      <c r="D21" s="260"/>
    </row>
    <row r="22" spans="1:6" s="70" customFormat="1" ht="40" customHeight="1">
      <c r="A22" s="69"/>
      <c r="B22" s="274" t="s">
        <v>614</v>
      </c>
      <c r="C22" s="274"/>
      <c r="D22" s="274"/>
    </row>
    <row r="23" spans="1:6" s="70" customFormat="1" ht="75" customHeight="1">
      <c r="A23" s="69"/>
      <c r="B23" s="262" t="s">
        <v>3220</v>
      </c>
      <c r="C23" s="262"/>
      <c r="D23" s="262"/>
    </row>
    <row r="24" spans="1:6" s="70" customFormat="1" ht="61.5" customHeight="1">
      <c r="A24" s="69"/>
      <c r="B24" s="188"/>
      <c r="C24" s="188"/>
      <c r="D24" s="79" t="s">
        <v>3261</v>
      </c>
    </row>
    <row r="25" spans="1:6" s="70" customFormat="1" ht="61.5" customHeight="1">
      <c r="A25" s="69"/>
      <c r="B25" s="188"/>
      <c r="C25" s="188"/>
      <c r="D25" s="79" t="s">
        <v>3262</v>
      </c>
    </row>
    <row r="26" spans="1:6" s="70" customFormat="1" ht="61.5" customHeight="1">
      <c r="A26" s="69"/>
      <c r="B26" s="188"/>
      <c r="C26" s="188"/>
      <c r="D26" s="79" t="s">
        <v>3500</v>
      </c>
    </row>
    <row r="27" spans="1:6" s="70" customFormat="1" ht="61.5" customHeight="1">
      <c r="A27" s="69"/>
      <c r="B27" s="188"/>
      <c r="C27" s="188"/>
      <c r="D27" s="79" t="s">
        <v>3263</v>
      </c>
    </row>
    <row r="28" spans="1:6" s="70" customFormat="1" ht="60.75" customHeight="1">
      <c r="A28" s="69"/>
      <c r="B28" s="188"/>
      <c r="C28" s="188"/>
      <c r="D28" s="79" t="s">
        <v>3501</v>
      </c>
    </row>
    <row r="29" spans="1:6" s="70" customFormat="1" ht="130" customHeight="1">
      <c r="A29" s="69"/>
      <c r="B29" s="226"/>
      <c r="C29" s="226"/>
      <c r="D29" s="79" t="s">
        <v>3264</v>
      </c>
    </row>
    <row r="30" spans="1:6" s="70" customFormat="1" ht="76.5" customHeight="1">
      <c r="A30" s="69"/>
      <c r="B30" s="262" t="s">
        <v>3026</v>
      </c>
      <c r="C30" s="262"/>
      <c r="D30" s="262"/>
    </row>
    <row r="31" spans="1:6" s="70" customFormat="1" ht="120" customHeight="1">
      <c r="A31" s="69"/>
      <c r="B31" s="275" t="s">
        <v>3249</v>
      </c>
      <c r="C31" s="262"/>
      <c r="D31" s="262"/>
    </row>
    <row r="32" spans="1:6" s="70" customFormat="1" ht="30" customHeight="1">
      <c r="A32" s="69"/>
      <c r="B32" s="78"/>
      <c r="C32" s="78"/>
      <c r="D32" s="78"/>
    </row>
    <row r="33" spans="1:4" s="77" customFormat="1" ht="144.75" customHeight="1">
      <c r="A33" s="69"/>
      <c r="B33" s="71" t="s">
        <v>601</v>
      </c>
      <c r="C33" s="276" t="s">
        <v>3496</v>
      </c>
      <c r="D33" s="276"/>
    </row>
    <row r="34" spans="1:4" s="77" customFormat="1" ht="31" customHeight="1">
      <c r="A34" s="75"/>
      <c r="B34" s="71"/>
      <c r="C34" s="76"/>
      <c r="D34" s="79" t="s">
        <v>2140</v>
      </c>
    </row>
    <row r="35" spans="1:4" s="77" customFormat="1" ht="31" customHeight="1">
      <c r="A35" s="75"/>
      <c r="B35" s="71"/>
      <c r="C35" s="76"/>
      <c r="D35" s="79" t="s">
        <v>3422</v>
      </c>
    </row>
    <row r="36" spans="1:4" s="77" customFormat="1" ht="31" customHeight="1">
      <c r="A36" s="75"/>
      <c r="B36" s="71"/>
      <c r="C36" s="210"/>
      <c r="D36" s="79" t="s">
        <v>3003</v>
      </c>
    </row>
    <row r="37" spans="1:4" s="77" customFormat="1" ht="31" customHeight="1">
      <c r="A37" s="75"/>
      <c r="B37" s="71"/>
      <c r="C37" s="210"/>
      <c r="D37" s="79" t="s">
        <v>3004</v>
      </c>
    </row>
    <row r="38" spans="1:4" s="77" customFormat="1" ht="31" customHeight="1">
      <c r="A38" s="75"/>
      <c r="B38" s="71"/>
      <c r="C38" s="76"/>
      <c r="D38" s="79" t="s">
        <v>3226</v>
      </c>
    </row>
    <row r="39" spans="1:4" s="77" customFormat="1" ht="31" customHeight="1">
      <c r="A39" s="75"/>
      <c r="B39" s="71"/>
      <c r="C39" s="76"/>
      <c r="D39" s="79" t="s">
        <v>3005</v>
      </c>
    </row>
    <row r="40" spans="1:4" s="77" customFormat="1" ht="31" customHeight="1">
      <c r="A40" s="75"/>
      <c r="B40" s="71"/>
      <c r="C40" s="185"/>
      <c r="D40" s="79" t="s">
        <v>3006</v>
      </c>
    </row>
    <row r="41" spans="1:4" s="77" customFormat="1" ht="31" customHeight="1">
      <c r="A41" s="75"/>
      <c r="B41" s="71"/>
      <c r="C41" s="185"/>
      <c r="D41" s="79" t="s">
        <v>3007</v>
      </c>
    </row>
    <row r="42" spans="1:4" s="77" customFormat="1" ht="31" customHeight="1">
      <c r="A42" s="75"/>
      <c r="B42" s="71"/>
      <c r="C42" s="185"/>
      <c r="D42" s="79" t="s">
        <v>3008</v>
      </c>
    </row>
    <row r="43" spans="1:4" s="77" customFormat="1" ht="31" customHeight="1">
      <c r="A43" s="75"/>
      <c r="B43" s="71"/>
      <c r="C43" s="185"/>
      <c r="D43" s="79" t="s">
        <v>3009</v>
      </c>
    </row>
    <row r="44" spans="1:4" s="77" customFormat="1" ht="31" customHeight="1">
      <c r="A44" s="75"/>
      <c r="B44" s="71"/>
      <c r="C44" s="76"/>
      <c r="D44" s="79" t="s">
        <v>3010</v>
      </c>
    </row>
    <row r="45" spans="1:4" s="77" customFormat="1" ht="31" customHeight="1">
      <c r="A45" s="75"/>
      <c r="B45" s="71"/>
      <c r="C45" s="227"/>
      <c r="D45" s="79" t="s">
        <v>3208</v>
      </c>
    </row>
    <row r="46" spans="1:4" s="70" customFormat="1" ht="23.15" customHeight="1">
      <c r="A46" s="75"/>
      <c r="B46" s="71"/>
      <c r="C46" s="76"/>
      <c r="D46" s="79" t="s">
        <v>2141</v>
      </c>
    </row>
    <row r="47" spans="1:4" s="70" customFormat="1" ht="32.15" customHeight="1">
      <c r="A47" s="75"/>
      <c r="B47" s="71"/>
      <c r="C47" s="76"/>
      <c r="D47" s="79" t="s">
        <v>3221</v>
      </c>
    </row>
    <row r="48" spans="1:4" s="69" customFormat="1" ht="84.75" customHeight="1">
      <c r="B48" s="68"/>
      <c r="C48" s="68"/>
      <c r="D48" s="83" t="s">
        <v>3027</v>
      </c>
    </row>
    <row r="49" spans="1:4" s="73" customFormat="1" ht="82" customHeight="1">
      <c r="A49" s="69"/>
      <c r="B49" s="71" t="s">
        <v>602</v>
      </c>
      <c r="C49" s="265" t="s">
        <v>603</v>
      </c>
      <c r="D49" s="265"/>
    </row>
    <row r="50" spans="1:4" s="77" customFormat="1" ht="29.15" customHeight="1">
      <c r="A50" s="75"/>
      <c r="B50" s="71"/>
      <c r="C50" s="76"/>
      <c r="D50" s="79" t="s">
        <v>2140</v>
      </c>
    </row>
    <row r="51" spans="1:4" s="77" customFormat="1" ht="29.15" customHeight="1">
      <c r="A51" s="75"/>
      <c r="B51" s="71"/>
      <c r="C51" s="210"/>
      <c r="D51" s="79" t="s">
        <v>3422</v>
      </c>
    </row>
    <row r="52" spans="1:4" s="77" customFormat="1" ht="29.15" customHeight="1">
      <c r="A52" s="75"/>
      <c r="B52" s="71"/>
      <c r="C52" s="76"/>
      <c r="D52" s="79" t="s">
        <v>3003</v>
      </c>
    </row>
    <row r="53" spans="1:4" s="77" customFormat="1" ht="29.15" customHeight="1">
      <c r="A53" s="75"/>
      <c r="B53" s="71"/>
      <c r="C53" s="210"/>
      <c r="D53" s="79" t="s">
        <v>3004</v>
      </c>
    </row>
    <row r="54" spans="1:4" s="77" customFormat="1" ht="29.15" customHeight="1">
      <c r="A54" s="75"/>
      <c r="B54" s="71"/>
      <c r="C54" s="76"/>
      <c r="D54" s="79" t="s">
        <v>3226</v>
      </c>
    </row>
    <row r="55" spans="1:4" s="77" customFormat="1" ht="29.15" customHeight="1">
      <c r="A55" s="75"/>
      <c r="B55" s="71"/>
      <c r="C55" s="76"/>
      <c r="D55" s="79" t="s">
        <v>3005</v>
      </c>
    </row>
    <row r="56" spans="1:4" s="77" customFormat="1" ht="29.15" customHeight="1">
      <c r="A56" s="75"/>
      <c r="B56" s="71"/>
      <c r="C56" s="185"/>
      <c r="D56" s="79" t="s">
        <v>3006</v>
      </c>
    </row>
    <row r="57" spans="1:4" s="77" customFormat="1" ht="29.15" customHeight="1">
      <c r="A57" s="75"/>
      <c r="B57" s="71"/>
      <c r="C57" s="185"/>
      <c r="D57" s="79" t="s">
        <v>3007</v>
      </c>
    </row>
    <row r="58" spans="1:4" s="77" customFormat="1" ht="29.15" customHeight="1">
      <c r="A58" s="75"/>
      <c r="B58" s="71"/>
      <c r="C58" s="185"/>
      <c r="D58" s="79" t="s">
        <v>3008</v>
      </c>
    </row>
    <row r="59" spans="1:4" s="77" customFormat="1" ht="29.15" customHeight="1">
      <c r="A59" s="75"/>
      <c r="B59" s="71"/>
      <c r="C59" s="185"/>
      <c r="D59" s="79" t="s">
        <v>3009</v>
      </c>
    </row>
    <row r="60" spans="1:4" s="77" customFormat="1" ht="29.15" customHeight="1">
      <c r="A60" s="75"/>
      <c r="B60" s="71"/>
      <c r="C60" s="185"/>
      <c r="D60" s="79" t="s">
        <v>3010</v>
      </c>
    </row>
    <row r="61" spans="1:4" s="77" customFormat="1" ht="31" customHeight="1">
      <c r="A61" s="75"/>
      <c r="B61" s="71"/>
      <c r="C61" s="227"/>
      <c r="D61" s="79" t="s">
        <v>3208</v>
      </c>
    </row>
    <row r="62" spans="1:4" s="77" customFormat="1" ht="29.15" customHeight="1">
      <c r="A62" s="75"/>
      <c r="B62" s="71"/>
      <c r="C62" s="185"/>
      <c r="D62" s="79" t="s">
        <v>2141</v>
      </c>
    </row>
    <row r="63" spans="1:4" s="75" customFormat="1" ht="50.15" customHeight="1">
      <c r="B63" s="71"/>
      <c r="C63" s="76"/>
      <c r="D63" s="79" t="s">
        <v>3221</v>
      </c>
    </row>
    <row r="64" spans="1:4" s="73" customFormat="1" ht="35.25" customHeight="1">
      <c r="A64" s="69"/>
      <c r="B64" s="71" t="s">
        <v>604</v>
      </c>
      <c r="C64" s="265" t="s">
        <v>2143</v>
      </c>
      <c r="D64" s="265"/>
    </row>
    <row r="65" spans="1:4" s="75" customFormat="1" ht="90" customHeight="1">
      <c r="B65" s="71"/>
      <c r="C65" s="76"/>
      <c r="D65" s="79" t="s">
        <v>3209</v>
      </c>
    </row>
    <row r="66" spans="1:4" s="69" customFormat="1" ht="210" customHeight="1">
      <c r="B66" s="71" t="s">
        <v>605</v>
      </c>
      <c r="C66" s="265" t="s">
        <v>3210</v>
      </c>
      <c r="D66" s="265"/>
    </row>
    <row r="67" spans="1:4" ht="228" customHeight="1" thickBot="1">
      <c r="A67" s="69"/>
      <c r="B67" s="71" t="s">
        <v>606</v>
      </c>
      <c r="C67" s="265" t="s">
        <v>3211</v>
      </c>
      <c r="D67" s="265"/>
    </row>
    <row r="68" spans="1:4" s="74" customFormat="1" ht="70" customHeight="1" thickTop="1">
      <c r="A68" s="260" t="s">
        <v>607</v>
      </c>
      <c r="B68" s="260"/>
      <c r="C68" s="260"/>
      <c r="D68" s="260"/>
    </row>
    <row r="69" spans="1:4" s="70" customFormat="1" ht="40" customHeight="1">
      <c r="A69" s="69"/>
      <c r="B69" s="274" t="s">
        <v>614</v>
      </c>
      <c r="C69" s="274"/>
      <c r="D69" s="274"/>
    </row>
    <row r="70" spans="1:4" s="70" customFormat="1" ht="108" customHeight="1">
      <c r="A70" s="69"/>
      <c r="B70" s="262" t="s">
        <v>3028</v>
      </c>
      <c r="C70" s="262"/>
      <c r="D70" s="262"/>
    </row>
    <row r="71" spans="1:4" s="73" customFormat="1" ht="32.15" customHeight="1">
      <c r="A71" s="72"/>
      <c r="B71" s="136" t="s">
        <v>608</v>
      </c>
      <c r="C71" s="264" t="s">
        <v>3212</v>
      </c>
      <c r="D71" s="264"/>
    </row>
    <row r="72" spans="1:4" s="73" customFormat="1" ht="32.15" customHeight="1">
      <c r="A72" s="72"/>
      <c r="B72" s="136" t="s">
        <v>609</v>
      </c>
      <c r="C72" s="264" t="s">
        <v>3213</v>
      </c>
      <c r="D72" s="264"/>
    </row>
    <row r="73" spans="1:4" s="73" customFormat="1" ht="32.15" customHeight="1">
      <c r="A73" s="72"/>
      <c r="B73" s="136" t="s">
        <v>610</v>
      </c>
      <c r="C73" s="264" t="s">
        <v>3214</v>
      </c>
      <c r="D73" s="264"/>
    </row>
    <row r="74" spans="1:4" s="69" customFormat="1" ht="73.5" customHeight="1">
      <c r="A74" s="72"/>
      <c r="B74" s="136" t="s">
        <v>611</v>
      </c>
      <c r="C74" s="261" t="s">
        <v>3215</v>
      </c>
      <c r="D74" s="261"/>
    </row>
    <row r="75" spans="1:4" s="69" customFormat="1" ht="63" customHeight="1">
      <c r="A75" s="72"/>
      <c r="B75" s="136" t="s">
        <v>612</v>
      </c>
      <c r="C75" s="261" t="s">
        <v>3216</v>
      </c>
      <c r="D75" s="261"/>
    </row>
    <row r="76" spans="1:4" ht="63" customHeight="1">
      <c r="B76" s="136" t="s">
        <v>613</v>
      </c>
      <c r="C76" s="261" t="s">
        <v>3217</v>
      </c>
      <c r="D76" s="261"/>
    </row>
    <row r="77" spans="1:4" ht="63" customHeight="1">
      <c r="B77" s="262" t="s">
        <v>3218</v>
      </c>
      <c r="C77" s="262"/>
      <c r="D77" s="262"/>
    </row>
    <row r="78" spans="1:4" s="70" customFormat="1" ht="164.25" customHeight="1">
      <c r="A78" s="69"/>
      <c r="B78" s="262" t="s">
        <v>3219</v>
      </c>
      <c r="C78" s="262"/>
      <c r="D78" s="262"/>
    </row>
    <row r="79" spans="1:4" s="70" customFormat="1" ht="90" customHeight="1">
      <c r="A79" s="69"/>
      <c r="B79" s="262" t="s">
        <v>3207</v>
      </c>
      <c r="C79" s="262"/>
      <c r="D79" s="262"/>
    </row>
    <row r="80" spans="1:4" s="135" customFormat="1" ht="18" customHeight="1">
      <c r="A80" s="133"/>
      <c r="B80" s="134"/>
      <c r="C80" s="134"/>
      <c r="D80" s="134"/>
    </row>
    <row r="81" spans="1:4" s="87" customFormat="1" ht="51.75" customHeight="1">
      <c r="A81" s="86"/>
      <c r="B81" s="257" t="s">
        <v>3505</v>
      </c>
      <c r="C81" s="257"/>
      <c r="D81" s="257"/>
    </row>
    <row r="82" spans="1:4" s="87" customFormat="1" ht="117" customHeight="1">
      <c r="A82" s="86"/>
      <c r="B82" s="258" t="s">
        <v>2144</v>
      </c>
      <c r="C82" s="258"/>
      <c r="D82" s="258"/>
    </row>
    <row r="83" spans="1:4" s="89" customFormat="1">
      <c r="A83" s="88"/>
    </row>
    <row r="84" spans="1:4" s="82" customFormat="1">
      <c r="A84" s="81"/>
    </row>
    <row r="85" spans="1:4" s="82" customFormat="1">
      <c r="A85" s="81"/>
    </row>
    <row r="86" spans="1:4" s="82" customFormat="1">
      <c r="A86" s="81"/>
    </row>
    <row r="87" spans="1:4" s="82" customFormat="1">
      <c r="A87" s="81"/>
    </row>
    <row r="88" spans="1:4" s="82" customFormat="1">
      <c r="A88" s="81"/>
    </row>
    <row r="89" spans="1:4" s="82" customFormat="1">
      <c r="A89" s="81"/>
    </row>
    <row r="90" spans="1:4" s="82" customFormat="1">
      <c r="A90" s="81"/>
    </row>
    <row r="91" spans="1:4" s="82" customFormat="1">
      <c r="A91" s="81"/>
    </row>
    <row r="92" spans="1:4" s="82" customFormat="1">
      <c r="A92" s="81"/>
    </row>
    <row r="93" spans="1:4" s="82" customFormat="1">
      <c r="A93" s="81"/>
    </row>
    <row r="94" spans="1:4" s="82" customFormat="1">
      <c r="A94" s="81"/>
    </row>
    <row r="95" spans="1:4" s="82" customFormat="1">
      <c r="A95" s="81"/>
    </row>
    <row r="96" spans="1:4" s="82" customFormat="1">
      <c r="A96" s="81"/>
    </row>
    <row r="97" spans="1:1" s="82" customFormat="1">
      <c r="A97" s="81"/>
    </row>
    <row r="98" spans="1:1" s="82" customFormat="1">
      <c r="A98" s="81"/>
    </row>
    <row r="99" spans="1:1" s="82" customFormat="1">
      <c r="A99" s="81"/>
    </row>
    <row r="100" spans="1:1" s="82" customFormat="1">
      <c r="A100" s="81"/>
    </row>
    <row r="101" spans="1:1" s="82" customFormat="1">
      <c r="A101" s="81"/>
    </row>
    <row r="102" spans="1:1" s="82" customFormat="1">
      <c r="A102" s="81"/>
    </row>
    <row r="103" spans="1:1" s="82" customFormat="1">
      <c r="A103" s="81"/>
    </row>
    <row r="104" spans="1:1" s="82" customFormat="1">
      <c r="A104" s="81"/>
    </row>
    <row r="105" spans="1:1" s="82" customFormat="1">
      <c r="A105" s="81"/>
    </row>
    <row r="106" spans="1:1" s="82" customFormat="1">
      <c r="A106" s="81"/>
    </row>
    <row r="107" spans="1:1" s="82" customFormat="1">
      <c r="A107" s="81"/>
    </row>
    <row r="108" spans="1:1" s="82" customFormat="1">
      <c r="A108" s="81"/>
    </row>
    <row r="109" spans="1:1" s="82" customFormat="1">
      <c r="A109" s="81"/>
    </row>
    <row r="110" spans="1:1" s="82" customFormat="1">
      <c r="A110" s="81"/>
    </row>
    <row r="111" spans="1:1" s="82" customFormat="1">
      <c r="A111" s="81"/>
    </row>
    <row r="112" spans="1:1" s="82" customFormat="1">
      <c r="A112" s="81"/>
    </row>
    <row r="113" spans="1:1" s="82" customFormat="1">
      <c r="A113" s="81"/>
    </row>
    <row r="114" spans="1:1" s="82" customFormat="1">
      <c r="A114" s="81"/>
    </row>
    <row r="115" spans="1:1" s="82" customFormat="1">
      <c r="A115" s="81"/>
    </row>
    <row r="116" spans="1:1" s="82" customFormat="1">
      <c r="A116" s="81"/>
    </row>
    <row r="117" spans="1:1" s="82" customFormat="1">
      <c r="A117" s="81"/>
    </row>
    <row r="118" spans="1:1" s="82" customFormat="1">
      <c r="A118" s="81"/>
    </row>
    <row r="119" spans="1:1" s="82" customFormat="1">
      <c r="A119" s="81"/>
    </row>
    <row r="120" spans="1:1" s="82" customFormat="1">
      <c r="A120" s="81"/>
    </row>
    <row r="121" spans="1:1" s="82" customFormat="1">
      <c r="A121" s="81"/>
    </row>
    <row r="122" spans="1:1" s="82" customFormat="1">
      <c r="A122" s="81"/>
    </row>
    <row r="123" spans="1:1" s="82" customFormat="1">
      <c r="A123" s="81"/>
    </row>
    <row r="124" spans="1:1" s="82" customFormat="1">
      <c r="A124" s="81"/>
    </row>
    <row r="125" spans="1:1" s="82" customFormat="1">
      <c r="A125" s="81"/>
    </row>
    <row r="126" spans="1:1" s="82" customFormat="1">
      <c r="A126" s="81"/>
    </row>
    <row r="127" spans="1:1" s="82" customFormat="1">
      <c r="A127" s="81"/>
    </row>
    <row r="128" spans="1:1" s="82" customFormat="1">
      <c r="A128" s="81"/>
    </row>
    <row r="129" spans="1:1" s="82" customFormat="1">
      <c r="A129" s="81"/>
    </row>
    <row r="130" spans="1:1" s="82" customFormat="1">
      <c r="A130" s="81"/>
    </row>
    <row r="131" spans="1:1" s="82" customFormat="1">
      <c r="A131" s="81"/>
    </row>
    <row r="132" spans="1:1" s="82" customFormat="1">
      <c r="A132" s="81"/>
    </row>
    <row r="133" spans="1:1" s="82" customFormat="1">
      <c r="A133" s="81"/>
    </row>
    <row r="134" spans="1:1" s="82" customFormat="1">
      <c r="A134" s="81"/>
    </row>
    <row r="135" spans="1:1" s="82" customFormat="1">
      <c r="A135" s="81"/>
    </row>
    <row r="136" spans="1:1" s="82" customFormat="1">
      <c r="A136" s="81"/>
    </row>
    <row r="137" spans="1:1" s="82" customFormat="1">
      <c r="A137" s="81"/>
    </row>
    <row r="138" spans="1:1" s="82" customFormat="1">
      <c r="A138" s="81"/>
    </row>
    <row r="139" spans="1:1" s="82" customFormat="1">
      <c r="A139" s="81"/>
    </row>
    <row r="140" spans="1:1" s="82" customFormat="1">
      <c r="A140" s="81"/>
    </row>
    <row r="141" spans="1:1" s="82" customFormat="1">
      <c r="A141" s="81"/>
    </row>
    <row r="142" spans="1:1" s="82" customFormat="1">
      <c r="A142" s="81"/>
    </row>
    <row r="143" spans="1:1" s="82" customFormat="1">
      <c r="A143" s="81"/>
    </row>
    <row r="144" spans="1:1" s="82" customFormat="1">
      <c r="A144" s="81"/>
    </row>
    <row r="145" spans="1:1" s="82" customFormat="1">
      <c r="A145" s="81"/>
    </row>
    <row r="146" spans="1:1" s="82" customFormat="1">
      <c r="A146" s="81"/>
    </row>
    <row r="147" spans="1:1" s="82" customFormat="1">
      <c r="A147" s="81"/>
    </row>
  </sheetData>
  <mergeCells count="43">
    <mergeCell ref="B79:D79"/>
    <mergeCell ref="B9:D9"/>
    <mergeCell ref="B3:D3"/>
    <mergeCell ref="B6:D6"/>
    <mergeCell ref="B15:D15"/>
    <mergeCell ref="B14:D14"/>
    <mergeCell ref="C74:D74"/>
    <mergeCell ref="B70:D70"/>
    <mergeCell ref="B69:D69"/>
    <mergeCell ref="B18:D18"/>
    <mergeCell ref="B17:D17"/>
    <mergeCell ref="C67:D67"/>
    <mergeCell ref="B22:D22"/>
    <mergeCell ref="B31:D31"/>
    <mergeCell ref="C33:D33"/>
    <mergeCell ref="C49:D49"/>
    <mergeCell ref="B23:D23"/>
    <mergeCell ref="B30:D30"/>
    <mergeCell ref="B77:D77"/>
    <mergeCell ref="C75:D75"/>
    <mergeCell ref="A1:D1"/>
    <mergeCell ref="B7:D7"/>
    <mergeCell ref="B8:D8"/>
    <mergeCell ref="B10:D10"/>
    <mergeCell ref="A12:D12"/>
    <mergeCell ref="B4:D4"/>
    <mergeCell ref="B2:D2"/>
    <mergeCell ref="B81:D81"/>
    <mergeCell ref="B82:D82"/>
    <mergeCell ref="B5:D5"/>
    <mergeCell ref="A13:D13"/>
    <mergeCell ref="A16:D16"/>
    <mergeCell ref="A21:D21"/>
    <mergeCell ref="A68:D68"/>
    <mergeCell ref="C76:D76"/>
    <mergeCell ref="B78:D78"/>
    <mergeCell ref="B19:D19"/>
    <mergeCell ref="B20:D20"/>
    <mergeCell ref="C71:D71"/>
    <mergeCell ref="C72:D72"/>
    <mergeCell ref="C73:D73"/>
    <mergeCell ref="C64:D64"/>
    <mergeCell ref="C66:D66"/>
  </mergeCells>
  <hyperlinks>
    <hyperlink ref="B7" location="'Measure Selection Tool'!A1" display="3)  Measure Selection Tool" xr:uid="{00000000-0004-0000-0000-000000000000}"/>
    <hyperlink ref="B8" location="'Summary Sheet'!A1" display="4)  Summary" xr:uid="{00000000-0004-0000-0000-000001000000}"/>
    <hyperlink ref="B10" location="'Links to Source Documents'!A1" display="5) Links to Source Documents" xr:uid="{00000000-0004-0000-0000-000002000000}"/>
    <hyperlink ref="B9" location="'Measure Crosswalk'!A1" display="4)  Measure Crosswalk" xr:uid="{00000000-0004-0000-0000-000003000000}"/>
    <hyperlink ref="C9" location="'Measure Crosswalk'!A1" display="'Measure Crosswalk'!A1" xr:uid="{00000000-0004-0000-0000-000004000000}"/>
    <hyperlink ref="D9" location="'Measure Crosswalk'!A1" display="'Measure Crosswalk'!A1" xr:uid="{00000000-0004-0000-0000-000005000000}"/>
  </hyperlinks>
  <pageMargins left="0.7" right="0.7" top="0.75" bottom="0.75" header="0.3" footer="0.3"/>
  <pageSetup scale="44" fitToWidth="0" fitToHeight="0" orientation="portrait" r:id="rId1"/>
  <rowBreaks count="3" manualBreakCount="3">
    <brk id="20" max="3" man="1"/>
    <brk id="48" max="3" man="1"/>
    <brk id="6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1640625" defaultRowHeight="14.5"/>
  <cols>
    <col min="1" max="1" width="8.81640625" style="1"/>
    <col min="2" max="3" width="34.7265625" style="6" customWidth="1"/>
    <col min="4" max="4" width="12.453125" style="7" customWidth="1"/>
    <col min="5" max="5" width="15.26953125" style="7" customWidth="1"/>
    <col min="6" max="12" width="17.453125" style="8" customWidth="1"/>
    <col min="13" max="13" width="19.7265625" style="7" bestFit="1" customWidth="1"/>
    <col min="14" max="14" width="18.1796875" style="7" customWidth="1"/>
    <col min="15" max="15" width="13" customWidth="1"/>
    <col min="16" max="16" width="13.453125" customWidth="1"/>
    <col min="17" max="17" width="13.7265625" customWidth="1"/>
    <col min="18" max="18" width="17.1796875" customWidth="1"/>
    <col min="19" max="19" width="18.7265625" customWidth="1"/>
    <col min="20" max="20" width="14.453125" customWidth="1"/>
    <col min="21" max="21" width="13.1796875" customWidth="1"/>
    <col min="22" max="22" width="14.1796875" customWidth="1"/>
  </cols>
  <sheetData>
    <row r="1" spans="1:22" ht="36.75" customHeight="1">
      <c r="A1" s="280" t="s">
        <v>23</v>
      </c>
      <c r="B1" s="281"/>
      <c r="C1" s="281"/>
      <c r="D1" s="281"/>
      <c r="E1" s="20" t="s">
        <v>22</v>
      </c>
      <c r="F1" s="277" t="s">
        <v>108</v>
      </c>
      <c r="G1" s="278"/>
      <c r="H1" s="278"/>
      <c r="I1" s="278"/>
      <c r="J1" s="278"/>
      <c r="K1" s="278"/>
      <c r="L1" s="278"/>
      <c r="M1" s="279" t="s">
        <v>24</v>
      </c>
      <c r="N1" s="278"/>
      <c r="O1" s="278"/>
      <c r="P1" s="278"/>
      <c r="Q1" s="278"/>
      <c r="R1" s="278"/>
      <c r="S1" s="278"/>
      <c r="T1" s="278"/>
      <c r="U1" s="278"/>
      <c r="V1" s="278"/>
    </row>
    <row r="2" spans="1:22" s="19" customFormat="1" ht="159.5">
      <c r="A2" s="14" t="s">
        <v>14</v>
      </c>
      <c r="B2" s="15" t="s">
        <v>0</v>
      </c>
      <c r="C2" s="15" t="s">
        <v>25</v>
      </c>
      <c r="D2" s="16" t="s">
        <v>3</v>
      </c>
      <c r="E2" s="17" t="s">
        <v>17</v>
      </c>
      <c r="F2" s="18" t="s">
        <v>109</v>
      </c>
      <c r="G2" s="18" t="s">
        <v>110</v>
      </c>
      <c r="H2" s="18" t="s">
        <v>111</v>
      </c>
      <c r="I2" s="18" t="s">
        <v>114</v>
      </c>
      <c r="J2" s="18" t="s">
        <v>115</v>
      </c>
      <c r="K2" s="18" t="s">
        <v>112</v>
      </c>
      <c r="L2" s="18" t="s">
        <v>113</v>
      </c>
      <c r="M2" s="18" t="s">
        <v>117</v>
      </c>
      <c r="N2" s="18" t="s">
        <v>118</v>
      </c>
      <c r="O2" s="18" t="s">
        <v>119</v>
      </c>
      <c r="P2" s="18" t="s">
        <v>120</v>
      </c>
      <c r="Q2" s="18" t="s">
        <v>121</v>
      </c>
      <c r="R2" s="18" t="s">
        <v>122</v>
      </c>
      <c r="S2" s="18" t="s">
        <v>123</v>
      </c>
      <c r="T2" s="18" t="s">
        <v>124</v>
      </c>
      <c r="U2" s="18" t="s">
        <v>125</v>
      </c>
      <c r="V2" s="18" t="s">
        <v>126</v>
      </c>
    </row>
    <row r="3" spans="1:22">
      <c r="A3" s="3" t="e">
        <f>Table1[[#This Row],['#]]</f>
        <v>#VALUE!</v>
      </c>
      <c r="B3" s="2" t="e">
        <f>Table1[[#This Row],[Measure Name]]</f>
        <v>#VALUE!</v>
      </c>
      <c r="C3" s="21"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21"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21"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58">
      <c r="A6" s="3">
        <f>Table1[[#This Row],['#]]</f>
        <v>1</v>
      </c>
      <c r="B6" s="2" t="str">
        <f>Table1[[#This Row],[Measure Name]]</f>
        <v>Adults' Access to Preventive/Ambulatory Health Services</v>
      </c>
      <c r="C6" s="21" t="str">
        <f>Table1[[#This Row],[NQF Number]]</f>
        <v>NA</v>
      </c>
      <c r="D6" s="3" t="str">
        <f>Table1[[#This Row],[Steward]]</f>
        <v>National Committee for Quality Assurance</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ht="58">
      <c r="A7" s="3">
        <f>Table1[[#This Row],['#]]</f>
        <v>2</v>
      </c>
      <c r="B7" s="2" t="str">
        <f>Table1[[#This Row],[Measure Name]]</f>
        <v>Closing the Referral Loop: Receipt of Specialist Report</v>
      </c>
      <c r="C7" s="21" t="str">
        <f>Table1[[#This Row],[NQF Number]]</f>
        <v>NA</v>
      </c>
      <c r="D7" s="3" t="str">
        <f>Table1[[#This Row],[Steward]]</f>
        <v>Centers for Medicare &amp; Medicaid Services</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ht="58">
      <c r="A8" s="3">
        <f>Table1[[#This Row],['#]]</f>
        <v>3</v>
      </c>
      <c r="B8" s="2" t="str">
        <f>Table1[[#This Row],[Measure Name]]</f>
        <v>Client Perception of Coordination Questionnaire</v>
      </c>
      <c r="C8" s="21" t="str">
        <f>Table1[[#This Row],[NQF Number]]</f>
        <v>NA</v>
      </c>
      <c r="D8" s="3" t="str">
        <f>Table1[[#This Row],[Steward]]</f>
        <v>Agency for Healthcare Research and Quality</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 xml:space="preserve">Care Coordination Quality Measures for Primary Care </v>
      </c>
      <c r="C9" s="21" t="str">
        <f>Table1[[#This Row],[NQF Number]]</f>
        <v>NA</v>
      </c>
      <c r="D9" s="3" t="str">
        <f>Table1[[#This Row],[Steward]]</f>
        <v>Agency for Healthcare Research and Quality</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58">
      <c r="A10" s="3">
        <f>Table1[[#This Row],['#]]</f>
        <v>5</v>
      </c>
      <c r="B10" s="2" t="str">
        <f>Table1[[#This Row],[Measure Name]]</f>
        <v>Family Experiences with Coordination of Care</v>
      </c>
      <c r="C10" s="21" t="str">
        <f>Table1[[#This Row],[NQF Number]]</f>
        <v>2842, 2843, 2844, 2845, 2846, 2847, 2849, 2850</v>
      </c>
      <c r="D10" s="3" t="str">
        <f>Table1[[#This Row],[Steward]]</f>
        <v>Seattle Children's Research Institute</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ht="58">
      <c r="A11" s="3">
        <f>Table1[[#This Row],['#]]</f>
        <v>6</v>
      </c>
      <c r="B11" s="2" t="str">
        <f>Table1[[#This Row],[Measure Name]]</f>
        <v>Plan All-Cause Readmission</v>
      </c>
      <c r="C11" s="21" t="str">
        <f>Table1[[#This Row],[NQF Number]]</f>
        <v>1768</v>
      </c>
      <c r="D11" s="3" t="str">
        <f>Table1[[#This Row],[Steward]]</f>
        <v>National Committee for Quality Assurance</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ht="58">
      <c r="A12" s="3">
        <f>Table1[[#This Row],['#]]</f>
        <v>7</v>
      </c>
      <c r="B12" s="2" t="str">
        <f>Table1[[#This Row],[Measure Name]]</f>
        <v>Hospital-wide Readmit (READM-30-HOSPWIDE)</v>
      </c>
      <c r="C12" s="21" t="str">
        <f>Table1[[#This Row],[NQF Number]]</f>
        <v>1789</v>
      </c>
      <c r="D12" s="3" t="str">
        <f>Table1[[#This Row],[Steward]]</f>
        <v>Centers for Medicare &amp; Medicaid Services</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ht="58">
      <c r="A13" s="3">
        <f>Table1[[#This Row],['#]]</f>
        <v>8</v>
      </c>
      <c r="B13" s="2" t="str">
        <f>Table1[[#This Row],[Measure Name]]</f>
        <v>CAUTI: Cather-Associated Urinary Tract Infection (HAI-2)</v>
      </c>
      <c r="C13" s="21" t="str">
        <f>Table1[[#This Row],[NQF Number]]</f>
        <v>0138</v>
      </c>
      <c r="D13" s="3" t="str">
        <f>Table1[[#This Row],[Steward]]</f>
        <v>Center for Disease Control and Prevention</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58">
      <c r="A14" s="3">
        <f>Table1[[#This Row],['#]]</f>
        <v>9</v>
      </c>
      <c r="B14" s="2" t="str">
        <f>Table1[[#This Row],[Measure Name]]</f>
        <v>CLABSI: Central Line-Associated Blood Stream Infection (HAI-1)</v>
      </c>
      <c r="C14" s="21" t="str">
        <f>Table1[[#This Row],[NQF Number]]</f>
        <v>0139</v>
      </c>
      <c r="D14" s="3" t="str">
        <f>Table1[[#This Row],[Steward]]</f>
        <v>Center for Disease Control and Prevention</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29">
      <c r="A15" s="3">
        <f>Table1[[#This Row],['#]]</f>
        <v>10</v>
      </c>
      <c r="B15" s="2" t="str">
        <f>Table1[[#This Row],[Measure Name]]</f>
        <v>Severe Sepsis and Septic Shock (SEP-1)</v>
      </c>
      <c r="C15" s="21" t="str">
        <f>Table1[[#This Row],[NQF Number]]</f>
        <v>0500</v>
      </c>
      <c r="D15" s="3" t="str">
        <f>Table1[[#This Row],[Steward]]</f>
        <v>Henry Ford Hospital</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58">
      <c r="A16" s="3">
        <f>Table1[[#This Row],['#]]</f>
        <v>11</v>
      </c>
      <c r="B16" s="2" t="str">
        <f>Table1[[#This Row],[Measure Name]]</f>
        <v>Hospital-wide Readmit (READM-30-HOSPWIDE)</v>
      </c>
      <c r="C16" s="21" t="str">
        <f>Table1[[#This Row],[NQF Number]]</f>
        <v>1789</v>
      </c>
      <c r="D16" s="3" t="str">
        <f>Table1[[#This Row],[Steward]]</f>
        <v>Centers for Medicare &amp; Medicaid Services</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58">
      <c r="A17" s="3">
        <f>Table1[[#This Row],['#]]</f>
        <v>12</v>
      </c>
      <c r="B17" s="2" t="str">
        <f>Table1[[#This Row],[Measure Name]]</f>
        <v>Unexpected Complications in Term Newborns (PC-06)</v>
      </c>
      <c r="C17" s="21" t="str">
        <f>Table1[[#This Row],[NQF Number]]</f>
        <v>0716</v>
      </c>
      <c r="D17" s="3" t="str">
        <f>Table1[[#This Row],[Steward]]</f>
        <v>California Maternal Quality Care Collaborative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58">
      <c r="A18" s="3">
        <f>Table1[[#This Row],['#]]</f>
        <v>13</v>
      </c>
      <c r="B18" s="2" t="str">
        <f>Table1[[#This Row],[Measure Name]]</f>
        <v>Live Births Weighing Less Than 2,500 Grams</v>
      </c>
      <c r="C18" s="21" t="str">
        <f>Table1[[#This Row],[NQF Number]]</f>
        <v>1382</v>
      </c>
      <c r="D18" s="3" t="str">
        <f>Table1[[#This Row],[Steward]]</f>
        <v>Center for Disease Control and Prevention</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58">
      <c r="A19" s="3">
        <f>Table1[[#This Row],['#]]</f>
        <v>14</v>
      </c>
      <c r="B19" s="2" t="str">
        <f>Table1[[#This Row],[Measure Name]]</f>
        <v>Birth Trauma―Injury to
Neonate</v>
      </c>
      <c r="C19" s="21" t="str">
        <f>Table1[[#This Row],[NQF Number]]</f>
        <v>0474</v>
      </c>
      <c r="D19" s="3" t="str">
        <f>Table1[[#This Row],[Steward]]</f>
        <v>Agency for Healthcare Research and Quality</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58">
      <c r="A20" s="3">
        <f>Table1[[#This Row],['#]]</f>
        <v>15</v>
      </c>
      <c r="B20" s="2" t="str">
        <f>Table1[[#This Row],[Measure Name]]</f>
        <v>Maternal Depression Screening</v>
      </c>
      <c r="C20" s="21" t="str">
        <f>Table1[[#This Row],[NQF Number]]</f>
        <v>1401</v>
      </c>
      <c r="D20" s="3" t="str">
        <f>Table1[[#This Row],[Steward]]</f>
        <v>National Committee for Quality Assurance</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29">
      <c r="A21" s="3">
        <f>Table1[[#This Row],['#]]</f>
        <v>16</v>
      </c>
      <c r="B21" s="2" t="str">
        <f>Table1[[#This Row],[Measure Name]]</f>
        <v>Elective Delivery Prior to 39 Completed Weeks Gestation (PC-01)</v>
      </c>
      <c r="C21" s="21" t="str">
        <f>Table1[[#This Row],[NQF Number]]</f>
        <v>0469</v>
      </c>
      <c r="D21" s="3" t="str">
        <f>Table1[[#This Row],[Steward]]</f>
        <v>The Joint Commission</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29">
      <c r="A22" s="3">
        <f>Table1[[#This Row],['#]]</f>
        <v>17</v>
      </c>
      <c r="B22" s="2" t="str">
        <f>Table1[[#This Row],[Measure Name]]</f>
        <v>Cesarean Rate for Nulliparous Singleton Vertex (PC-02)</v>
      </c>
      <c r="C22" s="21" t="str">
        <f>Table1[[#This Row],[NQF Number]]</f>
        <v>0471</v>
      </c>
      <c r="D22" s="3" t="str">
        <f>Table1[[#This Row],[Steward]]</f>
        <v>The Joint Commission</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43.5">
      <c r="A23" s="3">
        <f>Table1[[#This Row],['#]]</f>
        <v>18</v>
      </c>
      <c r="B23" s="2" t="str">
        <f>Table1[[#This Row],[Measure Name]]</f>
        <v>Incidence of Episiotomy</v>
      </c>
      <c r="C23" s="21" t="str">
        <f>Table1[[#This Row],[NQF Number]]</f>
        <v>0470</v>
      </c>
      <c r="D23" s="3" t="str">
        <f>Table1[[#This Row],[Steward]]</f>
        <v>Christiana Care Health System</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29">
      <c r="A24" s="3">
        <f>Table1[[#This Row],['#]]</f>
        <v>19</v>
      </c>
      <c r="B24" s="2" t="str">
        <f>Table1[[#This Row],[Measure Name]]</f>
        <v>Appropriate Use of Antenatal Steroids (PC-03)</v>
      </c>
      <c r="C24" s="21" t="str">
        <f>Table1[[#This Row],[NQF Number]]</f>
        <v>0476</v>
      </c>
      <c r="D24" s="3" t="str">
        <f>Table1[[#This Row],[Steward]]</f>
        <v>The Joint Commission</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29">
      <c r="A25" s="3">
        <f>Table1[[#This Row],['#]]</f>
        <v>20</v>
      </c>
      <c r="B25" s="2" t="str">
        <f>Table1[[#This Row],[Measure Name]]</f>
        <v>Exclusive Breast Milk Feeding (PC-05)</v>
      </c>
      <c r="C25" s="21" t="str">
        <f>Table1[[#This Row],[NQF Number]]</f>
        <v>0480</v>
      </c>
      <c r="D25" s="3" t="str">
        <f>Table1[[#This Row],[Steward]]</f>
        <v>The Joint Commission</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43.5">
      <c r="A26" s="3">
        <f>Table1[[#This Row],['#]]</f>
        <v>21</v>
      </c>
      <c r="B26" s="2" t="str">
        <f>Table1[[#This Row],[Measure Name]]</f>
        <v>Contraceptive Care - Postpartum</v>
      </c>
      <c r="C26" s="21" t="str">
        <f>Table1[[#This Row],[NQF Number]]</f>
        <v>2902</v>
      </c>
      <c r="D26" s="3" t="str">
        <f>Table1[[#This Row],[Steward]]</f>
        <v>U.S. Office of Population Affairs</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ht="29">
      <c r="A27" s="3">
        <f>Table1[[#This Row],['#]]</f>
        <v>22</v>
      </c>
      <c r="B27" s="2" t="str">
        <f>Table1[[#This Row],[Measure Name]]</f>
        <v>Elective Delivery Prior to 39 Completed Weeks Gestation (PC-01)</v>
      </c>
      <c r="C27" s="21" t="str">
        <f>Table1[[#This Row],[NQF Number]]</f>
        <v>0469</v>
      </c>
      <c r="D27" s="3" t="str">
        <f>Table1[[#This Row],[Steward]]</f>
        <v>The Joint Commission</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ht="29">
      <c r="A28" s="3">
        <f>Table1[[#This Row],['#]]</f>
        <v>23</v>
      </c>
      <c r="B28" s="2" t="str">
        <f>Table1[[#This Row],[Measure Name]]</f>
        <v>Cesarean Rate for Nulliparous Singleton Vertex (PC-02)</v>
      </c>
      <c r="C28" s="21" t="str">
        <f>Table1[[#This Row],[NQF Number]]</f>
        <v>0471</v>
      </c>
      <c r="D28" s="3" t="str">
        <f>Table1[[#This Row],[Steward]]</f>
        <v>The Joint Commission</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ht="72.5">
      <c r="A29" s="3">
        <f>Table1[[#This Row],['#]]</f>
        <v>24</v>
      </c>
      <c r="B29" s="2" t="str">
        <f>Table1[[#This Row],[Measure Name]]</f>
        <v>Adult Obesity</v>
      </c>
      <c r="C29" s="21" t="str">
        <f>Table1[[#This Row],[NQF Number]]</f>
        <v>NA</v>
      </c>
      <c r="D29" s="3" t="str">
        <f>Table1[[#This Row],[Steward]]</f>
        <v>Behavioral Risk Factor Surveillance System (BRFSS)</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29">
      <c r="A30" s="3">
        <f>Table1[[#This Row],['#]]</f>
        <v>25</v>
      </c>
      <c r="B30" s="2" t="str">
        <f>Table1[[#This Row],[Measure Name]]</f>
        <v>Youth Obesity</v>
      </c>
      <c r="C30" s="21" t="str">
        <f>Table1[[#This Row],[NQF Number]]</f>
        <v>NA</v>
      </c>
      <c r="D30" s="3" t="str">
        <f>Table1[[#This Row],[Steward]]</f>
        <v>Healthy Youth Survey</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43.5">
      <c r="A31" s="3">
        <f>Table1[[#This Row],['#]]</f>
        <v>26</v>
      </c>
      <c r="B31" s="2" t="str">
        <f>Table1[[#This Row],[Measure Name]]</f>
        <v>Oral Evaluation, Dental Services</v>
      </c>
      <c r="C31" s="21" t="str">
        <f>Table1[[#This Row],[NQF Number]]</f>
        <v>2517</v>
      </c>
      <c r="D31" s="3" t="str">
        <f>Table1[[#This Row],[Steward]]</f>
        <v>Dental Quality Alliance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43.5">
      <c r="A32" s="3">
        <f>Table1[[#This Row],['#]]</f>
        <v>27</v>
      </c>
      <c r="B32" s="2" t="str">
        <f>Table1[[#This Row],[Measure Name]]</f>
        <v>Topical Fluoride for Children at Elevated Caries Risk</v>
      </c>
      <c r="C32" s="21" t="str">
        <f>Table1[[#This Row],[NQF Number]]</f>
        <v>2528</v>
      </c>
      <c r="D32" s="3" t="str">
        <f>Table1[[#This Row],[Steward]]</f>
        <v>Dental Quality Alliance</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58">
      <c r="A33" s="3">
        <f>Table1[[#This Row],['#]]</f>
        <v>28</v>
      </c>
      <c r="B33" s="2" t="str">
        <f>Table1[[#This Row],[Measure Name]]</f>
        <v>Sealant Receipt on Permanent 1st Molars</v>
      </c>
      <c r="C33" s="21" t="str">
        <f>Table1[[#This Row],[NQF Number]]</f>
        <v>NA</v>
      </c>
      <c r="D33" s="3" t="str">
        <f>Table1[[#This Row],[Steward]]</f>
        <v>Dental Quality Alliance (DQA)</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ht="43.5">
      <c r="A34" s="3">
        <f>Table1[[#This Row],['#]]</f>
        <v>29</v>
      </c>
      <c r="B34" s="2" t="str">
        <f>Table1[[#This Row],[Measure Name]]</f>
        <v>Sealant Receipt on Permanent 2nd Molar</v>
      </c>
      <c r="C34" s="21" t="str">
        <f>Table1[[#This Row],[NQF Number]]</f>
        <v>NA</v>
      </c>
      <c r="D34" s="3" t="str">
        <f>Table1[[#This Row],[Steward]]</f>
        <v>Dental Quality Alliance</v>
      </c>
      <c r="E34" s="2" t="e">
        <f>COUNTIF(#REF!,"Yes")</f>
        <v>#REF!</v>
      </c>
      <c r="F34" s="5"/>
      <c r="G34" s="5"/>
      <c r="H34" s="5"/>
      <c r="I34" s="5"/>
      <c r="J34" s="5"/>
      <c r="K34" s="5"/>
      <c r="L34" s="5"/>
      <c r="M34" s="2" t="e">
        <f>IF(Table15[[#This Row],[NQF Number]]&gt;0,IF(ISNA(VLOOKUP(Table15[[#This Row],[NQF Number]],#REF!,5,FALSE))=TRUE,"Not Found",VLOOKUP(Table15[[#This Row],[NQF Number]],#REF!,5,FALSE)),"No NQF Number")</f>
        <v>#REF!</v>
      </c>
      <c r="N34" s="3"/>
      <c r="O34" s="3"/>
      <c r="P34" s="3"/>
      <c r="Q34" s="3"/>
      <c r="R34" s="3"/>
      <c r="S34" s="3"/>
      <c r="T34" s="3"/>
      <c r="U34" s="3"/>
      <c r="V34" s="3"/>
    </row>
    <row r="35" spans="1:22" ht="43.5">
      <c r="A35" s="3">
        <f>Table1[[#This Row],['#]]</f>
        <v>30</v>
      </c>
      <c r="B35" s="2" t="str">
        <f>Table1[[#This Row],[Measure Name]]</f>
        <v>Ambulatory Care Sensitive ED Visits for Dental Caries in Children</v>
      </c>
      <c r="C35" s="21" t="str">
        <f>Table1[[#This Row],[NQF Number]]</f>
        <v>2689</v>
      </c>
      <c r="D35" s="3" t="str">
        <f>Table1[[#This Row],[Steward]]</f>
        <v>Dental Quality Alliance</v>
      </c>
      <c r="E35" s="2" t="e">
        <f>COUNTIF(#REF!,"Yes")</f>
        <v>#REF!</v>
      </c>
      <c r="F35" s="5"/>
      <c r="G35" s="5"/>
      <c r="H35" s="5"/>
      <c r="I35" s="5"/>
      <c r="J35" s="5"/>
      <c r="K35" s="5"/>
      <c r="L35" s="5"/>
      <c r="M35" s="2" t="e">
        <f>IF(Table15[[#This Row],[NQF Number]]&gt;0,IF(ISNA(VLOOKUP(Table15[[#This Row],[NQF Number]],#REF!,5,FALSE))=TRUE,"Not Found",VLOOKUP(Table15[[#This Row],[NQF Number]],#REF!,5,FALSE)),"No NQF Number")</f>
        <v>#REF!</v>
      </c>
      <c r="N35" s="3"/>
      <c r="O35" s="3"/>
      <c r="P35" s="3"/>
      <c r="Q35" s="3"/>
      <c r="R35" s="3"/>
      <c r="S35" s="3"/>
      <c r="T35" s="3"/>
      <c r="U35" s="3"/>
      <c r="V35" s="3"/>
    </row>
    <row r="36" spans="1:22" ht="43.5">
      <c r="A36" s="3">
        <f>Table1[[#This Row],['#]]</f>
        <v>31</v>
      </c>
      <c r="B36" s="2" t="str">
        <f>Table1[[#This Row],[Measure Name]]</f>
        <v>Follow-Up after ED Visits for Dental Caries in Children</v>
      </c>
      <c r="C36" s="21" t="str">
        <f>Table1[[#This Row],[NQF Number]]</f>
        <v>2695</v>
      </c>
      <c r="D36" s="3" t="str">
        <f>Table1[[#This Row],[Steward]]</f>
        <v>Dental Quality Alliance</v>
      </c>
      <c r="E36" s="2" t="e">
        <f>COUNTIF(#REF!,"Yes")</f>
        <v>#REF!</v>
      </c>
      <c r="F36" s="5"/>
      <c r="G36" s="5"/>
      <c r="H36" s="5"/>
      <c r="I36" s="5"/>
      <c r="J36" s="5"/>
      <c r="K36" s="5"/>
      <c r="L36" s="5"/>
      <c r="M36" s="2" t="e">
        <f>IF(Table15[[#This Row],[NQF Number]]&gt;0,IF(ISNA(VLOOKUP(Table15[[#This Row],[NQF Number]],#REF!,5,FALSE))=TRUE,"Not Found",VLOOKUP(Table15[[#This Row],[NQF Number]],#REF!,5,FALSE)),"No NQF Number")</f>
        <v>#REF!</v>
      </c>
      <c r="N36" s="3" t="s">
        <v>1</v>
      </c>
      <c r="O36" s="3"/>
      <c r="P36" s="3"/>
      <c r="Q36" s="3"/>
      <c r="R36" s="3"/>
      <c r="S36" s="3"/>
      <c r="T36" s="3"/>
      <c r="U36" s="3"/>
      <c r="V36" s="3"/>
    </row>
    <row r="37" spans="1:22" ht="58">
      <c r="A37" s="3">
        <f>Table1[[#This Row],['#]]</f>
        <v>32</v>
      </c>
      <c r="B37" s="2" t="str">
        <f>Table1[[#This Row],[Measure Name]]</f>
        <v>Annual Dental Visit</v>
      </c>
      <c r="C37" s="21" t="str">
        <f>Table1[[#This Row],[NQF Number]]</f>
        <v>1388</v>
      </c>
      <c r="D37" s="3" t="str">
        <f>Table1[[#This Row],[Steward]]</f>
        <v>National Committee for Quality Assurance</v>
      </c>
      <c r="E37" s="2" t="e">
        <f>COUNTIF(#REF!,"Yes")</f>
        <v>#REF!</v>
      </c>
      <c r="F37" s="5"/>
      <c r="G37" s="5"/>
      <c r="H37" s="5"/>
      <c r="I37" s="5"/>
      <c r="J37" s="5"/>
      <c r="K37" s="5"/>
      <c r="L37" s="5"/>
      <c r="M37" s="2" t="e">
        <f>IF(Table15[[#This Row],[NQF Number]]&gt;0,IF(ISNA(VLOOKUP(Table15[[#This Row],[NQF Number]],#REF!,5,FALSE))=TRUE,"Not Found",VLOOKUP(Table15[[#This Row],[NQF Number]],#REF!,5,FALSE)),"No NQF Number")</f>
        <v>#REF!</v>
      </c>
      <c r="N37" s="3"/>
      <c r="O37" s="3"/>
      <c r="P37" s="3"/>
      <c r="Q37" s="3"/>
      <c r="R37" s="3"/>
      <c r="S37" s="3"/>
      <c r="T37" s="3"/>
      <c r="U37" s="3"/>
      <c r="V37" s="3"/>
    </row>
    <row r="38" spans="1:22" ht="43.5">
      <c r="A38" s="3">
        <f>Table1[[#This Row],['#]]</f>
        <v>33</v>
      </c>
      <c r="B38" s="2" t="str">
        <f>Table1[[#This Row],[Measure Name]]</f>
        <v>Ambulatory Care Sensitive ED Visits for Non-Traumatic Dental Conditions in Adults</v>
      </c>
      <c r="C38" s="21" t="str">
        <f>Table1[[#This Row],[NQF Number]]</f>
        <v>NA</v>
      </c>
      <c r="D38" s="3" t="str">
        <f>Table1[[#This Row],[Steward]]</f>
        <v>Dental Quality Alliance</v>
      </c>
      <c r="E38" s="2" t="e">
        <f>COUNTIF(#REF!,"Yes")</f>
        <v>#REF!</v>
      </c>
      <c r="F38" s="5"/>
      <c r="G38" s="5"/>
      <c r="H38" s="5"/>
      <c r="I38" s="5"/>
      <c r="J38" s="5"/>
      <c r="K38" s="5"/>
      <c r="L38" s="5"/>
      <c r="M38" s="2" t="e">
        <f>IF(Table15[[#This Row],[NQF Number]]&gt;0,IF(ISNA(VLOOKUP(Table15[[#This Row],[NQF Number]],#REF!,5,FALSE))=TRUE,"Not Found",VLOOKUP(Table15[[#This Row],[NQF Number]],#REF!,5,FALSE)),"No NQF Number")</f>
        <v>#REF!</v>
      </c>
      <c r="N38" s="3"/>
      <c r="O38" s="3"/>
      <c r="P38" s="3"/>
      <c r="Q38" s="3"/>
      <c r="R38" s="3"/>
      <c r="S38" s="3"/>
      <c r="T38" s="3"/>
      <c r="U38" s="3"/>
      <c r="V38" s="3"/>
    </row>
    <row r="39" spans="1:22" ht="58">
      <c r="A39" s="3">
        <f>Table1[[#This Row],['#]]</f>
        <v>34</v>
      </c>
      <c r="B39" s="2" t="str">
        <f>Table1[[#This Row],[Measure Name]]</f>
        <v>Statin Therapy for Patients with Diabetes</v>
      </c>
      <c r="C39" s="21" t="str">
        <f>Table1[[#This Row],[NQF Number]]</f>
        <v>NA</v>
      </c>
      <c r="D39" s="3" t="str">
        <f>Table1[[#This Row],[Steward]]</f>
        <v>National Committee for Quality Assurance</v>
      </c>
      <c r="E39" s="2" t="e">
        <f>COUNTIF(#REF!,"Yes")</f>
        <v>#REF!</v>
      </c>
      <c r="F39" s="5"/>
      <c r="G39" s="5"/>
      <c r="H39" s="5"/>
      <c r="I39" s="5"/>
      <c r="J39" s="5"/>
      <c r="K39" s="5"/>
      <c r="L39" s="5"/>
      <c r="M39" s="2" t="e">
        <f>IF(Table15[[#This Row],[NQF Number]]&gt;0,IF(ISNA(VLOOKUP(Table15[[#This Row],[NQF Number]],#REF!,5,FALSE))=TRUE,"Not Found",VLOOKUP(Table15[[#This Row],[NQF Number]],#REF!,5,FALSE)),"No NQF Number")</f>
        <v>#REF!</v>
      </c>
      <c r="N39" s="3" t="s">
        <v>1</v>
      </c>
      <c r="O39" s="3"/>
      <c r="P39" s="3"/>
      <c r="Q39" s="3"/>
      <c r="R39" s="3"/>
      <c r="S39" s="3"/>
      <c r="T39" s="3"/>
      <c r="U39" s="3"/>
      <c r="V39" s="3"/>
    </row>
    <row r="40" spans="1:22" ht="159.5">
      <c r="A40" s="3">
        <f>Table1[[#This Row],['#]]</f>
        <v>35</v>
      </c>
      <c r="B40" s="2" t="str">
        <f>Table1[[#This Row],[Measure Name]]</f>
        <v>Hepatitis C: One-Time Screening for Hepatitis C Virus (HCV) for Patients at Risk</v>
      </c>
      <c r="C40" s="21" t="str">
        <f>Table1[[#This Row],[NQF Number]]</f>
        <v>3059</v>
      </c>
      <c r="D40" s="3" t="str">
        <f>Table1[[#This Row],[Steward]]</f>
        <v>AMA-PCPI (American Medical Association-convened Physician Consortium for Performance Improvement)</v>
      </c>
      <c r="E40" s="2" t="e">
        <f>COUNTIF(#REF!,"Yes")</f>
        <v>#REF!</v>
      </c>
      <c r="F40" s="5"/>
      <c r="G40" s="5"/>
      <c r="H40" s="5"/>
      <c r="I40" s="5"/>
      <c r="J40" s="5"/>
      <c r="K40" s="5"/>
      <c r="L40" s="5"/>
      <c r="M40" s="2" t="e">
        <f>IF(Table15[[#This Row],[NQF Number]]&gt;0,IF(ISNA(VLOOKUP(Table15[[#This Row],[NQF Number]],#REF!,5,FALSE))=TRUE,"Not Found",VLOOKUP(Table15[[#This Row],[NQF Number]],#REF!,5,FALSE)),"No NQF Number")</f>
        <v>#REF!</v>
      </c>
      <c r="N40" s="3"/>
      <c r="O40" s="3"/>
      <c r="P40" s="3"/>
      <c r="Q40" s="3"/>
      <c r="R40" s="3"/>
      <c r="S40" s="3"/>
      <c r="T40" s="3"/>
      <c r="U40" s="3"/>
      <c r="V40" s="3"/>
    </row>
    <row r="41" spans="1:22" ht="58">
      <c r="A41" s="3">
        <f>Table1[[#This Row],['#]]</f>
        <v>36</v>
      </c>
      <c r="B41" s="2" t="str">
        <f>Table1[[#This Row],[Measure Name]]</f>
        <v>Complications/Patient Safety for Selected Indicators (Composite) [PSI-90]</v>
      </c>
      <c r="C41" s="21" t="str">
        <f>Table1[[#This Row],[NQF Number]]</f>
        <v>0531</v>
      </c>
      <c r="D41" s="3" t="str">
        <f>Table1[[#This Row],[Steward]]</f>
        <v>Agency for Healthcare Research and Quality</v>
      </c>
      <c r="E41" s="2" t="e">
        <f>COUNTIF(#REF!,"Yes")</f>
        <v>#REF!</v>
      </c>
      <c r="F41" s="4"/>
      <c r="G41" s="4"/>
      <c r="H41" s="4"/>
      <c r="I41" s="4"/>
      <c r="J41" s="4"/>
      <c r="K41" s="4"/>
      <c r="L41" s="4"/>
      <c r="M41" s="2" t="e">
        <f>IF(Table15[[#This Row],[NQF Number]]&gt;0,IF(ISNA(VLOOKUP(Table15[[#This Row],[NQF Number]],#REF!,5,FALSE))=TRUE,"Not Found",VLOOKUP(Table15[[#This Row],[NQF Number]],#REF!,5,FALSE)),"No NQF Number")</f>
        <v>#REF!</v>
      </c>
      <c r="N41" s="2"/>
      <c r="O41" s="3"/>
      <c r="P41" s="3"/>
      <c r="Q41" s="3"/>
      <c r="R41" s="3"/>
      <c r="S41" s="3"/>
      <c r="T41" s="3"/>
      <c r="U41" s="3"/>
      <c r="V41" s="3"/>
    </row>
    <row r="42" spans="1:22" ht="87">
      <c r="A42" s="3">
        <f>Table1[[#This Row],['#]]</f>
        <v>37</v>
      </c>
      <c r="B42" s="2" t="str">
        <f>Table1[[#This Row],[Measure Name]]</f>
        <v>GAPPS: Rate of preventable adverse events per 1,000 patient-days among pediatric inpatients</v>
      </c>
      <c r="C42" s="21" t="str">
        <f>Table1[[#This Row],[NQF Number]]</f>
        <v>3136</v>
      </c>
      <c r="D42" s="3" t="str">
        <f>Table1[[#This Row],[Steward]]</f>
        <v>Center of Excellence for Pediatric Quality Measurement</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#REF!</v>
      </c>
      <c r="N42" s="3"/>
      <c r="O42" s="3"/>
      <c r="P42" s="3"/>
      <c r="Q42" s="3"/>
      <c r="R42" s="3"/>
      <c r="S42" s="3"/>
      <c r="T42" s="3"/>
      <c r="U42" s="3"/>
      <c r="V42" s="3"/>
    </row>
    <row r="43" spans="1:22" ht="58">
      <c r="A43" s="3">
        <f>Table1[[#This Row],['#]]</f>
        <v>38</v>
      </c>
      <c r="B43" s="2" t="str">
        <f>Table1[[#This Row],[Measure Name]]</f>
        <v>Death Rate among Surgical Inpatients with Serious Treatable Complications (PSI-4)</v>
      </c>
      <c r="C43" s="21" t="str">
        <f>Table1[[#This Row],[NQF Number]]</f>
        <v>0351</v>
      </c>
      <c r="D43" s="3" t="str">
        <f>Table1[[#This Row],[Steward]]</f>
        <v>Agency for Healthcare Research and Quality</v>
      </c>
      <c r="E43" s="2" t="e">
        <f>COUNTIF(#REF!,"Yes")</f>
        <v>#REF!</v>
      </c>
      <c r="F43" s="5"/>
      <c r="G43" s="5"/>
      <c r="H43" s="5"/>
      <c r="I43" s="5"/>
      <c r="J43" s="5"/>
      <c r="K43" s="5"/>
      <c r="L43" s="5"/>
      <c r="M43" s="2" t="e">
        <f>IF(Table15[[#This Row],[NQF Number]]&gt;0,IF(ISNA(VLOOKUP(Table15[[#This Row],[NQF Number]],#REF!,5,FALSE))=TRUE,"Not Found",VLOOKUP(Table15[[#This Row],[NQF Number]],#REF!,5,FALSE)),"No NQF Number")</f>
        <v>#REF!</v>
      </c>
      <c r="N43" s="3"/>
      <c r="O43" s="3"/>
      <c r="P43" s="3"/>
      <c r="Q43" s="3"/>
      <c r="R43" s="3"/>
      <c r="S43" s="3"/>
      <c r="T43" s="3"/>
      <c r="U43" s="3"/>
      <c r="V43" s="3"/>
    </row>
    <row r="44" spans="1:22" ht="43.5">
      <c r="A44" s="3">
        <f>Table1[[#This Row],['#]]</f>
        <v>39</v>
      </c>
      <c r="B44" s="2" t="str">
        <f>Table1[[#This Row],[Measure Name]]</f>
        <v>Shared Decision Making Process</v>
      </c>
      <c r="C44" s="21" t="str">
        <f>Table1[[#This Row],[NQF Number]]</f>
        <v>2962</v>
      </c>
      <c r="D44" s="3" t="str">
        <f>Table1[[#This Row],[Steward]]</f>
        <v>Massachusetts General Hospital</v>
      </c>
      <c r="E44" s="2" t="e">
        <f>COUNTIF(#REF!,"Yes")</f>
        <v>#REF!</v>
      </c>
      <c r="F44" s="5"/>
      <c r="G44" s="5"/>
      <c r="H44" s="5"/>
      <c r="I44" s="5"/>
      <c r="J44" s="5"/>
      <c r="K44" s="5"/>
      <c r="L44" s="5"/>
      <c r="M44" s="2" t="e">
        <f>IF(Table15[[#This Row],[NQF Number]]&gt;0,IF(ISNA(VLOOKUP(Table15[[#This Row],[NQF Number]],#REF!,5,FALSE))=TRUE,"Not Found",VLOOKUP(Table15[[#This Row],[NQF Number]],#REF!,5,FALSE)),"No NQF Number")</f>
        <v>#REF!</v>
      </c>
      <c r="N44" s="3"/>
      <c r="O44" s="3"/>
      <c r="P44" s="3"/>
      <c r="Q44" s="3"/>
      <c r="R44" s="3"/>
      <c r="S44" s="3"/>
      <c r="T44" s="3"/>
      <c r="U44" s="3"/>
      <c r="V44" s="3"/>
    </row>
    <row r="45" spans="1:22" ht="87">
      <c r="A45" s="3">
        <f>Table1[[#This Row],['#]]</f>
        <v>40</v>
      </c>
      <c r="B45" s="2" t="str">
        <f>Table1[[#This Row],[Measure Name]]</f>
        <v>CollaboRATE Shared Decision Making Score</v>
      </c>
      <c r="C45" s="21" t="str">
        <f>Table1[[#This Row],[NQF Number]]</f>
        <v>3227</v>
      </c>
      <c r="D45" s="3" t="str">
        <f>Table1[[#This Row],[Steward]]</f>
        <v>The Dartmouth Institute for Health Policy &amp; Clinical Practice</v>
      </c>
      <c r="E45" s="2" t="e">
        <f>COUNTIF(#REF!,"Yes")</f>
        <v>#REF!</v>
      </c>
      <c r="F45" s="3"/>
      <c r="G45" s="3"/>
      <c r="H45" s="3"/>
      <c r="I45" s="3"/>
      <c r="J45" s="3"/>
      <c r="K45" s="3"/>
      <c r="L45" s="3"/>
      <c r="M45" s="2" t="e">
        <f>IF(Table15[[#This Row],[NQF Number]]&gt;0,IF(ISNA(VLOOKUP(Table15[[#This Row],[NQF Number]],#REF!,5,FALSE))=TRUE,"Not Found",VLOOKUP(Table15[[#This Row],[NQF Number]],#REF!,5,FALSE)),"No NQF Number")</f>
        <v>#REF!</v>
      </c>
      <c r="N45" s="5"/>
      <c r="O45" s="3"/>
      <c r="P45" s="3"/>
      <c r="Q45" s="3"/>
      <c r="R45" s="3"/>
      <c r="S45" s="3"/>
      <c r="T45" s="3"/>
      <c r="U45" s="3"/>
      <c r="V45" s="3"/>
    </row>
    <row r="46" spans="1:22" ht="43.5">
      <c r="A46" s="3">
        <f>Table1[[#This Row],['#]]</f>
        <v>41</v>
      </c>
      <c r="B46" s="2" t="str">
        <f>Table1[[#This Row],[Measure Name]]</f>
        <v>Informed, Patient Centered (IPC) Hip and Knee Replacement Surgery</v>
      </c>
      <c r="C46" s="21" t="str">
        <f>Table1[[#This Row],[NQF Number]]</f>
        <v>2958</v>
      </c>
      <c r="D46" s="3" t="str">
        <f>Table1[[#This Row],[Steward]]</f>
        <v>Massachusetts General Hospital</v>
      </c>
      <c r="E46" s="2" t="e">
        <f>COUNTIF(#REF!,"Yes")</f>
        <v>#REF!</v>
      </c>
      <c r="F46" s="4"/>
      <c r="G46" s="4"/>
      <c r="H46" s="4"/>
      <c r="I46" s="4"/>
      <c r="J46" s="4"/>
      <c r="K46" s="4"/>
      <c r="L46" s="4"/>
      <c r="M46" s="2" t="e">
        <f>IF(Table15[[#This Row],[NQF Number]]&gt;0,IF(ISNA(VLOOKUP(Table15[[#This Row],[NQF Number]],#REF!,5,FALSE))=TRUE,"Not Found",VLOOKUP(Table15[[#This Row],[NQF Number]],#REF!,5,FALSE)),"No NQF Number")</f>
        <v>#REF!</v>
      </c>
      <c r="N46" s="2"/>
      <c r="O46" s="3"/>
      <c r="P46" s="3"/>
      <c r="Q46" s="3"/>
      <c r="R46" s="3"/>
      <c r="S46" s="3"/>
      <c r="T46" s="3"/>
      <c r="U46" s="3"/>
      <c r="V46" s="3"/>
    </row>
    <row r="47" spans="1:22" ht="43.5">
      <c r="A47" s="3">
        <f>Table1[[#This Row],['#]]</f>
        <v>42</v>
      </c>
      <c r="B47" s="2" t="str">
        <f>Table1[[#This Row],[Measure Name]]</f>
        <v>Person-Centered Contraceptive Counseling (PCCC) measure</v>
      </c>
      <c r="C47" s="21" t="str">
        <f>Table1[[#This Row],[NQF Number]]</f>
        <v>3543</v>
      </c>
      <c r="D47" s="3" t="str">
        <f>Table1[[#This Row],[Steward]]</f>
        <v>University of California, San Francisco</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#REF!</v>
      </c>
      <c r="N47" s="3"/>
      <c r="O47" s="3"/>
      <c r="P47" s="3"/>
      <c r="Q47" s="3"/>
      <c r="R47" s="3"/>
      <c r="S47" s="3"/>
      <c r="T47" s="3"/>
      <c r="U47" s="3"/>
      <c r="V47" s="3"/>
    </row>
    <row r="48" spans="1:22">
      <c r="A48" s="3" t="e">
        <f>Table1[[#This Row],['#]]</f>
        <v>#VALUE!</v>
      </c>
      <c r="B48" s="2" t="e">
        <f>Table1[[#This Row],[Measure Name]]</f>
        <v>#VALUE!</v>
      </c>
      <c r="C48" s="21" t="e">
        <f>Table1[[#This Row],[NQF Number]]</f>
        <v>#VALUE!</v>
      </c>
      <c r="D48" s="3" t="e">
        <f>Table1[[#This Row],[Steward]]</f>
        <v>#VALUE!</v>
      </c>
      <c r="E48" s="2" t="e">
        <f>COUNTIF(#REF!,"Yes")</f>
        <v>#REF!</v>
      </c>
      <c r="F48" s="5"/>
      <c r="G48" s="5"/>
      <c r="H48" s="5"/>
      <c r="I48" s="5"/>
      <c r="J48" s="5"/>
      <c r="K48" s="5"/>
      <c r="L48" s="5"/>
      <c r="M48" s="2" t="e">
        <f>IF(Table15[[#This Row],[NQF Number]]&gt;0,IF(ISNA(VLOOKUP(Table15[[#This Row],[NQF Number]],#REF!,5,FALSE))=TRUE,"Not Found",VLOOKUP(Table15[[#This Row],[NQF Number]],#REF!,5,FALSE)),"No NQF Number")</f>
        <v>#VALUE!</v>
      </c>
      <c r="N48" s="3"/>
      <c r="O48" s="3"/>
      <c r="P48" s="3"/>
      <c r="Q48" s="3"/>
      <c r="R48" s="3"/>
      <c r="S48" s="3"/>
      <c r="T48" s="3"/>
      <c r="U48" s="3"/>
      <c r="V48" s="3"/>
    </row>
    <row r="49" spans="1:22">
      <c r="A49" s="3" t="e">
        <f>Table1[[#This Row],['#]]</f>
        <v>#VALUE!</v>
      </c>
      <c r="B49" s="2" t="e">
        <f>Table1[[#This Row],[Measure Name]]</f>
        <v>#VALUE!</v>
      </c>
      <c r="C49" s="21" t="e">
        <f>Table1[[#This Row],[NQF Number]]</f>
        <v>#VALUE!</v>
      </c>
      <c r="D49" s="3" t="e">
        <f>Table1[[#This Row],[Steward]]</f>
        <v>#VALUE!</v>
      </c>
      <c r="E49" s="2" t="e">
        <f>COUNTIF(#REF!,"Yes")</f>
        <v>#REF!</v>
      </c>
      <c r="F49" s="5"/>
      <c r="G49" s="5"/>
      <c r="H49" s="5"/>
      <c r="I49" s="5"/>
      <c r="J49" s="5"/>
      <c r="K49" s="5"/>
      <c r="L49" s="5"/>
      <c r="M49" s="2" t="e">
        <f>IF(Table15[[#This Row],[NQF Number]]&gt;0,IF(ISNA(VLOOKUP(Table15[[#This Row],[NQF Number]],#REF!,5,FALSE))=TRUE,"Not Found",VLOOKUP(Table15[[#This Row],[NQF Number]],#REF!,5,FALSE)),"No NQF Number")</f>
        <v>#VALUE!</v>
      </c>
      <c r="N49" s="3"/>
      <c r="O49" s="3"/>
      <c r="P49" s="3"/>
      <c r="Q49" s="3"/>
      <c r="R49" s="3"/>
      <c r="S49" s="3"/>
      <c r="T49" s="3"/>
      <c r="U49" s="3"/>
      <c r="V49" s="3"/>
    </row>
    <row r="50" spans="1:22">
      <c r="A50" s="3" t="e">
        <f>Table1[[#This Row],['#]]</f>
        <v>#VALUE!</v>
      </c>
      <c r="B50" s="2" t="e">
        <f>Table1[[#This Row],[Measure Name]]</f>
        <v>#VALUE!</v>
      </c>
      <c r="C50" s="21" t="e">
        <f>Table1[[#This Row],[NQF Number]]</f>
        <v>#VALUE!</v>
      </c>
      <c r="D50" s="3" t="e">
        <f>Table1[[#This Row],[Steward]]</f>
        <v>#VALUE!</v>
      </c>
      <c r="E50" s="2" t="e">
        <f>COUNTIF(#REF!,"Yes")</f>
        <v>#REF!</v>
      </c>
      <c r="F50" s="5"/>
      <c r="G50" s="5"/>
      <c r="H50" s="5"/>
      <c r="I50" s="5"/>
      <c r="J50" s="5"/>
      <c r="K50" s="5"/>
      <c r="L50" s="5"/>
      <c r="M50" s="2" t="e">
        <f>IF(Table15[[#This Row],[NQF Number]]&gt;0,IF(ISNA(VLOOKUP(Table15[[#This Row],[NQF Number]],#REF!,5,FALSE))=TRUE,"Not Found",VLOOKUP(Table15[[#This Row],[NQF Number]],#REF!,5,FALSE)),"No NQF Number")</f>
        <v>#VALUE!</v>
      </c>
      <c r="N50" s="3"/>
      <c r="O50" s="3"/>
      <c r="P50" s="3"/>
      <c r="Q50" s="3"/>
      <c r="R50" s="3"/>
      <c r="S50" s="3"/>
      <c r="T50" s="3"/>
      <c r="U50" s="3"/>
      <c r="V50" s="3"/>
    </row>
    <row r="51" spans="1:22">
      <c r="A51" s="3" t="e">
        <f>Table1[[#This Row],['#]]</f>
        <v>#VALUE!</v>
      </c>
      <c r="B51" s="2" t="e">
        <f>Table1[[#This Row],[Measure Name]]</f>
        <v>#VALUE!</v>
      </c>
      <c r="C51" s="21"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21"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21"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21"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21"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21" t="e">
        <f>Table1[[#This Row],[NQF Number]]</f>
        <v>#VALUE!</v>
      </c>
      <c r="D56" s="3" t="e">
        <f>Table1[[#This Row],[Steward]]</f>
        <v>#VALUE!</v>
      </c>
      <c r="E56" s="2" t="e">
        <f>COUNTIF(#REF!,"Yes")</f>
        <v>#REF!</v>
      </c>
      <c r="F56" s="12"/>
      <c r="G56" s="12"/>
      <c r="H56" s="12"/>
      <c r="I56" s="12"/>
      <c r="J56" s="12"/>
      <c r="K56" s="12"/>
      <c r="L56" s="12"/>
      <c r="M56" s="2" t="e">
        <f>IF(Table15[[#This Row],[NQF Number]]&gt;0,IF(ISNA(VLOOKUP(Table15[[#This Row],[NQF Number]],#REF!,5,FALSE))=TRUE,"Not Found",VLOOKUP(Table15[[#This Row],[NQF Number]],#REF!,5,FALSE)),"No NQF Number")</f>
        <v>#VALUE!</v>
      </c>
      <c r="N56" s="11"/>
      <c r="O56" s="3"/>
      <c r="P56" s="3"/>
      <c r="Q56" s="3"/>
      <c r="R56" s="3"/>
      <c r="S56" s="3"/>
      <c r="T56" s="3"/>
      <c r="U56" s="3"/>
      <c r="V56" s="3"/>
    </row>
    <row r="57" spans="1:22">
      <c r="A57" s="3" t="e">
        <f>Table1[[#This Row],['#]]</f>
        <v>#VALUE!</v>
      </c>
      <c r="B57" s="2" t="e">
        <f>Table1[[#This Row],[Measure Name]]</f>
        <v>#VALUE!</v>
      </c>
      <c r="C57" s="21"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21"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21"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21"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21"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21"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21"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22"/>
      <c r="B64" s="22"/>
      <c r="C64" s="22"/>
      <c r="D64" s="22"/>
      <c r="E64" s="22"/>
      <c r="F64" s="23"/>
      <c r="G64" s="23"/>
      <c r="H64" s="23"/>
      <c r="I64" s="23"/>
      <c r="J64" s="23"/>
      <c r="K64" s="23"/>
      <c r="L64" s="23"/>
      <c r="M64" s="22"/>
      <c r="N64" s="22"/>
      <c r="O64" s="23"/>
      <c r="P64" s="23"/>
      <c r="Q64" s="23"/>
      <c r="R64" s="23"/>
      <c r="S64" s="23"/>
      <c r="T64" s="23"/>
      <c r="U64" s="23"/>
      <c r="V64" s="23"/>
    </row>
    <row r="65" spans="2:14">
      <c r="F65" s="9"/>
      <c r="G65" s="9"/>
      <c r="H65" s="9"/>
      <c r="I65" s="9"/>
      <c r="J65" s="9"/>
      <c r="K65" s="9"/>
      <c r="L65" s="9"/>
      <c r="M65" s="9"/>
      <c r="N65" s="9"/>
    </row>
    <row r="68" spans="2:14" ht="15.5">
      <c r="B68" s="10"/>
      <c r="C68" s="10"/>
    </row>
  </sheetData>
  <mergeCells count="3">
    <mergeCell ref="F1:L1"/>
    <mergeCell ref="M1:V1"/>
    <mergeCell ref="A1:D1"/>
  </mergeCells>
  <conditionalFormatting sqref="F3:N3 A64:N1048576 A3:E63 F4:L60 N4:N60 A2:L2 M4:M63">
    <cfRule type="cellIs" dxfId="385" priority="9" operator="equal">
      <formula>"?"</formula>
    </cfRule>
  </conditionalFormatting>
  <conditionalFormatting sqref="F61:L62 N61:N62">
    <cfRule type="cellIs" dxfId="384" priority="7" operator="equal">
      <formula>"?"</formula>
    </cfRule>
  </conditionalFormatting>
  <conditionalFormatting sqref="F1">
    <cfRule type="cellIs" dxfId="383" priority="5" operator="equal">
      <formula>"?"</formula>
    </cfRule>
  </conditionalFormatting>
  <conditionalFormatting sqref="M1">
    <cfRule type="cellIs" dxfId="382" priority="4" operator="equal">
      <formula>"?"</formula>
    </cfRule>
  </conditionalFormatting>
  <conditionalFormatting sqref="A1">
    <cfRule type="cellIs" dxfId="381" priority="3" operator="equal">
      <formula>"?"</formula>
    </cfRule>
  </conditionalFormatting>
  <conditionalFormatting sqref="M2:V2">
    <cfRule type="cellIs" dxfId="380" priority="1" operator="equal">
      <formula>"?"</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C110"/>
  <sheetViews>
    <sheetView tabSelected="1" view="pageBreakPreview" zoomScale="70" zoomScaleNormal="70" zoomScaleSheetLayoutView="70" zoomScalePageLayoutView="25" workbookViewId="0">
      <pane xSplit="4" ySplit="5" topLeftCell="E47" activePane="bottomRight" state="frozen"/>
      <selection pane="topRight" activeCell="E1" sqref="E1"/>
      <selection pane="bottomLeft" activeCell="A6" sqref="A6"/>
      <selection pane="bottomRight" activeCell="C3" sqref="C3"/>
    </sheetView>
  </sheetViews>
  <sheetFormatPr defaultColWidth="8.81640625" defaultRowHeight="14.5"/>
  <cols>
    <col min="1" max="1" width="14.1796875" customWidth="1"/>
    <col min="2" max="2" width="41" customWidth="1"/>
    <col min="3" max="4" width="22.453125" customWidth="1"/>
    <col min="5" max="5" width="17.453125" customWidth="1"/>
    <col min="6" max="7" width="17.453125" hidden="1" customWidth="1"/>
    <col min="8" max="8" width="73.81640625" customWidth="1"/>
    <col min="9" max="10" width="17.453125" customWidth="1"/>
    <col min="11" max="11" width="19" customWidth="1"/>
    <col min="12" max="12" width="21.453125" hidden="1" customWidth="1"/>
    <col min="13" max="13" width="17.453125" hidden="1" customWidth="1"/>
    <col min="14" max="14" width="19" hidden="1" customWidth="1"/>
    <col min="15" max="17" width="18" customWidth="1"/>
    <col min="18" max="18" width="20.453125" customWidth="1"/>
    <col min="19" max="20" width="20" hidden="1" customWidth="1"/>
    <col min="21" max="21" width="24.7265625" hidden="1" customWidth="1"/>
    <col min="22" max="22" width="22.26953125" hidden="1" customWidth="1"/>
    <col min="23" max="23" width="22.7265625" hidden="1" customWidth="1"/>
    <col min="24" max="24" width="20" hidden="1" customWidth="1"/>
    <col min="25" max="25" width="25.1796875" hidden="1" customWidth="1"/>
    <col min="26" max="26" width="20" hidden="1" customWidth="1"/>
    <col min="27" max="27" width="24.453125" hidden="1" customWidth="1"/>
    <col min="28" max="28" width="20" hidden="1" customWidth="1"/>
    <col min="29" max="29" width="25.26953125" hidden="1" customWidth="1"/>
    <col min="30" max="30" width="20" hidden="1" customWidth="1"/>
    <col min="31" max="31" width="24.7265625" hidden="1" customWidth="1"/>
    <col min="32" max="32" width="20" hidden="1" customWidth="1"/>
    <col min="33" max="33" width="25.1796875" hidden="1" customWidth="1"/>
    <col min="34" max="34" width="20" hidden="1" customWidth="1"/>
    <col min="35" max="35" width="24.453125" hidden="1" customWidth="1"/>
    <col min="36" max="36" width="20" hidden="1" customWidth="1"/>
    <col min="37" max="37" width="25" hidden="1" customWidth="1"/>
    <col min="38" max="38" width="20" hidden="1" customWidth="1"/>
    <col min="39" max="39" width="25.26953125" hidden="1" customWidth="1"/>
    <col min="40" max="49" width="25.1796875" hidden="1" customWidth="1"/>
    <col min="50" max="51" width="29.7265625" customWidth="1"/>
    <col min="52" max="55" width="29.7265625" hidden="1" customWidth="1"/>
    <col min="56" max="62" width="22.26953125" hidden="1" customWidth="1"/>
    <col min="63" max="65" width="36.1796875" customWidth="1"/>
    <col min="66" max="66" width="38.453125" customWidth="1"/>
    <col min="67" max="71" width="36.1796875" customWidth="1"/>
    <col min="72" max="72" width="34.1796875" customWidth="1"/>
    <col min="73" max="81" width="36.1796875" customWidth="1"/>
    <col min="83" max="83" width="31.81640625" customWidth="1"/>
    <col min="85" max="85" width="31.81640625" customWidth="1"/>
    <col min="86" max="86" width="45.1796875" customWidth="1"/>
    <col min="87" max="87" width="44" customWidth="1"/>
    <col min="88" max="88" width="48.7265625" customWidth="1"/>
    <col min="89" max="89" width="45.7265625" customWidth="1"/>
    <col min="90" max="92" width="39.26953125" customWidth="1"/>
    <col min="93" max="93" width="36.453125" customWidth="1"/>
  </cols>
  <sheetData>
    <row r="1" spans="1:81" ht="59.25" customHeight="1" thickBot="1">
      <c r="A1" s="282" t="s">
        <v>596</v>
      </c>
      <c r="B1" s="283"/>
      <c r="C1" s="283"/>
      <c r="D1" s="191"/>
      <c r="E1" s="283"/>
      <c r="F1" s="283"/>
      <c r="G1" s="283"/>
      <c r="H1" s="283"/>
      <c r="I1" s="283"/>
      <c r="J1" s="283"/>
      <c r="K1" s="283"/>
      <c r="L1" s="283"/>
      <c r="M1" s="283"/>
      <c r="N1" s="228"/>
      <c r="O1" s="95"/>
      <c r="P1" s="95"/>
      <c r="Q1" s="191"/>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174"/>
      <c r="BC1" s="95"/>
      <c r="BD1" s="95"/>
      <c r="BE1" s="95"/>
      <c r="BF1" s="95"/>
      <c r="BG1" s="95"/>
      <c r="BH1" s="95"/>
      <c r="BI1" s="95"/>
      <c r="BJ1" s="95"/>
      <c r="BK1" s="95"/>
      <c r="BL1" s="95"/>
      <c r="BM1" s="95"/>
      <c r="BN1" s="95"/>
      <c r="BO1" s="95"/>
      <c r="BP1" s="166"/>
      <c r="BQ1" s="95"/>
      <c r="BR1" s="247"/>
      <c r="BS1" s="171"/>
      <c r="BT1" s="95"/>
      <c r="BU1" s="95"/>
      <c r="BV1" s="171"/>
      <c r="BW1" s="171"/>
      <c r="BX1" s="176"/>
      <c r="BY1" s="205"/>
      <c r="BZ1" s="95"/>
      <c r="CA1" s="95"/>
      <c r="CB1" s="175"/>
      <c r="CC1" s="205"/>
    </row>
    <row r="2" spans="1:81" ht="117.75" hidden="1" customHeight="1" thickTop="1">
      <c r="A2" s="292"/>
      <c r="B2" s="293"/>
      <c r="C2" s="294"/>
      <c r="D2" s="300" t="s">
        <v>3206</v>
      </c>
      <c r="E2" s="301"/>
      <c r="F2" s="301"/>
      <c r="G2" s="301"/>
      <c r="H2" s="301"/>
      <c r="I2" s="301"/>
      <c r="J2" s="301"/>
      <c r="K2" s="301"/>
      <c r="L2" s="301"/>
      <c r="M2" s="301"/>
      <c r="N2" s="301"/>
      <c r="O2" s="137"/>
      <c r="P2" s="137"/>
      <c r="Q2" s="137"/>
      <c r="R2" s="137"/>
      <c r="S2" s="138"/>
      <c r="T2" s="295" t="s">
        <v>1896</v>
      </c>
      <c r="U2" s="296"/>
      <c r="V2" s="296"/>
      <c r="W2" s="296"/>
      <c r="X2" s="296"/>
      <c r="Y2" s="296"/>
      <c r="Z2" s="296"/>
      <c r="AA2" s="296"/>
      <c r="AB2" s="296"/>
      <c r="AC2" s="296"/>
      <c r="AD2" s="296"/>
      <c r="AE2" s="296"/>
      <c r="AF2" s="296"/>
      <c r="AG2" s="296"/>
      <c r="AH2" s="296"/>
      <c r="AI2" s="296"/>
      <c r="AJ2" s="296"/>
      <c r="AK2" s="296"/>
      <c r="AL2" s="296"/>
      <c r="AM2" s="297"/>
      <c r="AN2" s="137"/>
      <c r="AO2" s="137"/>
      <c r="AP2" s="137"/>
      <c r="AQ2" s="137"/>
      <c r="AR2" s="137"/>
      <c r="AS2" s="137"/>
      <c r="AT2" s="137"/>
      <c r="AU2" s="137"/>
      <c r="AV2" s="137"/>
      <c r="AW2" s="137"/>
      <c r="AX2" s="139"/>
      <c r="AY2" s="139"/>
      <c r="AZ2" s="139"/>
      <c r="BA2" s="139"/>
      <c r="BB2" s="139"/>
      <c r="BC2" s="139"/>
      <c r="BD2" s="302" t="s">
        <v>3227</v>
      </c>
      <c r="BE2" s="303"/>
      <c r="BF2" s="303"/>
      <c r="BG2" s="303"/>
      <c r="BH2" s="303"/>
      <c r="BI2" s="303"/>
      <c r="BJ2" s="304"/>
      <c r="BK2" s="310" t="s">
        <v>627</v>
      </c>
      <c r="BL2" s="311"/>
      <c r="BM2" s="311"/>
      <c r="BN2" s="311"/>
      <c r="BO2" s="311"/>
      <c r="BP2" s="311"/>
      <c r="BQ2" s="311"/>
      <c r="BR2" s="311"/>
      <c r="BS2" s="311"/>
      <c r="BT2" s="311"/>
      <c r="BU2" s="311"/>
      <c r="BV2" s="311"/>
      <c r="BW2" s="311"/>
      <c r="BX2" s="311"/>
      <c r="BY2" s="311"/>
      <c r="BZ2" s="311"/>
      <c r="CA2" s="311"/>
      <c r="CB2" s="311"/>
      <c r="CC2" s="311"/>
    </row>
    <row r="3" spans="1:81" ht="140.25" customHeight="1" thickTop="1">
      <c r="A3" s="103"/>
      <c r="B3" s="104" t="s">
        <v>3998</v>
      </c>
      <c r="C3" s="104"/>
      <c r="D3" s="104"/>
      <c r="E3" s="143"/>
      <c r="F3" s="143"/>
      <c r="G3" s="104"/>
      <c r="H3" s="104"/>
      <c r="I3" s="104"/>
      <c r="J3" s="104"/>
      <c r="K3" s="104"/>
      <c r="L3" s="104"/>
      <c r="M3" s="104"/>
      <c r="N3" s="104"/>
      <c r="O3" s="105"/>
      <c r="P3" s="105"/>
      <c r="Q3" s="105"/>
      <c r="R3" s="105"/>
      <c r="S3" s="106"/>
      <c r="T3" s="291" t="s">
        <v>212</v>
      </c>
      <c r="U3" s="291"/>
      <c r="V3" s="291" t="s">
        <v>213</v>
      </c>
      <c r="W3" s="291"/>
      <c r="X3" s="291" t="s">
        <v>214</v>
      </c>
      <c r="Y3" s="291"/>
      <c r="Z3" s="291" t="s">
        <v>215</v>
      </c>
      <c r="AA3" s="291"/>
      <c r="AB3" s="291" t="s">
        <v>216</v>
      </c>
      <c r="AC3" s="291"/>
      <c r="AD3" s="291" t="s">
        <v>217</v>
      </c>
      <c r="AE3" s="291"/>
      <c r="AF3" s="291" t="s">
        <v>218</v>
      </c>
      <c r="AG3" s="291"/>
      <c r="AH3" s="291" t="s">
        <v>219</v>
      </c>
      <c r="AI3" s="291"/>
      <c r="AJ3" s="291" t="s">
        <v>220</v>
      </c>
      <c r="AK3" s="291"/>
      <c r="AL3" s="291" t="s">
        <v>221</v>
      </c>
      <c r="AM3" s="291"/>
      <c r="AN3" s="307" t="s">
        <v>595</v>
      </c>
      <c r="AO3" s="307"/>
      <c r="AP3" s="307"/>
      <c r="AQ3" s="307"/>
      <c r="AR3" s="307"/>
      <c r="AS3" s="307"/>
      <c r="AT3" s="307"/>
      <c r="AU3" s="307"/>
      <c r="AV3" s="307"/>
      <c r="AW3" s="307"/>
      <c r="AX3" s="285" t="s">
        <v>22</v>
      </c>
      <c r="AY3" s="286"/>
      <c r="AZ3" s="286"/>
      <c r="BA3" s="286"/>
      <c r="BB3" s="286"/>
      <c r="BC3" s="287"/>
      <c r="BD3" s="307" t="s">
        <v>591</v>
      </c>
      <c r="BE3" s="307"/>
      <c r="BF3" s="307"/>
      <c r="BG3" s="307"/>
      <c r="BH3" s="307"/>
      <c r="BI3" s="307"/>
      <c r="BJ3" s="307"/>
      <c r="BK3" s="308" t="s">
        <v>592</v>
      </c>
      <c r="BL3" s="309"/>
      <c r="BM3" s="309"/>
      <c r="BN3" s="309"/>
      <c r="BO3" s="309"/>
      <c r="BP3" s="309"/>
      <c r="BQ3" s="309"/>
      <c r="BR3" s="309"/>
      <c r="BS3" s="309"/>
      <c r="BT3" s="305" t="s">
        <v>593</v>
      </c>
      <c r="BU3" s="305"/>
      <c r="BV3" s="306"/>
      <c r="BW3" s="246" t="s">
        <v>1774</v>
      </c>
      <c r="BX3" s="305" t="s">
        <v>594</v>
      </c>
      <c r="BY3" s="305"/>
      <c r="BZ3" s="305"/>
      <c r="CA3" s="305"/>
      <c r="CB3" s="305"/>
      <c r="CC3" s="305"/>
    </row>
    <row r="4" spans="1:81" ht="36" customHeight="1">
      <c r="A4" s="107"/>
      <c r="B4" s="108"/>
      <c r="C4" s="108"/>
      <c r="D4" s="108"/>
      <c r="E4" s="109"/>
      <c r="F4" s="109"/>
      <c r="G4" s="109"/>
      <c r="H4" s="109"/>
      <c r="I4" s="109"/>
      <c r="J4" s="109"/>
      <c r="K4" s="109"/>
      <c r="L4" s="109"/>
      <c r="M4" s="109"/>
      <c r="N4" s="109"/>
      <c r="O4" s="110"/>
      <c r="P4" s="110"/>
      <c r="Q4" s="110"/>
      <c r="R4" s="110"/>
      <c r="S4" s="111"/>
      <c r="T4" s="298" t="s">
        <v>705</v>
      </c>
      <c r="U4" s="299"/>
      <c r="V4" s="298" t="s">
        <v>705</v>
      </c>
      <c r="W4" s="299"/>
      <c r="X4" s="298" t="s">
        <v>705</v>
      </c>
      <c r="Y4" s="299"/>
      <c r="Z4" s="298" t="s">
        <v>705</v>
      </c>
      <c r="AA4" s="299"/>
      <c r="AB4" s="298" t="s">
        <v>705</v>
      </c>
      <c r="AC4" s="299"/>
      <c r="AD4" s="298" t="s">
        <v>705</v>
      </c>
      <c r="AE4" s="299"/>
      <c r="AF4" s="298" t="s">
        <v>705</v>
      </c>
      <c r="AG4" s="299"/>
      <c r="AH4" s="298" t="s">
        <v>705</v>
      </c>
      <c r="AI4" s="299"/>
      <c r="AJ4" s="298" t="s">
        <v>705</v>
      </c>
      <c r="AK4" s="299"/>
      <c r="AL4" s="298" t="s">
        <v>705</v>
      </c>
      <c r="AM4" s="299"/>
      <c r="AN4" s="284" t="s">
        <v>619</v>
      </c>
      <c r="AO4" s="284"/>
      <c r="AP4" s="284"/>
      <c r="AQ4" s="284"/>
      <c r="AR4" s="284"/>
      <c r="AS4" s="284"/>
      <c r="AT4" s="284"/>
      <c r="AU4" s="284"/>
      <c r="AV4" s="284"/>
      <c r="AW4" s="284"/>
      <c r="AX4" s="288"/>
      <c r="AY4" s="289"/>
      <c r="AZ4" s="289"/>
      <c r="BA4" s="289"/>
      <c r="BB4" s="289"/>
      <c r="BC4" s="290"/>
      <c r="BD4" s="284" t="s">
        <v>620</v>
      </c>
      <c r="BE4" s="284"/>
      <c r="BF4" s="284"/>
      <c r="BG4" s="284"/>
      <c r="BH4" s="284"/>
      <c r="BI4" s="284" t="s">
        <v>715</v>
      </c>
      <c r="BJ4" s="284"/>
      <c r="BK4" s="114" t="s">
        <v>3942</v>
      </c>
      <c r="BL4" s="114" t="s">
        <v>3942</v>
      </c>
      <c r="BM4" s="114" t="s">
        <v>3942</v>
      </c>
      <c r="BN4" s="114" t="s">
        <v>3942</v>
      </c>
      <c r="BO4" s="116" t="s">
        <v>3374</v>
      </c>
      <c r="BP4" s="114" t="s">
        <v>3943</v>
      </c>
      <c r="BQ4" s="114" t="s">
        <v>3942</v>
      </c>
      <c r="BR4" s="114" t="s">
        <v>3942</v>
      </c>
      <c r="BS4" s="114" t="s">
        <v>3944</v>
      </c>
      <c r="BT4" s="179" t="s">
        <v>3945</v>
      </c>
      <c r="BU4" s="179" t="s">
        <v>3946</v>
      </c>
      <c r="BV4" s="179" t="s">
        <v>3942</v>
      </c>
      <c r="BW4" s="114" t="s">
        <v>2201</v>
      </c>
      <c r="BX4" s="179" t="s">
        <v>3942</v>
      </c>
      <c r="BY4" s="179" t="s">
        <v>3942</v>
      </c>
      <c r="BZ4" s="179" t="s">
        <v>3942</v>
      </c>
      <c r="CA4" s="179" t="s">
        <v>3942</v>
      </c>
      <c r="CB4" s="179" t="s">
        <v>3942</v>
      </c>
      <c r="CC4" s="179" t="s">
        <v>3942</v>
      </c>
    </row>
    <row r="5" spans="1:81" ht="144.75" customHeight="1">
      <c r="A5" s="96" t="s">
        <v>14</v>
      </c>
      <c r="B5" s="97" t="s">
        <v>0</v>
      </c>
      <c r="C5" s="97" t="s">
        <v>25</v>
      </c>
      <c r="D5" s="97" t="s">
        <v>3922</v>
      </c>
      <c r="E5" s="98" t="s">
        <v>3</v>
      </c>
      <c r="F5" s="98" t="s">
        <v>2559</v>
      </c>
      <c r="G5" s="98" t="s">
        <v>3225</v>
      </c>
      <c r="H5" s="98" t="s">
        <v>27</v>
      </c>
      <c r="I5" s="98" t="s">
        <v>2</v>
      </c>
      <c r="J5" s="184" t="s">
        <v>1905</v>
      </c>
      <c r="K5" s="184" t="s">
        <v>1965</v>
      </c>
      <c r="L5" s="184" t="s">
        <v>1906</v>
      </c>
      <c r="M5" s="98" t="s">
        <v>4</v>
      </c>
      <c r="N5" s="98" t="s">
        <v>3205</v>
      </c>
      <c r="O5" s="99" t="s">
        <v>324</v>
      </c>
      <c r="P5" s="99" t="s">
        <v>325</v>
      </c>
      <c r="Q5" s="99" t="s">
        <v>326</v>
      </c>
      <c r="R5" s="99" t="s">
        <v>3997</v>
      </c>
      <c r="S5" s="100" t="s">
        <v>15</v>
      </c>
      <c r="T5" s="101" t="s">
        <v>212</v>
      </c>
      <c r="U5" s="101" t="s">
        <v>222</v>
      </c>
      <c r="V5" s="101" t="s">
        <v>213</v>
      </c>
      <c r="W5" s="101" t="s">
        <v>223</v>
      </c>
      <c r="X5" s="101" t="s">
        <v>214</v>
      </c>
      <c r="Y5" s="101" t="s">
        <v>224</v>
      </c>
      <c r="Z5" s="101" t="s">
        <v>215</v>
      </c>
      <c r="AA5" s="101" t="s">
        <v>225</v>
      </c>
      <c r="AB5" s="101" t="s">
        <v>216</v>
      </c>
      <c r="AC5" s="101" t="s">
        <v>226</v>
      </c>
      <c r="AD5" s="101" t="s">
        <v>217</v>
      </c>
      <c r="AE5" s="101" t="s">
        <v>227</v>
      </c>
      <c r="AF5" s="101" t="s">
        <v>218</v>
      </c>
      <c r="AG5" s="101" t="s">
        <v>228</v>
      </c>
      <c r="AH5" s="101" t="s">
        <v>219</v>
      </c>
      <c r="AI5" s="101" t="s">
        <v>229</v>
      </c>
      <c r="AJ5" s="101" t="s">
        <v>220</v>
      </c>
      <c r="AK5" s="101" t="s">
        <v>230</v>
      </c>
      <c r="AL5" s="101" t="s">
        <v>221</v>
      </c>
      <c r="AM5" s="101" t="s">
        <v>231</v>
      </c>
      <c r="AN5" s="98" t="s">
        <v>1834</v>
      </c>
      <c r="AO5" s="98" t="s">
        <v>1873</v>
      </c>
      <c r="AP5" s="98" t="s">
        <v>1874</v>
      </c>
      <c r="AQ5" s="98" t="s">
        <v>1875</v>
      </c>
      <c r="AR5" s="98" t="s">
        <v>1876</v>
      </c>
      <c r="AS5" s="98" t="s">
        <v>1877</v>
      </c>
      <c r="AT5" s="98" t="s">
        <v>1878</v>
      </c>
      <c r="AU5" s="98" t="s">
        <v>1879</v>
      </c>
      <c r="AV5" s="98" t="s">
        <v>1880</v>
      </c>
      <c r="AW5" s="98" t="s">
        <v>1881</v>
      </c>
      <c r="AX5" s="112" t="s">
        <v>3988</v>
      </c>
      <c r="AY5" s="112" t="s">
        <v>3989</v>
      </c>
      <c r="AZ5" s="112" t="s">
        <v>2145</v>
      </c>
      <c r="BA5" s="112" t="s">
        <v>2146</v>
      </c>
      <c r="BB5" s="112" t="s">
        <v>2147</v>
      </c>
      <c r="BC5" s="112" t="s">
        <v>2148</v>
      </c>
      <c r="BD5" s="113" t="s">
        <v>1882</v>
      </c>
      <c r="BE5" s="113" t="s">
        <v>621</v>
      </c>
      <c r="BF5" s="113" t="s">
        <v>622</v>
      </c>
      <c r="BG5" s="113" t="s">
        <v>623</v>
      </c>
      <c r="BH5" s="113" t="s">
        <v>624</v>
      </c>
      <c r="BI5" s="113" t="s">
        <v>686</v>
      </c>
      <c r="BJ5" s="113" t="s">
        <v>687</v>
      </c>
      <c r="BK5" s="253" t="s">
        <v>1958</v>
      </c>
      <c r="BL5" s="253" t="s">
        <v>1867</v>
      </c>
      <c r="BM5" s="253" t="s">
        <v>1868</v>
      </c>
      <c r="BN5" s="253" t="s">
        <v>2200</v>
      </c>
      <c r="BO5" s="253" t="s">
        <v>685</v>
      </c>
      <c r="BP5" s="254" t="s">
        <v>1773</v>
      </c>
      <c r="BQ5" s="254" t="s">
        <v>3032</v>
      </c>
      <c r="BR5" s="254" t="s">
        <v>2933</v>
      </c>
      <c r="BS5" s="254" t="s">
        <v>3499</v>
      </c>
      <c r="BT5" s="102" t="s">
        <v>1888</v>
      </c>
      <c r="BU5" s="102" t="s">
        <v>1772</v>
      </c>
      <c r="BV5" s="102" t="s">
        <v>3240</v>
      </c>
      <c r="BW5" s="173" t="s">
        <v>1869</v>
      </c>
      <c r="BX5" s="172" t="s">
        <v>3984</v>
      </c>
      <c r="BY5" s="172" t="s">
        <v>3154</v>
      </c>
      <c r="BZ5" s="172" t="s">
        <v>3011</v>
      </c>
      <c r="CA5" s="172" t="s">
        <v>3012</v>
      </c>
      <c r="CB5" s="172" t="s">
        <v>3267</v>
      </c>
      <c r="CC5" s="172" t="s">
        <v>1886</v>
      </c>
    </row>
    <row r="6" spans="1:81" ht="50.25" customHeight="1">
      <c r="A6" s="256">
        <v>1</v>
      </c>
      <c r="B6" s="149" t="s">
        <v>2209</v>
      </c>
      <c r="C6" s="192" t="s">
        <v>97</v>
      </c>
      <c r="D6" s="149" t="s">
        <v>97</v>
      </c>
      <c r="E6" s="150" t="s">
        <v>1995</v>
      </c>
      <c r="F6" s="150"/>
      <c r="G6" s="150"/>
      <c r="H6" s="150" t="s">
        <v>2062</v>
      </c>
      <c r="I6" s="180" t="s">
        <v>3034</v>
      </c>
      <c r="J6" s="180" t="s">
        <v>97</v>
      </c>
      <c r="K6" s="151" t="s">
        <v>1909</v>
      </c>
      <c r="L6" s="180" t="s">
        <v>1916</v>
      </c>
      <c r="M6" s="151" t="s">
        <v>5</v>
      </c>
      <c r="N6" s="151" t="str">
        <f>IF(Table1[[#This Row],[NQF Number]]="NA"," ",IF(Table1[[#This Row],[NQF Number]]="No"," ",INDEX(Table48[[#All],[Disparities-sensitive Status]],MATCH(Table1[[#This Row],[NQF Number]],Table48[[#All],[NQF '#]],0))))</f>
        <v xml:space="preserve"> </v>
      </c>
      <c r="O6" s="151" t="s">
        <v>3985</v>
      </c>
      <c r="P6" s="151" t="s">
        <v>3986</v>
      </c>
      <c r="Q6" s="152"/>
      <c r="R6" s="152" t="s">
        <v>3955</v>
      </c>
      <c r="S6" s="153">
        <f>SUM(Table1[[#This Row],[Set A]:[Set J]])</f>
        <v>0</v>
      </c>
      <c r="T6" s="154"/>
      <c r="U6" s="154"/>
      <c r="V6" s="154"/>
      <c r="W6" s="154"/>
      <c r="X6" s="154"/>
      <c r="Y6" s="154"/>
      <c r="Z6" s="154"/>
      <c r="AA6" s="154"/>
      <c r="AB6" s="154"/>
      <c r="AC6" s="154"/>
      <c r="AD6" s="154"/>
      <c r="AE6" s="154"/>
      <c r="AF6" s="154"/>
      <c r="AG6" s="154"/>
      <c r="AH6" s="154"/>
      <c r="AI6" s="154"/>
      <c r="AJ6" s="154"/>
      <c r="AK6" s="154"/>
      <c r="AL6" s="154"/>
      <c r="AM6" s="154"/>
      <c r="AN6" s="155">
        <f>IF(Table1[[#This Row],[Criterion A]]="yes",2,IF(Table1[[#This Row],[Criterion A]]="somewhat",1,0))</f>
        <v>0</v>
      </c>
      <c r="AO6" s="151">
        <f>IF(Table1[[#This Row],[Criterion B]]="yes",2,IF(Table1[[#This Row],[Criterion B]]="somewhat",1,0))</f>
        <v>0</v>
      </c>
      <c r="AP6" s="151">
        <f>IF(Table1[[#This Row],[Criterion C]]="yes",2,IF(Table1[[#This Row],[Criterion C]]="somewhat",1,0))</f>
        <v>0</v>
      </c>
      <c r="AQ6" s="151">
        <f>IF(Table1[[#This Row],[Criterion D]]="yes",2,IF(Table1[[#This Row],[Criterion D]]="somewhat",1,0))</f>
        <v>0</v>
      </c>
      <c r="AR6" s="151">
        <f>IF(Table1[[#This Row],[Criterion E]]="yes",2,IF(Table1[[#This Row],[Criterion E]]="somewhat",1,0))</f>
        <v>0</v>
      </c>
      <c r="AS6" s="151">
        <f>IF(Table1[[#This Row],[Criterion F]]="yes",2,IF(Table1[[#This Row],[Criterion F]]="somewhat",1,0))</f>
        <v>0</v>
      </c>
      <c r="AT6" s="151">
        <f>IF(Table1[[#This Row],[Criterion G]]="yes",2,IF(Table1[[#This Row],[Criterion G]]="somewhat",1,0))</f>
        <v>0</v>
      </c>
      <c r="AU6" s="151">
        <f>IF(Table1[[#This Row],[Criterion H]]="yes",2,IF(Table1[[#This Row],[Criterion H]]="somewhat",1,0))</f>
        <v>0</v>
      </c>
      <c r="AV6" s="151">
        <f>IF(Table1[[#This Row],[Criterion I]]="yes",2,IF(Table1[[#This Row],[Criterion I]]="somewhat",1,0))</f>
        <v>0</v>
      </c>
      <c r="AW6" s="151">
        <f>IF(Table1[[#This Row],[Criterion J]]="yes",2,IF(Table1[[#This Row],[Criterion J]]="somewhat",1,0))</f>
        <v>0</v>
      </c>
      <c r="AX6"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6"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6" s="156">
        <f>COUNTIF(Table1[[#This Row],[
CMMI Comprehensive Primary Care Plus (CPC+)]:[
Core Quality Measures Collaborative Core Sets]],"*yes*")</f>
        <v>0</v>
      </c>
      <c r="BA6" s="156">
        <f>COUNTIF(Table1[[#This Row],[
CMS Hospital Value-Based Purchasing]:[
Joint Commission Performance  Measure List]],"*yes*")</f>
        <v>0</v>
      </c>
      <c r="BB6" s="156">
        <f>COUNTIF(Table1[[#This Row],[
Catalyst for Payment Reform Employer-Purchaser Measure Set]],"*yes*")</f>
        <v>0</v>
      </c>
      <c r="BC6" s="156">
        <f>COUNTIF(Table1[[#This Row],[
California AMP Commercial ACO Measure Set
]:[
Washington State Common Measure Set for Health Care Quality and Cost 
]],"*yes*")</f>
        <v>1</v>
      </c>
      <c r="BD6" s="33"/>
      <c r="BE6" s="151"/>
      <c r="BF6" s="151"/>
      <c r="BG6" s="151"/>
      <c r="BH6" s="151"/>
      <c r="BI6" s="151"/>
      <c r="BJ6" s="151"/>
      <c r="BK6" s="197"/>
      <c r="BL6" s="197"/>
      <c r="BM6" s="197"/>
      <c r="BN6" s="197"/>
      <c r="BO6" s="197"/>
      <c r="BP6" s="197"/>
      <c r="BQ6" s="197"/>
      <c r="BR6" s="197"/>
      <c r="BS6" s="197"/>
      <c r="BT6" s="197"/>
      <c r="BU6" s="197"/>
      <c r="BV6" s="197"/>
      <c r="BW6" s="197"/>
      <c r="BX6" s="197"/>
      <c r="BY6" s="197"/>
      <c r="BZ6" s="197"/>
      <c r="CA6" s="197"/>
      <c r="CB6" s="197"/>
      <c r="CC6" s="197" t="s">
        <v>1</v>
      </c>
    </row>
    <row r="7" spans="1:81" ht="50.25" customHeight="1">
      <c r="A7" s="256">
        <v>2</v>
      </c>
      <c r="B7" s="149" t="s">
        <v>2097</v>
      </c>
      <c r="C7" s="192" t="s">
        <v>97</v>
      </c>
      <c r="D7" s="149" t="s">
        <v>97</v>
      </c>
      <c r="E7" s="150" t="s">
        <v>1667</v>
      </c>
      <c r="F7" s="150" t="s">
        <v>2620</v>
      </c>
      <c r="G7" s="150" t="s">
        <v>3305</v>
      </c>
      <c r="H7" s="150" t="s">
        <v>1502</v>
      </c>
      <c r="I7" s="180" t="s">
        <v>1964</v>
      </c>
      <c r="J7" s="180" t="s">
        <v>97</v>
      </c>
      <c r="K7" s="151" t="s">
        <v>1909</v>
      </c>
      <c r="L7" s="180" t="s">
        <v>1950</v>
      </c>
      <c r="M7" s="151" t="s">
        <v>327</v>
      </c>
      <c r="N7" s="151" t="str">
        <f>IF(Table1[[#This Row],[NQF Number]]="NA"," ",IF(Table1[[#This Row],[NQF Number]]="No"," ",INDEX(Table48[[#All],[Disparities-sensitive Status]],MATCH(Table1[[#This Row],[NQF Number]],Table48[[#All],[NQF '#]],0))))</f>
        <v xml:space="preserve"> </v>
      </c>
      <c r="O7" s="151" t="s">
        <v>3985</v>
      </c>
      <c r="P7" s="151" t="s">
        <v>3986</v>
      </c>
      <c r="Q7" s="152"/>
      <c r="R7" s="152" t="s">
        <v>3979</v>
      </c>
      <c r="S7" s="153">
        <f>SUM(Table1[[#This Row],[Set A]:[Set J]])</f>
        <v>0</v>
      </c>
      <c r="T7" s="154"/>
      <c r="U7" s="154"/>
      <c r="V7" s="154"/>
      <c r="W7" s="154"/>
      <c r="X7" s="154"/>
      <c r="Y7" s="154"/>
      <c r="Z7" s="154"/>
      <c r="AA7" s="154"/>
      <c r="AB7" s="154"/>
      <c r="AC7" s="154"/>
      <c r="AD7" s="154"/>
      <c r="AE7" s="154"/>
      <c r="AF7" s="154"/>
      <c r="AG7" s="154"/>
      <c r="AH7" s="154"/>
      <c r="AI7" s="154"/>
      <c r="AJ7" s="154"/>
      <c r="AK7" s="154"/>
      <c r="AL7" s="154"/>
      <c r="AM7" s="154"/>
      <c r="AN7" s="155">
        <f>IF(Table1[[#This Row],[Criterion A]]="yes",2,IF(Table1[[#This Row],[Criterion A]]="somewhat",1,0))</f>
        <v>0</v>
      </c>
      <c r="AO7" s="151">
        <f>IF(Table1[[#This Row],[Criterion B]]="yes",2,IF(Table1[[#This Row],[Criterion B]]="somewhat",1,0))</f>
        <v>0</v>
      </c>
      <c r="AP7" s="151">
        <f>IF(Table1[[#This Row],[Criterion C]]="yes",2,IF(Table1[[#This Row],[Criterion C]]="somewhat",1,0))</f>
        <v>0</v>
      </c>
      <c r="AQ7" s="151">
        <f>IF(Table1[[#This Row],[Criterion D]]="yes",2,IF(Table1[[#This Row],[Criterion D]]="somewhat",1,0))</f>
        <v>0</v>
      </c>
      <c r="AR7" s="151">
        <f>IF(Table1[[#This Row],[Criterion E]]="yes",2,IF(Table1[[#This Row],[Criterion E]]="somewhat",1,0))</f>
        <v>0</v>
      </c>
      <c r="AS7" s="151">
        <f>IF(Table1[[#This Row],[Criterion F]]="yes",2,IF(Table1[[#This Row],[Criterion F]]="somewhat",1,0))</f>
        <v>0</v>
      </c>
      <c r="AT7" s="151">
        <f>IF(Table1[[#This Row],[Criterion G]]="yes",2,IF(Table1[[#This Row],[Criterion G]]="somewhat",1,0))</f>
        <v>0</v>
      </c>
      <c r="AU7" s="151">
        <f>IF(Table1[[#This Row],[Criterion H]]="yes",2,IF(Table1[[#This Row],[Criterion H]]="somewhat",1,0))</f>
        <v>0</v>
      </c>
      <c r="AV7" s="151">
        <f>IF(Table1[[#This Row],[Criterion I]]="yes",2,IF(Table1[[#This Row],[Criterion I]]="somewhat",1,0))</f>
        <v>0</v>
      </c>
      <c r="AW7" s="151">
        <f>IF(Table1[[#This Row],[Criterion J]]="yes",2,IF(Table1[[#This Row],[Criterion J]]="somewhat",1,0))</f>
        <v>0</v>
      </c>
      <c r="AX7"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7"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7" s="156">
        <f>COUNTIF(Table1[[#This Row],[
CMMI Comprehensive Primary Care Plus (CPC+)]:[
Core Quality Measures Collaborative Core Sets]],"*yes*")</f>
        <v>2</v>
      </c>
      <c r="BA7" s="156">
        <f>COUNTIF(Table1[[#This Row],[
CMS Hospital Value-Based Purchasing]:[
Joint Commission Performance  Measure List]],"*yes*")</f>
        <v>0</v>
      </c>
      <c r="BB7" s="156">
        <f>COUNTIF(Table1[[#This Row],[
Catalyst for Payment Reform Employer-Purchaser Measure Set]],"*yes*")</f>
        <v>0</v>
      </c>
      <c r="BC7" s="156">
        <f>COUNTIF(Table1[[#This Row],[
California AMP Commercial ACO Measure Set
]:[
Washington State Common Measure Set for Health Care Quality and Cost 
]],"*yes*")</f>
        <v>0</v>
      </c>
      <c r="BD7" s="33"/>
      <c r="BE7" s="151"/>
      <c r="BF7" s="151"/>
      <c r="BG7" s="151"/>
      <c r="BH7" s="151"/>
      <c r="BI7" s="151"/>
      <c r="BJ7" s="151"/>
      <c r="BK7" s="197"/>
      <c r="BL7" s="197"/>
      <c r="BM7" s="197"/>
      <c r="BN7" s="197" t="s">
        <v>1</v>
      </c>
      <c r="BO7" s="197"/>
      <c r="BP7" s="197"/>
      <c r="BQ7" s="197"/>
      <c r="BR7" s="197" t="s">
        <v>1</v>
      </c>
      <c r="BS7" s="197"/>
      <c r="BT7" s="197"/>
      <c r="BU7" s="197"/>
      <c r="BV7" s="197"/>
      <c r="BW7" s="197"/>
      <c r="BX7" s="197"/>
      <c r="BY7" s="197"/>
      <c r="BZ7" s="197"/>
      <c r="CA7" s="197"/>
      <c r="CB7" s="197"/>
      <c r="CC7" s="197"/>
    </row>
    <row r="8" spans="1:81" ht="50.25" customHeight="1">
      <c r="A8" s="256">
        <v>3</v>
      </c>
      <c r="B8" s="149" t="s">
        <v>3980</v>
      </c>
      <c r="C8" s="192" t="s">
        <v>97</v>
      </c>
      <c r="D8" s="149" t="s">
        <v>97</v>
      </c>
      <c r="E8" s="150" t="s">
        <v>585</v>
      </c>
      <c r="F8" s="150" t="str">
        <f>IF(Table1[[#This Row],[NQF Number]]="NA"," ",IF(Table1[[#This Row],[NQF Number]]="No"," ",IF(INDEX(Table48[[#All],[CMS Quality ID]],MATCH(Table1[[#This Row],[NQF Number]],Table48[[#All],[NQF '#]],0))=0,"",INDEX(Table48[[#All],[CMS Quality ID]],MATCH(Table1[[#This Row],[NQF Number]],Table48[[#All],[NQF '#]],0)))))</f>
        <v xml:space="preserve"> </v>
      </c>
      <c r="G8" s="150" t="str">
        <f>IF(Table1[[#This Row],[NQF Number]]="NA"," ",IF(Table1[[#This Row],[NQF Number]]="No"," ",IF(INDEX(Table48[[#All],[CMS eCQM ID as of June 2020]],MATCH(Table1[[#This Row],[NQF Number]],Table48[[#All],[NQF '#]],0))=0,"",INDEX(Table48[[#All],[CMS eCQM ID as of June 2020]],MATCH(Table1[[#This Row],[NQF Number]],Table48[[#All],[NQF '#]],0)))))</f>
        <v xml:space="preserve"> </v>
      </c>
      <c r="H8" s="150" t="s">
        <v>3982</v>
      </c>
      <c r="I8" s="180" t="str">
        <f>IF(Table1[[#This Row],[NQF Number]]="NA"," ",IF(Table1[[#This Row],[NQF Number]]="No"," ",INDEX(Table48[[#All],[Domain]],MATCH(Table1[[#This Row],[NQF Number]],Table48[[#All],[NQF '#]],0))))</f>
        <v xml:space="preserve"> </v>
      </c>
      <c r="J8" s="180" t="str">
        <f>IF(Table1[[#This Row],[NQF Number]]="NA"," ",IF(Table1[[#This Row],[NQF Number]]="No"," ",INDEX(Table48[[#All],[Condition]],MATCH(Table1[[#This Row],[NQF Number]],Table48[[#All],[NQF '#]],0))))</f>
        <v xml:space="preserve"> </v>
      </c>
      <c r="K8" s="151" t="s">
        <v>1913</v>
      </c>
      <c r="L8" s="180" t="str">
        <f>IF(Table1[[#This Row],[NQF Number]]="NA"," ",IF(Table1[[#This Row],[NQF Number]]="No"," ",INDEX(Table48[[#All],[Populations]],MATCH(Table1[[#This Row],[NQF Number]],Table48[[#All],[NQF '#]],0))))</f>
        <v xml:space="preserve"> </v>
      </c>
      <c r="M8" s="151" t="str">
        <f>IF(Table1[[#This Row],[NQF Number]]="NA"," ",IF(Table1[[#This Row],[NQF Number]]="No"," ",INDEX(Table48[[#All],[Data Source]],MATCH(Table1[[#This Row],[NQF Number]],Table48[[#All],[NQF '#]],0))))</f>
        <v xml:space="preserve"> </v>
      </c>
      <c r="N8" s="151" t="str">
        <f>IF(Table1[[#This Row],[NQF Number]]="NA"," ",IF(Table1[[#This Row],[NQF Number]]="No"," ",INDEX(Table48[[#All],[Disparities-sensitive Status]],MATCH(Table1[[#This Row],[NQF Number]],Table48[[#All],[NQF '#]],0))))</f>
        <v xml:space="preserve"> </v>
      </c>
      <c r="O8" s="151" t="s">
        <v>3985</v>
      </c>
      <c r="P8" s="151" t="s">
        <v>3986</v>
      </c>
      <c r="Q8" s="152"/>
      <c r="R8" s="152" t="s">
        <v>3979</v>
      </c>
      <c r="S8" s="153">
        <f>SUM(Table1[[#This Row],[Set A]:[Set J]])</f>
        <v>0</v>
      </c>
      <c r="T8" s="154"/>
      <c r="U8" s="154"/>
      <c r="V8" s="154"/>
      <c r="W8" s="154"/>
      <c r="X8" s="154"/>
      <c r="Y8" s="154"/>
      <c r="Z8" s="154"/>
      <c r="AA8" s="154"/>
      <c r="AB8" s="154"/>
      <c r="AC8" s="154"/>
      <c r="AD8" s="154"/>
      <c r="AE8" s="154"/>
      <c r="AF8" s="154"/>
      <c r="AG8" s="154"/>
      <c r="AH8" s="154"/>
      <c r="AI8" s="154"/>
      <c r="AJ8" s="154"/>
      <c r="AK8" s="154"/>
      <c r="AL8" s="154"/>
      <c r="AM8" s="154"/>
      <c r="AN8" s="155">
        <f>IF(Table1[[#This Row],[Criterion A]]="yes",2,IF(Table1[[#This Row],[Criterion A]]="somewhat",1,0))</f>
        <v>0</v>
      </c>
      <c r="AO8" s="151">
        <f>IF(Table1[[#This Row],[Criterion B]]="yes",2,IF(Table1[[#This Row],[Criterion B]]="somewhat",1,0))</f>
        <v>0</v>
      </c>
      <c r="AP8" s="151">
        <f>IF(Table1[[#This Row],[Criterion C]]="yes",2,IF(Table1[[#This Row],[Criterion C]]="somewhat",1,0))</f>
        <v>0</v>
      </c>
      <c r="AQ8" s="151">
        <f>IF(Table1[[#This Row],[Criterion D]]="yes",2,IF(Table1[[#This Row],[Criterion D]]="somewhat",1,0))</f>
        <v>0</v>
      </c>
      <c r="AR8" s="151">
        <f>IF(Table1[[#This Row],[Criterion E]]="yes",2,IF(Table1[[#This Row],[Criterion E]]="somewhat",1,0))</f>
        <v>0</v>
      </c>
      <c r="AS8" s="151">
        <f>IF(Table1[[#This Row],[Criterion F]]="yes",2,IF(Table1[[#This Row],[Criterion F]]="somewhat",1,0))</f>
        <v>0</v>
      </c>
      <c r="AT8" s="151">
        <f>IF(Table1[[#This Row],[Criterion G]]="yes",2,IF(Table1[[#This Row],[Criterion G]]="somewhat",1,0))</f>
        <v>0</v>
      </c>
      <c r="AU8" s="151">
        <f>IF(Table1[[#This Row],[Criterion H]]="yes",2,IF(Table1[[#This Row],[Criterion H]]="somewhat",1,0))</f>
        <v>0</v>
      </c>
      <c r="AV8" s="151">
        <f>IF(Table1[[#This Row],[Criterion I]]="yes",2,IF(Table1[[#This Row],[Criterion I]]="somewhat",1,0))</f>
        <v>0</v>
      </c>
      <c r="AW8" s="151">
        <f>IF(Table1[[#This Row],[Criterion J]]="yes",2,IF(Table1[[#This Row],[Criterion J]]="somewhat",1,0))</f>
        <v>0</v>
      </c>
      <c r="AX8"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8"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8" s="156">
        <f>COUNTIF(Table1[[#This Row],[
CMMI Comprehensive Primary Care Plus (CPC+)]:[
Core Quality Measures Collaborative Core Sets]],"*yes*")</f>
        <v>0</v>
      </c>
      <c r="BA8" s="156">
        <f>COUNTIF(Table1[[#This Row],[
CMS Hospital Value-Based Purchasing]:[
Joint Commission Performance  Measure List]],"*yes*")</f>
        <v>0</v>
      </c>
      <c r="BB8" s="156">
        <f>COUNTIF(Table1[[#This Row],[
Catalyst for Payment Reform Employer-Purchaser Measure Set]],"*yes*")</f>
        <v>0</v>
      </c>
      <c r="BC8" s="156">
        <f>COUNTIF(Table1[[#This Row],[
California AMP Commercial ACO Measure Set
]:[
Washington State Common Measure Set for Health Care Quality and Cost 
]],"*yes*")</f>
        <v>0</v>
      </c>
      <c r="BD8" s="33"/>
      <c r="BE8" s="151"/>
      <c r="BF8" s="151"/>
      <c r="BG8" s="151"/>
      <c r="BH8" s="151"/>
      <c r="BI8" s="151"/>
      <c r="BJ8" s="151"/>
      <c r="BK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9" spans="1:81" ht="50.25" customHeight="1">
      <c r="A9" s="256">
        <v>4</v>
      </c>
      <c r="B9" s="149" t="s">
        <v>3981</v>
      </c>
      <c r="C9" s="192" t="s">
        <v>97</v>
      </c>
      <c r="D9" s="149" t="s">
        <v>97</v>
      </c>
      <c r="E9" s="150" t="s">
        <v>585</v>
      </c>
      <c r="F9" s="150" t="str">
        <f>IF(Table1[[#This Row],[NQF Number]]="NA"," ",IF(Table1[[#This Row],[NQF Number]]="No"," ",IF(INDEX(Table48[[#All],[CMS Quality ID]],MATCH(Table1[[#This Row],[NQF Number]],Table48[[#All],[NQF '#]],0))=0,"",INDEX(Table48[[#All],[CMS Quality ID]],MATCH(Table1[[#This Row],[NQF Number]],Table48[[#All],[NQF '#]],0)))))</f>
        <v xml:space="preserve"> </v>
      </c>
      <c r="G9" s="150" t="str">
        <f>IF(Table1[[#This Row],[NQF Number]]="NA"," ",IF(Table1[[#This Row],[NQF Number]]="No"," ",IF(INDEX(Table48[[#All],[CMS eCQM ID as of June 2020]],MATCH(Table1[[#This Row],[NQF Number]],Table48[[#All],[NQF '#]],0))=0,"",INDEX(Table48[[#All],[CMS eCQM ID as of June 2020]],MATCH(Table1[[#This Row],[NQF Number]],Table48[[#All],[NQF '#]],0)))))</f>
        <v xml:space="preserve"> </v>
      </c>
      <c r="H9" s="150" t="s">
        <v>3983</v>
      </c>
      <c r="I9" s="180" t="str">
        <f>IF(Table1[[#This Row],[NQF Number]]="NA"," ",IF(Table1[[#This Row],[NQF Number]]="No"," ",INDEX(Table48[[#All],[Domain]],MATCH(Table1[[#This Row],[NQF Number]],Table48[[#All],[NQF '#]],0))))</f>
        <v xml:space="preserve"> </v>
      </c>
      <c r="J9" s="180" t="str">
        <f>IF(Table1[[#This Row],[NQF Number]]="NA"," ",IF(Table1[[#This Row],[NQF Number]]="No"," ",INDEX(Table48[[#All],[Condition]],MATCH(Table1[[#This Row],[NQF Number]],Table48[[#All],[NQF '#]],0))))</f>
        <v xml:space="preserve"> </v>
      </c>
      <c r="K9" s="151" t="s">
        <v>1913</v>
      </c>
      <c r="L9" s="180" t="str">
        <f>IF(Table1[[#This Row],[NQF Number]]="NA"," ",IF(Table1[[#This Row],[NQF Number]]="No"," ",INDEX(Table48[[#All],[Populations]],MATCH(Table1[[#This Row],[NQF Number]],Table48[[#All],[NQF '#]],0))))</f>
        <v xml:space="preserve"> </v>
      </c>
      <c r="M9" s="151" t="str">
        <f>IF(Table1[[#This Row],[NQF Number]]="NA"," ",IF(Table1[[#This Row],[NQF Number]]="No"," ",INDEX(Table48[[#All],[Data Source]],MATCH(Table1[[#This Row],[NQF Number]],Table48[[#All],[NQF '#]],0))))</f>
        <v xml:space="preserve"> </v>
      </c>
      <c r="N9" s="151" t="str">
        <f>IF(Table1[[#This Row],[NQF Number]]="NA"," ",IF(Table1[[#This Row],[NQF Number]]="No"," ",INDEX(Table48[[#All],[Disparities-sensitive Status]],MATCH(Table1[[#This Row],[NQF Number]],Table48[[#All],[NQF '#]],0))))</f>
        <v xml:space="preserve"> </v>
      </c>
      <c r="O9" s="151" t="s">
        <v>3985</v>
      </c>
      <c r="P9" s="151" t="s">
        <v>3986</v>
      </c>
      <c r="Q9" s="152"/>
      <c r="R9" s="152" t="s">
        <v>3979</v>
      </c>
      <c r="S9" s="153">
        <f>SUM(Table1[[#This Row],[Set A]:[Set J]])</f>
        <v>0</v>
      </c>
      <c r="T9" s="154"/>
      <c r="U9" s="154"/>
      <c r="V9" s="154"/>
      <c r="W9" s="154"/>
      <c r="X9" s="154"/>
      <c r="Y9" s="154"/>
      <c r="Z9" s="154"/>
      <c r="AA9" s="154"/>
      <c r="AB9" s="154"/>
      <c r="AC9" s="154"/>
      <c r="AD9" s="154"/>
      <c r="AE9" s="154"/>
      <c r="AF9" s="154"/>
      <c r="AG9" s="154"/>
      <c r="AH9" s="154"/>
      <c r="AI9" s="154"/>
      <c r="AJ9" s="154"/>
      <c r="AK9" s="154"/>
      <c r="AL9" s="154"/>
      <c r="AM9" s="154"/>
      <c r="AN9" s="155">
        <f>IF(Table1[[#This Row],[Criterion A]]="yes",2,IF(Table1[[#This Row],[Criterion A]]="somewhat",1,0))</f>
        <v>0</v>
      </c>
      <c r="AO9" s="151">
        <f>IF(Table1[[#This Row],[Criterion B]]="yes",2,IF(Table1[[#This Row],[Criterion B]]="somewhat",1,0))</f>
        <v>0</v>
      </c>
      <c r="AP9" s="151">
        <f>IF(Table1[[#This Row],[Criterion C]]="yes",2,IF(Table1[[#This Row],[Criterion C]]="somewhat",1,0))</f>
        <v>0</v>
      </c>
      <c r="AQ9" s="151">
        <f>IF(Table1[[#This Row],[Criterion D]]="yes",2,IF(Table1[[#This Row],[Criterion D]]="somewhat",1,0))</f>
        <v>0</v>
      </c>
      <c r="AR9" s="151">
        <f>IF(Table1[[#This Row],[Criterion E]]="yes",2,IF(Table1[[#This Row],[Criterion E]]="somewhat",1,0))</f>
        <v>0</v>
      </c>
      <c r="AS9" s="151">
        <f>IF(Table1[[#This Row],[Criterion F]]="yes",2,IF(Table1[[#This Row],[Criterion F]]="somewhat",1,0))</f>
        <v>0</v>
      </c>
      <c r="AT9" s="151">
        <f>IF(Table1[[#This Row],[Criterion G]]="yes",2,IF(Table1[[#This Row],[Criterion G]]="somewhat",1,0))</f>
        <v>0</v>
      </c>
      <c r="AU9" s="151">
        <f>IF(Table1[[#This Row],[Criterion H]]="yes",2,IF(Table1[[#This Row],[Criterion H]]="somewhat",1,0))</f>
        <v>0</v>
      </c>
      <c r="AV9" s="151">
        <f>IF(Table1[[#This Row],[Criterion I]]="yes",2,IF(Table1[[#This Row],[Criterion I]]="somewhat",1,0))</f>
        <v>0</v>
      </c>
      <c r="AW9" s="151">
        <f>IF(Table1[[#This Row],[Criterion J]]="yes",2,IF(Table1[[#This Row],[Criterion J]]="somewhat",1,0))</f>
        <v>0</v>
      </c>
      <c r="AX9"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9"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9" s="156">
        <f>COUNTIF(Table1[[#This Row],[
CMMI Comprehensive Primary Care Plus (CPC+)]:[
Core Quality Measures Collaborative Core Sets]],"*yes*")</f>
        <v>0</v>
      </c>
      <c r="BA9" s="156">
        <f>COUNTIF(Table1[[#This Row],[
CMS Hospital Value-Based Purchasing]:[
Joint Commission Performance  Measure List]],"*yes*")</f>
        <v>0</v>
      </c>
      <c r="BB9" s="156">
        <f>COUNTIF(Table1[[#This Row],[
Catalyst for Payment Reform Employer-Purchaser Measure Set]],"*yes*")</f>
        <v>0</v>
      </c>
      <c r="BC9" s="156">
        <f>COUNTIF(Table1[[#This Row],[
California AMP Commercial ACO Measure Set
]:[
Washington State Common Measure Set for Health Care Quality and Cost 
]],"*yes*")</f>
        <v>0</v>
      </c>
      <c r="BD9" s="33"/>
      <c r="BE9" s="151"/>
      <c r="BF9" s="151"/>
      <c r="BG9" s="151"/>
      <c r="BH9" s="151"/>
      <c r="BI9" s="151"/>
      <c r="BJ9" s="151"/>
      <c r="BK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0" spans="1:81" ht="50.25" customHeight="1">
      <c r="A10" s="256">
        <v>5</v>
      </c>
      <c r="B10" s="149" t="s">
        <v>3624</v>
      </c>
      <c r="C10" s="192" t="s">
        <v>3625</v>
      </c>
      <c r="D10" s="149" t="s">
        <v>2401</v>
      </c>
      <c r="E10" s="150" t="s">
        <v>3626</v>
      </c>
      <c r="F10" s="150"/>
      <c r="G10" s="150"/>
      <c r="H10" s="150" t="s">
        <v>3627</v>
      </c>
      <c r="I10" s="180" t="s">
        <v>1951</v>
      </c>
      <c r="J10" s="180" t="s">
        <v>97</v>
      </c>
      <c r="K10" s="151" t="s">
        <v>1913</v>
      </c>
      <c r="L10" s="180" t="s">
        <v>1910</v>
      </c>
      <c r="M10" s="151" t="s">
        <v>6</v>
      </c>
      <c r="N10" s="151" t="s">
        <v>1</v>
      </c>
      <c r="O10" s="151" t="s">
        <v>3985</v>
      </c>
      <c r="P10" s="151" t="s">
        <v>3986</v>
      </c>
      <c r="Q10" s="152"/>
      <c r="R10" s="152" t="s">
        <v>3979</v>
      </c>
      <c r="S10" s="153">
        <f>SUM(Table1[[#This Row],[Set A]:[Set J]])</f>
        <v>0</v>
      </c>
      <c r="T10" s="154"/>
      <c r="U10" s="154"/>
      <c r="V10" s="154"/>
      <c r="W10" s="154"/>
      <c r="X10" s="154"/>
      <c r="Y10" s="154"/>
      <c r="Z10" s="154"/>
      <c r="AA10" s="154"/>
      <c r="AB10" s="154"/>
      <c r="AC10" s="154"/>
      <c r="AD10" s="154"/>
      <c r="AE10" s="154"/>
      <c r="AF10" s="154"/>
      <c r="AG10" s="154"/>
      <c r="AH10" s="154"/>
      <c r="AI10" s="154"/>
      <c r="AJ10" s="154"/>
      <c r="AK10" s="154"/>
      <c r="AL10" s="154"/>
      <c r="AM10" s="154"/>
      <c r="AN10" s="155">
        <f>IF(Table1[[#This Row],[Criterion A]]="yes",2,IF(Table1[[#This Row],[Criterion A]]="somewhat",1,0))</f>
        <v>0</v>
      </c>
      <c r="AO10" s="151">
        <f>IF(Table1[[#This Row],[Criterion B]]="yes",2,IF(Table1[[#This Row],[Criterion B]]="somewhat",1,0))</f>
        <v>0</v>
      </c>
      <c r="AP10" s="151">
        <f>IF(Table1[[#This Row],[Criterion C]]="yes",2,IF(Table1[[#This Row],[Criterion C]]="somewhat",1,0))</f>
        <v>0</v>
      </c>
      <c r="AQ10" s="151">
        <f>IF(Table1[[#This Row],[Criterion D]]="yes",2,IF(Table1[[#This Row],[Criterion D]]="somewhat",1,0))</f>
        <v>0</v>
      </c>
      <c r="AR10" s="151">
        <f>IF(Table1[[#This Row],[Criterion E]]="yes",2,IF(Table1[[#This Row],[Criterion E]]="somewhat",1,0))</f>
        <v>0</v>
      </c>
      <c r="AS10" s="151">
        <f>IF(Table1[[#This Row],[Criterion F]]="yes",2,IF(Table1[[#This Row],[Criterion F]]="somewhat",1,0))</f>
        <v>0</v>
      </c>
      <c r="AT10" s="151">
        <f>IF(Table1[[#This Row],[Criterion G]]="yes",2,IF(Table1[[#This Row],[Criterion G]]="somewhat",1,0))</f>
        <v>0</v>
      </c>
      <c r="AU10" s="151">
        <f>IF(Table1[[#This Row],[Criterion H]]="yes",2,IF(Table1[[#This Row],[Criterion H]]="somewhat",1,0))</f>
        <v>0</v>
      </c>
      <c r="AV10" s="151">
        <f>IF(Table1[[#This Row],[Criterion I]]="yes",2,IF(Table1[[#This Row],[Criterion I]]="somewhat",1,0))</f>
        <v>0</v>
      </c>
      <c r="AW10" s="151">
        <f>IF(Table1[[#This Row],[Criterion J]]="yes",2,IF(Table1[[#This Row],[Criterion J]]="somewhat",1,0))</f>
        <v>0</v>
      </c>
      <c r="AX10"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0"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0" s="156">
        <f>COUNTIF(Table1[[#This Row],[
CMMI Comprehensive Primary Care Plus (CPC+)]:[
Core Quality Measures Collaborative Core Sets]],"*yes*")</f>
        <v>0</v>
      </c>
      <c r="BA10" s="156">
        <f>COUNTIF(Table1[[#This Row],[
CMS Hospital Value-Based Purchasing]:[
Joint Commission Performance  Measure List]],"*yes*")</f>
        <v>0</v>
      </c>
      <c r="BB10" s="156">
        <f>COUNTIF(Table1[[#This Row],[
Catalyst for Payment Reform Employer-Purchaser Measure Set]],"*yes*")</f>
        <v>0</v>
      </c>
      <c r="BC10" s="156">
        <f>COUNTIF(Table1[[#This Row],[
California AMP Commercial ACO Measure Set
]:[
Washington State Common Measure Set for Health Care Quality and Cost 
]],"*yes*")</f>
        <v>0</v>
      </c>
      <c r="BD10" s="33"/>
      <c r="BE10" s="151"/>
      <c r="BF10" s="151"/>
      <c r="BG10" s="151"/>
      <c r="BH10" s="151"/>
      <c r="BI10" s="151"/>
      <c r="BJ10" s="151"/>
      <c r="BK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1" spans="1:81" ht="50.25" customHeight="1">
      <c r="A11" s="256">
        <v>6</v>
      </c>
      <c r="B11" s="149" t="str">
        <f>IF(Table1[[#This Row],[NQF Number]]="NA"," ",IF(Table1[[#This Row],[NQF Number]]="No"," ",INDEX(Table48[[#All],[Measure Name]],MATCH(Table1[[#This Row],[NQF Number]],Table48[[#All],[NQF '#]],0))))</f>
        <v>Plan All-Cause Readmission</v>
      </c>
      <c r="C11" s="192" t="s">
        <v>157</v>
      </c>
      <c r="D11" s="149" t="str">
        <f>IF(Table1[[#This Row],[NQF Number]]="NA"," ",IF(Table1[[#This Row],[NQF Number]]="No"," ",INDEX(Table48[[#All],[NQF Endorsement Status as of February 2021]],MATCH(Table1[[#This Row],[NQF Number]],Table48[[#All],[NQF '#]],0))))</f>
        <v>No Longer Endorsed</v>
      </c>
      <c r="E11" s="150" t="str">
        <f>IF(Table1[[#This Row],[NQF Number]]="NA"," ",IF(Table1[[#This Row],[NQF Number]]="No"," ",IF(INDEX(Table48[[#All],[Steward]],MATCH(Table1[[#This Row],[NQF Number]],Table48[[#All],[NQF '#]],0))=0,"",INDEX(Table48[[#All],[Steward]],MATCH(Table1[[#This Row],[NQF Number]],Table48[[#All],[NQF '#]],0)))))</f>
        <v>National Committee for Quality Assurance</v>
      </c>
      <c r="F11" s="150" t="str">
        <f>IF(Table1[[#This Row],[NQF Number]]="NA"," ",IF(Table1[[#This Row],[NQF Number]]="No"," ",IF(INDEX(Table48[[#All],[CMS Quality ID]],MATCH(Table1[[#This Row],[NQF Number]],Table48[[#All],[NQF '#]],0))=0,"",INDEX(Table48[[#All],[CMS Quality ID]],MATCH(Table1[[#This Row],[NQF Number]],Table48[[#All],[NQF '#]],0)))))</f>
        <v/>
      </c>
      <c r="G11" s="150" t="str">
        <f>IF(Table1[[#This Row],[NQF Number]]="NA"," ",IF(Table1[[#This Row],[NQF Number]]="No"," ",IF(INDEX(Table48[[#All],[CMS eCQM ID as of June 2020]],MATCH(Table1[[#This Row],[NQF Number]],Table48[[#All],[NQF '#]],0))=0,"",INDEX(Table48[[#All],[CMS eCQM ID as of June 2020]],MATCH(Table1[[#This Row],[NQF Number]],Table48[[#All],[NQF '#]],0)))))</f>
        <v/>
      </c>
      <c r="H11" s="150"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11" s="180" t="str">
        <f>IF(Table1[[#This Row],[NQF Number]]="NA"," ",IF(Table1[[#This Row],[NQF Number]]="No"," ",INDEX(Table48[[#All],[Domain]],MATCH(Table1[[#This Row],[NQF Number]],Table48[[#All],[NQF '#]],0))))</f>
        <v>Hospital</v>
      </c>
      <c r="J11" s="180" t="str">
        <f>IF(Table1[[#This Row],[NQF Number]]="NA"," ",IF(Table1[[#This Row],[NQF Number]]="No"," ",INDEX(Table48[[#All],[Condition]],MATCH(Table1[[#This Row],[NQF Number]],Table48[[#All],[NQF '#]],0))))</f>
        <v>Patient Safety</v>
      </c>
      <c r="K11" s="151" t="str">
        <f>IF(Table1[[#This Row],[NQF Number]]="NA"," ",IF(Table1[[#This Row],[NQF Number]]="No"," ",INDEX(Table48[[#All],[Measure Type]],MATCH(Table1[[#This Row],[NQF Number]],Table48[[#All],[NQF '#]],0))))</f>
        <v>Outcome</v>
      </c>
      <c r="L11" s="180" t="str">
        <f>IF(Table1[[#This Row],[NQF Number]]="NA"," ",IF(Table1[[#This Row],[NQF Number]]="No"," ",INDEX(Table48[[#All],[Populations]],MATCH(Table1[[#This Row],[NQF Number]],Table48[[#All],[NQF '#]],0))))</f>
        <v>Adult</v>
      </c>
      <c r="M11" s="151" t="str">
        <f>IF(Table1[[#This Row],[NQF Number]]="NA"," ",IF(Table1[[#This Row],[NQF Number]]="No"," ",INDEX(Table48[[#All],[Data Source]],MATCH(Table1[[#This Row],[NQF Number]],Table48[[#All],[NQF '#]],0))))</f>
        <v>Claims</v>
      </c>
      <c r="N11" s="151" t="str">
        <f>IF(Table1[[#This Row],[NQF Number]]="NA"," ",IF(Table1[[#This Row],[NQF Number]]="No"," ",INDEX(Table48[[#All],[Disparities-sensitive Status]],MATCH(Table1[[#This Row],[NQF Number]],Table48[[#All],[NQF '#]],0))))</f>
        <v>Yes</v>
      </c>
      <c r="O11" s="151" t="s">
        <v>3985</v>
      </c>
      <c r="P11" s="151" t="s">
        <v>3986</v>
      </c>
      <c r="Q11" s="152"/>
      <c r="R11" s="152" t="s">
        <v>3956</v>
      </c>
      <c r="S11" s="153">
        <f>SUM(Table1[[#This Row],[Set A]:[Set J]])</f>
        <v>0</v>
      </c>
      <c r="T11" s="154"/>
      <c r="U11" s="154"/>
      <c r="V11" s="154"/>
      <c r="W11" s="154"/>
      <c r="X11" s="154"/>
      <c r="Y11" s="154"/>
      <c r="Z11" s="154"/>
      <c r="AA11" s="154"/>
      <c r="AB11" s="154"/>
      <c r="AC11" s="154"/>
      <c r="AD11" s="154"/>
      <c r="AE11" s="154"/>
      <c r="AF11" s="154"/>
      <c r="AG11" s="154"/>
      <c r="AH11" s="154"/>
      <c r="AI11" s="154"/>
      <c r="AJ11" s="154"/>
      <c r="AK11" s="154"/>
      <c r="AL11" s="154"/>
      <c r="AM11" s="154"/>
      <c r="AN11" s="155">
        <f>IF(Table1[[#This Row],[Criterion A]]="yes",2,IF(Table1[[#This Row],[Criterion A]]="somewhat",1,0))</f>
        <v>0</v>
      </c>
      <c r="AO11" s="151">
        <f>IF(Table1[[#This Row],[Criterion B]]="yes",2,IF(Table1[[#This Row],[Criterion B]]="somewhat",1,0))</f>
        <v>0</v>
      </c>
      <c r="AP11" s="151">
        <f>IF(Table1[[#This Row],[Criterion C]]="yes",2,IF(Table1[[#This Row],[Criterion C]]="somewhat",1,0))</f>
        <v>0</v>
      </c>
      <c r="AQ11" s="151">
        <f>IF(Table1[[#This Row],[Criterion D]]="yes",2,IF(Table1[[#This Row],[Criterion D]]="somewhat",1,0))</f>
        <v>0</v>
      </c>
      <c r="AR11" s="151">
        <f>IF(Table1[[#This Row],[Criterion E]]="yes",2,IF(Table1[[#This Row],[Criterion E]]="somewhat",1,0))</f>
        <v>0</v>
      </c>
      <c r="AS11" s="151">
        <f>IF(Table1[[#This Row],[Criterion F]]="yes",2,IF(Table1[[#This Row],[Criterion F]]="somewhat",1,0))</f>
        <v>0</v>
      </c>
      <c r="AT11" s="151">
        <f>IF(Table1[[#This Row],[Criterion G]]="yes",2,IF(Table1[[#This Row],[Criterion G]]="somewhat",1,0))</f>
        <v>0</v>
      </c>
      <c r="AU11" s="151">
        <f>IF(Table1[[#This Row],[Criterion H]]="yes",2,IF(Table1[[#This Row],[Criterion H]]="somewhat",1,0))</f>
        <v>0</v>
      </c>
      <c r="AV11" s="151">
        <f>IF(Table1[[#This Row],[Criterion I]]="yes",2,IF(Table1[[#This Row],[Criterion I]]="somewhat",1,0))</f>
        <v>0</v>
      </c>
      <c r="AW11" s="151">
        <f>IF(Table1[[#This Row],[Criterion J]]="yes",2,IF(Table1[[#This Row],[Criterion J]]="somewhat",1,0))</f>
        <v>0</v>
      </c>
      <c r="AX11"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11"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11" s="156">
        <f>COUNTIF(Table1[[#This Row],[
CMMI Comprehensive Primary Care Plus (CPC+)]:[
Core Quality Measures Collaborative Core Sets]],"*yes*")</f>
        <v>4</v>
      </c>
      <c r="BA11" s="156">
        <f>COUNTIF(Table1[[#This Row],[
CMS Hospital Value-Based Purchasing]:[
Joint Commission Performance  Measure List]],"*yes*")</f>
        <v>0</v>
      </c>
      <c r="BB11" s="156">
        <f>COUNTIF(Table1[[#This Row],[
Catalyst for Payment Reform Employer-Purchaser Measure Set]],"*yes*")</f>
        <v>0</v>
      </c>
      <c r="BC11" s="156">
        <f>COUNTIF(Table1[[#This Row],[
California AMP Commercial ACO Measure Set
]:[
Washington State Common Measure Set for Health Care Quality and Cost 
]],"*yes*")</f>
        <v>4</v>
      </c>
      <c r="BD11" s="33"/>
      <c r="BE11" s="151"/>
      <c r="BF11" s="151"/>
      <c r="BG11" s="151"/>
      <c r="BH11" s="151"/>
      <c r="BI11" s="151"/>
      <c r="BJ11" s="151"/>
      <c r="BK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N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(DCM24)</v>
      </c>
      <c r="BQ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T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Y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Z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ACO Only)</v>
      </c>
      <c r="CC1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2" spans="1:81" ht="50.25" customHeight="1">
      <c r="A12" s="256">
        <v>7</v>
      </c>
      <c r="B12" s="149" t="str">
        <f>IF(Table1[[#This Row],[NQF Number]]="NA"," ",IF(Table1[[#This Row],[NQF Number]]="No"," ",INDEX(Table48[[#All],[Measure Name]],MATCH(Table1[[#This Row],[NQF Number]],Table48[[#All],[NQF '#]],0))))</f>
        <v>Hospital-wide Readmit (READM-30-HOSPWIDE)</v>
      </c>
      <c r="C12" s="192" t="s">
        <v>714</v>
      </c>
      <c r="D12" s="149" t="str">
        <f>IF(Table1[[#This Row],[NQF Number]]="NA"," ",IF(Table1[[#This Row],[NQF Number]]="No"," ",INDEX(Table48[[#All],[NQF Endorsement Status as of February 2021]],MATCH(Table1[[#This Row],[NQF Number]],Table48[[#All],[NQF '#]],0))))</f>
        <v>Endorsed</v>
      </c>
      <c r="E12" s="150" t="str">
        <f>IF(Table1[[#This Row],[NQF Number]]="NA"," ",IF(Table1[[#This Row],[NQF Number]]="No"," ",IF(INDEX(Table48[[#All],[Steward]],MATCH(Table1[[#This Row],[NQF Number]],Table48[[#All],[NQF '#]],0))=0,"",INDEX(Table48[[#All],[Steward]],MATCH(Table1[[#This Row],[NQF Number]],Table48[[#All],[NQF '#]],0)))))</f>
        <v>Centers for Medicare &amp; Medicaid Services</v>
      </c>
      <c r="F12" s="150" t="str">
        <f>IF(Table1[[#This Row],[NQF Number]]="NA"," ",IF(Table1[[#This Row],[NQF Number]]="No"," ",IF(INDEX(Table48[[#All],[CMS Quality ID]],MATCH(Table1[[#This Row],[NQF Number]],Table48[[#All],[NQF '#]],0))=0,"",INDEX(Table48[[#All],[CMS Quality ID]],MATCH(Table1[[#This Row],[NQF Number]],Table48[[#All],[NQF '#]],0)))))</f>
        <v>458</v>
      </c>
      <c r="G12" s="150" t="str">
        <f>IF(Table1[[#This Row],[NQF Number]]="NA"," ",IF(Table1[[#This Row],[NQF Number]]="No"," ",IF(INDEX(Table48[[#All],[CMS eCQM ID as of June 2020]],MATCH(Table1[[#This Row],[NQF Number]],Table48[[#All],[NQF '#]],0))=0,"",INDEX(Table48[[#All],[CMS eCQM ID as of June 2020]],MATCH(Table1[[#This Row],[NQF Number]],Table48[[#All],[NQF '#]],0)))))</f>
        <v/>
      </c>
      <c r="H12" s="150" t="str">
        <f>IF(Table1[[#This Row],[NQF Number]]="NA"," ",IF(Table1[[#This Row],[NQF Number]]="No"," ",INDEX(Table48[[#All],[Description]],MATCH(Table1[[#This Row],[NQF Number]],Table48[[#All],[NQF '#]],0))))</f>
        <v>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v>
      </c>
      <c r="I12" s="180" t="str">
        <f>IF(Table1[[#This Row],[NQF Number]]="NA"," ",IF(Table1[[#This Row],[NQF Number]]="No"," ",INDEX(Table48[[#All],[Domain]],MATCH(Table1[[#This Row],[NQF Number]],Table48[[#All],[NQF '#]],0))))</f>
        <v>Hospital</v>
      </c>
      <c r="J12" s="180" t="str">
        <f>IF(Table1[[#This Row],[NQF Number]]="NA"," ",IF(Table1[[#This Row],[NQF Number]]="No"," ",INDEX(Table48[[#All],[Condition]],MATCH(Table1[[#This Row],[NQF Number]],Table48[[#All],[NQF '#]],0))))</f>
        <v>Patient Safety</v>
      </c>
      <c r="K12" s="151" t="str">
        <f>IF(Table1[[#This Row],[NQF Number]]="NA"," ",IF(Table1[[#This Row],[NQF Number]]="No"," ",INDEX(Table48[[#All],[Measure Type]],MATCH(Table1[[#This Row],[NQF Number]],Table48[[#All],[NQF '#]],0))))</f>
        <v>Outcome</v>
      </c>
      <c r="L12" s="180" t="str">
        <f>IF(Table1[[#This Row],[NQF Number]]="NA"," ",IF(Table1[[#This Row],[NQF Number]]="No"," ",INDEX(Table48[[#All],[Populations]],MATCH(Table1[[#This Row],[NQF Number]],Table48[[#All],[NQF '#]],0))))</f>
        <v>Adult</v>
      </c>
      <c r="M12" s="151" t="str">
        <f>IF(Table1[[#This Row],[NQF Number]]="NA"," ",IF(Table1[[#This Row],[NQF Number]]="No"," ",INDEX(Table48[[#All],[Data Source]],MATCH(Table1[[#This Row],[NQF Number]],Table48[[#All],[NQF '#]],0))))</f>
        <v>Claims</v>
      </c>
      <c r="N12" s="151" t="str">
        <f>IF(Table1[[#This Row],[NQF Number]]="NA"," ",IF(Table1[[#This Row],[NQF Number]]="No"," ",INDEX(Table48[[#All],[Disparities-sensitive Status]],MATCH(Table1[[#This Row],[NQF Number]],Table48[[#All],[NQF '#]],0))))</f>
        <v>Yes</v>
      </c>
      <c r="O12" s="151" t="s">
        <v>3985</v>
      </c>
      <c r="P12" s="151" t="s">
        <v>3986</v>
      </c>
      <c r="Q12" s="152"/>
      <c r="R12" s="152" t="s">
        <v>3956</v>
      </c>
      <c r="S12" s="153">
        <f>SUM(Table1[[#This Row],[Set A]:[Set J]])</f>
        <v>0</v>
      </c>
      <c r="T12" s="154"/>
      <c r="U12" s="154"/>
      <c r="V12" s="154"/>
      <c r="W12" s="154"/>
      <c r="X12" s="154"/>
      <c r="Y12" s="154"/>
      <c r="Z12" s="154"/>
      <c r="AA12" s="154"/>
      <c r="AB12" s="154"/>
      <c r="AC12" s="154"/>
      <c r="AD12" s="154"/>
      <c r="AE12" s="154"/>
      <c r="AF12" s="154"/>
      <c r="AG12" s="154"/>
      <c r="AH12" s="154"/>
      <c r="AI12" s="154"/>
      <c r="AJ12" s="154"/>
      <c r="AK12" s="154"/>
      <c r="AL12" s="154"/>
      <c r="AM12" s="154"/>
      <c r="AN12" s="155">
        <f>IF(Table1[[#This Row],[Criterion A]]="yes",2,IF(Table1[[#This Row],[Criterion A]]="somewhat",1,0))</f>
        <v>0</v>
      </c>
      <c r="AO12" s="151">
        <f>IF(Table1[[#This Row],[Criterion B]]="yes",2,IF(Table1[[#This Row],[Criterion B]]="somewhat",1,0))</f>
        <v>0</v>
      </c>
      <c r="AP12" s="151">
        <f>IF(Table1[[#This Row],[Criterion C]]="yes",2,IF(Table1[[#This Row],[Criterion C]]="somewhat",1,0))</f>
        <v>0</v>
      </c>
      <c r="AQ12" s="151">
        <f>IF(Table1[[#This Row],[Criterion D]]="yes",2,IF(Table1[[#This Row],[Criterion D]]="somewhat",1,0))</f>
        <v>0</v>
      </c>
      <c r="AR12" s="151">
        <f>IF(Table1[[#This Row],[Criterion E]]="yes",2,IF(Table1[[#This Row],[Criterion E]]="somewhat",1,0))</f>
        <v>0</v>
      </c>
      <c r="AS12" s="151">
        <f>IF(Table1[[#This Row],[Criterion F]]="yes",2,IF(Table1[[#This Row],[Criterion F]]="somewhat",1,0))</f>
        <v>0</v>
      </c>
      <c r="AT12" s="151">
        <f>IF(Table1[[#This Row],[Criterion G]]="yes",2,IF(Table1[[#This Row],[Criterion G]]="somewhat",1,0))</f>
        <v>0</v>
      </c>
      <c r="AU12" s="151">
        <f>IF(Table1[[#This Row],[Criterion H]]="yes",2,IF(Table1[[#This Row],[Criterion H]]="somewhat",1,0))</f>
        <v>0</v>
      </c>
      <c r="AV12" s="151">
        <f>IF(Table1[[#This Row],[Criterion I]]="yes",2,IF(Table1[[#This Row],[Criterion I]]="somewhat",1,0))</f>
        <v>0</v>
      </c>
      <c r="AW12" s="151">
        <f>IF(Table1[[#This Row],[Criterion J]]="yes",2,IF(Table1[[#This Row],[Criterion J]]="somewhat",1,0))</f>
        <v>0</v>
      </c>
      <c r="AX12"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12"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12" s="156">
        <f>COUNTIF(Table1[[#This Row],[
CMMI Comprehensive Primary Care Plus (CPC+)]:[
Core Quality Measures Collaborative Core Sets]],"*yes*")</f>
        <v>1</v>
      </c>
      <c r="BA12" s="156">
        <f>COUNTIF(Table1[[#This Row],[
CMS Hospital Value-Based Purchasing]:[
Joint Commission Performance  Measure List]],"*yes*")</f>
        <v>1</v>
      </c>
      <c r="BB12" s="156">
        <f>COUNTIF(Table1[[#This Row],[
Catalyst for Payment Reform Employer-Purchaser Measure Set]],"*yes*")</f>
        <v>1</v>
      </c>
      <c r="BC12" s="156">
        <f>COUNTIF(Table1[[#This Row],[
California AMP Commercial ACO Measure Set
]:[
Washington State Common Measure Set for Health Care Quality and Cost 
]],"*yes*")</f>
        <v>1</v>
      </c>
      <c r="BD12" s="33"/>
      <c r="BE12" s="151"/>
      <c r="BF12" s="151"/>
      <c r="BG12" s="151"/>
      <c r="BH12" s="151"/>
      <c r="BI12" s="151"/>
      <c r="BJ12" s="151"/>
      <c r="BK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(ACO-08 - adapted 1789)</v>
      </c>
      <c r="BR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(READM-30-IPF &amp; READ-30-HOSPWIDE)</v>
      </c>
      <c r="BV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1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3" spans="1:81" ht="50.25" customHeight="1">
      <c r="A13" s="256">
        <v>8</v>
      </c>
      <c r="B13" s="149" t="str">
        <f>IF(Table1[[#This Row],[NQF Number]]="NA"," ",IF(Table1[[#This Row],[NQF Number]]="No"," ",INDEX(Table48[[#All],[Measure Name]],MATCH(Table1[[#This Row],[NQF Number]],Table48[[#All],[NQF '#]],0))))</f>
        <v>CAUTI: Cather-Associated Urinary Tract Infection (HAI-2)</v>
      </c>
      <c r="C13" s="192" t="s">
        <v>237</v>
      </c>
      <c r="D13" s="149" t="str">
        <f>IF(Table1[[#This Row],[NQF Number]]="NA"," ",IF(Table1[[#This Row],[NQF Number]]="No"," ",INDEX(Table48[[#All],[NQF Endorsement Status as of February 2021]],MATCH(Table1[[#This Row],[NQF Number]],Table48[[#All],[NQF '#]],0))))</f>
        <v>Endorsed</v>
      </c>
      <c r="E13" s="150" t="str">
        <f>IF(Table1[[#This Row],[NQF Number]]="NA"," ",IF(Table1[[#This Row],[NQF Number]]="No"," ",IF(INDEX(Table48[[#All],[Steward]],MATCH(Table1[[#This Row],[NQF Number]],Table48[[#All],[NQF '#]],0))=0,"",INDEX(Table48[[#All],[Steward]],MATCH(Table1[[#This Row],[NQF Number]],Table48[[#All],[NQF '#]],0)))))</f>
        <v>Center for Disease Control and Prevention</v>
      </c>
      <c r="F13" s="150" t="str">
        <f>IF(Table1[[#This Row],[NQF Number]]="NA"," ",IF(Table1[[#This Row],[NQF Number]]="No"," ",IF(INDEX(Table48[[#All],[CMS Quality ID]],MATCH(Table1[[#This Row],[NQF Number]],Table48[[#All],[NQF '#]],0))=0,"",INDEX(Table48[[#All],[CMS Quality ID]],MATCH(Table1[[#This Row],[NQF Number]],Table48[[#All],[NQF '#]],0)))))</f>
        <v/>
      </c>
      <c r="G13" s="150" t="str">
        <f>IF(Table1[[#This Row],[NQF Number]]="NA"," ",IF(Table1[[#This Row],[NQF Number]]="No"," ",IF(INDEX(Table48[[#All],[CMS eCQM ID as of June 2020]],MATCH(Table1[[#This Row],[NQF Number]],Table48[[#All],[NQF '#]],0))=0,"",INDEX(Table48[[#All],[CMS eCQM ID as of June 2020]],MATCH(Table1[[#This Row],[NQF Number]],Table48[[#All],[NQF '#]],0)))))</f>
        <v/>
      </c>
      <c r="H13" s="150" t="str">
        <f>IF(Table1[[#This Row],[NQF Number]]="NA"," ",IF(Table1[[#This Row],[NQF Number]]="No"," ",INDEX(Table48[[#All],[Description]],MATCH(Table1[[#This Row],[NQF Number]],Table48[[#All],[NQF '#]],0))))</f>
        <v>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v>
      </c>
      <c r="I13" s="180" t="str">
        <f>IF(Table1[[#This Row],[NQF Number]]="NA"," ",IF(Table1[[#This Row],[NQF Number]]="No"," ",INDEX(Table48[[#All],[Domain]],MATCH(Table1[[#This Row],[NQF Number]],Table48[[#All],[NQF '#]],0))))</f>
        <v>Hospital</v>
      </c>
      <c r="J13" s="180" t="str">
        <f>IF(Table1[[#This Row],[NQF Number]]="NA"," ",IF(Table1[[#This Row],[NQF Number]]="No"," ",INDEX(Table48[[#All],[Condition]],MATCH(Table1[[#This Row],[NQF Number]],Table48[[#All],[NQF '#]],0))))</f>
        <v>Patient Safety</v>
      </c>
      <c r="K13" s="151" t="str">
        <f>IF(Table1[[#This Row],[NQF Number]]="NA"," ",IF(Table1[[#This Row],[NQF Number]]="No"," ",INDEX(Table48[[#All],[Measure Type]],MATCH(Table1[[#This Row],[NQF Number]],Table48[[#All],[NQF '#]],0))))</f>
        <v>Outcome</v>
      </c>
      <c r="L13" s="180" t="str">
        <f>IF(Table1[[#This Row],[NQF Number]]="NA"," ",IF(Table1[[#This Row],[NQF Number]]="No"," ",INDEX(Table48[[#All],[Populations]],MATCH(Table1[[#This Row],[NQF Number]],Table48[[#All],[NQF '#]],0))))</f>
        <v>All Ages</v>
      </c>
      <c r="M13" s="151" t="str">
        <f>IF(Table1[[#This Row],[NQF Number]]="NA"," ",IF(Table1[[#This Row],[NQF Number]]="No"," ",INDEX(Table48[[#All],[Data Source]],MATCH(Table1[[#This Row],[NQF Number]],Table48[[#All],[NQF '#]],0))))</f>
        <v>Clinical Data</v>
      </c>
      <c r="N13" s="151" t="str">
        <f>IF(Table1[[#This Row],[NQF Number]]="NA"," ",IF(Table1[[#This Row],[NQF Number]]="No"," ",INDEX(Table48[[#All],[Disparities-sensitive Status]],MATCH(Table1[[#This Row],[NQF Number]],Table48[[#All],[NQF '#]],0))))</f>
        <v>Yes</v>
      </c>
      <c r="O13" s="151" t="s">
        <v>3985</v>
      </c>
      <c r="P13" s="151" t="s">
        <v>3986</v>
      </c>
      <c r="Q13" s="152"/>
      <c r="R13" s="152" t="s">
        <v>3956</v>
      </c>
      <c r="S13" s="153">
        <f>SUM(Table1[[#This Row],[Set A]:[Set J]])</f>
        <v>0</v>
      </c>
      <c r="T13" s="154"/>
      <c r="U13" s="154"/>
      <c r="V13" s="154"/>
      <c r="W13" s="154"/>
      <c r="X13" s="154"/>
      <c r="Y13" s="154"/>
      <c r="Z13" s="154"/>
      <c r="AA13" s="154"/>
      <c r="AB13" s="154"/>
      <c r="AC13" s="154"/>
      <c r="AD13" s="154"/>
      <c r="AE13" s="154"/>
      <c r="AF13" s="154"/>
      <c r="AG13" s="154"/>
      <c r="AH13" s="154"/>
      <c r="AI13" s="154"/>
      <c r="AJ13" s="154"/>
      <c r="AK13" s="154"/>
      <c r="AL13" s="154"/>
      <c r="AM13" s="154"/>
      <c r="AN13" s="155">
        <f>IF(Table1[[#This Row],[Criterion A]]="yes",2,IF(Table1[[#This Row],[Criterion A]]="somewhat",1,0))</f>
        <v>0</v>
      </c>
      <c r="AO13" s="151">
        <f>IF(Table1[[#This Row],[Criterion B]]="yes",2,IF(Table1[[#This Row],[Criterion B]]="somewhat",1,0))</f>
        <v>0</v>
      </c>
      <c r="AP13" s="151">
        <f>IF(Table1[[#This Row],[Criterion C]]="yes",2,IF(Table1[[#This Row],[Criterion C]]="somewhat",1,0))</f>
        <v>0</v>
      </c>
      <c r="AQ13" s="151">
        <f>IF(Table1[[#This Row],[Criterion D]]="yes",2,IF(Table1[[#This Row],[Criterion D]]="somewhat",1,0))</f>
        <v>0</v>
      </c>
      <c r="AR13" s="151">
        <f>IF(Table1[[#This Row],[Criterion E]]="yes",2,IF(Table1[[#This Row],[Criterion E]]="somewhat",1,0))</f>
        <v>0</v>
      </c>
      <c r="AS13" s="151">
        <f>IF(Table1[[#This Row],[Criterion F]]="yes",2,IF(Table1[[#This Row],[Criterion F]]="somewhat",1,0))</f>
        <v>0</v>
      </c>
      <c r="AT13" s="151">
        <f>IF(Table1[[#This Row],[Criterion G]]="yes",2,IF(Table1[[#This Row],[Criterion G]]="somewhat",1,0))</f>
        <v>0</v>
      </c>
      <c r="AU13" s="151">
        <f>IF(Table1[[#This Row],[Criterion H]]="yes",2,IF(Table1[[#This Row],[Criterion H]]="somewhat",1,0))</f>
        <v>0</v>
      </c>
      <c r="AV13" s="151">
        <f>IF(Table1[[#This Row],[Criterion I]]="yes",2,IF(Table1[[#This Row],[Criterion I]]="somewhat",1,0))</f>
        <v>0</v>
      </c>
      <c r="AW13" s="151">
        <f>IF(Table1[[#This Row],[Criterion J]]="yes",2,IF(Table1[[#This Row],[Criterion J]]="somewhat",1,0))</f>
        <v>0</v>
      </c>
      <c r="AX13"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13"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3" s="156">
        <f>COUNTIF(Table1[[#This Row],[
CMMI Comprehensive Primary Care Plus (CPC+)]:[
Core Quality Measures Collaborative Core Sets]],"*yes*")</f>
        <v>0</v>
      </c>
      <c r="BA13" s="156">
        <f>COUNTIF(Table1[[#This Row],[
CMS Hospital Value-Based Purchasing]:[
Joint Commission Performance  Measure List]],"*yes*")</f>
        <v>2</v>
      </c>
      <c r="BB13" s="156">
        <f>COUNTIF(Table1[[#This Row],[
Catalyst for Payment Reform Employer-Purchaser Measure Set]],"*yes*")</f>
        <v>0</v>
      </c>
      <c r="BC13" s="156">
        <f>COUNTIF(Table1[[#This Row],[
California AMP Commercial ACO Measure Set
]:[
Washington State Common Measure Set for Health Care Quality and Cost 
]],"*yes*")</f>
        <v>1</v>
      </c>
      <c r="BD13" s="33"/>
      <c r="BE13" s="151"/>
      <c r="BF13" s="151"/>
      <c r="BG13" s="151"/>
      <c r="BH13" s="151"/>
      <c r="BI13" s="151"/>
      <c r="BJ13" s="151"/>
      <c r="BK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(HAI-2)</v>
      </c>
      <c r="BV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4" spans="1:81" ht="50.25" customHeight="1">
      <c r="A14" s="256">
        <v>9</v>
      </c>
      <c r="B14" s="149" t="str">
        <f>IF(Table1[[#This Row],[NQF Number]]="NA"," ",IF(Table1[[#This Row],[NQF Number]]="No"," ",INDEX(Table48[[#All],[Measure Name]],MATCH(Table1[[#This Row],[NQF Number]],Table48[[#All],[NQF '#]],0))))</f>
        <v>CLABSI: Central Line-Associated Blood Stream Infection (HAI-1)</v>
      </c>
      <c r="C14" s="192" t="s">
        <v>140</v>
      </c>
      <c r="D14" s="149" t="str">
        <f>IF(Table1[[#This Row],[NQF Number]]="NA"," ",IF(Table1[[#This Row],[NQF Number]]="No"," ",INDEX(Table48[[#All],[NQF Endorsement Status as of February 2021]],MATCH(Table1[[#This Row],[NQF Number]],Table48[[#All],[NQF '#]],0))))</f>
        <v>Endorsed</v>
      </c>
      <c r="E14" s="150" t="str">
        <f>IF(Table1[[#This Row],[NQF Number]]="NA"," ",IF(Table1[[#This Row],[NQF Number]]="No"," ",IF(INDEX(Table48[[#All],[Steward]],MATCH(Table1[[#This Row],[NQF Number]],Table48[[#All],[NQF '#]],0))=0,"",INDEX(Table48[[#All],[Steward]],MATCH(Table1[[#This Row],[NQF Number]],Table48[[#All],[NQF '#]],0)))))</f>
        <v>Center for Disease Control and Prevention</v>
      </c>
      <c r="F14" s="150" t="str">
        <f>IF(Table1[[#This Row],[NQF Number]]="NA"," ",IF(Table1[[#This Row],[NQF Number]]="No"," ",IF(INDEX(Table48[[#All],[CMS Quality ID]],MATCH(Table1[[#This Row],[NQF Number]],Table48[[#All],[NQF '#]],0))=0,"",INDEX(Table48[[#All],[CMS Quality ID]],MATCH(Table1[[#This Row],[NQF Number]],Table48[[#All],[NQF '#]],0)))))</f>
        <v/>
      </c>
      <c r="G14" s="150" t="str">
        <f>IF(Table1[[#This Row],[NQF Number]]="NA"," ",IF(Table1[[#This Row],[NQF Number]]="No"," ",IF(INDEX(Table48[[#All],[CMS eCQM ID as of June 2020]],MATCH(Table1[[#This Row],[NQF Number]],Table48[[#All],[NQF '#]],0))=0,"",INDEX(Table48[[#All],[CMS eCQM ID as of June 2020]],MATCH(Table1[[#This Row],[NQF Number]],Table48[[#All],[NQF '#]],0)))))</f>
        <v/>
      </c>
      <c r="H14" s="150" t="str">
        <f>IF(Table1[[#This Row],[NQF Number]]="NA"," ",IF(Table1[[#This Row],[NQF Number]]="No"," ",INDEX(Table48[[#All],[Description]],MATCH(Table1[[#This Row],[NQF Number]],Table48[[#All],[NQF '#]],0))))</f>
        <v>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v>
      </c>
      <c r="I14" s="180" t="str">
        <f>IF(Table1[[#This Row],[NQF Number]]="NA"," ",IF(Table1[[#This Row],[NQF Number]]="No"," ",INDEX(Table48[[#All],[Domain]],MATCH(Table1[[#This Row],[NQF Number]],Table48[[#All],[NQF '#]],0))))</f>
        <v>Hospital</v>
      </c>
      <c r="J14" s="180" t="str">
        <f>IF(Table1[[#This Row],[NQF Number]]="NA"," ",IF(Table1[[#This Row],[NQF Number]]="No"," ",INDEX(Table48[[#All],[Condition]],MATCH(Table1[[#This Row],[NQF Number]],Table48[[#All],[NQF '#]],0))))</f>
        <v>Patient Safety</v>
      </c>
      <c r="K14" s="151" t="str">
        <f>IF(Table1[[#This Row],[NQF Number]]="NA"," ",IF(Table1[[#This Row],[NQF Number]]="No"," ",INDEX(Table48[[#All],[Measure Type]],MATCH(Table1[[#This Row],[NQF Number]],Table48[[#All],[NQF '#]],0))))</f>
        <v>Outcome</v>
      </c>
      <c r="L14" s="180" t="str">
        <f>IF(Table1[[#This Row],[NQF Number]]="NA"," ",IF(Table1[[#This Row],[NQF Number]]="No"," ",INDEX(Table48[[#All],[Populations]],MATCH(Table1[[#This Row],[NQF Number]],Table48[[#All],[NQF '#]],0))))</f>
        <v>All Ages</v>
      </c>
      <c r="M14" s="151" t="str">
        <f>IF(Table1[[#This Row],[NQF Number]]="NA"," ",IF(Table1[[#This Row],[NQF Number]]="No"," ",INDEX(Table48[[#All],[Data Source]],MATCH(Table1[[#This Row],[NQF Number]],Table48[[#All],[NQF '#]],0))))</f>
        <v>Clinical Data</v>
      </c>
      <c r="N14" s="151" t="str">
        <f>IF(Table1[[#This Row],[NQF Number]]="NA"," ",IF(Table1[[#This Row],[NQF Number]]="No"," ",INDEX(Table48[[#All],[Disparities-sensitive Status]],MATCH(Table1[[#This Row],[NQF Number]],Table48[[#All],[NQF '#]],0))))</f>
        <v>Yes</v>
      </c>
      <c r="O14" s="151" t="s">
        <v>3985</v>
      </c>
      <c r="P14" s="151" t="s">
        <v>3986</v>
      </c>
      <c r="Q14" s="152"/>
      <c r="R14" s="152" t="s">
        <v>3956</v>
      </c>
      <c r="S14" s="153">
        <f>SUM(Table1[[#This Row],[Set A]:[Set J]])</f>
        <v>0</v>
      </c>
      <c r="T14" s="154"/>
      <c r="U14" s="154"/>
      <c r="V14" s="154"/>
      <c r="W14" s="154"/>
      <c r="X14" s="154"/>
      <c r="Y14" s="154"/>
      <c r="Z14" s="154"/>
      <c r="AA14" s="154"/>
      <c r="AB14" s="154"/>
      <c r="AC14" s="154"/>
      <c r="AD14" s="154"/>
      <c r="AE14" s="154"/>
      <c r="AF14" s="154"/>
      <c r="AG14" s="154"/>
      <c r="AH14" s="154"/>
      <c r="AI14" s="154"/>
      <c r="AJ14" s="154"/>
      <c r="AK14" s="154"/>
      <c r="AL14" s="154"/>
      <c r="AM14" s="154"/>
      <c r="AN14" s="155">
        <f>IF(Table1[[#This Row],[Criterion A]]="yes",2,IF(Table1[[#This Row],[Criterion A]]="somewhat",1,0))</f>
        <v>0</v>
      </c>
      <c r="AO14" s="151">
        <f>IF(Table1[[#This Row],[Criterion B]]="yes",2,IF(Table1[[#This Row],[Criterion B]]="somewhat",1,0))</f>
        <v>0</v>
      </c>
      <c r="AP14" s="151">
        <f>IF(Table1[[#This Row],[Criterion C]]="yes",2,IF(Table1[[#This Row],[Criterion C]]="somewhat",1,0))</f>
        <v>0</v>
      </c>
      <c r="AQ14" s="151">
        <f>IF(Table1[[#This Row],[Criterion D]]="yes",2,IF(Table1[[#This Row],[Criterion D]]="somewhat",1,0))</f>
        <v>0</v>
      </c>
      <c r="AR14" s="151">
        <f>IF(Table1[[#This Row],[Criterion E]]="yes",2,IF(Table1[[#This Row],[Criterion E]]="somewhat",1,0))</f>
        <v>0</v>
      </c>
      <c r="AS14" s="151">
        <f>IF(Table1[[#This Row],[Criterion F]]="yes",2,IF(Table1[[#This Row],[Criterion F]]="somewhat",1,0))</f>
        <v>0</v>
      </c>
      <c r="AT14" s="151">
        <f>IF(Table1[[#This Row],[Criterion G]]="yes",2,IF(Table1[[#This Row],[Criterion G]]="somewhat",1,0))</f>
        <v>0</v>
      </c>
      <c r="AU14" s="151">
        <f>IF(Table1[[#This Row],[Criterion H]]="yes",2,IF(Table1[[#This Row],[Criterion H]]="somewhat",1,0))</f>
        <v>0</v>
      </c>
      <c r="AV14" s="151">
        <f>IF(Table1[[#This Row],[Criterion I]]="yes",2,IF(Table1[[#This Row],[Criterion I]]="somewhat",1,0))</f>
        <v>0</v>
      </c>
      <c r="AW14" s="151">
        <f>IF(Table1[[#This Row],[Criterion J]]="yes",2,IF(Table1[[#This Row],[Criterion J]]="somewhat",1,0))</f>
        <v>0</v>
      </c>
      <c r="AX14"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14"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4" s="156">
        <f>COUNTIF(Table1[[#This Row],[
CMMI Comprehensive Primary Care Plus (CPC+)]:[
Core Quality Measures Collaborative Core Sets]],"*yes*")</f>
        <v>0</v>
      </c>
      <c r="BA14" s="156">
        <f>COUNTIF(Table1[[#This Row],[
CMS Hospital Value-Based Purchasing]:[
Joint Commission Performance  Measure List]],"*yes*")</f>
        <v>2</v>
      </c>
      <c r="BB14" s="156">
        <f>COUNTIF(Table1[[#This Row],[
Catalyst for Payment Reform Employer-Purchaser Measure Set]],"*yes*")</f>
        <v>0</v>
      </c>
      <c r="BC14" s="156">
        <f>COUNTIF(Table1[[#This Row],[
California AMP Commercial ACO Measure Set
]:[
Washington State Common Measure Set for Health Care Quality and Cost 
]],"*yes*")</f>
        <v>0</v>
      </c>
      <c r="BD14" s="33"/>
      <c r="BE14" s="151"/>
      <c r="BF14" s="151"/>
      <c r="BG14" s="151"/>
      <c r="BH14" s="151"/>
      <c r="BI14" s="151"/>
      <c r="BJ14" s="151"/>
      <c r="BK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(HAI-1)</v>
      </c>
      <c r="BV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5" spans="1:81" ht="50.25" customHeight="1">
      <c r="A15" s="256">
        <v>10</v>
      </c>
      <c r="B15" s="149" t="str">
        <f>IF(Table1[[#This Row],[NQF Number]]="NA"," ",IF(Table1[[#This Row],[NQF Number]]="No"," ",INDEX(Table48[[#All],[Measure Name]],MATCH(Table1[[#This Row],[NQF Number]],Table48[[#All],[NQF '#]],0))))</f>
        <v>Severe Sepsis and Septic Shock (SEP-1)</v>
      </c>
      <c r="C15" s="192" t="s">
        <v>3079</v>
      </c>
      <c r="D15" s="149" t="str">
        <f>IF(Table1[[#This Row],[NQF Number]]="NA"," ",IF(Table1[[#This Row],[NQF Number]]="No"," ",INDEX(Table48[[#All],[NQF Endorsement Status as of February 2021]],MATCH(Table1[[#This Row],[NQF Number]],Table48[[#All],[NQF '#]],0))))</f>
        <v>Endorsed</v>
      </c>
      <c r="E15" s="150" t="str">
        <f>IF(Table1[[#This Row],[NQF Number]]="NA"," ",IF(Table1[[#This Row],[NQF Number]]="No"," ",IF(INDEX(Table48[[#All],[Steward]],MATCH(Table1[[#This Row],[NQF Number]],Table48[[#All],[NQF '#]],0))=0,"",INDEX(Table48[[#All],[Steward]],MATCH(Table1[[#This Row],[NQF Number]],Table48[[#All],[NQF '#]],0)))))</f>
        <v>Henry Ford Hospital</v>
      </c>
      <c r="F15" s="150" t="str">
        <f>IF(Table1[[#This Row],[NQF Number]]="NA"," ",IF(Table1[[#This Row],[NQF Number]]="No"," ",IF(INDEX(Table48[[#All],[CMS Quality ID]],MATCH(Table1[[#This Row],[NQF Number]],Table48[[#All],[NQF '#]],0))=0,"",INDEX(Table48[[#All],[CMS Quality ID]],MATCH(Table1[[#This Row],[NQF Number]],Table48[[#All],[NQF '#]],0)))))</f>
        <v/>
      </c>
      <c r="G15" s="150" t="str">
        <f>IF(Table1[[#This Row],[NQF Number]]="NA"," ",IF(Table1[[#This Row],[NQF Number]]="No"," ",IF(INDEX(Table48[[#All],[CMS eCQM ID as of June 2020]],MATCH(Table1[[#This Row],[NQF Number]],Table48[[#All],[NQF '#]],0))=0,"",INDEX(Table48[[#All],[CMS eCQM ID as of June 2020]],MATCH(Table1[[#This Row],[NQF Number]],Table48[[#All],[NQF '#]],0)))))</f>
        <v/>
      </c>
      <c r="H15" s="150" t="str">
        <f>IF(Table1[[#This Row],[NQF Number]]="NA"," ",IF(Table1[[#This Row],[NQF Number]]="No"," ",INDEX(Table48[[#All],[Description]],MATCH(Table1[[#This Row],[NQF Number]],Table48[[#All],[NQF '#]],0))))</f>
        <v>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v>
      </c>
      <c r="I15" s="180" t="str">
        <f>IF(Table1[[#This Row],[NQF Number]]="NA"," ",IF(Table1[[#This Row],[NQF Number]]="No"," ",INDEX(Table48[[#All],[Domain]],MATCH(Table1[[#This Row],[NQF Number]],Table48[[#All],[NQF '#]],0))))</f>
        <v>Hospital</v>
      </c>
      <c r="J15" s="180" t="str">
        <f>IF(Table1[[#This Row],[NQF Number]]="NA"," ",IF(Table1[[#This Row],[NQF Number]]="No"," ",INDEX(Table48[[#All],[Condition]],MATCH(Table1[[#This Row],[NQF Number]],Table48[[#All],[NQF '#]],0))))</f>
        <v>Patient Safety</v>
      </c>
      <c r="K15" s="151" t="str">
        <f>IF(Table1[[#This Row],[NQF Number]]="NA"," ",IF(Table1[[#This Row],[NQF Number]]="No"," ",INDEX(Table48[[#All],[Measure Type]],MATCH(Table1[[#This Row],[NQF Number]],Table48[[#All],[NQF '#]],0))))</f>
        <v>Process</v>
      </c>
      <c r="L15" s="180" t="str">
        <f>IF(Table1[[#This Row],[NQF Number]]="NA"," ",IF(Table1[[#This Row],[NQF Number]]="No"," ",INDEX(Table48[[#All],[Populations]],MATCH(Table1[[#This Row],[NQF Number]],Table48[[#All],[NQF '#]],0))))</f>
        <v>Adult</v>
      </c>
      <c r="M15" s="151" t="str">
        <f>IF(Table1[[#This Row],[NQF Number]]="NA"," ",IF(Table1[[#This Row],[NQF Number]]="No"," ",INDEX(Table48[[#All],[Data Source]],MATCH(Table1[[#This Row],[NQF Number]],Table48[[#All],[NQF '#]],0))))</f>
        <v>Clinical Data</v>
      </c>
      <c r="N15" s="151">
        <f>IF(Table1[[#This Row],[NQF Number]]="NA"," ",IF(Table1[[#This Row],[NQF Number]]="No"," ",INDEX(Table48[[#All],[Disparities-sensitive Status]],MATCH(Table1[[#This Row],[NQF Number]],Table48[[#All],[NQF '#]],0))))</f>
        <v>0</v>
      </c>
      <c r="O15" s="151" t="s">
        <v>3985</v>
      </c>
      <c r="P15" s="151" t="s">
        <v>3986</v>
      </c>
      <c r="Q15" s="152"/>
      <c r="R15" s="152" t="s">
        <v>3956</v>
      </c>
      <c r="S15" s="153">
        <f>SUM(Table1[[#This Row],[Set A]:[Set J]])</f>
        <v>0</v>
      </c>
      <c r="T15" s="154"/>
      <c r="U15" s="154"/>
      <c r="V15" s="154"/>
      <c r="W15" s="154"/>
      <c r="X15" s="154"/>
      <c r="Y15" s="154"/>
      <c r="Z15" s="154"/>
      <c r="AA15" s="154"/>
      <c r="AB15" s="154"/>
      <c r="AC15" s="154"/>
      <c r="AD15" s="154"/>
      <c r="AE15" s="154"/>
      <c r="AF15" s="154"/>
      <c r="AG15" s="154"/>
      <c r="AH15" s="154"/>
      <c r="AI15" s="154"/>
      <c r="AJ15" s="154"/>
      <c r="AK15" s="154"/>
      <c r="AL15" s="154"/>
      <c r="AM15" s="154"/>
      <c r="AN15" s="155">
        <f>IF(Table1[[#This Row],[Criterion A]]="yes",2,IF(Table1[[#This Row],[Criterion A]]="somewhat",1,0))</f>
        <v>0</v>
      </c>
      <c r="AO15" s="151">
        <f>IF(Table1[[#This Row],[Criterion B]]="yes",2,IF(Table1[[#This Row],[Criterion B]]="somewhat",1,0))</f>
        <v>0</v>
      </c>
      <c r="AP15" s="151">
        <f>IF(Table1[[#This Row],[Criterion C]]="yes",2,IF(Table1[[#This Row],[Criterion C]]="somewhat",1,0))</f>
        <v>0</v>
      </c>
      <c r="AQ15" s="151">
        <f>IF(Table1[[#This Row],[Criterion D]]="yes",2,IF(Table1[[#This Row],[Criterion D]]="somewhat",1,0))</f>
        <v>0</v>
      </c>
      <c r="AR15" s="151">
        <f>IF(Table1[[#This Row],[Criterion E]]="yes",2,IF(Table1[[#This Row],[Criterion E]]="somewhat",1,0))</f>
        <v>0</v>
      </c>
      <c r="AS15" s="151">
        <f>IF(Table1[[#This Row],[Criterion F]]="yes",2,IF(Table1[[#This Row],[Criterion F]]="somewhat",1,0))</f>
        <v>0</v>
      </c>
      <c r="AT15" s="151">
        <f>IF(Table1[[#This Row],[Criterion G]]="yes",2,IF(Table1[[#This Row],[Criterion G]]="somewhat",1,0))</f>
        <v>0</v>
      </c>
      <c r="AU15" s="151">
        <f>IF(Table1[[#This Row],[Criterion H]]="yes",2,IF(Table1[[#This Row],[Criterion H]]="somewhat",1,0))</f>
        <v>0</v>
      </c>
      <c r="AV15" s="151">
        <f>IF(Table1[[#This Row],[Criterion I]]="yes",2,IF(Table1[[#This Row],[Criterion I]]="somewhat",1,0))</f>
        <v>0</v>
      </c>
      <c r="AW15" s="151">
        <f>IF(Table1[[#This Row],[Criterion J]]="yes",2,IF(Table1[[#This Row],[Criterion J]]="somewhat",1,0))</f>
        <v>0</v>
      </c>
      <c r="AX15"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15"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5" s="156">
        <f>COUNTIF(Table1[[#This Row],[
CMMI Comprehensive Primary Care Plus (CPC+)]:[
Core Quality Measures Collaborative Core Sets]],"*yes*")</f>
        <v>0</v>
      </c>
      <c r="BA15" s="156">
        <f>COUNTIF(Table1[[#This Row],[
CMS Hospital Value-Based Purchasing]:[
Joint Commission Performance  Measure List]],"*yes*")</f>
        <v>1</v>
      </c>
      <c r="BB15" s="156">
        <f>COUNTIF(Table1[[#This Row],[
Catalyst for Payment Reform Employer-Purchaser Measure Set]],"*yes*")</f>
        <v>0</v>
      </c>
      <c r="BC15" s="156">
        <f>COUNTIF(Table1[[#This Row],[
California AMP Commercial ACO Measure Set
]:[
Washington State Common Measure Set for Health Care Quality and Cost 
]],"*yes*")</f>
        <v>0</v>
      </c>
      <c r="BD15" s="33"/>
      <c r="BE15" s="151"/>
      <c r="BF15" s="151"/>
      <c r="BG15" s="151"/>
      <c r="BH15" s="151"/>
      <c r="BI15" s="151"/>
      <c r="BJ15" s="151"/>
      <c r="BK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(SEP-1)</v>
      </c>
      <c r="BV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6" spans="1:81" ht="50.25" customHeight="1">
      <c r="A16" s="256">
        <v>11</v>
      </c>
      <c r="B16" s="149" t="str">
        <f>IF(Table1[[#This Row],[NQF Number]]="NA"," ",IF(Table1[[#This Row],[NQF Number]]="No"," ",INDEX(Table48[[#All],[Measure Name]],MATCH(Table1[[#This Row],[NQF Number]],Table48[[#All],[NQF '#]],0))))</f>
        <v>Hospital-wide Readmit (READM-30-HOSPWIDE)</v>
      </c>
      <c r="C16" s="192" t="s">
        <v>714</v>
      </c>
      <c r="D16" s="149" t="str">
        <f>IF(Table1[[#This Row],[NQF Number]]="NA"," ",IF(Table1[[#This Row],[NQF Number]]="No"," ",INDEX(Table48[[#All],[NQF Endorsement Status as of February 2021]],MATCH(Table1[[#This Row],[NQF Number]],Table48[[#All],[NQF '#]],0))))</f>
        <v>Endorsed</v>
      </c>
      <c r="E16" s="150" t="str">
        <f>IF(Table1[[#This Row],[NQF Number]]="NA"," ",IF(Table1[[#This Row],[NQF Number]]="No"," ",IF(INDEX(Table48[[#All],[Steward]],MATCH(Table1[[#This Row],[NQF Number]],Table48[[#All],[NQF '#]],0))=0,"",INDEX(Table48[[#All],[Steward]],MATCH(Table1[[#This Row],[NQF Number]],Table48[[#All],[NQF '#]],0)))))</f>
        <v>Centers for Medicare &amp; Medicaid Services</v>
      </c>
      <c r="F16" s="150" t="str">
        <f>IF(Table1[[#This Row],[NQF Number]]="NA"," ",IF(Table1[[#This Row],[NQF Number]]="No"," ",IF(INDEX(Table48[[#All],[CMS Quality ID]],MATCH(Table1[[#This Row],[NQF Number]],Table48[[#All],[NQF '#]],0))=0,"",INDEX(Table48[[#All],[CMS Quality ID]],MATCH(Table1[[#This Row],[NQF Number]],Table48[[#All],[NQF '#]],0)))))</f>
        <v>458</v>
      </c>
      <c r="G16" s="150" t="str">
        <f>IF(Table1[[#This Row],[NQF Number]]="NA"," ",IF(Table1[[#This Row],[NQF Number]]="No"," ",IF(INDEX(Table48[[#All],[CMS eCQM ID as of June 2020]],MATCH(Table1[[#This Row],[NQF Number]],Table48[[#All],[NQF '#]],0))=0,"",INDEX(Table48[[#All],[CMS eCQM ID as of June 2020]],MATCH(Table1[[#This Row],[NQF Number]],Table48[[#All],[NQF '#]],0)))))</f>
        <v/>
      </c>
      <c r="H16" s="150" t="str">
        <f>IF(Table1[[#This Row],[NQF Number]]="NA"," ",IF(Table1[[#This Row],[NQF Number]]="No"," ",INDEX(Table48[[#All],[Description]],MATCH(Table1[[#This Row],[NQF Number]],Table48[[#All],[NQF '#]],0))))</f>
        <v>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v>
      </c>
      <c r="I16" s="180" t="str">
        <f>IF(Table1[[#This Row],[NQF Number]]="NA"," ",IF(Table1[[#This Row],[NQF Number]]="No"," ",INDEX(Table48[[#All],[Domain]],MATCH(Table1[[#This Row],[NQF Number]],Table48[[#All],[NQF '#]],0))))</f>
        <v>Hospital</v>
      </c>
      <c r="J16" s="180" t="str">
        <f>IF(Table1[[#This Row],[NQF Number]]="NA"," ",IF(Table1[[#This Row],[NQF Number]]="No"," ",INDEX(Table48[[#All],[Condition]],MATCH(Table1[[#This Row],[NQF Number]],Table48[[#All],[NQF '#]],0))))</f>
        <v>Patient Safety</v>
      </c>
      <c r="K16" s="151" t="str">
        <f>IF(Table1[[#This Row],[NQF Number]]="NA"," ",IF(Table1[[#This Row],[NQF Number]]="No"," ",INDEX(Table48[[#All],[Measure Type]],MATCH(Table1[[#This Row],[NQF Number]],Table48[[#All],[NQF '#]],0))))</f>
        <v>Outcome</v>
      </c>
      <c r="L16" s="180" t="str">
        <f>IF(Table1[[#This Row],[NQF Number]]="NA"," ",IF(Table1[[#This Row],[NQF Number]]="No"," ",INDEX(Table48[[#All],[Populations]],MATCH(Table1[[#This Row],[NQF Number]],Table48[[#All],[NQF '#]],0))))</f>
        <v>Adult</v>
      </c>
      <c r="M16" s="151" t="str">
        <f>IF(Table1[[#This Row],[NQF Number]]="NA"," ",IF(Table1[[#This Row],[NQF Number]]="No"," ",INDEX(Table48[[#All],[Data Source]],MATCH(Table1[[#This Row],[NQF Number]],Table48[[#All],[NQF '#]],0))))</f>
        <v>Claims</v>
      </c>
      <c r="N16" s="151" t="str">
        <f>IF(Table1[[#This Row],[NQF Number]]="NA"," ",IF(Table1[[#This Row],[NQF Number]]="No"," ",INDEX(Table48[[#All],[Disparities-sensitive Status]],MATCH(Table1[[#This Row],[NQF Number]],Table48[[#All],[NQF '#]],0))))</f>
        <v>Yes</v>
      </c>
      <c r="O16" s="151" t="s">
        <v>3985</v>
      </c>
      <c r="P16" s="151" t="s">
        <v>3986</v>
      </c>
      <c r="Q16" s="152"/>
      <c r="R16" s="152" t="s">
        <v>3956</v>
      </c>
      <c r="S16" s="153">
        <f>SUM(Table1[[#This Row],[Set A]:[Set J]])</f>
        <v>0</v>
      </c>
      <c r="T16" s="154"/>
      <c r="U16" s="154"/>
      <c r="V16" s="154"/>
      <c r="W16" s="154"/>
      <c r="X16" s="154"/>
      <c r="Y16" s="154"/>
      <c r="Z16" s="154"/>
      <c r="AA16" s="154"/>
      <c r="AB16" s="154"/>
      <c r="AC16" s="154"/>
      <c r="AD16" s="154"/>
      <c r="AE16" s="154"/>
      <c r="AF16" s="154"/>
      <c r="AG16" s="154"/>
      <c r="AH16" s="154"/>
      <c r="AI16" s="154"/>
      <c r="AJ16" s="154"/>
      <c r="AK16" s="154"/>
      <c r="AL16" s="154"/>
      <c r="AM16" s="154"/>
      <c r="AN16" s="155">
        <f>IF(Table1[[#This Row],[Criterion A]]="yes",2,IF(Table1[[#This Row],[Criterion A]]="somewhat",1,0))</f>
        <v>0</v>
      </c>
      <c r="AO16" s="151">
        <f>IF(Table1[[#This Row],[Criterion B]]="yes",2,IF(Table1[[#This Row],[Criterion B]]="somewhat",1,0))</f>
        <v>0</v>
      </c>
      <c r="AP16" s="151">
        <f>IF(Table1[[#This Row],[Criterion C]]="yes",2,IF(Table1[[#This Row],[Criterion C]]="somewhat",1,0))</f>
        <v>0</v>
      </c>
      <c r="AQ16" s="151">
        <f>IF(Table1[[#This Row],[Criterion D]]="yes",2,IF(Table1[[#This Row],[Criterion D]]="somewhat",1,0))</f>
        <v>0</v>
      </c>
      <c r="AR16" s="151">
        <f>IF(Table1[[#This Row],[Criterion E]]="yes",2,IF(Table1[[#This Row],[Criterion E]]="somewhat",1,0))</f>
        <v>0</v>
      </c>
      <c r="AS16" s="151">
        <f>IF(Table1[[#This Row],[Criterion F]]="yes",2,IF(Table1[[#This Row],[Criterion F]]="somewhat",1,0))</f>
        <v>0</v>
      </c>
      <c r="AT16" s="151">
        <f>IF(Table1[[#This Row],[Criterion G]]="yes",2,IF(Table1[[#This Row],[Criterion G]]="somewhat",1,0))</f>
        <v>0</v>
      </c>
      <c r="AU16" s="151">
        <f>IF(Table1[[#This Row],[Criterion H]]="yes",2,IF(Table1[[#This Row],[Criterion H]]="somewhat",1,0))</f>
        <v>0</v>
      </c>
      <c r="AV16" s="151">
        <f>IF(Table1[[#This Row],[Criterion I]]="yes",2,IF(Table1[[#This Row],[Criterion I]]="somewhat",1,0))</f>
        <v>0</v>
      </c>
      <c r="AW16" s="151">
        <f>IF(Table1[[#This Row],[Criterion J]]="yes",2,IF(Table1[[#This Row],[Criterion J]]="somewhat",1,0))</f>
        <v>0</v>
      </c>
      <c r="AX16"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16"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16" s="156">
        <f>COUNTIF(Table1[[#This Row],[
CMMI Comprehensive Primary Care Plus (CPC+)]:[
Core Quality Measures Collaborative Core Sets]],"*yes*")</f>
        <v>1</v>
      </c>
      <c r="BA16" s="156">
        <f>COUNTIF(Table1[[#This Row],[
CMS Hospital Value-Based Purchasing]:[
Joint Commission Performance  Measure List]],"*yes*")</f>
        <v>1</v>
      </c>
      <c r="BB16" s="156">
        <f>COUNTIF(Table1[[#This Row],[
Catalyst for Payment Reform Employer-Purchaser Measure Set]],"*yes*")</f>
        <v>1</v>
      </c>
      <c r="BC16" s="156">
        <f>COUNTIF(Table1[[#This Row],[
California AMP Commercial ACO Measure Set
]:[
Washington State Common Measure Set for Health Care Quality and Cost 
]],"*yes*")</f>
        <v>1</v>
      </c>
      <c r="BD16" s="33"/>
      <c r="BE16" s="151"/>
      <c r="BF16" s="151"/>
      <c r="BG16" s="151"/>
      <c r="BH16" s="151"/>
      <c r="BI16" s="151"/>
      <c r="BJ16" s="151"/>
      <c r="BK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(ACO-08 - adapted 1789)</v>
      </c>
      <c r="BR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(READM-30-IPF &amp; READ-30-HOSPWIDE)</v>
      </c>
      <c r="BV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1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7" spans="1:81" ht="50.25" customHeight="1">
      <c r="A17" s="256">
        <v>12</v>
      </c>
      <c r="B17" s="149" t="str">
        <f>IF(Table1[[#This Row],[NQF Number]]="NA"," ",IF(Table1[[#This Row],[NQF Number]]="No"," ",INDEX(Table48[[#All],[Measure Name]],MATCH(Table1[[#This Row],[NQF Number]],Table48[[#All],[NQF '#]],0))))</f>
        <v>Unexpected Complications in Term Newborns (PC-06)</v>
      </c>
      <c r="C17" s="192" t="s">
        <v>61</v>
      </c>
      <c r="D17" s="149" t="str">
        <f>IF(Table1[[#This Row],[NQF Number]]="NA"," ",IF(Table1[[#This Row],[NQF Number]]="No"," ",INDEX(Table48[[#All],[NQF Endorsement Status as of February 2021]],MATCH(Table1[[#This Row],[NQF Number]],Table48[[#All],[NQF '#]],0))))</f>
        <v>Endorsed</v>
      </c>
      <c r="E17" s="150" t="str">
        <f>IF(Table1[[#This Row],[NQF Number]]="NA"," ",IF(Table1[[#This Row],[NQF Number]]="No"," ",IF(INDEX(Table48[[#All],[Steward]],MATCH(Table1[[#This Row],[NQF Number]],Table48[[#All],[NQF '#]],0))=0,"",INDEX(Table48[[#All],[Steward]],MATCH(Table1[[#This Row],[NQF Number]],Table48[[#All],[NQF '#]],0)))))</f>
        <v>California Maternal Quality Care Collaborative</v>
      </c>
      <c r="F17" s="150" t="str">
        <f>IF(Table1[[#This Row],[NQF Number]]="NA"," ",IF(Table1[[#This Row],[NQF Number]]="No"," ",IF(INDEX(Table48[[#All],[CMS Quality ID]],MATCH(Table1[[#This Row],[NQF Number]],Table48[[#All],[NQF '#]],0))=0,"",INDEX(Table48[[#All],[CMS Quality ID]],MATCH(Table1[[#This Row],[NQF Number]],Table48[[#All],[NQF '#]],0)))))</f>
        <v/>
      </c>
      <c r="G17" s="150" t="str">
        <f>IF(Table1[[#This Row],[NQF Number]]="NA"," ",IF(Table1[[#This Row],[NQF Number]]="No"," ",IF(INDEX(Table48[[#All],[CMS eCQM ID as of June 2020]],MATCH(Table1[[#This Row],[NQF Number]],Table48[[#All],[NQF '#]],0))=0,"",INDEX(Table48[[#All],[CMS eCQM ID as of June 2020]],MATCH(Table1[[#This Row],[NQF Number]],Table48[[#All],[NQF '#]],0)))))</f>
        <v/>
      </c>
      <c r="H17" s="150" t="str">
        <f>IF(Table1[[#This Row],[NQF Number]]="NA"," ",IF(Table1[[#This Row],[NQF Number]]="No"," ",INDEX(Table48[[#All],[Description]],MATCH(Table1[[#This Row],[NQF Number]],Table48[[#All],[NQF '#]],0))))</f>
        <v>Percentage of infants with unexpected newborn complications among full term newborns with no preexisting conditions</v>
      </c>
      <c r="I17" s="180" t="str">
        <f>IF(Table1[[#This Row],[NQF Number]]="NA"," ",IF(Table1[[#This Row],[NQF Number]]="No"," ",INDEX(Table48[[#All],[Domain]],MATCH(Table1[[#This Row],[NQF Number]],Table48[[#All],[NQF '#]],0))))</f>
        <v>Hospital</v>
      </c>
      <c r="J17" s="180" t="str">
        <f>IF(Table1[[#This Row],[NQF Number]]="NA"," ",IF(Table1[[#This Row],[NQF Number]]="No"," ",INDEX(Table48[[#All],[Condition]],MATCH(Table1[[#This Row],[NQF Number]],Table48[[#All],[NQF '#]],0))))</f>
        <v>Pregnancy</v>
      </c>
      <c r="K17" s="151" t="str">
        <f>IF(Table1[[#This Row],[NQF Number]]="NA"," ",IF(Table1[[#This Row],[NQF Number]]="No"," ",INDEX(Table48[[#All],[Measure Type]],MATCH(Table1[[#This Row],[NQF Number]],Table48[[#All],[NQF '#]],0))))</f>
        <v>Outcome</v>
      </c>
      <c r="L17" s="180" t="str">
        <f>IF(Table1[[#This Row],[NQF Number]]="NA"," ",IF(Table1[[#This Row],[NQF Number]]="No"," ",INDEX(Table48[[#All],[Populations]],MATCH(Table1[[#This Row],[NQF Number]],Table48[[#All],[NQF '#]],0))))</f>
        <v>Pediatric</v>
      </c>
      <c r="M17" s="151" t="str">
        <f>IF(Table1[[#This Row],[NQF Number]]="NA"," ",IF(Table1[[#This Row],[NQF Number]]="No"," ",INDEX(Table48[[#All],[Data Source]],MATCH(Table1[[#This Row],[NQF Number]],Table48[[#All],[NQF '#]],0))))</f>
        <v>Claims</v>
      </c>
      <c r="N17" s="151" t="str">
        <f>IF(Table1[[#This Row],[NQF Number]]="NA"," ",IF(Table1[[#This Row],[NQF Number]]="No"," ",INDEX(Table48[[#All],[Disparities-sensitive Status]],MATCH(Table1[[#This Row],[NQF Number]],Table48[[#All],[NQF '#]],0))))</f>
        <v>Yes</v>
      </c>
      <c r="O17" s="151" t="s">
        <v>3985</v>
      </c>
      <c r="P17" s="151" t="s">
        <v>3986</v>
      </c>
      <c r="Q17" s="152"/>
      <c r="R17" s="152" t="s">
        <v>3953</v>
      </c>
      <c r="S17" s="153">
        <f>SUM(Table1[[#This Row],[Set A]:[Set J]])</f>
        <v>0</v>
      </c>
      <c r="T17" s="154"/>
      <c r="U17" s="154"/>
      <c r="V17" s="154"/>
      <c r="W17" s="154"/>
      <c r="X17" s="154"/>
      <c r="Y17" s="154"/>
      <c r="Z17" s="154"/>
      <c r="AA17" s="154"/>
      <c r="AB17" s="154"/>
      <c r="AC17" s="154"/>
      <c r="AD17" s="154"/>
      <c r="AE17" s="154"/>
      <c r="AF17" s="154"/>
      <c r="AG17" s="154"/>
      <c r="AH17" s="154"/>
      <c r="AI17" s="154"/>
      <c r="AJ17" s="154"/>
      <c r="AK17" s="154"/>
      <c r="AL17" s="154"/>
      <c r="AM17" s="154"/>
      <c r="AN17" s="155">
        <f>IF(Table1[[#This Row],[Criterion A]]="yes",2,IF(Table1[[#This Row],[Criterion A]]="somewhat",1,0))</f>
        <v>0</v>
      </c>
      <c r="AO17" s="151">
        <f>IF(Table1[[#This Row],[Criterion B]]="yes",2,IF(Table1[[#This Row],[Criterion B]]="somewhat",1,0))</f>
        <v>0</v>
      </c>
      <c r="AP17" s="151">
        <f>IF(Table1[[#This Row],[Criterion C]]="yes",2,IF(Table1[[#This Row],[Criterion C]]="somewhat",1,0))</f>
        <v>0</v>
      </c>
      <c r="AQ17" s="151">
        <f>IF(Table1[[#This Row],[Criterion D]]="yes",2,IF(Table1[[#This Row],[Criterion D]]="somewhat",1,0))</f>
        <v>0</v>
      </c>
      <c r="AR17" s="151">
        <f>IF(Table1[[#This Row],[Criterion E]]="yes",2,IF(Table1[[#This Row],[Criterion E]]="somewhat",1,0))</f>
        <v>0</v>
      </c>
      <c r="AS17" s="151">
        <f>IF(Table1[[#This Row],[Criterion F]]="yes",2,IF(Table1[[#This Row],[Criterion F]]="somewhat",1,0))</f>
        <v>0</v>
      </c>
      <c r="AT17" s="151">
        <f>IF(Table1[[#This Row],[Criterion G]]="yes",2,IF(Table1[[#This Row],[Criterion G]]="somewhat",1,0))</f>
        <v>0</v>
      </c>
      <c r="AU17" s="151">
        <f>IF(Table1[[#This Row],[Criterion H]]="yes",2,IF(Table1[[#This Row],[Criterion H]]="somewhat",1,0))</f>
        <v>0</v>
      </c>
      <c r="AV17" s="151">
        <f>IF(Table1[[#This Row],[Criterion I]]="yes",2,IF(Table1[[#This Row],[Criterion I]]="somewhat",1,0))</f>
        <v>0</v>
      </c>
      <c r="AW17" s="151">
        <f>IF(Table1[[#This Row],[Criterion J]]="yes",2,IF(Table1[[#This Row],[Criterion J]]="somewhat",1,0))</f>
        <v>0</v>
      </c>
      <c r="AX17"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17"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17" s="156">
        <f>COUNTIF(Table1[[#This Row],[
CMMI Comprehensive Primary Care Plus (CPC+)]:[
Core Quality Measures Collaborative Core Sets]],"*yes*")</f>
        <v>1</v>
      </c>
      <c r="BA17" s="156">
        <f>COUNTIF(Table1[[#This Row],[
CMS Hospital Value-Based Purchasing]:[
Joint Commission Performance  Measure List]],"*yes*")</f>
        <v>1</v>
      </c>
      <c r="BB17" s="156">
        <f>COUNTIF(Table1[[#This Row],[
Catalyst for Payment Reform Employer-Purchaser Measure Set]],"*yes*")</f>
        <v>1</v>
      </c>
      <c r="BC17" s="156">
        <f>COUNTIF(Table1[[#This Row],[
California AMP Commercial ACO Measure Set
]:[
Washington State Common Measure Set for Health Care Quality and Cost 
]],"*yes*")</f>
        <v>0</v>
      </c>
      <c r="BD17" s="33"/>
      <c r="BE17" s="151"/>
      <c r="BF17" s="151"/>
      <c r="BG17" s="151"/>
      <c r="BH17" s="151"/>
      <c r="BI17" s="151"/>
      <c r="BJ17" s="151"/>
      <c r="BK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Yes (PC-06 and ePC-06)</v>
      </c>
      <c r="BW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8" spans="1:81" ht="50.25" customHeight="1">
      <c r="A18" s="256">
        <v>13</v>
      </c>
      <c r="B18" s="149" t="str">
        <f>IF(Table1[[#This Row],[NQF Number]]="NA"," ",IF(Table1[[#This Row],[NQF Number]]="No"," ",INDEX(Table48[[#All],[Measure Name]],MATCH(Table1[[#This Row],[NQF Number]],Table48[[#All],[NQF '#]],0))))</f>
        <v>Live Births Weighing Less Than 2,500 Grams</v>
      </c>
      <c r="C18" s="192" t="s">
        <v>153</v>
      </c>
      <c r="D18" s="149" t="str">
        <f>IF(Table1[[#This Row],[NQF Number]]="NA"," ",IF(Table1[[#This Row],[NQF Number]]="No"," ",INDEX(Table48[[#All],[NQF Endorsement Status as of February 2021]],MATCH(Table1[[#This Row],[NQF Number]],Table48[[#All],[NQF '#]],0))))</f>
        <v>Endorsed</v>
      </c>
      <c r="E18" s="150" t="str">
        <f>IF(Table1[[#This Row],[NQF Number]]="NA"," ",IF(Table1[[#This Row],[NQF Number]]="No"," ",IF(INDEX(Table48[[#All],[Steward]],MATCH(Table1[[#This Row],[NQF Number]],Table48[[#All],[NQF '#]],0))=0,"",INDEX(Table48[[#All],[Steward]],MATCH(Table1[[#This Row],[NQF Number]],Table48[[#All],[NQF '#]],0)))))</f>
        <v>Center for Disease Control and Prevention</v>
      </c>
      <c r="F18" s="150" t="str">
        <f>IF(Table1[[#This Row],[NQF Number]]="NA"," ",IF(Table1[[#This Row],[NQF Number]]="No"," ",IF(INDEX(Table48[[#All],[CMS Quality ID]],MATCH(Table1[[#This Row],[NQF Number]],Table48[[#All],[NQF '#]],0))=0,"",INDEX(Table48[[#All],[CMS Quality ID]],MATCH(Table1[[#This Row],[NQF Number]],Table48[[#All],[NQF '#]],0)))))</f>
        <v/>
      </c>
      <c r="G18" s="150" t="str">
        <f>IF(Table1[[#This Row],[NQF Number]]="NA"," ",IF(Table1[[#This Row],[NQF Number]]="No"," ",IF(INDEX(Table48[[#All],[CMS eCQM ID as of June 2020]],MATCH(Table1[[#This Row],[NQF Number]],Table48[[#All],[NQF '#]],0))=0,"",INDEX(Table48[[#All],[CMS eCQM ID as of June 2020]],MATCH(Table1[[#This Row],[NQF Number]],Table48[[#All],[NQF '#]],0)))))</f>
        <v/>
      </c>
      <c r="H18" s="150" t="str">
        <f>IF(Table1[[#This Row],[NQF Number]]="NA"," ",IF(Table1[[#This Row],[NQF Number]]="No"," ",INDEX(Table48[[#All],[Description]],MATCH(Table1[[#This Row],[NQF Number]],Table48[[#All],[NQF '#]],0))))</f>
        <v>Percentage of live births that weighed less than 2,500 grams in the state during the reporting period</v>
      </c>
      <c r="I18" s="180" t="str">
        <f>IF(Table1[[#This Row],[NQF Number]]="NA"," ",IF(Table1[[#This Row],[NQF Number]]="No"," ",INDEX(Table48[[#All],[Domain]],MATCH(Table1[[#This Row],[NQF Number]],Table48[[#All],[NQF '#]],0))))</f>
        <v>Hospital</v>
      </c>
      <c r="J18" s="180" t="str">
        <f>IF(Table1[[#This Row],[NQF Number]]="NA"," ",IF(Table1[[#This Row],[NQF Number]]="No"," ",INDEX(Table48[[#All],[Condition]],MATCH(Table1[[#This Row],[NQF Number]],Table48[[#All],[NQF '#]],0))))</f>
        <v>Pregnancy</v>
      </c>
      <c r="K18" s="151" t="str">
        <f>IF(Table1[[#This Row],[NQF Number]]="NA"," ",IF(Table1[[#This Row],[NQF Number]]="No"," ",INDEX(Table48[[#All],[Measure Type]],MATCH(Table1[[#This Row],[NQF Number]],Table48[[#All],[NQF '#]],0))))</f>
        <v>Outcome</v>
      </c>
      <c r="L18" s="180" t="str">
        <f>IF(Table1[[#This Row],[NQF Number]]="NA"," ",IF(Table1[[#This Row],[NQF Number]]="No"," ",INDEX(Table48[[#All],[Populations]],MATCH(Table1[[#This Row],[NQF Number]],Table48[[#All],[NQF '#]],0))))</f>
        <v>Pediatric</v>
      </c>
      <c r="M18" s="151" t="str">
        <f>IF(Table1[[#This Row],[NQF Number]]="NA"," ",IF(Table1[[#This Row],[NQF Number]]="No"," ",INDEX(Table48[[#All],[Data Source]],MATCH(Table1[[#This Row],[NQF Number]],Table48[[#All],[NQF '#]],0))))</f>
        <v>Clinical Data</v>
      </c>
      <c r="N18" s="151" t="str">
        <f>IF(Table1[[#This Row],[NQF Number]]="NA"," ",IF(Table1[[#This Row],[NQF Number]]="No"," ",INDEX(Table48[[#All],[Disparities-sensitive Status]],MATCH(Table1[[#This Row],[NQF Number]],Table48[[#All],[NQF '#]],0))))</f>
        <v>Yes</v>
      </c>
      <c r="O18" s="151" t="s">
        <v>3985</v>
      </c>
      <c r="P18" s="151" t="s">
        <v>3986</v>
      </c>
      <c r="Q18" s="152"/>
      <c r="R18" s="152" t="s">
        <v>3953</v>
      </c>
      <c r="S18" s="153">
        <f>SUM(Table1[[#This Row],[Set A]:[Set J]])</f>
        <v>0</v>
      </c>
      <c r="T18" s="154"/>
      <c r="U18" s="154"/>
      <c r="V18" s="154"/>
      <c r="W18" s="154"/>
      <c r="X18" s="154"/>
      <c r="Y18" s="154"/>
      <c r="Z18" s="154"/>
      <c r="AA18" s="154"/>
      <c r="AB18" s="154"/>
      <c r="AC18" s="154"/>
      <c r="AD18" s="154"/>
      <c r="AE18" s="154"/>
      <c r="AF18" s="154"/>
      <c r="AG18" s="154"/>
      <c r="AH18" s="154"/>
      <c r="AI18" s="154"/>
      <c r="AJ18" s="154"/>
      <c r="AK18" s="154"/>
      <c r="AL18" s="154"/>
      <c r="AM18" s="154"/>
      <c r="AN18" s="155">
        <f>IF(Table1[[#This Row],[Criterion A]]="yes",2,IF(Table1[[#This Row],[Criterion A]]="somewhat",1,0))</f>
        <v>0</v>
      </c>
      <c r="AO18" s="151">
        <f>IF(Table1[[#This Row],[Criterion B]]="yes",2,IF(Table1[[#This Row],[Criterion B]]="somewhat",1,0))</f>
        <v>0</v>
      </c>
      <c r="AP18" s="151">
        <f>IF(Table1[[#This Row],[Criterion C]]="yes",2,IF(Table1[[#This Row],[Criterion C]]="somewhat",1,0))</f>
        <v>0</v>
      </c>
      <c r="AQ18" s="151">
        <f>IF(Table1[[#This Row],[Criterion D]]="yes",2,IF(Table1[[#This Row],[Criterion D]]="somewhat",1,0))</f>
        <v>0</v>
      </c>
      <c r="AR18" s="151">
        <f>IF(Table1[[#This Row],[Criterion E]]="yes",2,IF(Table1[[#This Row],[Criterion E]]="somewhat",1,0))</f>
        <v>0</v>
      </c>
      <c r="AS18" s="151">
        <f>IF(Table1[[#This Row],[Criterion F]]="yes",2,IF(Table1[[#This Row],[Criterion F]]="somewhat",1,0))</f>
        <v>0</v>
      </c>
      <c r="AT18" s="151">
        <f>IF(Table1[[#This Row],[Criterion G]]="yes",2,IF(Table1[[#This Row],[Criterion G]]="somewhat",1,0))</f>
        <v>0</v>
      </c>
      <c r="AU18" s="151">
        <f>IF(Table1[[#This Row],[Criterion H]]="yes",2,IF(Table1[[#This Row],[Criterion H]]="somewhat",1,0))</f>
        <v>0</v>
      </c>
      <c r="AV18" s="151">
        <f>IF(Table1[[#This Row],[Criterion I]]="yes",2,IF(Table1[[#This Row],[Criterion I]]="somewhat",1,0))</f>
        <v>0</v>
      </c>
      <c r="AW18" s="151">
        <f>IF(Table1[[#This Row],[Criterion J]]="yes",2,IF(Table1[[#This Row],[Criterion J]]="somewhat",1,0))</f>
        <v>0</v>
      </c>
      <c r="AX18"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18"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18" s="156">
        <f>COUNTIF(Table1[[#This Row],[
CMMI Comprehensive Primary Care Plus (CPC+)]:[
Core Quality Measures Collaborative Core Sets]],"*yes*")</f>
        <v>1</v>
      </c>
      <c r="BA18" s="156">
        <f>COUNTIF(Table1[[#This Row],[
CMS Hospital Value-Based Purchasing]:[
Joint Commission Performance  Measure List]],"*yes*")</f>
        <v>0</v>
      </c>
      <c r="BB18" s="156">
        <f>COUNTIF(Table1[[#This Row],[
Catalyst for Payment Reform Employer-Purchaser Measure Set]],"*yes*")</f>
        <v>0</v>
      </c>
      <c r="BC18" s="156">
        <f>COUNTIF(Table1[[#This Row],[
California AMP Commercial ACO Measure Set
]:[
Washington State Common Measure Set for Health Care Quality and Cost 
]],"*yes*")</f>
        <v>0</v>
      </c>
      <c r="BD18" s="33"/>
      <c r="BE18" s="151"/>
      <c r="BF18" s="151"/>
      <c r="BG18" s="151"/>
      <c r="BH18" s="151"/>
      <c r="BI18" s="151"/>
      <c r="BJ18" s="151"/>
      <c r="BK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[Maternity Core Set Measure]</v>
      </c>
      <c r="BM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9" spans="1:81" ht="50.25" customHeight="1">
      <c r="A19" s="256">
        <v>14</v>
      </c>
      <c r="B19" s="149" t="s">
        <v>3950</v>
      </c>
      <c r="C19" s="192" t="s">
        <v>3951</v>
      </c>
      <c r="D19" s="149" t="s">
        <v>2402</v>
      </c>
      <c r="E19" s="150" t="s">
        <v>585</v>
      </c>
      <c r="F19" s="150" t="e">
        <f>IF(Table1[[#This Row],[NQF Number]]="NA"," ",IF(Table1[[#This Row],[NQF Number]]="No"," ",IF(INDEX(Table48[[#All],[CMS Quality ID]],MATCH(Table1[[#This Row],[NQF Number]],Table48[[#All],[NQF '#]],0))=0,"",INDEX(Table48[[#All],[CMS Quality ID]],MATCH(Table1[[#This Row],[NQF Number]],Table48[[#All],[NQF '#]],0)))))</f>
        <v>#N/A</v>
      </c>
      <c r="G19" s="150" t="e">
        <f>IF(Table1[[#This Row],[NQF Number]]="NA"," ",IF(Table1[[#This Row],[NQF Number]]="No"," ",IF(INDEX(Table48[[#All],[CMS eCQM ID as of June 2020]],MATCH(Table1[[#This Row],[NQF Number]],Table48[[#All],[NQF '#]],0))=0,"",INDEX(Table48[[#All],[CMS eCQM ID as of June 2020]],MATCH(Table1[[#This Row],[NQF Number]],Table48[[#All],[NQF '#]],0)))))</f>
        <v>#N/A</v>
      </c>
      <c r="H19" s="150" t="s">
        <v>3952</v>
      </c>
      <c r="I19" s="180" t="s">
        <v>1924</v>
      </c>
      <c r="J19" s="180" t="s">
        <v>1935</v>
      </c>
      <c r="K19" s="151" t="s">
        <v>1915</v>
      </c>
      <c r="L19" s="180" t="e">
        <f>IF(Table1[[#This Row],[NQF Number]]="NA"," ",IF(Table1[[#This Row],[NQF Number]]="No"," ",INDEX(Table48[[#All],[Populations]],MATCH(Table1[[#This Row],[NQF Number]],Table48[[#All],[NQF '#]],0))))</f>
        <v>#N/A</v>
      </c>
      <c r="M19" s="151" t="e">
        <f>IF(Table1[[#This Row],[NQF Number]]="NA"," ",IF(Table1[[#This Row],[NQF Number]]="No"," ",INDEX(Table48[[#All],[Data Source]],MATCH(Table1[[#This Row],[NQF Number]],Table48[[#All],[NQF '#]],0))))</f>
        <v>#N/A</v>
      </c>
      <c r="N19" s="151" t="e">
        <f>IF(Table1[[#This Row],[NQF Number]]="NA"," ",IF(Table1[[#This Row],[NQF Number]]="No"," ",INDEX(Table48[[#All],[Disparities-sensitive Status]],MATCH(Table1[[#This Row],[NQF Number]],Table48[[#All],[NQF '#]],0))))</f>
        <v>#N/A</v>
      </c>
      <c r="O19" s="151" t="s">
        <v>3985</v>
      </c>
      <c r="P19" s="151" t="s">
        <v>3986</v>
      </c>
      <c r="Q19" s="152"/>
      <c r="R19" s="152" t="s">
        <v>3953</v>
      </c>
      <c r="S19" s="153">
        <f>SUM(Table1[[#This Row],[Set A]:[Set J]])</f>
        <v>0</v>
      </c>
      <c r="T19" s="154"/>
      <c r="U19" s="154"/>
      <c r="V19" s="154"/>
      <c r="W19" s="154"/>
      <c r="X19" s="154"/>
      <c r="Y19" s="154"/>
      <c r="Z19" s="154"/>
      <c r="AA19" s="154"/>
      <c r="AB19" s="154"/>
      <c r="AC19" s="154"/>
      <c r="AD19" s="154"/>
      <c r="AE19" s="154"/>
      <c r="AF19" s="154"/>
      <c r="AG19" s="154"/>
      <c r="AH19" s="154"/>
      <c r="AI19" s="154"/>
      <c r="AJ19" s="154"/>
      <c r="AK19" s="154"/>
      <c r="AL19" s="154"/>
      <c r="AM19" s="154"/>
      <c r="AN19" s="155">
        <f>IF(Table1[[#This Row],[Criterion A]]="yes",2,IF(Table1[[#This Row],[Criterion A]]="somewhat",1,0))</f>
        <v>0</v>
      </c>
      <c r="AO19" s="151">
        <f>IF(Table1[[#This Row],[Criterion B]]="yes",2,IF(Table1[[#This Row],[Criterion B]]="somewhat",1,0))</f>
        <v>0</v>
      </c>
      <c r="AP19" s="151">
        <f>IF(Table1[[#This Row],[Criterion C]]="yes",2,IF(Table1[[#This Row],[Criterion C]]="somewhat",1,0))</f>
        <v>0</v>
      </c>
      <c r="AQ19" s="151">
        <f>IF(Table1[[#This Row],[Criterion D]]="yes",2,IF(Table1[[#This Row],[Criterion D]]="somewhat",1,0))</f>
        <v>0</v>
      </c>
      <c r="AR19" s="151">
        <f>IF(Table1[[#This Row],[Criterion E]]="yes",2,IF(Table1[[#This Row],[Criterion E]]="somewhat",1,0))</f>
        <v>0</v>
      </c>
      <c r="AS19" s="151">
        <f>IF(Table1[[#This Row],[Criterion F]]="yes",2,IF(Table1[[#This Row],[Criterion F]]="somewhat",1,0))</f>
        <v>0</v>
      </c>
      <c r="AT19" s="151">
        <f>IF(Table1[[#This Row],[Criterion G]]="yes",2,IF(Table1[[#This Row],[Criterion G]]="somewhat",1,0))</f>
        <v>0</v>
      </c>
      <c r="AU19" s="151">
        <f>IF(Table1[[#This Row],[Criterion H]]="yes",2,IF(Table1[[#This Row],[Criterion H]]="somewhat",1,0))</f>
        <v>0</v>
      </c>
      <c r="AV19" s="151">
        <f>IF(Table1[[#This Row],[Criterion I]]="yes",2,IF(Table1[[#This Row],[Criterion I]]="somewhat",1,0))</f>
        <v>0</v>
      </c>
      <c r="AW19" s="151">
        <f>IF(Table1[[#This Row],[Criterion J]]="yes",2,IF(Table1[[#This Row],[Criterion J]]="somewhat",1,0))</f>
        <v>0</v>
      </c>
      <c r="AX19"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9"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9" s="156">
        <f>COUNTIF(Table1[[#This Row],[
CMMI Comprehensive Primary Care Plus (CPC+)]:[
Core Quality Measures Collaborative Core Sets]],"*yes*")</f>
        <v>0</v>
      </c>
      <c r="BA19" s="156">
        <f>COUNTIF(Table1[[#This Row],[
CMS Hospital Value-Based Purchasing]:[
Joint Commission Performance  Measure List]],"*yes*")</f>
        <v>0</v>
      </c>
      <c r="BB19" s="156">
        <f>COUNTIF(Table1[[#This Row],[
Catalyst for Payment Reform Employer-Purchaser Measure Set]],"*yes*")</f>
        <v>0</v>
      </c>
      <c r="BC19" s="156">
        <f>COUNTIF(Table1[[#This Row],[
California AMP Commercial ACO Measure Set
]:[
Washington State Common Measure Set for Health Care Quality and Cost 
]],"*yes*")</f>
        <v>0</v>
      </c>
      <c r="BD19" s="33"/>
      <c r="BE19" s="151"/>
      <c r="BF19" s="151"/>
      <c r="BG19" s="151"/>
      <c r="BH19" s="151"/>
      <c r="BI19" s="151"/>
      <c r="BJ19" s="151"/>
      <c r="BK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19"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20" spans="1:81" ht="50.25" customHeight="1">
      <c r="A20" s="256">
        <v>15</v>
      </c>
      <c r="B20" s="149" t="str">
        <f>IF(Table1[[#This Row],[NQF Number]]="NA"," ",IF(Table1[[#This Row],[NQF Number]]="No"," ",INDEX(Table48[[#All],[Measure Name]],MATCH(Table1[[#This Row],[NQF Number]],Table48[[#All],[NQF '#]],0))))</f>
        <v>Maternal Depression Screening</v>
      </c>
      <c r="C20" s="192" t="s">
        <v>708</v>
      </c>
      <c r="D20" s="149" t="str">
        <f>IF(Table1[[#This Row],[NQF Number]]="NA"," ",IF(Table1[[#This Row],[NQF Number]]="No"," ",INDEX(Table48[[#All],[NQF Endorsement Status as of February 2021]],MATCH(Table1[[#This Row],[NQF Number]],Table48[[#All],[NQF '#]],0))))</f>
        <v>No Longer Endorsed</v>
      </c>
      <c r="E20" s="150" t="str">
        <f>IF(Table1[[#This Row],[NQF Number]]="NA"," ",IF(Table1[[#This Row],[NQF Number]]="No"," ",IF(INDEX(Table48[[#All],[Steward]],MATCH(Table1[[#This Row],[NQF Number]],Table48[[#All],[NQF '#]],0))=0,"",INDEX(Table48[[#All],[Steward]],MATCH(Table1[[#This Row],[NQF Number]],Table48[[#All],[NQF '#]],0)))))</f>
        <v>National Committee for Quality Assurance</v>
      </c>
      <c r="F20" s="150" t="str">
        <f>IF(Table1[[#This Row],[NQF Number]]="NA"," ",IF(Table1[[#This Row],[NQF Number]]="No"," ",IF(INDEX(Table48[[#All],[CMS Quality ID]],MATCH(Table1[[#This Row],[NQF Number]],Table48[[#All],[NQF '#]],0))=0,"",INDEX(Table48[[#All],[CMS Quality ID]],MATCH(Table1[[#This Row],[NQF Number]],Table48[[#All],[NQF '#]],0)))))</f>
        <v>372</v>
      </c>
      <c r="G20" s="150" t="str">
        <f>IF(Table1[[#This Row],[NQF Number]]="NA"," ",IF(Table1[[#This Row],[NQF Number]]="No"," ",IF(INDEX(Table48[[#All],[CMS eCQM ID as of June 2020]],MATCH(Table1[[#This Row],[NQF Number]],Table48[[#All],[NQF '#]],0))=0,"",INDEX(Table48[[#All],[CMS eCQM ID as of June 2020]],MATCH(Table1[[#This Row],[NQF Number]],Table48[[#All],[NQF '#]],0)))))</f>
        <v>CMS82v7</v>
      </c>
      <c r="H20" s="150" t="str">
        <f>IF(Table1[[#This Row],[NQF Number]]="NA"," ",IF(Table1[[#This Row],[NQF Number]]="No"," ",INDEX(Table48[[#All],[Description]],MATCH(Table1[[#This Row],[NQF Number]],Table48[[#All],[NQF '#]],0))))</f>
        <v>Percentage of children 6 months of age who had documentation of a maternal depression screening for the mother</v>
      </c>
      <c r="I20" s="180" t="str">
        <f>IF(Table1[[#This Row],[NQF Number]]="NA"," ",IF(Table1[[#This Row],[NQF Number]]="No"," ",INDEX(Table48[[#All],[Domain]],MATCH(Table1[[#This Row],[NQF Number]],Table48[[#All],[NQF '#]],0))))</f>
        <v>Prevention/Early Detection</v>
      </c>
      <c r="J20" s="180" t="str">
        <f>IF(Table1[[#This Row],[NQF Number]]="NA"," ",IF(Table1[[#This Row],[NQF Number]]="No"," ",INDEX(Table48[[#All],[Condition]],MATCH(Table1[[#This Row],[NQF Number]],Table48[[#All],[NQF '#]],0))))</f>
        <v>Patient Safety</v>
      </c>
      <c r="K20" s="151" t="str">
        <f>IF(Table1[[#This Row],[NQF Number]]="NA"," ",IF(Table1[[#This Row],[NQF Number]]="No"," ",INDEX(Table48[[#All],[Measure Type]],MATCH(Table1[[#This Row],[NQF Number]],Table48[[#All],[NQF '#]],0))))</f>
        <v>Process</v>
      </c>
      <c r="L20" s="180" t="str">
        <f>IF(Table1[[#This Row],[NQF Number]]="NA"," ",IF(Table1[[#This Row],[NQF Number]]="No"," ",INDEX(Table48[[#All],[Populations]],MATCH(Table1[[#This Row],[NQF Number]],Table48[[#All],[NQF '#]],0))))</f>
        <v>Pediatric</v>
      </c>
      <c r="M20" s="151" t="str">
        <f>IF(Table1[[#This Row],[NQF Number]]="NA"," ",IF(Table1[[#This Row],[NQF Number]]="No"," ",INDEX(Table48[[#All],[Data Source]],MATCH(Table1[[#This Row],[NQF Number]],Table48[[#All],[NQF '#]],0))))</f>
        <v>Clinical Data</v>
      </c>
      <c r="N20" s="151" t="str">
        <f>IF(Table1[[#This Row],[NQF Number]]="NA"," ",IF(Table1[[#This Row],[NQF Number]]="No"," ",INDEX(Table48[[#All],[Disparities-sensitive Status]],MATCH(Table1[[#This Row],[NQF Number]],Table48[[#All],[NQF '#]],0))))</f>
        <v>Yes</v>
      </c>
      <c r="O20" s="151" t="s">
        <v>3985</v>
      </c>
      <c r="P20" s="151" t="s">
        <v>3986</v>
      </c>
      <c r="Q20" s="152"/>
      <c r="R20" s="152" t="s">
        <v>3953</v>
      </c>
      <c r="S20" s="153">
        <f>SUM(Table1[[#This Row],[Set A]:[Set J]])</f>
        <v>0</v>
      </c>
      <c r="T20" s="154"/>
      <c r="U20" s="154"/>
      <c r="V20" s="154"/>
      <c r="W20" s="154"/>
      <c r="X20" s="154"/>
      <c r="Y20" s="154"/>
      <c r="Z20" s="154"/>
      <c r="AA20" s="154"/>
      <c r="AB20" s="154"/>
      <c r="AC20" s="154"/>
      <c r="AD20" s="154"/>
      <c r="AE20" s="154"/>
      <c r="AF20" s="154"/>
      <c r="AG20" s="154"/>
      <c r="AH20" s="154"/>
      <c r="AI20" s="154"/>
      <c r="AJ20" s="154"/>
      <c r="AK20" s="154"/>
      <c r="AL20" s="154"/>
      <c r="AM20" s="154"/>
      <c r="AN20" s="155">
        <f>IF(Table1[[#This Row],[Criterion A]]="yes",2,IF(Table1[[#This Row],[Criterion A]]="somewhat",1,0))</f>
        <v>0</v>
      </c>
      <c r="AO20" s="151">
        <f>IF(Table1[[#This Row],[Criterion B]]="yes",2,IF(Table1[[#This Row],[Criterion B]]="somewhat",1,0))</f>
        <v>0</v>
      </c>
      <c r="AP20" s="151">
        <f>IF(Table1[[#This Row],[Criterion C]]="yes",2,IF(Table1[[#This Row],[Criterion C]]="somewhat",1,0))</f>
        <v>0</v>
      </c>
      <c r="AQ20" s="151">
        <f>IF(Table1[[#This Row],[Criterion D]]="yes",2,IF(Table1[[#This Row],[Criterion D]]="somewhat",1,0))</f>
        <v>0</v>
      </c>
      <c r="AR20" s="151">
        <f>IF(Table1[[#This Row],[Criterion E]]="yes",2,IF(Table1[[#This Row],[Criterion E]]="somewhat",1,0))</f>
        <v>0</v>
      </c>
      <c r="AS20" s="151">
        <f>IF(Table1[[#This Row],[Criterion F]]="yes",2,IF(Table1[[#This Row],[Criterion F]]="somewhat",1,0))</f>
        <v>0</v>
      </c>
      <c r="AT20" s="151">
        <f>IF(Table1[[#This Row],[Criterion G]]="yes",2,IF(Table1[[#This Row],[Criterion G]]="somewhat",1,0))</f>
        <v>0</v>
      </c>
      <c r="AU20" s="151">
        <f>IF(Table1[[#This Row],[Criterion H]]="yes",2,IF(Table1[[#This Row],[Criterion H]]="somewhat",1,0))</f>
        <v>0</v>
      </c>
      <c r="AV20" s="151">
        <f>IF(Table1[[#This Row],[Criterion I]]="yes",2,IF(Table1[[#This Row],[Criterion I]]="somewhat",1,0))</f>
        <v>0</v>
      </c>
      <c r="AW20" s="151">
        <f>IF(Table1[[#This Row],[Criterion J]]="yes",2,IF(Table1[[#This Row],[Criterion J]]="somewhat",1,0))</f>
        <v>0</v>
      </c>
      <c r="AX20"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20"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20" s="156">
        <f>COUNTIF(Table1[[#This Row],[
CMMI Comprehensive Primary Care Plus (CPC+)]:[
Core Quality Measures Collaborative Core Sets]],"*yes*")</f>
        <v>0</v>
      </c>
      <c r="BA20" s="156">
        <f>COUNTIF(Table1[[#This Row],[
CMS Hospital Value-Based Purchasing]:[
Joint Commission Performance  Measure List]],"*yes*")</f>
        <v>0</v>
      </c>
      <c r="BB20" s="156">
        <f>COUNTIF(Table1[[#This Row],[
Catalyst for Payment Reform Employer-Purchaser Measure Set]],"*yes*")</f>
        <v>0</v>
      </c>
      <c r="BC20" s="156">
        <f>COUNTIF(Table1[[#This Row],[
California AMP Commercial ACO Measure Set
]:[
Washington State Common Measure Set for Health Care Quality and Cost 
]],"*yes*")</f>
        <v>1</v>
      </c>
      <c r="BD20" s="33"/>
      <c r="BE20" s="151"/>
      <c r="BF20" s="151"/>
      <c r="BG20" s="151"/>
      <c r="BH20" s="151"/>
      <c r="BI20" s="151"/>
      <c r="BJ20" s="151"/>
      <c r="BK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2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1" spans="1:81" ht="50.25" customHeight="1">
      <c r="A21" s="256">
        <v>16</v>
      </c>
      <c r="B21" s="149" t="str">
        <f>IF(Table1[[#This Row],[NQF Number]]="NA"," ",IF(Table1[[#This Row],[NQF Number]]="No"," ",INDEX(Table48[[#All],[Measure Name]],MATCH(Table1[[#This Row],[NQF Number]],Table48[[#All],[NQF '#]],0))))</f>
        <v>Elective Delivery Prior to 39 Completed Weeks Gestation (PC-01)</v>
      </c>
      <c r="C21" s="192" t="s">
        <v>56</v>
      </c>
      <c r="D21" s="149" t="str">
        <f>IF(Table1[[#This Row],[NQF Number]]="NA"," ",IF(Table1[[#This Row],[NQF Number]]="No"," ",INDEX(Table48[[#All],[NQF Endorsement Status as of February 2021]],MATCH(Table1[[#This Row],[NQF Number]],Table48[[#All],[NQF '#]],0))))</f>
        <v>Endorsed</v>
      </c>
      <c r="E21" s="150" t="str">
        <f>IF(Table1[[#This Row],[NQF Number]]="NA"," ",IF(Table1[[#This Row],[NQF Number]]="No"," ",IF(INDEX(Table48[[#All],[Steward]],MATCH(Table1[[#This Row],[NQF Number]],Table48[[#All],[NQF '#]],0))=0,"",INDEX(Table48[[#All],[Steward]],MATCH(Table1[[#This Row],[NQF Number]],Table48[[#All],[NQF '#]],0)))))</f>
        <v>The Joint Commission</v>
      </c>
      <c r="F21" s="150" t="str">
        <f>IF(Table1[[#This Row],[NQF Number]]="NA"," ",IF(Table1[[#This Row],[NQF Number]]="No"," ",IF(INDEX(Table48[[#All],[CMS Quality ID]],MATCH(Table1[[#This Row],[NQF Number]],Table48[[#All],[NQF '#]],0))=0,"",INDEX(Table48[[#All],[CMS Quality ID]],MATCH(Table1[[#This Row],[NQF Number]],Table48[[#All],[NQF '#]],0)))))</f>
        <v/>
      </c>
      <c r="G21" s="150" t="str">
        <f>IF(Table1[[#This Row],[NQF Number]]="NA"," ",IF(Table1[[#This Row],[NQF Number]]="No"," ",IF(INDEX(Table48[[#All],[CMS eCQM ID as of June 2020]],MATCH(Table1[[#This Row],[NQF Number]],Table48[[#All],[NQF '#]],0))=0,"",INDEX(Table48[[#All],[CMS eCQM ID as of June 2020]],MATCH(Table1[[#This Row],[NQF Number]],Table48[[#All],[NQF '#]],0)))))</f>
        <v/>
      </c>
      <c r="H21" s="150" t="str">
        <f>IF(Table1[[#This Row],[NQF Number]]="NA"," ",IF(Table1[[#This Row],[NQF Number]]="No"," ",INDEX(Table48[[#All],[Description]],MATCH(Table1[[#This Row],[NQF Number]],Table48[[#All],[NQF '#]],0))))</f>
        <v>Percentage of patients with elective vaginal deliveries or elective cesarean sections at &gt;= 37 and &lt; 39 weeks of gestation completed</v>
      </c>
      <c r="I21" s="180" t="str">
        <f>IF(Table1[[#This Row],[NQF Number]]="NA"," ",IF(Table1[[#This Row],[NQF Number]]="No"," ",INDEX(Table48[[#All],[Domain]],MATCH(Table1[[#This Row],[NQF Number]],Table48[[#All],[NQF '#]],0))))</f>
        <v>Hospital</v>
      </c>
      <c r="J21" s="180" t="str">
        <f>IF(Table1[[#This Row],[NQF Number]]="NA"," ",IF(Table1[[#This Row],[NQF Number]]="No"," ",INDEX(Table48[[#All],[Condition]],MATCH(Table1[[#This Row],[NQF Number]],Table48[[#All],[NQF '#]],0))))</f>
        <v>Pregnancy</v>
      </c>
      <c r="K21" s="151" t="str">
        <f>IF(Table1[[#This Row],[NQF Number]]="NA"," ",IF(Table1[[#This Row],[NQF Number]]="No"," ",INDEX(Table48[[#All],[Measure Type]],MATCH(Table1[[#This Row],[NQF Number]],Table48[[#All],[NQF '#]],0))))</f>
        <v>Outcome</v>
      </c>
      <c r="L21" s="180" t="str">
        <f>IF(Table1[[#This Row],[NQF Number]]="NA"," ",IF(Table1[[#This Row],[NQF Number]]="No"," ",INDEX(Table48[[#All],[Populations]],MATCH(Table1[[#This Row],[NQF Number]],Table48[[#All],[NQF '#]],0))))</f>
        <v>Adolescent and Adult</v>
      </c>
      <c r="M21" s="151" t="str">
        <f>IF(Table1[[#This Row],[NQF Number]]="NA"," ",IF(Table1[[#This Row],[NQF Number]]="No"," ",INDEX(Table48[[#All],[Data Source]],MATCH(Table1[[#This Row],[NQF Number]],Table48[[#All],[NQF '#]],0))))</f>
        <v>Claims/Clinical Data</v>
      </c>
      <c r="N21" s="151" t="str">
        <f>IF(Table1[[#This Row],[NQF Number]]="NA"," ",IF(Table1[[#This Row],[NQF Number]]="No"," ",INDEX(Table48[[#All],[Disparities-sensitive Status]],MATCH(Table1[[#This Row],[NQF Number]],Table48[[#All],[NQF '#]],0))))</f>
        <v>Yes</v>
      </c>
      <c r="O21" s="151" t="s">
        <v>3985</v>
      </c>
      <c r="P21" s="151" t="s">
        <v>3986</v>
      </c>
      <c r="Q21" s="152"/>
      <c r="R21" s="152" t="s">
        <v>3953</v>
      </c>
      <c r="S21" s="153">
        <f>SUM(Table1[[#This Row],[Set A]:[Set J]])</f>
        <v>0</v>
      </c>
      <c r="T21" s="154"/>
      <c r="U21" s="154"/>
      <c r="V21" s="154"/>
      <c r="W21" s="154"/>
      <c r="X21" s="154"/>
      <c r="Y21" s="154"/>
      <c r="Z21" s="154"/>
      <c r="AA21" s="154"/>
      <c r="AB21" s="154"/>
      <c r="AC21" s="154"/>
      <c r="AD21" s="154"/>
      <c r="AE21" s="154"/>
      <c r="AF21" s="154"/>
      <c r="AG21" s="154"/>
      <c r="AH21" s="154"/>
      <c r="AI21" s="154"/>
      <c r="AJ21" s="154"/>
      <c r="AK21" s="154"/>
      <c r="AL21" s="154"/>
      <c r="AM21" s="154"/>
      <c r="AN21" s="155">
        <f>IF(Table1[[#This Row],[Criterion A]]="yes",2,IF(Table1[[#This Row],[Criterion A]]="somewhat",1,0))</f>
        <v>0</v>
      </c>
      <c r="AO21" s="151">
        <f>IF(Table1[[#This Row],[Criterion B]]="yes",2,IF(Table1[[#This Row],[Criterion B]]="somewhat",1,0))</f>
        <v>0</v>
      </c>
      <c r="AP21" s="151">
        <f>IF(Table1[[#This Row],[Criterion C]]="yes",2,IF(Table1[[#This Row],[Criterion C]]="somewhat",1,0))</f>
        <v>0</v>
      </c>
      <c r="AQ21" s="151">
        <f>IF(Table1[[#This Row],[Criterion D]]="yes",2,IF(Table1[[#This Row],[Criterion D]]="somewhat",1,0))</f>
        <v>0</v>
      </c>
      <c r="AR21" s="151">
        <f>IF(Table1[[#This Row],[Criterion E]]="yes",2,IF(Table1[[#This Row],[Criterion E]]="somewhat",1,0))</f>
        <v>0</v>
      </c>
      <c r="AS21" s="151">
        <f>IF(Table1[[#This Row],[Criterion F]]="yes",2,IF(Table1[[#This Row],[Criterion F]]="somewhat",1,0))</f>
        <v>0</v>
      </c>
      <c r="AT21" s="151">
        <f>IF(Table1[[#This Row],[Criterion G]]="yes",2,IF(Table1[[#This Row],[Criterion G]]="somewhat",1,0))</f>
        <v>0</v>
      </c>
      <c r="AU21" s="151">
        <f>IF(Table1[[#This Row],[Criterion H]]="yes",2,IF(Table1[[#This Row],[Criterion H]]="somewhat",1,0))</f>
        <v>0</v>
      </c>
      <c r="AV21" s="151">
        <f>IF(Table1[[#This Row],[Criterion I]]="yes",2,IF(Table1[[#This Row],[Criterion I]]="somewhat",1,0))</f>
        <v>0</v>
      </c>
      <c r="AW21" s="151">
        <f>IF(Table1[[#This Row],[Criterion J]]="yes",2,IF(Table1[[#This Row],[Criterion J]]="somewhat",1,0))</f>
        <v>0</v>
      </c>
      <c r="AX21"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21"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21" s="156">
        <f>COUNTIF(Table1[[#This Row],[
CMMI Comprehensive Primary Care Plus (CPC+)]:[
Core Quality Measures Collaborative Core Sets]],"*yes*")</f>
        <v>2</v>
      </c>
      <c r="BA21" s="156">
        <f>COUNTIF(Table1[[#This Row],[
CMS Hospital Value-Based Purchasing]:[
Joint Commission Performance  Measure List]],"*yes*")</f>
        <v>1</v>
      </c>
      <c r="BB21" s="156">
        <f>COUNTIF(Table1[[#This Row],[
Catalyst for Payment Reform Employer-Purchaser Measure Set]],"*yes*")</f>
        <v>1</v>
      </c>
      <c r="BC21" s="156">
        <f>COUNTIF(Table1[[#This Row],[
California AMP Commercial ACO Measure Set
]:[
Washington State Common Measure Set for Health Care Quality and Cost 
]],"*yes*")</f>
        <v>1</v>
      </c>
      <c r="BD21" s="33"/>
      <c r="BE21" s="151"/>
      <c r="BF21" s="151"/>
      <c r="BG21" s="151"/>
      <c r="BH21" s="151"/>
      <c r="BI21" s="151"/>
      <c r="BJ21" s="151"/>
      <c r="BK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(0469e) [Maternity Core Set Measure]</v>
      </c>
      <c r="BN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Yes (PC-01 and ePC-01)</v>
      </c>
      <c r="BW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2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2" spans="1:81" ht="50.25" customHeight="1">
      <c r="A22" s="256">
        <v>17</v>
      </c>
      <c r="B22" s="149" t="str">
        <f>IF(Table1[[#This Row],[NQF Number]]="NA"," ",IF(Table1[[#This Row],[NQF Number]]="No"," ",INDEX(Table48[[#All],[Measure Name]],MATCH(Table1[[#This Row],[NQF Number]],Table48[[#All],[NQF '#]],0))))</f>
        <v>Cesarean Rate for Nulliparous Singleton Vertex (PC-02)</v>
      </c>
      <c r="C22" s="192" t="s">
        <v>146</v>
      </c>
      <c r="D22" s="149" t="str">
        <f>IF(Table1[[#This Row],[NQF Number]]="NA"," ",IF(Table1[[#This Row],[NQF Number]]="No"," ",INDEX(Table48[[#All],[NQF Endorsement Status as of February 2021]],MATCH(Table1[[#This Row],[NQF Number]],Table48[[#All],[NQF '#]],0))))</f>
        <v>Endorsed</v>
      </c>
      <c r="E22" s="150" t="str">
        <f>IF(Table1[[#This Row],[NQF Number]]="NA"," ",IF(Table1[[#This Row],[NQF Number]]="No"," ",IF(INDEX(Table48[[#All],[Steward]],MATCH(Table1[[#This Row],[NQF Number]],Table48[[#All],[NQF '#]],0))=0,"",INDEX(Table48[[#All],[Steward]],MATCH(Table1[[#This Row],[NQF Number]],Table48[[#All],[NQF '#]],0)))))</f>
        <v>The Joint Commission</v>
      </c>
      <c r="F22" s="150" t="str">
        <f>IF(Table1[[#This Row],[NQF Number]]="NA"," ",IF(Table1[[#This Row],[NQF Number]]="No"," ",IF(INDEX(Table48[[#All],[CMS Quality ID]],MATCH(Table1[[#This Row],[NQF Number]],Table48[[#All],[NQF '#]],0))=0,"",INDEX(Table48[[#All],[CMS Quality ID]],MATCH(Table1[[#This Row],[NQF Number]],Table48[[#All],[NQF '#]],0)))))</f>
        <v/>
      </c>
      <c r="G22" s="150" t="str">
        <f>IF(Table1[[#This Row],[NQF Number]]="NA"," ",IF(Table1[[#This Row],[NQF Number]]="No"," ",IF(INDEX(Table48[[#All],[CMS eCQM ID as of June 2020]],MATCH(Table1[[#This Row],[NQF Number]],Table48[[#All],[NQF '#]],0))=0,"",INDEX(Table48[[#All],[CMS eCQM ID as of June 2020]],MATCH(Table1[[#This Row],[NQF Number]],Table48[[#All],[NQF '#]],0)))))</f>
        <v/>
      </c>
      <c r="H22" s="150" t="str">
        <f>IF(Table1[[#This Row],[NQF Number]]="NA"," ",IF(Table1[[#This Row],[NQF Number]]="No"," ",INDEX(Table48[[#All],[Description]],MATCH(Table1[[#This Row],[NQF Number]],Table48[[#All],[NQF '#]],0))))</f>
        <v>Percentage of nulliparous women with a term, singleton baby in a vertex position delivered by cesarean section</v>
      </c>
      <c r="I22" s="180" t="str">
        <f>IF(Table1[[#This Row],[NQF Number]]="NA"," ",IF(Table1[[#This Row],[NQF Number]]="No"," ",INDEX(Table48[[#All],[Domain]],MATCH(Table1[[#This Row],[NQF Number]],Table48[[#All],[NQF '#]],0))))</f>
        <v>Hospital</v>
      </c>
      <c r="J22" s="180" t="str">
        <f>IF(Table1[[#This Row],[NQF Number]]="NA"," ",IF(Table1[[#This Row],[NQF Number]]="No"," ",INDEX(Table48[[#All],[Condition]],MATCH(Table1[[#This Row],[NQF Number]],Table48[[#All],[NQF '#]],0))))</f>
        <v>Pregnancy</v>
      </c>
      <c r="K22" s="151" t="str">
        <f>IF(Table1[[#This Row],[NQF Number]]="NA"," ",IF(Table1[[#This Row],[NQF Number]]="No"," ",INDEX(Table48[[#All],[Measure Type]],MATCH(Table1[[#This Row],[NQF Number]],Table48[[#All],[NQF '#]],0))))</f>
        <v>Outcome</v>
      </c>
      <c r="L22" s="180" t="str">
        <f>IF(Table1[[#This Row],[NQF Number]]="NA"," ",IF(Table1[[#This Row],[NQF Number]]="No"," ",INDEX(Table48[[#All],[Populations]],MATCH(Table1[[#This Row],[NQF Number]],Table48[[#All],[NQF '#]],0))))</f>
        <v>Adolescent and Adult</v>
      </c>
      <c r="M22" s="151" t="str">
        <f>IF(Table1[[#This Row],[NQF Number]]="NA"," ",IF(Table1[[#This Row],[NQF Number]]="No"," ",INDEX(Table48[[#All],[Data Source]],MATCH(Table1[[#This Row],[NQF Number]],Table48[[#All],[NQF '#]],0))))</f>
        <v>Claims/Clinical Data</v>
      </c>
      <c r="N22" s="151" t="str">
        <f>IF(Table1[[#This Row],[NQF Number]]="NA"," ",IF(Table1[[#This Row],[NQF Number]]="No"," ",INDEX(Table48[[#All],[Disparities-sensitive Status]],MATCH(Table1[[#This Row],[NQF Number]],Table48[[#All],[NQF '#]],0))))</f>
        <v>Yes</v>
      </c>
      <c r="O22" s="151" t="s">
        <v>3985</v>
      </c>
      <c r="P22" s="151" t="s">
        <v>3986</v>
      </c>
      <c r="Q22" s="152"/>
      <c r="R22" s="152" t="s">
        <v>3953</v>
      </c>
      <c r="S22" s="153">
        <f>SUM(Table1[[#This Row],[Set A]:[Set J]])</f>
        <v>0</v>
      </c>
      <c r="T22" s="154"/>
      <c r="U22" s="154"/>
      <c r="V22" s="154"/>
      <c r="W22" s="154"/>
      <c r="X22" s="154"/>
      <c r="Y22" s="154"/>
      <c r="Z22" s="154"/>
      <c r="AA22" s="154"/>
      <c r="AB22" s="154"/>
      <c r="AC22" s="154"/>
      <c r="AD22" s="154"/>
      <c r="AE22" s="154"/>
      <c r="AF22" s="154"/>
      <c r="AG22" s="154"/>
      <c r="AH22" s="154"/>
      <c r="AI22" s="154"/>
      <c r="AJ22" s="154"/>
      <c r="AK22" s="154"/>
      <c r="AL22" s="154"/>
      <c r="AM22" s="154"/>
      <c r="AN22" s="155">
        <f>IF(Table1[[#This Row],[Criterion A]]="yes",2,IF(Table1[[#This Row],[Criterion A]]="somewhat",1,0))</f>
        <v>0</v>
      </c>
      <c r="AO22" s="151">
        <f>IF(Table1[[#This Row],[Criterion B]]="yes",2,IF(Table1[[#This Row],[Criterion B]]="somewhat",1,0))</f>
        <v>0</v>
      </c>
      <c r="AP22" s="151">
        <f>IF(Table1[[#This Row],[Criterion C]]="yes",2,IF(Table1[[#This Row],[Criterion C]]="somewhat",1,0))</f>
        <v>0</v>
      </c>
      <c r="AQ22" s="151">
        <f>IF(Table1[[#This Row],[Criterion D]]="yes",2,IF(Table1[[#This Row],[Criterion D]]="somewhat",1,0))</f>
        <v>0</v>
      </c>
      <c r="AR22" s="151">
        <f>IF(Table1[[#This Row],[Criterion E]]="yes",2,IF(Table1[[#This Row],[Criterion E]]="somewhat",1,0))</f>
        <v>0</v>
      </c>
      <c r="AS22" s="151">
        <f>IF(Table1[[#This Row],[Criterion F]]="yes",2,IF(Table1[[#This Row],[Criterion F]]="somewhat",1,0))</f>
        <v>0</v>
      </c>
      <c r="AT22" s="151">
        <f>IF(Table1[[#This Row],[Criterion G]]="yes",2,IF(Table1[[#This Row],[Criterion G]]="somewhat",1,0))</f>
        <v>0</v>
      </c>
      <c r="AU22" s="151">
        <f>IF(Table1[[#This Row],[Criterion H]]="yes",2,IF(Table1[[#This Row],[Criterion H]]="somewhat",1,0))</f>
        <v>0</v>
      </c>
      <c r="AV22" s="151">
        <f>IF(Table1[[#This Row],[Criterion I]]="yes",2,IF(Table1[[#This Row],[Criterion I]]="somewhat",1,0))</f>
        <v>0</v>
      </c>
      <c r="AW22" s="151">
        <f>IF(Table1[[#This Row],[Criterion J]]="yes",2,IF(Table1[[#This Row],[Criterion J]]="somewhat",1,0))</f>
        <v>0</v>
      </c>
      <c r="AX22"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22"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22" s="156">
        <f>COUNTIF(Table1[[#This Row],[
CMMI Comprehensive Primary Care Plus (CPC+)]:[
Core Quality Measures Collaborative Core Sets]],"*yes*")</f>
        <v>1</v>
      </c>
      <c r="BA22" s="156">
        <f>COUNTIF(Table1[[#This Row],[
CMS Hospital Value-Based Purchasing]:[
Joint Commission Performance  Measure List]],"*yes*")</f>
        <v>1</v>
      </c>
      <c r="BB22" s="156">
        <f>COUNTIF(Table1[[#This Row],[
Catalyst for Payment Reform Employer-Purchaser Measure Set]],"*yes*")</f>
        <v>1</v>
      </c>
      <c r="BC22" s="156">
        <f>COUNTIF(Table1[[#This Row],[
California AMP Commercial ACO Measure Set
]:[
Washington State Common Measure Set for Health Care Quality and Cost 
]],"*yes*")</f>
        <v>2</v>
      </c>
      <c r="BD22" s="33"/>
      <c r="BE22" s="151"/>
      <c r="BF22" s="151"/>
      <c r="BG22" s="151"/>
      <c r="BH22" s="151"/>
      <c r="BI22" s="151"/>
      <c r="BJ22" s="151"/>
      <c r="BK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Yes (PC-02 and ePC-02)</v>
      </c>
      <c r="BW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2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3" spans="1:81" ht="50.25" customHeight="1">
      <c r="A23" s="256">
        <v>18</v>
      </c>
      <c r="B23" s="149" t="str">
        <f>IF(Table1[[#This Row],[NQF Number]]="NA"," ",IF(Table1[[#This Row],[NQF Number]]="No"," ",INDEX(Table48[[#All],[Measure Name]],MATCH(Table1[[#This Row],[NQF Number]],Table48[[#All],[NQF '#]],0))))</f>
        <v>Incidence of Episiotomy</v>
      </c>
      <c r="C23" s="192" t="s">
        <v>2455</v>
      </c>
      <c r="D23" s="149" t="str">
        <f>IF(Table1[[#This Row],[NQF Number]]="NA"," ",IF(Table1[[#This Row],[NQF Number]]="No"," ",INDEX(Table48[[#All],[NQF Endorsement Status as of February 2021]],MATCH(Table1[[#This Row],[NQF Number]],Table48[[#All],[NQF '#]],0))))</f>
        <v>Endorsed</v>
      </c>
      <c r="E23" s="150" t="str">
        <f>IF(Table1[[#This Row],[NQF Number]]="NA"," ",IF(Table1[[#This Row],[NQF Number]]="No"," ",IF(INDEX(Table48[[#All],[Steward]],MATCH(Table1[[#This Row],[NQF Number]],Table48[[#All],[NQF '#]],0))=0,"",INDEX(Table48[[#All],[Steward]],MATCH(Table1[[#This Row],[NQF Number]],Table48[[#All],[NQF '#]],0)))))</f>
        <v>Christiana Care Health System</v>
      </c>
      <c r="F23" s="150" t="str">
        <f>IF(Table1[[#This Row],[NQF Number]]="NA"," ",IF(Table1[[#This Row],[NQF Number]]="No"," ",IF(INDEX(Table48[[#All],[CMS Quality ID]],MATCH(Table1[[#This Row],[NQF Number]],Table48[[#All],[NQF '#]],0))=0,"",INDEX(Table48[[#All],[CMS Quality ID]],MATCH(Table1[[#This Row],[NQF Number]],Table48[[#All],[NQF '#]],0)))))</f>
        <v/>
      </c>
      <c r="G23" s="150" t="str">
        <f>IF(Table1[[#This Row],[NQF Number]]="NA"," ",IF(Table1[[#This Row],[NQF Number]]="No"," ",IF(INDEX(Table48[[#All],[CMS eCQM ID as of June 2020]],MATCH(Table1[[#This Row],[NQF Number]],Table48[[#All],[NQF '#]],0))=0,"",INDEX(Table48[[#All],[CMS eCQM ID as of June 2020]],MATCH(Table1[[#This Row],[NQF Number]],Table48[[#All],[NQF '#]],0)))))</f>
        <v/>
      </c>
      <c r="H23" s="150" t="str">
        <f>IF(Table1[[#This Row],[NQF Number]]="NA"," ",IF(Table1[[#This Row],[NQF Number]]="No"," ",INDEX(Table48[[#All],[Description]],MATCH(Table1[[#This Row],[NQF Number]],Table48[[#All],[NQF '#]],0))))</f>
        <v>Percentage of vaginal deliveries (excluding those coded with shoulder dystocia) during which an episiotomy is performed</v>
      </c>
      <c r="I23" s="180" t="str">
        <f>IF(Table1[[#This Row],[NQF Number]]="NA"," ",IF(Table1[[#This Row],[NQF Number]]="No"," ",INDEX(Table48[[#All],[Domain]],MATCH(Table1[[#This Row],[NQF Number]],Table48[[#All],[NQF '#]],0))))</f>
        <v>Hospital</v>
      </c>
      <c r="J23" s="180" t="str">
        <f>IF(Table1[[#This Row],[NQF Number]]="NA"," ",IF(Table1[[#This Row],[NQF Number]]="No"," ",INDEX(Table48[[#All],[Condition]],MATCH(Table1[[#This Row],[NQF Number]],Table48[[#All],[NQF '#]],0))))</f>
        <v>Pregnancy</v>
      </c>
      <c r="K23" s="151" t="str">
        <f>IF(Table1[[#This Row],[NQF Number]]="NA"," ",IF(Table1[[#This Row],[NQF Number]]="No"," ",INDEX(Table48[[#All],[Measure Type]],MATCH(Table1[[#This Row],[NQF Number]],Table48[[#All],[NQF '#]],0))))</f>
        <v>Process</v>
      </c>
      <c r="L23" s="180" t="str">
        <f>IF(Table1[[#This Row],[NQF Number]]="NA"," ",IF(Table1[[#This Row],[NQF Number]]="No"," ",INDEX(Table48[[#All],[Populations]],MATCH(Table1[[#This Row],[NQF Number]],Table48[[#All],[NQF '#]],0))))</f>
        <v>Adolescent and Adult</v>
      </c>
      <c r="M23" s="151" t="str">
        <f>IF(Table1[[#This Row],[NQF Number]]="NA"," ",IF(Table1[[#This Row],[NQF Number]]="No"," ",INDEX(Table48[[#All],[Data Source]],MATCH(Table1[[#This Row],[NQF Number]],Table48[[#All],[NQF '#]],0))))</f>
        <v>Claims/Clinical Data</v>
      </c>
      <c r="N23" s="151" t="str">
        <f>IF(Table1[[#This Row],[NQF Number]]="NA"," ",IF(Table1[[#This Row],[NQF Number]]="No"," ",INDEX(Table48[[#All],[Disparities-sensitive Status]],MATCH(Table1[[#This Row],[NQF Number]],Table48[[#All],[NQF '#]],0))))</f>
        <v>Yes</v>
      </c>
      <c r="O23" s="151" t="s">
        <v>3985</v>
      </c>
      <c r="P23" s="151" t="s">
        <v>3986</v>
      </c>
      <c r="Q23" s="152"/>
      <c r="R23" s="152" t="s">
        <v>3953</v>
      </c>
      <c r="S23" s="153">
        <f>SUM(Table1[[#This Row],[Set A]:[Set J]])</f>
        <v>0</v>
      </c>
      <c r="T23" s="154"/>
      <c r="U23" s="154"/>
      <c r="V23" s="154"/>
      <c r="W23" s="154"/>
      <c r="X23" s="154"/>
      <c r="Y23" s="154"/>
      <c r="Z23" s="154"/>
      <c r="AA23" s="154"/>
      <c r="AB23" s="154"/>
      <c r="AC23" s="154"/>
      <c r="AD23" s="154"/>
      <c r="AE23" s="154"/>
      <c r="AF23" s="154"/>
      <c r="AG23" s="154"/>
      <c r="AH23" s="154"/>
      <c r="AI23" s="154"/>
      <c r="AJ23" s="154"/>
      <c r="AK23" s="154"/>
      <c r="AL23" s="154"/>
      <c r="AM23" s="154"/>
      <c r="AN23" s="155">
        <f>IF(Table1[[#This Row],[Criterion A]]="yes",2,IF(Table1[[#This Row],[Criterion A]]="somewhat",1,0))</f>
        <v>0</v>
      </c>
      <c r="AO23" s="151">
        <f>IF(Table1[[#This Row],[Criterion B]]="yes",2,IF(Table1[[#This Row],[Criterion B]]="somewhat",1,0))</f>
        <v>0</v>
      </c>
      <c r="AP23" s="151">
        <f>IF(Table1[[#This Row],[Criterion C]]="yes",2,IF(Table1[[#This Row],[Criterion C]]="somewhat",1,0))</f>
        <v>0</v>
      </c>
      <c r="AQ23" s="151">
        <f>IF(Table1[[#This Row],[Criterion D]]="yes",2,IF(Table1[[#This Row],[Criterion D]]="somewhat",1,0))</f>
        <v>0</v>
      </c>
      <c r="AR23" s="151">
        <f>IF(Table1[[#This Row],[Criterion E]]="yes",2,IF(Table1[[#This Row],[Criterion E]]="somewhat",1,0))</f>
        <v>0</v>
      </c>
      <c r="AS23" s="151">
        <f>IF(Table1[[#This Row],[Criterion F]]="yes",2,IF(Table1[[#This Row],[Criterion F]]="somewhat",1,0))</f>
        <v>0</v>
      </c>
      <c r="AT23" s="151">
        <f>IF(Table1[[#This Row],[Criterion G]]="yes",2,IF(Table1[[#This Row],[Criterion G]]="somewhat",1,0))</f>
        <v>0</v>
      </c>
      <c r="AU23" s="151">
        <f>IF(Table1[[#This Row],[Criterion H]]="yes",2,IF(Table1[[#This Row],[Criterion H]]="somewhat",1,0))</f>
        <v>0</v>
      </c>
      <c r="AV23" s="151">
        <f>IF(Table1[[#This Row],[Criterion I]]="yes",2,IF(Table1[[#This Row],[Criterion I]]="somewhat",1,0))</f>
        <v>0</v>
      </c>
      <c r="AW23" s="151">
        <f>IF(Table1[[#This Row],[Criterion J]]="yes",2,IF(Table1[[#This Row],[Criterion J]]="somewhat",1,0))</f>
        <v>0</v>
      </c>
      <c r="AX23"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23"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23" s="156">
        <f>COUNTIF(Table1[[#This Row],[
CMMI Comprehensive Primary Care Plus (CPC+)]:[
Core Quality Measures Collaborative Core Sets]],"*yes*")</f>
        <v>1</v>
      </c>
      <c r="BA23" s="156">
        <f>COUNTIF(Table1[[#This Row],[
CMS Hospital Value-Based Purchasing]:[
Joint Commission Performance  Measure List]],"*yes*")</f>
        <v>0</v>
      </c>
      <c r="BB23" s="156">
        <f>COUNTIF(Table1[[#This Row],[
Catalyst for Payment Reform Employer-Purchaser Measure Set]],"*yes*")</f>
        <v>0</v>
      </c>
      <c r="BC23" s="156">
        <f>COUNTIF(Table1[[#This Row],[
California AMP Commercial ACO Measure Set
]:[
Washington State Common Measure Set for Health Care Quality and Cost 
]],"*yes*")</f>
        <v>0</v>
      </c>
      <c r="BD23" s="33"/>
      <c r="BE23" s="151"/>
      <c r="BF23" s="151"/>
      <c r="BG23" s="151"/>
      <c r="BH23" s="151"/>
      <c r="BI23" s="151"/>
      <c r="BJ23" s="151"/>
      <c r="BK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2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4" spans="1:81" ht="50.25" customHeight="1">
      <c r="A24" s="256">
        <v>19</v>
      </c>
      <c r="B24" s="149" t="str">
        <f>IF(Table1[[#This Row],[NQF Number]]="NA"," ",IF(Table1[[#This Row],[NQF Number]]="No"," ",INDEX(Table48[[#All],[Measure Name]],MATCH(Table1[[#This Row],[NQF Number]],Table48[[#All],[NQF '#]],0))))</f>
        <v>Appropriate Use of Antenatal Steroids (PC-03)</v>
      </c>
      <c r="C24" s="192" t="s">
        <v>102</v>
      </c>
      <c r="D24" s="149" t="str">
        <f>IF(Table1[[#This Row],[NQF Number]]="NA"," ",IF(Table1[[#This Row],[NQF Number]]="No"," ",INDEX(Table48[[#All],[NQF Endorsement Status as of February 2021]],MATCH(Table1[[#This Row],[NQF Number]],Table48[[#All],[NQF '#]],0))))</f>
        <v>No Longer Endorsed</v>
      </c>
      <c r="E24" s="150" t="str">
        <f>IF(Table1[[#This Row],[NQF Number]]="NA"," ",IF(Table1[[#This Row],[NQF Number]]="No"," ",IF(INDEX(Table48[[#All],[Steward]],MATCH(Table1[[#This Row],[NQF Number]],Table48[[#All],[NQF '#]],0))=0,"",INDEX(Table48[[#All],[Steward]],MATCH(Table1[[#This Row],[NQF Number]],Table48[[#All],[NQF '#]],0)))))</f>
        <v>The Joint Commission</v>
      </c>
      <c r="F24" s="150" t="str">
        <f>IF(Table1[[#This Row],[NQF Number]]="NA"," ",IF(Table1[[#This Row],[NQF Number]]="No"," ",IF(INDEX(Table48[[#All],[CMS Quality ID]],MATCH(Table1[[#This Row],[NQF Number]],Table48[[#All],[NQF '#]],0))=0,"",INDEX(Table48[[#All],[CMS Quality ID]],MATCH(Table1[[#This Row],[NQF Number]],Table48[[#All],[NQF '#]],0)))))</f>
        <v/>
      </c>
      <c r="G24" s="150" t="str">
        <f>IF(Table1[[#This Row],[NQF Number]]="NA"," ",IF(Table1[[#This Row],[NQF Number]]="No"," ",IF(INDEX(Table48[[#All],[CMS eCQM ID as of June 2020]],MATCH(Table1[[#This Row],[NQF Number]],Table48[[#All],[NQF '#]],0))=0,"",INDEX(Table48[[#All],[CMS eCQM ID as of June 2020]],MATCH(Table1[[#This Row],[NQF Number]],Table48[[#All],[NQF '#]],0)))))</f>
        <v/>
      </c>
      <c r="H24" s="150" t="str">
        <f>IF(Table1[[#This Row],[NQF Number]]="NA"," ",IF(Table1[[#This Row],[NQF Number]]="No"," ",INDEX(Table48[[#All],[Description]],MATCH(Table1[[#This Row],[NQF Number]],Table48[[#All],[NQF '#]],0))))</f>
        <v>Percentage of patients at risk of preterm delivery at &gt;=24 and &lt;32 weeks gestation receiving antenatal steroids prior to delivering preterm newborns</v>
      </c>
      <c r="I24" s="180" t="str">
        <f>IF(Table1[[#This Row],[NQF Number]]="NA"," ",IF(Table1[[#This Row],[NQF Number]]="No"," ",INDEX(Table48[[#All],[Domain]],MATCH(Table1[[#This Row],[NQF Number]],Table48[[#All],[NQF '#]],0))))</f>
        <v>Hospital</v>
      </c>
      <c r="J24" s="180" t="str">
        <f>IF(Table1[[#This Row],[NQF Number]]="NA"," ",IF(Table1[[#This Row],[NQF Number]]="No"," ",INDEX(Table48[[#All],[Condition]],MATCH(Table1[[#This Row],[NQF Number]],Table48[[#All],[NQF '#]],0))))</f>
        <v>Pregnancy</v>
      </c>
      <c r="K24" s="151" t="str">
        <f>IF(Table1[[#This Row],[NQF Number]]="NA"," ",IF(Table1[[#This Row],[NQF Number]]="No"," ",INDEX(Table48[[#All],[Measure Type]],MATCH(Table1[[#This Row],[NQF Number]],Table48[[#All],[NQF '#]],0))))</f>
        <v>Process</v>
      </c>
      <c r="L24" s="180" t="str">
        <f>IF(Table1[[#This Row],[NQF Number]]="NA"," ",IF(Table1[[#This Row],[NQF Number]]="No"," ",INDEX(Table48[[#All],[Populations]],MATCH(Table1[[#This Row],[NQF Number]],Table48[[#All],[NQF '#]],0))))</f>
        <v>Adolescent and Adult</v>
      </c>
      <c r="M24" s="151" t="str">
        <f>IF(Table1[[#This Row],[NQF Number]]="NA"," ",IF(Table1[[#This Row],[NQF Number]]="No"," ",INDEX(Table48[[#All],[Data Source]],MATCH(Table1[[#This Row],[NQF Number]],Table48[[#All],[NQF '#]],0))))</f>
        <v>Claims/Clinical Data</v>
      </c>
      <c r="N24" s="151" t="str">
        <f>IF(Table1[[#This Row],[NQF Number]]="NA"," ",IF(Table1[[#This Row],[NQF Number]]="No"," ",INDEX(Table48[[#All],[Disparities-sensitive Status]],MATCH(Table1[[#This Row],[NQF Number]],Table48[[#All],[NQF '#]],0))))</f>
        <v>Yes</v>
      </c>
      <c r="O24" s="151" t="s">
        <v>3985</v>
      </c>
      <c r="P24" s="151" t="s">
        <v>3986</v>
      </c>
      <c r="Q24" s="152"/>
      <c r="R24" s="152" t="s">
        <v>3953</v>
      </c>
      <c r="S24" s="153">
        <f>SUM(Table1[[#This Row],[Set A]:[Set J]])</f>
        <v>0</v>
      </c>
      <c r="T24" s="154"/>
      <c r="U24" s="154"/>
      <c r="V24" s="154"/>
      <c r="W24" s="154"/>
      <c r="X24" s="154"/>
      <c r="Y24" s="154"/>
      <c r="Z24" s="154"/>
      <c r="AA24" s="154"/>
      <c r="AB24" s="154"/>
      <c r="AC24" s="154"/>
      <c r="AD24" s="154"/>
      <c r="AE24" s="154"/>
      <c r="AF24" s="154"/>
      <c r="AG24" s="154"/>
      <c r="AH24" s="154"/>
      <c r="AI24" s="154"/>
      <c r="AJ24" s="154"/>
      <c r="AK24" s="154"/>
      <c r="AL24" s="154"/>
      <c r="AM24" s="154"/>
      <c r="AN24" s="155">
        <f>IF(Table1[[#This Row],[Criterion A]]="yes",2,IF(Table1[[#This Row],[Criterion A]]="somewhat",1,0))</f>
        <v>0</v>
      </c>
      <c r="AO24" s="151">
        <f>IF(Table1[[#This Row],[Criterion B]]="yes",2,IF(Table1[[#This Row],[Criterion B]]="somewhat",1,0))</f>
        <v>0</v>
      </c>
      <c r="AP24" s="151">
        <f>IF(Table1[[#This Row],[Criterion C]]="yes",2,IF(Table1[[#This Row],[Criterion C]]="somewhat",1,0))</f>
        <v>0</v>
      </c>
      <c r="AQ24" s="151">
        <f>IF(Table1[[#This Row],[Criterion D]]="yes",2,IF(Table1[[#This Row],[Criterion D]]="somewhat",1,0))</f>
        <v>0</v>
      </c>
      <c r="AR24" s="151">
        <f>IF(Table1[[#This Row],[Criterion E]]="yes",2,IF(Table1[[#This Row],[Criterion E]]="somewhat",1,0))</f>
        <v>0</v>
      </c>
      <c r="AS24" s="151">
        <f>IF(Table1[[#This Row],[Criterion F]]="yes",2,IF(Table1[[#This Row],[Criterion F]]="somewhat",1,0))</f>
        <v>0</v>
      </c>
      <c r="AT24" s="151">
        <f>IF(Table1[[#This Row],[Criterion G]]="yes",2,IF(Table1[[#This Row],[Criterion G]]="somewhat",1,0))</f>
        <v>0</v>
      </c>
      <c r="AU24" s="151">
        <f>IF(Table1[[#This Row],[Criterion H]]="yes",2,IF(Table1[[#This Row],[Criterion H]]="somewhat",1,0))</f>
        <v>0</v>
      </c>
      <c r="AV24" s="151">
        <f>IF(Table1[[#This Row],[Criterion I]]="yes",2,IF(Table1[[#This Row],[Criterion I]]="somewhat",1,0))</f>
        <v>0</v>
      </c>
      <c r="AW24" s="151">
        <f>IF(Table1[[#This Row],[Criterion J]]="yes",2,IF(Table1[[#This Row],[Criterion J]]="somewhat",1,0))</f>
        <v>0</v>
      </c>
      <c r="AX24"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24"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24" s="156">
        <f>COUNTIF(Table1[[#This Row],[
CMMI Comprehensive Primary Care Plus (CPC+)]:[
Core Quality Measures Collaborative Core Sets]],"*yes*")</f>
        <v>1</v>
      </c>
      <c r="BA24" s="156">
        <f>COUNTIF(Table1[[#This Row],[
CMS Hospital Value-Based Purchasing]:[
Joint Commission Performance  Measure List]],"*yes*")</f>
        <v>0</v>
      </c>
      <c r="BB24" s="156">
        <f>COUNTIF(Table1[[#This Row],[
Catalyst for Payment Reform Employer-Purchaser Measure Set]],"*yes*")</f>
        <v>0</v>
      </c>
      <c r="BC24" s="156">
        <f>COUNTIF(Table1[[#This Row],[
California AMP Commercial ACO Measure Set
]:[
Washington State Common Measure Set for Health Care Quality and Cost 
]],"*yes*")</f>
        <v>0</v>
      </c>
      <c r="BD24" s="33"/>
      <c r="BE24" s="151"/>
      <c r="BF24" s="151"/>
      <c r="BG24" s="151"/>
      <c r="BH24" s="151"/>
      <c r="BI24" s="151"/>
      <c r="BJ24" s="151"/>
      <c r="BK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2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5" spans="1:81" ht="50.25" customHeight="1">
      <c r="A25" s="256">
        <v>20</v>
      </c>
      <c r="B25" s="149" t="str">
        <f>IF(Table1[[#This Row],[NQF Number]]="NA"," ",IF(Table1[[#This Row],[NQF Number]]="No"," ",INDEX(Table48[[#All],[Measure Name]],MATCH(Table1[[#This Row],[NQF Number]],Table48[[#All],[NQF '#]],0))))</f>
        <v>Exclusive Breast Milk Feeding (PC-05)</v>
      </c>
      <c r="C25" s="192" t="s">
        <v>271</v>
      </c>
      <c r="D25" s="149" t="str">
        <f>IF(Table1[[#This Row],[NQF Number]]="NA"," ",IF(Table1[[#This Row],[NQF Number]]="No"," ",INDEX(Table48[[#All],[NQF Endorsement Status as of February 2021]],MATCH(Table1[[#This Row],[NQF Number]],Table48[[#All],[NQF '#]],0))))</f>
        <v>Endorsed</v>
      </c>
      <c r="E25" s="150" t="str">
        <f>IF(Table1[[#This Row],[NQF Number]]="NA"," ",IF(Table1[[#This Row],[NQF Number]]="No"," ",IF(INDEX(Table48[[#All],[Steward]],MATCH(Table1[[#This Row],[NQF Number]],Table48[[#All],[NQF '#]],0))=0,"",INDEX(Table48[[#All],[Steward]],MATCH(Table1[[#This Row],[NQF Number]],Table48[[#All],[NQF '#]],0)))))</f>
        <v>The Joint Commission</v>
      </c>
      <c r="F25" s="150" t="str">
        <f>IF(Table1[[#This Row],[NQF Number]]="NA"," ",IF(Table1[[#This Row],[NQF Number]]="No"," ",IF(INDEX(Table48[[#All],[CMS Quality ID]],MATCH(Table1[[#This Row],[NQF Number]],Table48[[#All],[NQF '#]],0))=0,"",INDEX(Table48[[#All],[CMS Quality ID]],MATCH(Table1[[#This Row],[NQF Number]],Table48[[#All],[NQF '#]],0)))))</f>
        <v/>
      </c>
      <c r="G25" s="150" t="str">
        <f>IF(Table1[[#This Row],[NQF Number]]="NA"," ",IF(Table1[[#This Row],[NQF Number]]="No"," ",IF(INDEX(Table48[[#All],[CMS eCQM ID as of June 2020]],MATCH(Table1[[#This Row],[NQF Number]],Table48[[#All],[NQF '#]],0))=0,"",INDEX(Table48[[#All],[CMS eCQM ID as of June 2020]],MATCH(Table1[[#This Row],[NQF Number]],Table48[[#All],[NQF '#]],0)))))</f>
        <v/>
      </c>
      <c r="H25" s="150" t="str">
        <f>IF(Table1[[#This Row],[NQF Number]]="NA"," ",IF(Table1[[#This Row],[NQF Number]]="No"," ",INDEX(Table48[[#All],[Description]],MATCH(Table1[[#This Row],[NQF Number]],Table48[[#All],[NQF '#]],0))))</f>
        <v>Percentage of newborns exclusively fed breast milk during the newborn´s entire hospitalization and a second rate, PC-05a which is a subset of the first, which includes only those newborns whose mothers chose to exclusively feed breast milk</v>
      </c>
      <c r="I25" s="180" t="str">
        <f>IF(Table1[[#This Row],[NQF Number]]="NA"," ",IF(Table1[[#This Row],[NQF Number]]="No"," ",INDEX(Table48[[#All],[Domain]],MATCH(Table1[[#This Row],[NQF Number]],Table48[[#All],[NQF '#]],0))))</f>
        <v>Hospital</v>
      </c>
      <c r="J25" s="180" t="str">
        <f>IF(Table1[[#This Row],[NQF Number]]="NA"," ",IF(Table1[[#This Row],[NQF Number]]="No"," ",INDEX(Table48[[#All],[Condition]],MATCH(Table1[[#This Row],[NQF Number]],Table48[[#All],[NQF '#]],0))))</f>
        <v>Pregnancy</v>
      </c>
      <c r="K25" s="151" t="str">
        <f>IF(Table1[[#This Row],[NQF Number]]="NA"," ",IF(Table1[[#This Row],[NQF Number]]="No"," ",INDEX(Table48[[#All],[Measure Type]],MATCH(Table1[[#This Row],[NQF Number]],Table48[[#All],[NQF '#]],0))))</f>
        <v>Process</v>
      </c>
      <c r="L25" s="180" t="str">
        <f>IF(Table1[[#This Row],[NQF Number]]="NA"," ",IF(Table1[[#This Row],[NQF Number]]="No"," ",INDEX(Table48[[#All],[Populations]],MATCH(Table1[[#This Row],[NQF Number]],Table48[[#All],[NQF '#]],0))))</f>
        <v>Pediatric</v>
      </c>
      <c r="M25" s="151" t="str">
        <f>IF(Table1[[#This Row],[NQF Number]]="NA"," ",IF(Table1[[#This Row],[NQF Number]]="No"," ",INDEX(Table48[[#All],[Data Source]],MATCH(Table1[[#This Row],[NQF Number]],Table48[[#All],[NQF '#]],0))))</f>
        <v>Claims/Clinical Data</v>
      </c>
      <c r="N25" s="151" t="str">
        <f>IF(Table1[[#This Row],[NQF Number]]="NA"," ",IF(Table1[[#This Row],[NQF Number]]="No"," ",INDEX(Table48[[#All],[Disparities-sensitive Status]],MATCH(Table1[[#This Row],[NQF Number]],Table48[[#All],[NQF '#]],0))))</f>
        <v>Yes</v>
      </c>
      <c r="O25" s="151" t="s">
        <v>3985</v>
      </c>
      <c r="P25" s="151" t="s">
        <v>3986</v>
      </c>
      <c r="Q25" s="152"/>
      <c r="R25" s="152" t="s">
        <v>3953</v>
      </c>
      <c r="S25" s="153">
        <f>SUM(Table1[[#This Row],[Set A]:[Set J]])</f>
        <v>0</v>
      </c>
      <c r="T25" s="154"/>
      <c r="U25" s="154"/>
      <c r="V25" s="154"/>
      <c r="W25" s="154"/>
      <c r="X25" s="154"/>
      <c r="Y25" s="154"/>
      <c r="Z25" s="154"/>
      <c r="AA25" s="154"/>
      <c r="AB25" s="154"/>
      <c r="AC25" s="154"/>
      <c r="AD25" s="154"/>
      <c r="AE25" s="154"/>
      <c r="AF25" s="154"/>
      <c r="AG25" s="154"/>
      <c r="AH25" s="154"/>
      <c r="AI25" s="154"/>
      <c r="AJ25" s="154"/>
      <c r="AK25" s="154"/>
      <c r="AL25" s="154"/>
      <c r="AM25" s="154"/>
      <c r="AN25" s="155">
        <f>IF(Table1[[#This Row],[Criterion A]]="yes",2,IF(Table1[[#This Row],[Criterion A]]="somewhat",1,0))</f>
        <v>0</v>
      </c>
      <c r="AO25" s="151">
        <f>IF(Table1[[#This Row],[Criterion B]]="yes",2,IF(Table1[[#This Row],[Criterion B]]="somewhat",1,0))</f>
        <v>0</v>
      </c>
      <c r="AP25" s="151">
        <f>IF(Table1[[#This Row],[Criterion C]]="yes",2,IF(Table1[[#This Row],[Criterion C]]="somewhat",1,0))</f>
        <v>0</v>
      </c>
      <c r="AQ25" s="151">
        <f>IF(Table1[[#This Row],[Criterion D]]="yes",2,IF(Table1[[#This Row],[Criterion D]]="somewhat",1,0))</f>
        <v>0</v>
      </c>
      <c r="AR25" s="151">
        <f>IF(Table1[[#This Row],[Criterion E]]="yes",2,IF(Table1[[#This Row],[Criterion E]]="somewhat",1,0))</f>
        <v>0</v>
      </c>
      <c r="AS25" s="151">
        <f>IF(Table1[[#This Row],[Criterion F]]="yes",2,IF(Table1[[#This Row],[Criterion F]]="somewhat",1,0))</f>
        <v>0</v>
      </c>
      <c r="AT25" s="151">
        <f>IF(Table1[[#This Row],[Criterion G]]="yes",2,IF(Table1[[#This Row],[Criterion G]]="somewhat",1,0))</f>
        <v>0</v>
      </c>
      <c r="AU25" s="151">
        <f>IF(Table1[[#This Row],[Criterion H]]="yes",2,IF(Table1[[#This Row],[Criterion H]]="somewhat",1,0))</f>
        <v>0</v>
      </c>
      <c r="AV25" s="151">
        <f>IF(Table1[[#This Row],[Criterion I]]="yes",2,IF(Table1[[#This Row],[Criterion I]]="somewhat",1,0))</f>
        <v>0</v>
      </c>
      <c r="AW25" s="151">
        <f>IF(Table1[[#This Row],[Criterion J]]="yes",2,IF(Table1[[#This Row],[Criterion J]]="somewhat",1,0))</f>
        <v>0</v>
      </c>
      <c r="AX25"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25"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25" s="156">
        <f>COUNTIF(Table1[[#This Row],[
CMMI Comprehensive Primary Care Plus (CPC+)]:[
Core Quality Measures Collaborative Core Sets]],"*yes*")</f>
        <v>1</v>
      </c>
      <c r="BA25" s="156">
        <f>COUNTIF(Table1[[#This Row],[
CMS Hospital Value-Based Purchasing]:[
Joint Commission Performance  Measure List]],"*yes*")</f>
        <v>1</v>
      </c>
      <c r="BB25" s="156">
        <f>COUNTIF(Table1[[#This Row],[
Catalyst for Payment Reform Employer-Purchaser Measure Set]],"*yes*")</f>
        <v>0</v>
      </c>
      <c r="BC25" s="156">
        <f>COUNTIF(Table1[[#This Row],[
California AMP Commercial ACO Measure Set
]:[
Washington State Common Measure Set for Health Care Quality and Cost 
]],"*yes*")</f>
        <v>1</v>
      </c>
      <c r="BD25" s="33"/>
      <c r="BE25" s="151"/>
      <c r="BF25" s="151"/>
      <c r="BG25" s="151"/>
      <c r="BH25" s="151"/>
      <c r="BI25" s="151"/>
      <c r="BJ25" s="151"/>
      <c r="BK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Yes (PC-05 and ePC-05)</v>
      </c>
      <c r="BW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2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6" spans="1:81" ht="50.25" customHeight="1">
      <c r="A26" s="256">
        <v>21</v>
      </c>
      <c r="B26" s="149" t="str">
        <f>IF(Table1[[#This Row],[NQF Number]]="NA"," ",IF(Table1[[#This Row],[NQF Number]]="No"," ",INDEX(Table48[[#All],[Measure Name]],MATCH(Table1[[#This Row],[NQF Number]],Table48[[#All],[NQF '#]],0))))</f>
        <v>Contraceptive Care - Postpartum</v>
      </c>
      <c r="C26" s="192" t="s">
        <v>2165</v>
      </c>
      <c r="D26" s="149" t="str">
        <f>IF(Table1[[#This Row],[NQF Number]]="NA"," ",IF(Table1[[#This Row],[NQF Number]]="No"," ",INDEX(Table48[[#All],[NQF Endorsement Status as of February 2021]],MATCH(Table1[[#This Row],[NQF Number]],Table48[[#All],[NQF '#]],0))))</f>
        <v>Endorsed</v>
      </c>
      <c r="E26" s="150" t="str">
        <f>IF(Table1[[#This Row],[NQF Number]]="NA"," ",IF(Table1[[#This Row],[NQF Number]]="No"," ",IF(INDEX(Table48[[#All],[Steward]],MATCH(Table1[[#This Row],[NQF Number]],Table48[[#All],[NQF '#]],0))=0,"",INDEX(Table48[[#All],[Steward]],MATCH(Table1[[#This Row],[NQF Number]],Table48[[#All],[NQF '#]],0)))))</f>
        <v>U.S. Office of Population Affairs</v>
      </c>
      <c r="F26" s="150" t="str">
        <f>IF(Table1[[#This Row],[NQF Number]]="NA"," ",IF(Table1[[#This Row],[NQF Number]]="No"," ",IF(INDEX(Table48[[#All],[CMS Quality ID]],MATCH(Table1[[#This Row],[NQF Number]],Table48[[#All],[NQF '#]],0))=0,"",INDEX(Table48[[#All],[CMS Quality ID]],MATCH(Table1[[#This Row],[NQF Number]],Table48[[#All],[NQF '#]],0)))))</f>
        <v/>
      </c>
      <c r="G26" s="150" t="str">
        <f>IF(Table1[[#This Row],[NQF Number]]="NA"," ",IF(Table1[[#This Row],[NQF Number]]="No"," ",IF(INDEX(Table48[[#All],[CMS eCQM ID as of June 2020]],MATCH(Table1[[#This Row],[NQF Number]],Table48[[#All],[NQF '#]],0))=0,"",INDEX(Table48[[#All],[CMS eCQM ID as of June 2020]],MATCH(Table1[[#This Row],[NQF Number]],Table48[[#All],[NQF '#]],0)))))</f>
        <v/>
      </c>
      <c r="H26" s="150" t="str">
        <f>IF(Table1[[#This Row],[NQF Number]]="NA"," ",IF(Table1[[#This Row],[NQF Number]]="No"," ",INDEX(Table48[[#All],[Description]],MATCH(Table1[[#This Row],[NQF Number]],Table48[[#All],[NQF '#]],0))))</f>
        <v>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v>
      </c>
      <c r="I26" s="180" t="str">
        <f>IF(Table1[[#This Row],[NQF Number]]="NA"," ",IF(Table1[[#This Row],[NQF Number]]="No"," ",INDEX(Table48[[#All],[Domain]],MATCH(Table1[[#This Row],[NQF Number]],Table48[[#All],[NQF '#]],0))))</f>
        <v>Prevention/Early Detection</v>
      </c>
      <c r="J26" s="180" t="str">
        <f>IF(Table1[[#This Row],[NQF Number]]="NA"," ",IF(Table1[[#This Row],[NQF Number]]="No"," ",INDEX(Table48[[#All],[Condition]],MATCH(Table1[[#This Row],[NQF Number]],Table48[[#All],[NQF '#]],0))))</f>
        <v>Pregnancy</v>
      </c>
      <c r="K26" s="151" t="str">
        <f>IF(Table1[[#This Row],[NQF Number]]="NA"," ",IF(Table1[[#This Row],[NQF Number]]="No"," ",INDEX(Table48[[#All],[Measure Type]],MATCH(Table1[[#This Row],[NQF Number]],Table48[[#All],[NQF '#]],0))))</f>
        <v>Outcome</v>
      </c>
      <c r="L26" s="180" t="str">
        <f>IF(Table1[[#This Row],[NQF Number]]="NA"," ",IF(Table1[[#This Row],[NQF Number]]="No"," ",INDEX(Table48[[#All],[Populations]],MATCH(Table1[[#This Row],[NQF Number]],Table48[[#All],[NQF '#]],0))))</f>
        <v>Adolescent and Adult</v>
      </c>
      <c r="M26" s="151" t="str">
        <f>IF(Table1[[#This Row],[NQF Number]]="NA"," ",IF(Table1[[#This Row],[NQF Number]]="No"," ",INDEX(Table48[[#All],[Data Source]],MATCH(Table1[[#This Row],[NQF Number]],Table48[[#All],[NQF '#]],0))))</f>
        <v>Claims</v>
      </c>
      <c r="N26" s="151" t="str">
        <f>IF(Table1[[#This Row],[NQF Number]]="NA"," ",IF(Table1[[#This Row],[NQF Number]]="No"," ",INDEX(Table48[[#All],[Disparities-sensitive Status]],MATCH(Table1[[#This Row],[NQF Number]],Table48[[#All],[NQF '#]],0))))</f>
        <v>Yes</v>
      </c>
      <c r="O26" s="151" t="s">
        <v>3985</v>
      </c>
      <c r="P26" s="151" t="s">
        <v>3986</v>
      </c>
      <c r="Q26" s="152"/>
      <c r="R26" s="152" t="s">
        <v>3953</v>
      </c>
      <c r="S26" s="153">
        <f>SUM(Table1[[#This Row],[Set A]:[Set J]])</f>
        <v>0</v>
      </c>
      <c r="T26" s="154"/>
      <c r="U26" s="154"/>
      <c r="V26" s="154"/>
      <c r="W26" s="154"/>
      <c r="X26" s="154"/>
      <c r="Y26" s="154"/>
      <c r="Z26" s="154"/>
      <c r="AA26" s="154"/>
      <c r="AB26" s="154"/>
      <c r="AC26" s="154"/>
      <c r="AD26" s="154"/>
      <c r="AE26" s="154"/>
      <c r="AF26" s="154"/>
      <c r="AG26" s="154"/>
      <c r="AH26" s="154"/>
      <c r="AI26" s="154"/>
      <c r="AJ26" s="154"/>
      <c r="AK26" s="154"/>
      <c r="AL26" s="154"/>
      <c r="AM26" s="154"/>
      <c r="AN26" s="155">
        <f>IF(Table1[[#This Row],[Criterion A]]="yes",2,IF(Table1[[#This Row],[Criterion A]]="somewhat",1,0))</f>
        <v>0</v>
      </c>
      <c r="AO26" s="151">
        <f>IF(Table1[[#This Row],[Criterion B]]="yes",2,IF(Table1[[#This Row],[Criterion B]]="somewhat",1,0))</f>
        <v>0</v>
      </c>
      <c r="AP26" s="151">
        <f>IF(Table1[[#This Row],[Criterion C]]="yes",2,IF(Table1[[#This Row],[Criterion C]]="somewhat",1,0))</f>
        <v>0</v>
      </c>
      <c r="AQ26" s="151">
        <f>IF(Table1[[#This Row],[Criterion D]]="yes",2,IF(Table1[[#This Row],[Criterion D]]="somewhat",1,0))</f>
        <v>0</v>
      </c>
      <c r="AR26" s="151">
        <f>IF(Table1[[#This Row],[Criterion E]]="yes",2,IF(Table1[[#This Row],[Criterion E]]="somewhat",1,0))</f>
        <v>0</v>
      </c>
      <c r="AS26" s="151">
        <f>IF(Table1[[#This Row],[Criterion F]]="yes",2,IF(Table1[[#This Row],[Criterion F]]="somewhat",1,0))</f>
        <v>0</v>
      </c>
      <c r="AT26" s="151">
        <f>IF(Table1[[#This Row],[Criterion G]]="yes",2,IF(Table1[[#This Row],[Criterion G]]="somewhat",1,0))</f>
        <v>0</v>
      </c>
      <c r="AU26" s="151">
        <f>IF(Table1[[#This Row],[Criterion H]]="yes",2,IF(Table1[[#This Row],[Criterion H]]="somewhat",1,0))</f>
        <v>0</v>
      </c>
      <c r="AV26" s="151">
        <f>IF(Table1[[#This Row],[Criterion I]]="yes",2,IF(Table1[[#This Row],[Criterion I]]="somewhat",1,0))</f>
        <v>0</v>
      </c>
      <c r="AW26" s="151">
        <f>IF(Table1[[#This Row],[Criterion J]]="yes",2,IF(Table1[[#This Row],[Criterion J]]="somewhat",1,0))</f>
        <v>0</v>
      </c>
      <c r="AX26"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26"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26" s="156">
        <f>COUNTIF(Table1[[#This Row],[
CMMI Comprehensive Primary Care Plus (CPC+)]:[
Core Quality Measures Collaborative Core Sets]],"*yes*")</f>
        <v>3</v>
      </c>
      <c r="BA26" s="156">
        <f>COUNTIF(Table1[[#This Row],[
CMS Hospital Value-Based Purchasing]:[
Joint Commission Performance  Measure List]],"*yes*")</f>
        <v>0</v>
      </c>
      <c r="BB26" s="156">
        <f>COUNTIF(Table1[[#This Row],[
Catalyst for Payment Reform Employer-Purchaser Measure Set]],"*yes*")</f>
        <v>0</v>
      </c>
      <c r="BC26" s="156">
        <f>COUNTIF(Table1[[#This Row],[
California AMP Commercial ACO Measure Set
]:[
Washington State Common Measure Set for Health Care Quality and Cost 
]],"*yes*")</f>
        <v>1</v>
      </c>
      <c r="BD26" s="33"/>
      <c r="BE26" s="151"/>
      <c r="BF26" s="151"/>
      <c r="BG26" s="151"/>
      <c r="BH26" s="151"/>
      <c r="BI26" s="151"/>
      <c r="BJ26" s="151"/>
      <c r="BK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15-20) [Maternity Core Set Measure]</v>
      </c>
      <c r="BM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21-44) [Maternity Core Set Measure]</v>
      </c>
      <c r="BN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2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7" spans="1:81" ht="50.25" customHeight="1">
      <c r="A27" s="256">
        <v>22</v>
      </c>
      <c r="B27" s="149" t="str">
        <f>IF(Table1[[#This Row],[NQF Number]]="NA"," ",IF(Table1[[#This Row],[NQF Number]]="No"," ",INDEX(Table48[[#All],[Measure Name]],MATCH(Table1[[#This Row],[NQF Number]],Table48[[#All],[NQF '#]],0))))</f>
        <v>Elective Delivery Prior to 39 Completed Weeks Gestation (PC-01)</v>
      </c>
      <c r="C27" s="192" t="s">
        <v>56</v>
      </c>
      <c r="D27" s="149" t="str">
        <f>IF(Table1[[#This Row],[NQF Number]]="NA"," ",IF(Table1[[#This Row],[NQF Number]]="No"," ",INDEX(Table48[[#All],[NQF Endorsement Status as of February 2021]],MATCH(Table1[[#This Row],[NQF Number]],Table48[[#All],[NQF '#]],0))))</f>
        <v>Endorsed</v>
      </c>
      <c r="E27" s="150" t="str">
        <f>IF(Table1[[#This Row],[NQF Number]]="NA"," ",IF(Table1[[#This Row],[NQF Number]]="No"," ",IF(INDEX(Table48[[#All],[Steward]],MATCH(Table1[[#This Row],[NQF Number]],Table48[[#All],[NQF '#]],0))=0,"",INDEX(Table48[[#All],[Steward]],MATCH(Table1[[#This Row],[NQF Number]],Table48[[#All],[NQF '#]],0)))))</f>
        <v>The Joint Commission</v>
      </c>
      <c r="F27" s="150" t="str">
        <f>IF(Table1[[#This Row],[NQF Number]]="NA"," ",IF(Table1[[#This Row],[NQF Number]]="No"," ",IF(INDEX(Table48[[#All],[CMS Quality ID]],MATCH(Table1[[#This Row],[NQF Number]],Table48[[#All],[NQF '#]],0))=0,"",INDEX(Table48[[#All],[CMS Quality ID]],MATCH(Table1[[#This Row],[NQF Number]],Table48[[#All],[NQF '#]],0)))))</f>
        <v/>
      </c>
      <c r="G27" s="150" t="str">
        <f>IF(Table1[[#This Row],[NQF Number]]="NA"," ",IF(Table1[[#This Row],[NQF Number]]="No"," ",IF(INDEX(Table48[[#All],[CMS eCQM ID as of June 2020]],MATCH(Table1[[#This Row],[NQF Number]],Table48[[#All],[NQF '#]],0))=0,"",INDEX(Table48[[#All],[CMS eCQM ID as of June 2020]],MATCH(Table1[[#This Row],[NQF Number]],Table48[[#All],[NQF '#]],0)))))</f>
        <v/>
      </c>
      <c r="H27" s="150" t="str">
        <f>IF(Table1[[#This Row],[NQF Number]]="NA"," ",IF(Table1[[#This Row],[NQF Number]]="No"," ",INDEX(Table48[[#All],[Description]],MATCH(Table1[[#This Row],[NQF Number]],Table48[[#All],[NQF '#]],0))))</f>
        <v>Percentage of patients with elective vaginal deliveries or elective cesarean sections at &gt;= 37 and &lt; 39 weeks of gestation completed</v>
      </c>
      <c r="I27" s="180" t="str">
        <f>IF(Table1[[#This Row],[NQF Number]]="NA"," ",IF(Table1[[#This Row],[NQF Number]]="No"," ",INDEX(Table48[[#All],[Domain]],MATCH(Table1[[#This Row],[NQF Number]],Table48[[#All],[NQF '#]],0))))</f>
        <v>Hospital</v>
      </c>
      <c r="J27" s="180" t="str">
        <f>IF(Table1[[#This Row],[NQF Number]]="NA"," ",IF(Table1[[#This Row],[NQF Number]]="No"," ",INDEX(Table48[[#All],[Condition]],MATCH(Table1[[#This Row],[NQF Number]],Table48[[#All],[NQF '#]],0))))</f>
        <v>Pregnancy</v>
      </c>
      <c r="K27" s="151" t="str">
        <f>IF(Table1[[#This Row],[NQF Number]]="NA"," ",IF(Table1[[#This Row],[NQF Number]]="No"," ",INDEX(Table48[[#All],[Measure Type]],MATCH(Table1[[#This Row],[NQF Number]],Table48[[#All],[NQF '#]],0))))</f>
        <v>Outcome</v>
      </c>
      <c r="L27" s="180" t="str">
        <f>IF(Table1[[#This Row],[NQF Number]]="NA"," ",IF(Table1[[#This Row],[NQF Number]]="No"," ",INDEX(Table48[[#All],[Populations]],MATCH(Table1[[#This Row],[NQF Number]],Table48[[#All],[NQF '#]],0))))</f>
        <v>Adolescent and Adult</v>
      </c>
      <c r="M27" s="151" t="str">
        <f>IF(Table1[[#This Row],[NQF Number]]="NA"," ",IF(Table1[[#This Row],[NQF Number]]="No"," ",INDEX(Table48[[#All],[Data Source]],MATCH(Table1[[#This Row],[NQF Number]],Table48[[#All],[NQF '#]],0))))</f>
        <v>Claims/Clinical Data</v>
      </c>
      <c r="N27" s="151" t="str">
        <f>IF(Table1[[#This Row],[NQF Number]]="NA"," ",IF(Table1[[#This Row],[NQF Number]]="No"," ",INDEX(Table48[[#All],[Disparities-sensitive Status]],MATCH(Table1[[#This Row],[NQF Number]],Table48[[#All],[NQF '#]],0))))</f>
        <v>Yes</v>
      </c>
      <c r="O27" s="151" t="s">
        <v>3985</v>
      </c>
      <c r="P27" s="151" t="s">
        <v>3986</v>
      </c>
      <c r="Q27" s="152"/>
      <c r="R27" s="152" t="s">
        <v>3953</v>
      </c>
      <c r="S27" s="153">
        <f>SUM(Table1[[#This Row],[Set A]:[Set J]])</f>
        <v>0</v>
      </c>
      <c r="T27" s="154"/>
      <c r="U27" s="154"/>
      <c r="V27" s="154"/>
      <c r="W27" s="154"/>
      <c r="X27" s="154"/>
      <c r="Y27" s="154"/>
      <c r="Z27" s="154"/>
      <c r="AA27" s="154"/>
      <c r="AB27" s="154"/>
      <c r="AC27" s="154"/>
      <c r="AD27" s="154"/>
      <c r="AE27" s="154"/>
      <c r="AF27" s="154"/>
      <c r="AG27" s="154"/>
      <c r="AH27" s="154"/>
      <c r="AI27" s="154"/>
      <c r="AJ27" s="154"/>
      <c r="AK27" s="154"/>
      <c r="AL27" s="154"/>
      <c r="AM27" s="154"/>
      <c r="AN27" s="155">
        <f>IF(Table1[[#This Row],[Criterion A]]="yes",2,IF(Table1[[#This Row],[Criterion A]]="somewhat",1,0))</f>
        <v>0</v>
      </c>
      <c r="AO27" s="151">
        <f>IF(Table1[[#This Row],[Criterion B]]="yes",2,IF(Table1[[#This Row],[Criterion B]]="somewhat",1,0))</f>
        <v>0</v>
      </c>
      <c r="AP27" s="151">
        <f>IF(Table1[[#This Row],[Criterion C]]="yes",2,IF(Table1[[#This Row],[Criterion C]]="somewhat",1,0))</f>
        <v>0</v>
      </c>
      <c r="AQ27" s="151">
        <f>IF(Table1[[#This Row],[Criterion D]]="yes",2,IF(Table1[[#This Row],[Criterion D]]="somewhat",1,0))</f>
        <v>0</v>
      </c>
      <c r="AR27" s="151">
        <f>IF(Table1[[#This Row],[Criterion E]]="yes",2,IF(Table1[[#This Row],[Criterion E]]="somewhat",1,0))</f>
        <v>0</v>
      </c>
      <c r="AS27" s="151">
        <f>IF(Table1[[#This Row],[Criterion F]]="yes",2,IF(Table1[[#This Row],[Criterion F]]="somewhat",1,0))</f>
        <v>0</v>
      </c>
      <c r="AT27" s="151">
        <f>IF(Table1[[#This Row],[Criterion G]]="yes",2,IF(Table1[[#This Row],[Criterion G]]="somewhat",1,0))</f>
        <v>0</v>
      </c>
      <c r="AU27" s="151">
        <f>IF(Table1[[#This Row],[Criterion H]]="yes",2,IF(Table1[[#This Row],[Criterion H]]="somewhat",1,0))</f>
        <v>0</v>
      </c>
      <c r="AV27" s="151">
        <f>IF(Table1[[#This Row],[Criterion I]]="yes",2,IF(Table1[[#This Row],[Criterion I]]="somewhat",1,0))</f>
        <v>0</v>
      </c>
      <c r="AW27" s="151">
        <f>IF(Table1[[#This Row],[Criterion J]]="yes",2,IF(Table1[[#This Row],[Criterion J]]="somewhat",1,0))</f>
        <v>0</v>
      </c>
      <c r="AX27"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27"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27" s="156">
        <f>COUNTIF(Table1[[#This Row],[
CMMI Comprehensive Primary Care Plus (CPC+)]:[
Core Quality Measures Collaborative Core Sets]],"*yes*")</f>
        <v>2</v>
      </c>
      <c r="BA27" s="156">
        <f>COUNTIF(Table1[[#This Row],[
CMS Hospital Value-Based Purchasing]:[
Joint Commission Performance  Measure List]],"*yes*")</f>
        <v>1</v>
      </c>
      <c r="BB27" s="156">
        <f>COUNTIF(Table1[[#This Row],[
Catalyst for Payment Reform Employer-Purchaser Measure Set]],"*yes*")</f>
        <v>1</v>
      </c>
      <c r="BC27" s="156">
        <f>COUNTIF(Table1[[#This Row],[
California AMP Commercial ACO Measure Set
]:[
Washington State Common Measure Set for Health Care Quality and Cost 
]],"*yes*")</f>
        <v>1</v>
      </c>
      <c r="BD27" s="33"/>
      <c r="BE27" s="151"/>
      <c r="BF27" s="151"/>
      <c r="BG27" s="151"/>
      <c r="BH27" s="151"/>
      <c r="BI27" s="151"/>
      <c r="BJ27" s="151"/>
      <c r="BK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(0469e) [Maternity Core Set Measure]</v>
      </c>
      <c r="BN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Yes (PC-01 and ePC-01)</v>
      </c>
      <c r="BW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2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8" spans="1:81" ht="50.25" customHeight="1">
      <c r="A28" s="256">
        <v>23</v>
      </c>
      <c r="B28" s="149" t="str">
        <f>IF(Table1[[#This Row],[NQF Number]]="NA"," ",IF(Table1[[#This Row],[NQF Number]]="No"," ",INDEX(Table48[[#All],[Measure Name]],MATCH(Table1[[#This Row],[NQF Number]],Table48[[#All],[NQF '#]],0))))</f>
        <v>Cesarean Rate for Nulliparous Singleton Vertex (PC-02)</v>
      </c>
      <c r="C28" s="192" t="s">
        <v>146</v>
      </c>
      <c r="D28" s="149" t="str">
        <f>IF(Table1[[#This Row],[NQF Number]]="NA"," ",IF(Table1[[#This Row],[NQF Number]]="No"," ",INDEX(Table48[[#All],[NQF Endorsement Status as of February 2021]],MATCH(Table1[[#This Row],[NQF Number]],Table48[[#All],[NQF '#]],0))))</f>
        <v>Endorsed</v>
      </c>
      <c r="E28" s="150" t="str">
        <f>IF(Table1[[#This Row],[NQF Number]]="NA"," ",IF(Table1[[#This Row],[NQF Number]]="No"," ",IF(INDEX(Table48[[#All],[Steward]],MATCH(Table1[[#This Row],[NQF Number]],Table48[[#All],[NQF '#]],0))=0,"",INDEX(Table48[[#All],[Steward]],MATCH(Table1[[#This Row],[NQF Number]],Table48[[#All],[NQF '#]],0)))))</f>
        <v>The Joint Commission</v>
      </c>
      <c r="F28" s="150" t="str">
        <f>IF(Table1[[#This Row],[NQF Number]]="NA"," ",IF(Table1[[#This Row],[NQF Number]]="No"," ",IF(INDEX(Table48[[#All],[CMS Quality ID]],MATCH(Table1[[#This Row],[NQF Number]],Table48[[#All],[NQF '#]],0))=0,"",INDEX(Table48[[#All],[CMS Quality ID]],MATCH(Table1[[#This Row],[NQF Number]],Table48[[#All],[NQF '#]],0)))))</f>
        <v/>
      </c>
      <c r="G28" s="150" t="str">
        <f>IF(Table1[[#This Row],[NQF Number]]="NA"," ",IF(Table1[[#This Row],[NQF Number]]="No"," ",IF(INDEX(Table48[[#All],[CMS eCQM ID as of June 2020]],MATCH(Table1[[#This Row],[NQF Number]],Table48[[#All],[NQF '#]],0))=0,"",INDEX(Table48[[#All],[CMS eCQM ID as of June 2020]],MATCH(Table1[[#This Row],[NQF Number]],Table48[[#All],[NQF '#]],0)))))</f>
        <v/>
      </c>
      <c r="H28" s="150" t="str">
        <f>IF(Table1[[#This Row],[NQF Number]]="NA"," ",IF(Table1[[#This Row],[NQF Number]]="No"," ",INDEX(Table48[[#All],[Description]],MATCH(Table1[[#This Row],[NQF Number]],Table48[[#All],[NQF '#]],0))))</f>
        <v>Percentage of nulliparous women with a term, singleton baby in a vertex position delivered by cesarean section</v>
      </c>
      <c r="I28" s="180" t="str">
        <f>IF(Table1[[#This Row],[NQF Number]]="NA"," ",IF(Table1[[#This Row],[NQF Number]]="No"," ",INDEX(Table48[[#All],[Domain]],MATCH(Table1[[#This Row],[NQF Number]],Table48[[#All],[NQF '#]],0))))</f>
        <v>Hospital</v>
      </c>
      <c r="J28" s="180" t="str">
        <f>IF(Table1[[#This Row],[NQF Number]]="NA"," ",IF(Table1[[#This Row],[NQF Number]]="No"," ",INDEX(Table48[[#All],[Condition]],MATCH(Table1[[#This Row],[NQF Number]],Table48[[#All],[NQF '#]],0))))</f>
        <v>Pregnancy</v>
      </c>
      <c r="K28" s="151" t="str">
        <f>IF(Table1[[#This Row],[NQF Number]]="NA"," ",IF(Table1[[#This Row],[NQF Number]]="No"," ",INDEX(Table48[[#All],[Measure Type]],MATCH(Table1[[#This Row],[NQF Number]],Table48[[#All],[NQF '#]],0))))</f>
        <v>Outcome</v>
      </c>
      <c r="L28" s="180" t="str">
        <f>IF(Table1[[#This Row],[NQF Number]]="NA"," ",IF(Table1[[#This Row],[NQF Number]]="No"," ",INDEX(Table48[[#All],[Populations]],MATCH(Table1[[#This Row],[NQF Number]],Table48[[#All],[NQF '#]],0))))</f>
        <v>Adolescent and Adult</v>
      </c>
      <c r="M28" s="151" t="str">
        <f>IF(Table1[[#This Row],[NQF Number]]="NA"," ",IF(Table1[[#This Row],[NQF Number]]="No"," ",INDEX(Table48[[#All],[Data Source]],MATCH(Table1[[#This Row],[NQF Number]],Table48[[#All],[NQF '#]],0))))</f>
        <v>Claims/Clinical Data</v>
      </c>
      <c r="N28" s="151" t="str">
        <f>IF(Table1[[#This Row],[NQF Number]]="NA"," ",IF(Table1[[#This Row],[NQF Number]]="No"," ",INDEX(Table48[[#All],[Disparities-sensitive Status]],MATCH(Table1[[#This Row],[NQF Number]],Table48[[#All],[NQF '#]],0))))</f>
        <v>Yes</v>
      </c>
      <c r="O28" s="151" t="s">
        <v>3985</v>
      </c>
      <c r="P28" s="151" t="s">
        <v>3986</v>
      </c>
      <c r="Q28" s="152"/>
      <c r="R28" s="152" t="s">
        <v>3953</v>
      </c>
      <c r="S28" s="153">
        <f>SUM(Table1[[#This Row],[Set A]:[Set J]])</f>
        <v>0</v>
      </c>
      <c r="T28" s="154"/>
      <c r="U28" s="154"/>
      <c r="V28" s="154"/>
      <c r="W28" s="154"/>
      <c r="X28" s="154"/>
      <c r="Y28" s="154"/>
      <c r="Z28" s="154"/>
      <c r="AA28" s="154"/>
      <c r="AB28" s="154"/>
      <c r="AC28" s="154"/>
      <c r="AD28" s="154"/>
      <c r="AE28" s="154"/>
      <c r="AF28" s="154"/>
      <c r="AG28" s="154"/>
      <c r="AH28" s="154"/>
      <c r="AI28" s="154"/>
      <c r="AJ28" s="154"/>
      <c r="AK28" s="154"/>
      <c r="AL28" s="154"/>
      <c r="AM28" s="154"/>
      <c r="AN28" s="155">
        <f>IF(Table1[[#This Row],[Criterion A]]="yes",2,IF(Table1[[#This Row],[Criterion A]]="somewhat",1,0))</f>
        <v>0</v>
      </c>
      <c r="AO28" s="151">
        <f>IF(Table1[[#This Row],[Criterion B]]="yes",2,IF(Table1[[#This Row],[Criterion B]]="somewhat",1,0))</f>
        <v>0</v>
      </c>
      <c r="AP28" s="151">
        <f>IF(Table1[[#This Row],[Criterion C]]="yes",2,IF(Table1[[#This Row],[Criterion C]]="somewhat",1,0))</f>
        <v>0</v>
      </c>
      <c r="AQ28" s="151">
        <f>IF(Table1[[#This Row],[Criterion D]]="yes",2,IF(Table1[[#This Row],[Criterion D]]="somewhat",1,0))</f>
        <v>0</v>
      </c>
      <c r="AR28" s="151">
        <f>IF(Table1[[#This Row],[Criterion E]]="yes",2,IF(Table1[[#This Row],[Criterion E]]="somewhat",1,0))</f>
        <v>0</v>
      </c>
      <c r="AS28" s="151">
        <f>IF(Table1[[#This Row],[Criterion F]]="yes",2,IF(Table1[[#This Row],[Criterion F]]="somewhat",1,0))</f>
        <v>0</v>
      </c>
      <c r="AT28" s="151">
        <f>IF(Table1[[#This Row],[Criterion G]]="yes",2,IF(Table1[[#This Row],[Criterion G]]="somewhat",1,0))</f>
        <v>0</v>
      </c>
      <c r="AU28" s="151">
        <f>IF(Table1[[#This Row],[Criterion H]]="yes",2,IF(Table1[[#This Row],[Criterion H]]="somewhat",1,0))</f>
        <v>0</v>
      </c>
      <c r="AV28" s="151">
        <f>IF(Table1[[#This Row],[Criterion I]]="yes",2,IF(Table1[[#This Row],[Criterion I]]="somewhat",1,0))</f>
        <v>0</v>
      </c>
      <c r="AW28" s="151">
        <f>IF(Table1[[#This Row],[Criterion J]]="yes",2,IF(Table1[[#This Row],[Criterion J]]="somewhat",1,0))</f>
        <v>0</v>
      </c>
      <c r="AX28"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28"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28" s="156">
        <f>COUNTIF(Table1[[#This Row],[
CMMI Comprehensive Primary Care Plus (CPC+)]:[
Core Quality Measures Collaborative Core Sets]],"*yes*")</f>
        <v>1</v>
      </c>
      <c r="BA28" s="156">
        <f>COUNTIF(Table1[[#This Row],[
CMS Hospital Value-Based Purchasing]:[
Joint Commission Performance  Measure List]],"*yes*")</f>
        <v>1</v>
      </c>
      <c r="BB28" s="156">
        <f>COUNTIF(Table1[[#This Row],[
Catalyst for Payment Reform Employer-Purchaser Measure Set]],"*yes*")</f>
        <v>1</v>
      </c>
      <c r="BC28" s="156">
        <f>COUNTIF(Table1[[#This Row],[
California AMP Commercial ACO Measure Set
]:[
Washington State Common Measure Set for Health Care Quality and Cost 
]],"*yes*")</f>
        <v>2</v>
      </c>
      <c r="BD28" s="33"/>
      <c r="BE28" s="151"/>
      <c r="BF28" s="151"/>
      <c r="BG28" s="151"/>
      <c r="BH28" s="151"/>
      <c r="BI28" s="151"/>
      <c r="BJ28" s="151"/>
      <c r="BK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(OB/GYN)</v>
      </c>
      <c r="BT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Yes (PC-02 and ePC-02)</v>
      </c>
      <c r="BW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2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9" spans="1:81" ht="50.25" customHeight="1">
      <c r="A29" s="256">
        <v>24</v>
      </c>
      <c r="B29" s="149" t="s">
        <v>3041</v>
      </c>
      <c r="C29" s="192" t="s">
        <v>97</v>
      </c>
      <c r="D29" s="149" t="s">
        <v>97</v>
      </c>
      <c r="E29" s="150" t="s">
        <v>1980</v>
      </c>
      <c r="F29" s="150"/>
      <c r="G29" s="150"/>
      <c r="H29" s="150" t="s">
        <v>3042</v>
      </c>
      <c r="I29" s="180" t="s">
        <v>1940</v>
      </c>
      <c r="J29" s="180" t="s">
        <v>1917</v>
      </c>
      <c r="K29" s="151" t="s">
        <v>1915</v>
      </c>
      <c r="L29" s="180" t="s">
        <v>1916</v>
      </c>
      <c r="M29" s="151" t="s">
        <v>6</v>
      </c>
      <c r="N29" s="151"/>
      <c r="O29" s="151" t="s">
        <v>3985</v>
      </c>
      <c r="P29" s="151" t="s">
        <v>3986</v>
      </c>
      <c r="Q29" s="152"/>
      <c r="R29" s="152" t="s">
        <v>1917</v>
      </c>
      <c r="S29" s="153">
        <f>SUM(Table1[[#This Row],[Set A]:[Set J]])</f>
        <v>0</v>
      </c>
      <c r="T29" s="154"/>
      <c r="U29" s="154"/>
      <c r="V29" s="154"/>
      <c r="W29" s="154"/>
      <c r="X29" s="154"/>
      <c r="Y29" s="154"/>
      <c r="Z29" s="154"/>
      <c r="AA29" s="154"/>
      <c r="AB29" s="154"/>
      <c r="AC29" s="154"/>
      <c r="AD29" s="154"/>
      <c r="AE29" s="154"/>
      <c r="AF29" s="154"/>
      <c r="AG29" s="154"/>
      <c r="AH29" s="154"/>
      <c r="AI29" s="154"/>
      <c r="AJ29" s="154"/>
      <c r="AK29" s="154"/>
      <c r="AL29" s="154"/>
      <c r="AM29" s="154"/>
      <c r="AN29" s="155">
        <f>IF(Table1[[#This Row],[Criterion A]]="yes",2,IF(Table1[[#This Row],[Criterion A]]="somewhat",1,0))</f>
        <v>0</v>
      </c>
      <c r="AO29" s="151">
        <f>IF(Table1[[#This Row],[Criterion B]]="yes",2,IF(Table1[[#This Row],[Criterion B]]="somewhat",1,0))</f>
        <v>0</v>
      </c>
      <c r="AP29" s="151">
        <f>IF(Table1[[#This Row],[Criterion C]]="yes",2,IF(Table1[[#This Row],[Criterion C]]="somewhat",1,0))</f>
        <v>0</v>
      </c>
      <c r="AQ29" s="151">
        <f>IF(Table1[[#This Row],[Criterion D]]="yes",2,IF(Table1[[#This Row],[Criterion D]]="somewhat",1,0))</f>
        <v>0</v>
      </c>
      <c r="AR29" s="151">
        <f>IF(Table1[[#This Row],[Criterion E]]="yes",2,IF(Table1[[#This Row],[Criterion E]]="somewhat",1,0))</f>
        <v>0</v>
      </c>
      <c r="AS29" s="151">
        <f>IF(Table1[[#This Row],[Criterion F]]="yes",2,IF(Table1[[#This Row],[Criterion F]]="somewhat",1,0))</f>
        <v>0</v>
      </c>
      <c r="AT29" s="151">
        <f>IF(Table1[[#This Row],[Criterion G]]="yes",2,IF(Table1[[#This Row],[Criterion G]]="somewhat",1,0))</f>
        <v>0</v>
      </c>
      <c r="AU29" s="151">
        <f>IF(Table1[[#This Row],[Criterion H]]="yes",2,IF(Table1[[#This Row],[Criterion H]]="somewhat",1,0))</f>
        <v>0</v>
      </c>
      <c r="AV29" s="151">
        <f>IF(Table1[[#This Row],[Criterion I]]="yes",2,IF(Table1[[#This Row],[Criterion I]]="somewhat",1,0))</f>
        <v>0</v>
      </c>
      <c r="AW29" s="151">
        <f>IF(Table1[[#This Row],[Criterion J]]="yes",2,IF(Table1[[#This Row],[Criterion J]]="somewhat",1,0))</f>
        <v>0</v>
      </c>
      <c r="AX29"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29"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29" s="156">
        <f>COUNTIF(Table1[[#This Row],[
CMMI Comprehensive Primary Care Plus (CPC+)]:[
Core Quality Measures Collaborative Core Sets]],"*yes*")</f>
        <v>0</v>
      </c>
      <c r="BA29" s="156">
        <f>COUNTIF(Table1[[#This Row],[
CMS Hospital Value-Based Purchasing]:[
Joint Commission Performance  Measure List]],"*yes*")</f>
        <v>0</v>
      </c>
      <c r="BB29" s="156">
        <f>COUNTIF(Table1[[#This Row],[
Catalyst for Payment Reform Employer-Purchaser Measure Set]],"*yes*")</f>
        <v>0</v>
      </c>
      <c r="BC29" s="156">
        <f>COUNTIF(Table1[[#This Row],[
California AMP Commercial ACO Measure Set
]:[
Washington State Common Measure Set for Health Care Quality and Cost 
]],"*yes*")</f>
        <v>1</v>
      </c>
      <c r="BD29" s="33"/>
      <c r="BE29" s="151"/>
      <c r="BF29" s="151"/>
      <c r="BG29" s="151"/>
      <c r="BH29" s="151"/>
      <c r="BI29" s="151"/>
      <c r="BJ29" s="151"/>
      <c r="BK29" s="197"/>
      <c r="BL29" s="197"/>
      <c r="BM29" s="197"/>
      <c r="BN29" s="197"/>
      <c r="BO29" s="197"/>
      <c r="BP29" s="197"/>
      <c r="BQ29" s="197"/>
      <c r="BR29" s="197"/>
      <c r="BS29" s="197"/>
      <c r="BT29" s="197"/>
      <c r="BU29" s="197"/>
      <c r="BV29" s="197"/>
      <c r="BW29" s="197"/>
      <c r="BX29" s="197"/>
      <c r="BY29" s="197"/>
      <c r="BZ29" s="197"/>
      <c r="CA29" s="197"/>
      <c r="CB29" s="197"/>
      <c r="CC29" s="197" t="s">
        <v>1</v>
      </c>
    </row>
    <row r="30" spans="1:81" ht="50.25" customHeight="1">
      <c r="A30" s="256">
        <v>25</v>
      </c>
      <c r="B30" s="149" t="s">
        <v>3037</v>
      </c>
      <c r="C30" s="192" t="s">
        <v>97</v>
      </c>
      <c r="D30" s="149" t="s">
        <v>97</v>
      </c>
      <c r="E30" s="150" t="s">
        <v>3036</v>
      </c>
      <c r="F30" s="150"/>
      <c r="G30" s="150"/>
      <c r="H30" s="150" t="s">
        <v>3038</v>
      </c>
      <c r="I30" s="180" t="s">
        <v>3034</v>
      </c>
      <c r="J30" s="180" t="s">
        <v>1917</v>
      </c>
      <c r="K30" s="151" t="s">
        <v>1915</v>
      </c>
      <c r="L30" s="180" t="s">
        <v>2246</v>
      </c>
      <c r="M30" s="151" t="s">
        <v>6</v>
      </c>
      <c r="N30" s="151"/>
      <c r="O30" s="151" t="s">
        <v>3985</v>
      </c>
      <c r="P30" s="151" t="s">
        <v>3986</v>
      </c>
      <c r="Q30" s="152"/>
      <c r="R30" s="152" t="s">
        <v>1917</v>
      </c>
      <c r="S30" s="153">
        <f>SUM(Table1[[#This Row],[Set A]:[Set J]])</f>
        <v>0</v>
      </c>
      <c r="T30" s="154"/>
      <c r="U30" s="154"/>
      <c r="V30" s="154"/>
      <c r="W30" s="154"/>
      <c r="X30" s="154"/>
      <c r="Y30" s="154"/>
      <c r="Z30" s="154"/>
      <c r="AA30" s="154"/>
      <c r="AB30" s="154"/>
      <c r="AC30" s="154"/>
      <c r="AD30" s="154"/>
      <c r="AE30" s="154"/>
      <c r="AF30" s="154"/>
      <c r="AG30" s="154"/>
      <c r="AH30" s="154"/>
      <c r="AI30" s="154"/>
      <c r="AJ30" s="154"/>
      <c r="AK30" s="154"/>
      <c r="AL30" s="154"/>
      <c r="AM30" s="154"/>
      <c r="AN30" s="155">
        <f>IF(Table1[[#This Row],[Criterion A]]="yes",2,IF(Table1[[#This Row],[Criterion A]]="somewhat",1,0))</f>
        <v>0</v>
      </c>
      <c r="AO30" s="151">
        <f>IF(Table1[[#This Row],[Criterion B]]="yes",2,IF(Table1[[#This Row],[Criterion B]]="somewhat",1,0))</f>
        <v>0</v>
      </c>
      <c r="AP30" s="151">
        <f>IF(Table1[[#This Row],[Criterion C]]="yes",2,IF(Table1[[#This Row],[Criterion C]]="somewhat",1,0))</f>
        <v>0</v>
      </c>
      <c r="AQ30" s="151">
        <f>IF(Table1[[#This Row],[Criterion D]]="yes",2,IF(Table1[[#This Row],[Criterion D]]="somewhat",1,0))</f>
        <v>0</v>
      </c>
      <c r="AR30" s="151">
        <f>IF(Table1[[#This Row],[Criterion E]]="yes",2,IF(Table1[[#This Row],[Criterion E]]="somewhat",1,0))</f>
        <v>0</v>
      </c>
      <c r="AS30" s="151">
        <f>IF(Table1[[#This Row],[Criterion F]]="yes",2,IF(Table1[[#This Row],[Criterion F]]="somewhat",1,0))</f>
        <v>0</v>
      </c>
      <c r="AT30" s="151">
        <f>IF(Table1[[#This Row],[Criterion G]]="yes",2,IF(Table1[[#This Row],[Criterion G]]="somewhat",1,0))</f>
        <v>0</v>
      </c>
      <c r="AU30" s="151">
        <f>IF(Table1[[#This Row],[Criterion H]]="yes",2,IF(Table1[[#This Row],[Criterion H]]="somewhat",1,0))</f>
        <v>0</v>
      </c>
      <c r="AV30" s="151">
        <f>IF(Table1[[#This Row],[Criterion I]]="yes",2,IF(Table1[[#This Row],[Criterion I]]="somewhat",1,0))</f>
        <v>0</v>
      </c>
      <c r="AW30" s="151">
        <f>IF(Table1[[#This Row],[Criterion J]]="yes",2,IF(Table1[[#This Row],[Criterion J]]="somewhat",1,0))</f>
        <v>0</v>
      </c>
      <c r="AX30"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30"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0" s="156">
        <f>COUNTIF(Table1[[#This Row],[
CMMI Comprehensive Primary Care Plus (CPC+)]:[
Core Quality Measures Collaborative Core Sets]],"*yes*")</f>
        <v>0</v>
      </c>
      <c r="BA30" s="156">
        <f>COUNTIF(Table1[[#This Row],[
CMS Hospital Value-Based Purchasing]:[
Joint Commission Performance  Measure List]],"*yes*")</f>
        <v>0</v>
      </c>
      <c r="BB30" s="156">
        <f>COUNTIF(Table1[[#This Row],[
Catalyst for Payment Reform Employer-Purchaser Measure Set]],"*yes*")</f>
        <v>0</v>
      </c>
      <c r="BC30" s="156">
        <f>COUNTIF(Table1[[#This Row],[
California AMP Commercial ACO Measure Set
]:[
Washington State Common Measure Set for Health Care Quality and Cost 
]],"*yes*")</f>
        <v>1</v>
      </c>
      <c r="BD30" s="33"/>
      <c r="BE30" s="151"/>
      <c r="BF30" s="151"/>
      <c r="BG30" s="151"/>
      <c r="BH30" s="151"/>
      <c r="BI30" s="151"/>
      <c r="BJ30" s="151"/>
      <c r="BK30" s="197"/>
      <c r="BL30" s="197"/>
      <c r="BM30" s="197"/>
      <c r="BN30" s="197"/>
      <c r="BO30" s="197"/>
      <c r="BP30" s="197"/>
      <c r="BQ30" s="197"/>
      <c r="BR30" s="197"/>
      <c r="BS30" s="197"/>
      <c r="BT30" s="197"/>
      <c r="BU30" s="197"/>
      <c r="BV30" s="197"/>
      <c r="BW30" s="197"/>
      <c r="BX30" s="197"/>
      <c r="BY30" s="197"/>
      <c r="BZ30" s="197"/>
      <c r="CA30" s="197"/>
      <c r="CB30" s="197"/>
      <c r="CC30" s="197" t="s">
        <v>1</v>
      </c>
    </row>
    <row r="31" spans="1:81" ht="50.25" customHeight="1">
      <c r="A31" s="256">
        <v>26</v>
      </c>
      <c r="B31" s="149" t="str">
        <f>IF(Table1[[#This Row],[NQF Number]]="NA"," ",IF(Table1[[#This Row],[NQF Number]]="No"," ",INDEX(Table48[[#All],[Measure Name]],MATCH(Table1[[#This Row],[NQF Number]],Table48[[#All],[NQF '#]],0))))</f>
        <v>Oral Evaluation, Dental Services</v>
      </c>
      <c r="C31" s="192" t="s">
        <v>3611</v>
      </c>
      <c r="D31" s="149" t="str">
        <f>IF(Table1[[#This Row],[NQF Number]]="NA"," ",IF(Table1[[#This Row],[NQF Number]]="No"," ",INDEX(Table48[[#All],[NQF Endorsement Status as of February 2021]],MATCH(Table1[[#This Row],[NQF Number]],Table48[[#All],[NQF '#]],0))))</f>
        <v>Endorsed</v>
      </c>
      <c r="E31" s="150" t="str">
        <f>IF(Table1[[#This Row],[NQF Number]]="NA"," ",IF(Table1[[#This Row],[NQF Number]]="No"," ",IF(INDEX(Table48[[#All],[Steward]],MATCH(Table1[[#This Row],[NQF Number]],Table48[[#All],[NQF '#]],0))=0,"",INDEX(Table48[[#All],[Steward]],MATCH(Table1[[#This Row],[NQF Number]],Table48[[#All],[NQF '#]],0)))))</f>
        <v>Dental Quality Alliance</v>
      </c>
      <c r="F31" s="150" t="str">
        <f>IF(Table1[[#This Row],[NQF Number]]="NA"," ",IF(Table1[[#This Row],[NQF Number]]="No"," ",IF(INDEX(Table48[[#All],[CMS Quality ID]],MATCH(Table1[[#This Row],[NQF Number]],Table48[[#All],[NQF '#]],0))=0,"",INDEX(Table48[[#All],[CMS Quality ID]],MATCH(Table1[[#This Row],[NQF Number]],Table48[[#All],[NQF '#]],0)))))</f>
        <v/>
      </c>
      <c r="G31" s="150" t="str">
        <f>IF(Table1[[#This Row],[NQF Number]]="NA"," ",IF(Table1[[#This Row],[NQF Number]]="No"," ",IF(INDEX(Table48[[#All],[CMS eCQM ID as of June 2020]],MATCH(Table1[[#This Row],[NQF Number]],Table48[[#All],[NQF '#]],0))=0,"",INDEX(Table48[[#All],[CMS eCQM ID as of June 2020]],MATCH(Table1[[#This Row],[NQF Number]],Table48[[#All],[NQF '#]],0)))))</f>
        <v/>
      </c>
      <c r="H31" s="150" t="str">
        <f>IF(Table1[[#This Row],[NQF Number]]="NA"," ",IF(Table1[[#This Row],[NQF Number]]="No"," ",INDEX(Table48[[#All],[Description]],MATCH(Table1[[#This Row],[NQF Number]],Table48[[#All],[NQF '#]],0))))</f>
        <v>Percentage of children under age 21 who
received a comprehensive or periodic oral
evaluation within the reporting year</v>
      </c>
      <c r="I31" s="180" t="str">
        <f>IF(Table1[[#This Row],[NQF Number]]="NA"," ",IF(Table1[[#This Row],[NQF Number]]="No"," ",INDEX(Table48[[#All],[Domain]],MATCH(Table1[[#This Row],[NQF Number]],Table48[[#All],[NQF '#]],0))))</f>
        <v>Prevention/Early Detection</v>
      </c>
      <c r="J31" s="180" t="str">
        <f>IF(Table1[[#This Row],[NQF Number]]="NA"," ",IF(Table1[[#This Row],[NQF Number]]="No"," ",INDEX(Table48[[#All],[Condition]],MATCH(Table1[[#This Row],[NQF Number]],Table48[[#All],[NQF '#]],0))))</f>
        <v>Oral Health</v>
      </c>
      <c r="K31" s="151" t="str">
        <f>IF(Table1[[#This Row],[NQF Number]]="NA"," ",IF(Table1[[#This Row],[NQF Number]]="No"," ",INDEX(Table48[[#All],[Measure Type]],MATCH(Table1[[#This Row],[NQF Number]],Table48[[#All],[NQF '#]],0))))</f>
        <v>Process</v>
      </c>
      <c r="L31" s="180" t="str">
        <f>IF(Table1[[#This Row],[NQF Number]]="NA"," ",IF(Table1[[#This Row],[NQF Number]]="No"," ",INDEX(Table48[[#All],[Populations]],MATCH(Table1[[#This Row],[NQF Number]],Table48[[#All],[NQF '#]],0))))</f>
        <v>Pediatric</v>
      </c>
      <c r="M31" s="151" t="str">
        <f>IF(Table1[[#This Row],[NQF Number]]="NA"," ",IF(Table1[[#This Row],[NQF Number]]="No"," ",INDEX(Table48[[#All],[Data Source]],MATCH(Table1[[#This Row],[NQF Number]],Table48[[#All],[NQF '#]],0))))</f>
        <v>Claims</v>
      </c>
      <c r="N31" s="151">
        <f>IF(Table1[[#This Row],[NQF Number]]="NA"," ",IF(Table1[[#This Row],[NQF Number]]="No"," ",INDEX(Table48[[#All],[Disparities-sensitive Status]],MATCH(Table1[[#This Row],[NQF Number]],Table48[[#All],[NQF '#]],0))))</f>
        <v>0</v>
      </c>
      <c r="O31" s="151" t="s">
        <v>3985</v>
      </c>
      <c r="P31" s="151" t="s">
        <v>3986</v>
      </c>
      <c r="Q31" s="152"/>
      <c r="R31" s="152" t="s">
        <v>3124</v>
      </c>
      <c r="S31" s="153">
        <f>SUM(Table1[[#This Row],[Set A]:[Set J]])</f>
        <v>0</v>
      </c>
      <c r="T31" s="154"/>
      <c r="U31" s="154"/>
      <c r="V31" s="154"/>
      <c r="W31" s="154"/>
      <c r="X31" s="154"/>
      <c r="Y31" s="154"/>
      <c r="Z31" s="154"/>
      <c r="AA31" s="154"/>
      <c r="AB31" s="154"/>
      <c r="AC31" s="154"/>
      <c r="AD31" s="154"/>
      <c r="AE31" s="154"/>
      <c r="AF31" s="154"/>
      <c r="AG31" s="154"/>
      <c r="AH31" s="154"/>
      <c r="AI31" s="154"/>
      <c r="AJ31" s="154"/>
      <c r="AK31" s="154"/>
      <c r="AL31" s="154"/>
      <c r="AM31" s="154"/>
      <c r="AN31" s="155">
        <f>IF(Table1[[#This Row],[Criterion A]]="yes",2,IF(Table1[[#This Row],[Criterion A]]="somewhat",1,0))</f>
        <v>0</v>
      </c>
      <c r="AO31" s="151">
        <f>IF(Table1[[#This Row],[Criterion B]]="yes",2,IF(Table1[[#This Row],[Criterion B]]="somewhat",1,0))</f>
        <v>0</v>
      </c>
      <c r="AP31" s="151">
        <f>IF(Table1[[#This Row],[Criterion C]]="yes",2,IF(Table1[[#This Row],[Criterion C]]="somewhat",1,0))</f>
        <v>0</v>
      </c>
      <c r="AQ31" s="151">
        <f>IF(Table1[[#This Row],[Criterion D]]="yes",2,IF(Table1[[#This Row],[Criterion D]]="somewhat",1,0))</f>
        <v>0</v>
      </c>
      <c r="AR31" s="151">
        <f>IF(Table1[[#This Row],[Criterion E]]="yes",2,IF(Table1[[#This Row],[Criterion E]]="somewhat",1,0))</f>
        <v>0</v>
      </c>
      <c r="AS31" s="151">
        <f>IF(Table1[[#This Row],[Criterion F]]="yes",2,IF(Table1[[#This Row],[Criterion F]]="somewhat",1,0))</f>
        <v>0</v>
      </c>
      <c r="AT31" s="151">
        <f>IF(Table1[[#This Row],[Criterion G]]="yes",2,IF(Table1[[#This Row],[Criterion G]]="somewhat",1,0))</f>
        <v>0</v>
      </c>
      <c r="AU31" s="151">
        <f>IF(Table1[[#This Row],[Criterion H]]="yes",2,IF(Table1[[#This Row],[Criterion H]]="somewhat",1,0))</f>
        <v>0</v>
      </c>
      <c r="AV31" s="151">
        <f>IF(Table1[[#This Row],[Criterion I]]="yes",2,IF(Table1[[#This Row],[Criterion I]]="somewhat",1,0))</f>
        <v>0</v>
      </c>
      <c r="AW31" s="151">
        <f>IF(Table1[[#This Row],[Criterion J]]="yes",2,IF(Table1[[#This Row],[Criterion J]]="somewhat",1,0))</f>
        <v>0</v>
      </c>
      <c r="AX31"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1"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1" s="156">
        <f>COUNTIF(Table1[[#This Row],[
CMMI Comprehensive Primary Care Plus (CPC+)]:[
Core Quality Measures Collaborative Core Sets]],"*yes*")</f>
        <v>0</v>
      </c>
      <c r="BA31" s="156">
        <f>COUNTIF(Table1[[#This Row],[
CMS Hospital Value-Based Purchasing]:[
Joint Commission Performance  Measure List]],"*yes*")</f>
        <v>0</v>
      </c>
      <c r="BB31" s="156">
        <f>COUNTIF(Table1[[#This Row],[
Catalyst for Payment Reform Employer-Purchaser Measure Set]],"*yes*")</f>
        <v>0</v>
      </c>
      <c r="BC31" s="156">
        <f>COUNTIF(Table1[[#This Row],[
California AMP Commercial ACO Measure Set
]:[
Washington State Common Measure Set for Health Care Quality and Cost 
]],"*yes*")</f>
        <v>0</v>
      </c>
      <c r="BD31" s="33"/>
      <c r="BE31" s="151"/>
      <c r="BF31" s="151"/>
      <c r="BG31" s="151"/>
      <c r="BH31" s="151"/>
      <c r="BI31" s="151"/>
      <c r="BJ31" s="151"/>
      <c r="BK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3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2" spans="1:81" ht="50.25" customHeight="1">
      <c r="A32" s="256">
        <v>27</v>
      </c>
      <c r="B32" s="149" t="s">
        <v>3963</v>
      </c>
      <c r="C32" s="192" t="s">
        <v>3957</v>
      </c>
      <c r="D32" s="149" t="s">
        <v>2401</v>
      </c>
      <c r="E32" s="150" t="s">
        <v>3612</v>
      </c>
      <c r="F32" s="150" t="e">
        <f>IF(Table1[[#This Row],[NQF Number]]="NA"," ",IF(Table1[[#This Row],[NQF Number]]="No"," ",IF(INDEX(Table48[[#All],[CMS Quality ID]],MATCH(Table1[[#This Row],[NQF Number]],Table48[[#All],[NQF '#]],0))=0,"",INDEX(Table48[[#All],[CMS Quality ID]],MATCH(Table1[[#This Row],[NQF Number]],Table48[[#All],[NQF '#]],0)))))</f>
        <v>#N/A</v>
      </c>
      <c r="G32" s="150" t="e">
        <f>IF(Table1[[#This Row],[NQF Number]]="NA"," ",IF(Table1[[#This Row],[NQF Number]]="No"," ",IF(INDEX(Table48[[#All],[CMS eCQM ID as of June 2020]],MATCH(Table1[[#This Row],[NQF Number]],Table48[[#All],[NQF '#]],0))=0,"",INDEX(Table48[[#All],[CMS eCQM ID as of June 2020]],MATCH(Table1[[#This Row],[NQF Number]],Table48[[#All],[NQF '#]],0)))))</f>
        <v>#N/A</v>
      </c>
      <c r="H32" s="150" t="s">
        <v>3991</v>
      </c>
      <c r="I32" s="180" t="s">
        <v>3034</v>
      </c>
      <c r="J32" s="180" t="s">
        <v>3124</v>
      </c>
      <c r="K32" s="151" t="s">
        <v>1909</v>
      </c>
      <c r="L32" s="180" t="e">
        <f>IF(Table1[[#This Row],[NQF Number]]="NA"," ",IF(Table1[[#This Row],[NQF Number]]="No"," ",INDEX(Table48[[#All],[Populations]],MATCH(Table1[[#This Row],[NQF Number]],Table48[[#All],[NQF '#]],0))))</f>
        <v>#N/A</v>
      </c>
      <c r="M32" s="151" t="e">
        <f>IF(Table1[[#This Row],[NQF Number]]="NA"," ",IF(Table1[[#This Row],[NQF Number]]="No"," ",INDEX(Table48[[#All],[Data Source]],MATCH(Table1[[#This Row],[NQF Number]],Table48[[#All],[NQF '#]],0))))</f>
        <v>#N/A</v>
      </c>
      <c r="N32" s="151" t="e">
        <f>IF(Table1[[#This Row],[NQF Number]]="NA"," ",IF(Table1[[#This Row],[NQF Number]]="No"," ",INDEX(Table48[[#All],[Disparities-sensitive Status]],MATCH(Table1[[#This Row],[NQF Number]],Table48[[#All],[NQF '#]],0))))</f>
        <v>#N/A</v>
      </c>
      <c r="O32" s="151" t="s">
        <v>3985</v>
      </c>
      <c r="P32" s="151" t="s">
        <v>3986</v>
      </c>
      <c r="Q32" s="152"/>
      <c r="R32" s="152" t="s">
        <v>3124</v>
      </c>
      <c r="S32" s="153">
        <f>SUM(Table1[[#This Row],[Set A]:[Set J]])</f>
        <v>0</v>
      </c>
      <c r="T32" s="154"/>
      <c r="U32" s="154"/>
      <c r="V32" s="154"/>
      <c r="W32" s="154"/>
      <c r="X32" s="154"/>
      <c r="Y32" s="154"/>
      <c r="Z32" s="154"/>
      <c r="AA32" s="154"/>
      <c r="AB32" s="154"/>
      <c r="AC32" s="154"/>
      <c r="AD32" s="154"/>
      <c r="AE32" s="154"/>
      <c r="AF32" s="154"/>
      <c r="AG32" s="154"/>
      <c r="AH32" s="154"/>
      <c r="AI32" s="154"/>
      <c r="AJ32" s="154"/>
      <c r="AK32" s="154"/>
      <c r="AL32" s="154"/>
      <c r="AM32" s="154"/>
      <c r="AN32" s="155">
        <f>IF(Table1[[#This Row],[Criterion A]]="yes",2,IF(Table1[[#This Row],[Criterion A]]="somewhat",1,0))</f>
        <v>0</v>
      </c>
      <c r="AO32" s="151">
        <f>IF(Table1[[#This Row],[Criterion B]]="yes",2,IF(Table1[[#This Row],[Criterion B]]="somewhat",1,0))</f>
        <v>0</v>
      </c>
      <c r="AP32" s="151">
        <f>IF(Table1[[#This Row],[Criterion C]]="yes",2,IF(Table1[[#This Row],[Criterion C]]="somewhat",1,0))</f>
        <v>0</v>
      </c>
      <c r="AQ32" s="151">
        <f>IF(Table1[[#This Row],[Criterion D]]="yes",2,IF(Table1[[#This Row],[Criterion D]]="somewhat",1,0))</f>
        <v>0</v>
      </c>
      <c r="AR32" s="151">
        <f>IF(Table1[[#This Row],[Criterion E]]="yes",2,IF(Table1[[#This Row],[Criterion E]]="somewhat",1,0))</f>
        <v>0</v>
      </c>
      <c r="AS32" s="151">
        <f>IF(Table1[[#This Row],[Criterion F]]="yes",2,IF(Table1[[#This Row],[Criterion F]]="somewhat",1,0))</f>
        <v>0</v>
      </c>
      <c r="AT32" s="151">
        <f>IF(Table1[[#This Row],[Criterion G]]="yes",2,IF(Table1[[#This Row],[Criterion G]]="somewhat",1,0))</f>
        <v>0</v>
      </c>
      <c r="AU32" s="151">
        <f>IF(Table1[[#This Row],[Criterion H]]="yes",2,IF(Table1[[#This Row],[Criterion H]]="somewhat",1,0))</f>
        <v>0</v>
      </c>
      <c r="AV32" s="151">
        <f>IF(Table1[[#This Row],[Criterion I]]="yes",2,IF(Table1[[#This Row],[Criterion I]]="somewhat",1,0))</f>
        <v>0</v>
      </c>
      <c r="AW32" s="151">
        <f>IF(Table1[[#This Row],[Criterion J]]="yes",2,IF(Table1[[#This Row],[Criterion J]]="somewhat",1,0))</f>
        <v>0</v>
      </c>
      <c r="AX32"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2"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2" s="156">
        <f>COUNTIF(Table1[[#This Row],[
CMMI Comprehensive Primary Care Plus (CPC+)]:[
Core Quality Measures Collaborative Core Sets]],"*yes*")</f>
        <v>0</v>
      </c>
      <c r="BA32" s="156">
        <f>COUNTIF(Table1[[#This Row],[
CMS Hospital Value-Based Purchasing]:[
Joint Commission Performance  Measure List]],"*yes*")</f>
        <v>0</v>
      </c>
      <c r="BB32" s="156">
        <f>COUNTIF(Table1[[#This Row],[
Catalyst for Payment Reform Employer-Purchaser Measure Set]],"*yes*")</f>
        <v>0</v>
      </c>
      <c r="BC32" s="156">
        <f>COUNTIF(Table1[[#This Row],[
California AMP Commercial ACO Measure Set
]:[
Washington State Common Measure Set for Health Care Quality and Cost 
]],"*yes*")</f>
        <v>0</v>
      </c>
      <c r="BD32" s="33"/>
      <c r="BE32" s="151"/>
      <c r="BF32" s="151"/>
      <c r="BG32" s="151"/>
      <c r="BH32" s="151"/>
      <c r="BI32" s="151"/>
      <c r="BJ32" s="151"/>
      <c r="BK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3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33" spans="1:81" ht="50.25" customHeight="1">
      <c r="A33" s="256">
        <v>28</v>
      </c>
      <c r="B33" s="149" t="s">
        <v>3716</v>
      </c>
      <c r="C33" s="192" t="s">
        <v>97</v>
      </c>
      <c r="D33" s="149" t="s">
        <v>97</v>
      </c>
      <c r="E33" s="150" t="s">
        <v>3717</v>
      </c>
      <c r="F33" s="150" t="s">
        <v>97</v>
      </c>
      <c r="G33" s="150"/>
      <c r="H33" s="150" t="s">
        <v>3992</v>
      </c>
      <c r="I33" s="180" t="s">
        <v>3034</v>
      </c>
      <c r="J33" s="180" t="s">
        <v>3124</v>
      </c>
      <c r="K33" s="151" t="s">
        <v>1909</v>
      </c>
      <c r="L33" s="180" t="s">
        <v>1910</v>
      </c>
      <c r="M33" s="151" t="s">
        <v>5</v>
      </c>
      <c r="N33" s="151" t="str">
        <f>IF(Table1[[#This Row],[NQF Number]]="NA"," ",IF(Table1[[#This Row],[NQF Number]]="No"," ",INDEX(Table48[[#All],[Disparities-sensitive Status]],MATCH(Table1[[#This Row],[NQF Number]],Table48[[#All],[NQF '#]],0))))</f>
        <v xml:space="preserve"> </v>
      </c>
      <c r="O33" s="151" t="s">
        <v>3985</v>
      </c>
      <c r="P33" s="151" t="s">
        <v>3986</v>
      </c>
      <c r="Q33" s="152"/>
      <c r="R33" s="152" t="s">
        <v>3124</v>
      </c>
      <c r="S33" s="153">
        <f>SUM(Table1[[#This Row],[Set A]:[Set J]])</f>
        <v>0</v>
      </c>
      <c r="T33" s="154"/>
      <c r="U33" s="154"/>
      <c r="V33" s="154"/>
      <c r="W33" s="154"/>
      <c r="X33" s="154"/>
      <c r="Y33" s="154"/>
      <c r="Z33" s="154"/>
      <c r="AA33" s="154"/>
      <c r="AB33" s="154"/>
      <c r="AC33" s="154"/>
      <c r="AD33" s="154"/>
      <c r="AE33" s="154"/>
      <c r="AF33" s="154"/>
      <c r="AG33" s="154"/>
      <c r="AH33" s="154"/>
      <c r="AI33" s="154"/>
      <c r="AJ33" s="154"/>
      <c r="AK33" s="154"/>
      <c r="AL33" s="154"/>
      <c r="AM33" s="154"/>
      <c r="AN33" s="155">
        <f>IF(Table1[[#This Row],[Criterion A]]="yes",2,IF(Table1[[#This Row],[Criterion A]]="somewhat",1,0))</f>
        <v>0</v>
      </c>
      <c r="AO33" s="151">
        <f>IF(Table1[[#This Row],[Criterion B]]="yes",2,IF(Table1[[#This Row],[Criterion B]]="somewhat",1,0))</f>
        <v>0</v>
      </c>
      <c r="AP33" s="151">
        <f>IF(Table1[[#This Row],[Criterion C]]="yes",2,IF(Table1[[#This Row],[Criterion C]]="somewhat",1,0))</f>
        <v>0</v>
      </c>
      <c r="AQ33" s="151">
        <f>IF(Table1[[#This Row],[Criterion D]]="yes",2,IF(Table1[[#This Row],[Criterion D]]="somewhat",1,0))</f>
        <v>0</v>
      </c>
      <c r="AR33" s="151">
        <f>IF(Table1[[#This Row],[Criterion E]]="yes",2,IF(Table1[[#This Row],[Criterion E]]="somewhat",1,0))</f>
        <v>0</v>
      </c>
      <c r="AS33" s="151">
        <f>IF(Table1[[#This Row],[Criterion F]]="yes",2,IF(Table1[[#This Row],[Criterion F]]="somewhat",1,0))</f>
        <v>0</v>
      </c>
      <c r="AT33" s="151">
        <f>IF(Table1[[#This Row],[Criterion G]]="yes",2,IF(Table1[[#This Row],[Criterion G]]="somewhat",1,0))</f>
        <v>0</v>
      </c>
      <c r="AU33" s="151">
        <f>IF(Table1[[#This Row],[Criterion H]]="yes",2,IF(Table1[[#This Row],[Criterion H]]="somewhat",1,0))</f>
        <v>0</v>
      </c>
      <c r="AV33" s="151">
        <f>IF(Table1[[#This Row],[Criterion I]]="yes",2,IF(Table1[[#This Row],[Criterion I]]="somewhat",1,0))</f>
        <v>0</v>
      </c>
      <c r="AW33" s="151">
        <f>IF(Table1[[#This Row],[Criterion J]]="yes",2,IF(Table1[[#This Row],[Criterion J]]="somewhat",1,0))</f>
        <v>0</v>
      </c>
      <c r="AX33"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33"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33" s="156">
        <f>COUNTIF(Table1[[#This Row],[
CMMI Comprehensive Primary Care Plus (CPC+)]:[
Core Quality Measures Collaborative Core Sets]],"*yes*")</f>
        <v>1</v>
      </c>
      <c r="BA33" s="156">
        <f>COUNTIF(Table1[[#This Row],[
CMS Hospital Value-Based Purchasing]:[
Joint Commission Performance  Measure List]],"*yes*")</f>
        <v>0</v>
      </c>
      <c r="BB33" s="156">
        <f>COUNTIF(Table1[[#This Row],[
Catalyst for Payment Reform Employer-Purchaser Measure Set]],"*yes*")</f>
        <v>0</v>
      </c>
      <c r="BC33" s="156">
        <f>COUNTIF(Table1[[#This Row],[
California AMP Commercial ACO Measure Set
]:[
Washington State Common Measure Set for Health Care Quality and Cost 
]],"*yes*")</f>
        <v>0</v>
      </c>
      <c r="BD33" s="33"/>
      <c r="BE33" s="151"/>
      <c r="BF33" s="151"/>
      <c r="BG33" s="151"/>
      <c r="BH33" s="151"/>
      <c r="BI33" s="151"/>
      <c r="BJ33" s="151"/>
      <c r="BK33" s="197"/>
      <c r="BL33" s="197" t="s">
        <v>1</v>
      </c>
      <c r="BM33" s="197"/>
      <c r="BN33" s="197"/>
      <c r="BO33" s="197"/>
      <c r="BP33" s="197"/>
      <c r="BQ33" s="197"/>
      <c r="BR33" s="197"/>
      <c r="BS33" s="197"/>
      <c r="BT33" s="197"/>
      <c r="BU33" s="197"/>
      <c r="BV33" s="197"/>
      <c r="BW33" s="197"/>
      <c r="BX33" s="197"/>
      <c r="BY33" s="197"/>
      <c r="BZ33" s="197"/>
      <c r="CA33" s="197"/>
      <c r="CB33" s="197"/>
      <c r="CC33" s="197"/>
    </row>
    <row r="34" spans="1:81" ht="50.25" customHeight="1">
      <c r="A34" s="256">
        <v>29</v>
      </c>
      <c r="B34" s="149" t="s">
        <v>3990</v>
      </c>
      <c r="C34" s="192" t="s">
        <v>97</v>
      </c>
      <c r="D34" s="149" t="s">
        <v>97</v>
      </c>
      <c r="E34" s="150" t="s">
        <v>3612</v>
      </c>
      <c r="F34" s="150" t="str">
        <f>IF(Table1[[#This Row],[NQF Number]]="NA"," ",IF(Table1[[#This Row],[NQF Number]]="No"," ",IF(INDEX(Table48[[#All],[CMS Quality ID]],MATCH(Table1[[#This Row],[NQF Number]],Table48[[#All],[NQF '#]],0))=0,"",INDEX(Table48[[#All],[CMS Quality ID]],MATCH(Table1[[#This Row],[NQF Number]],Table48[[#All],[NQF '#]],0)))))</f>
        <v xml:space="preserve"> </v>
      </c>
      <c r="G34" s="150" t="str">
        <f>IF(Table1[[#This Row],[NQF Number]]="NA"," ",IF(Table1[[#This Row],[NQF Number]]="No"," ",IF(INDEX(Table48[[#All],[CMS eCQM ID as of June 2020]],MATCH(Table1[[#This Row],[NQF Number]],Table48[[#All],[NQF '#]],0))=0,"",INDEX(Table48[[#All],[CMS eCQM ID as of June 2020]],MATCH(Table1[[#This Row],[NQF Number]],Table48[[#All],[NQF '#]],0)))))</f>
        <v xml:space="preserve"> </v>
      </c>
      <c r="H34" s="150" t="s">
        <v>3993</v>
      </c>
      <c r="I34" s="180" t="s">
        <v>3034</v>
      </c>
      <c r="J34" s="180" t="s">
        <v>3124</v>
      </c>
      <c r="K34" s="151" t="s">
        <v>1909</v>
      </c>
      <c r="L34" s="180" t="str">
        <f>IF(Table1[[#This Row],[NQF Number]]="NA"," ",IF(Table1[[#This Row],[NQF Number]]="No"," ",INDEX(Table48[[#All],[Populations]],MATCH(Table1[[#This Row],[NQF Number]],Table48[[#All],[NQF '#]],0))))</f>
        <v xml:space="preserve"> </v>
      </c>
      <c r="M34" s="151" t="str">
        <f>IF(Table1[[#This Row],[NQF Number]]="NA"," ",IF(Table1[[#This Row],[NQF Number]]="No"," ",INDEX(Table48[[#All],[Data Source]],MATCH(Table1[[#This Row],[NQF Number]],Table48[[#All],[NQF '#]],0))))</f>
        <v xml:space="preserve"> </v>
      </c>
      <c r="N34" s="151" t="str">
        <f>IF(Table1[[#This Row],[NQF Number]]="NA"," ",IF(Table1[[#This Row],[NQF Number]]="No"," ",INDEX(Table48[[#All],[Disparities-sensitive Status]],MATCH(Table1[[#This Row],[NQF Number]],Table48[[#All],[NQF '#]],0))))</f>
        <v xml:space="preserve"> </v>
      </c>
      <c r="O34" s="151" t="s">
        <v>3985</v>
      </c>
      <c r="P34" s="151" t="s">
        <v>3986</v>
      </c>
      <c r="Q34" s="152"/>
      <c r="R34" s="152" t="s">
        <v>3124</v>
      </c>
      <c r="S34" s="153">
        <f>SUM(Table1[[#This Row],[Set A]:[Set J]])</f>
        <v>0</v>
      </c>
      <c r="T34" s="154"/>
      <c r="U34" s="154"/>
      <c r="V34" s="154"/>
      <c r="W34" s="154"/>
      <c r="X34" s="154"/>
      <c r="Y34" s="154"/>
      <c r="Z34" s="154"/>
      <c r="AA34" s="154"/>
      <c r="AB34" s="154"/>
      <c r="AC34" s="154"/>
      <c r="AD34" s="154"/>
      <c r="AE34" s="154"/>
      <c r="AF34" s="154"/>
      <c r="AG34" s="154"/>
      <c r="AH34" s="154"/>
      <c r="AI34" s="154"/>
      <c r="AJ34" s="154"/>
      <c r="AK34" s="154"/>
      <c r="AL34" s="154"/>
      <c r="AM34" s="154"/>
      <c r="AN34" s="155">
        <f>IF(Table1[[#This Row],[Criterion A]]="yes",2,IF(Table1[[#This Row],[Criterion A]]="somewhat",1,0))</f>
        <v>0</v>
      </c>
      <c r="AO34" s="151">
        <f>IF(Table1[[#This Row],[Criterion B]]="yes",2,IF(Table1[[#This Row],[Criterion B]]="somewhat",1,0))</f>
        <v>0</v>
      </c>
      <c r="AP34" s="151">
        <f>IF(Table1[[#This Row],[Criterion C]]="yes",2,IF(Table1[[#This Row],[Criterion C]]="somewhat",1,0))</f>
        <v>0</v>
      </c>
      <c r="AQ34" s="151">
        <f>IF(Table1[[#This Row],[Criterion D]]="yes",2,IF(Table1[[#This Row],[Criterion D]]="somewhat",1,0))</f>
        <v>0</v>
      </c>
      <c r="AR34" s="151">
        <f>IF(Table1[[#This Row],[Criterion E]]="yes",2,IF(Table1[[#This Row],[Criterion E]]="somewhat",1,0))</f>
        <v>0</v>
      </c>
      <c r="AS34" s="151">
        <f>IF(Table1[[#This Row],[Criterion F]]="yes",2,IF(Table1[[#This Row],[Criterion F]]="somewhat",1,0))</f>
        <v>0</v>
      </c>
      <c r="AT34" s="151">
        <f>IF(Table1[[#This Row],[Criterion G]]="yes",2,IF(Table1[[#This Row],[Criterion G]]="somewhat",1,0))</f>
        <v>0</v>
      </c>
      <c r="AU34" s="151">
        <f>IF(Table1[[#This Row],[Criterion H]]="yes",2,IF(Table1[[#This Row],[Criterion H]]="somewhat",1,0))</f>
        <v>0</v>
      </c>
      <c r="AV34" s="151">
        <f>IF(Table1[[#This Row],[Criterion I]]="yes",2,IF(Table1[[#This Row],[Criterion I]]="somewhat",1,0))</f>
        <v>0</v>
      </c>
      <c r="AW34" s="151">
        <f>IF(Table1[[#This Row],[Criterion J]]="yes",2,IF(Table1[[#This Row],[Criterion J]]="somewhat",1,0))</f>
        <v>0</v>
      </c>
      <c r="AX34"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4"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4" s="156">
        <f>COUNTIF(Table1[[#This Row],[
CMMI Comprehensive Primary Care Plus (CPC+)]:[
Core Quality Measures Collaborative Core Sets]],"*yes*")</f>
        <v>0</v>
      </c>
      <c r="BA34" s="156">
        <f>COUNTIF(Table1[[#This Row],[
CMS Hospital Value-Based Purchasing]:[
Joint Commission Performance  Measure List]],"*yes*")</f>
        <v>0</v>
      </c>
      <c r="BB34" s="156">
        <f>COUNTIF(Table1[[#This Row],[
Catalyst for Payment Reform Employer-Purchaser Measure Set]],"*yes*")</f>
        <v>0</v>
      </c>
      <c r="BC34" s="156">
        <f>COUNTIF(Table1[[#This Row],[
California AMP Commercial ACO Measure Set
]:[
Washington State Common Measure Set for Health Care Quality and Cost 
]],"*yes*")</f>
        <v>0</v>
      </c>
      <c r="BD34" s="33"/>
      <c r="BE34" s="151"/>
      <c r="BF34" s="151"/>
      <c r="BG34" s="151"/>
      <c r="BH34" s="151"/>
      <c r="BI34" s="151"/>
      <c r="BJ34" s="151"/>
      <c r="BK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5" spans="1:81" ht="50.25" customHeight="1">
      <c r="A35" s="256">
        <v>30</v>
      </c>
      <c r="B35" s="149" t="s">
        <v>3962</v>
      </c>
      <c r="C35" s="192" t="s">
        <v>3958</v>
      </c>
      <c r="D35" s="149" t="s">
        <v>2401</v>
      </c>
      <c r="E35" s="150" t="s">
        <v>3612</v>
      </c>
      <c r="F35" s="150" t="e">
        <f>IF(Table1[[#This Row],[NQF Number]]="NA"," ",IF(Table1[[#This Row],[NQF Number]]="No"," ",IF(INDEX(Table48[[#All],[CMS Quality ID]],MATCH(Table1[[#This Row],[NQF Number]],Table48[[#All],[NQF '#]],0))=0,"",INDEX(Table48[[#All],[CMS Quality ID]],MATCH(Table1[[#This Row],[NQF Number]],Table48[[#All],[NQF '#]],0)))))</f>
        <v>#N/A</v>
      </c>
      <c r="G35" s="150" t="e">
        <f>IF(Table1[[#This Row],[NQF Number]]="NA"," ",IF(Table1[[#This Row],[NQF Number]]="No"," ",IF(INDEX(Table48[[#All],[CMS eCQM ID as of June 2020]],MATCH(Table1[[#This Row],[NQF Number]],Table48[[#All],[NQF '#]],0))=0,"",INDEX(Table48[[#All],[CMS eCQM ID as of June 2020]],MATCH(Table1[[#This Row],[NQF Number]],Table48[[#All],[NQF '#]],0)))))</f>
        <v>#N/A</v>
      </c>
      <c r="H35" s="150" t="s">
        <v>3994</v>
      </c>
      <c r="I35" s="180" t="s">
        <v>1924</v>
      </c>
      <c r="J35" s="180" t="s">
        <v>3124</v>
      </c>
      <c r="K35" s="151" t="s">
        <v>1909</v>
      </c>
      <c r="L35" s="180" t="e">
        <f>IF(Table1[[#This Row],[NQF Number]]="NA"," ",IF(Table1[[#This Row],[NQF Number]]="No"," ",INDEX(Table48[[#All],[Populations]],MATCH(Table1[[#This Row],[NQF Number]],Table48[[#All],[NQF '#]],0))))</f>
        <v>#N/A</v>
      </c>
      <c r="M35" s="151" t="e">
        <f>IF(Table1[[#This Row],[NQF Number]]="NA"," ",IF(Table1[[#This Row],[NQF Number]]="No"," ",INDEX(Table48[[#All],[Data Source]],MATCH(Table1[[#This Row],[NQF Number]],Table48[[#All],[NQF '#]],0))))</f>
        <v>#N/A</v>
      </c>
      <c r="N35" s="151" t="e">
        <f>IF(Table1[[#This Row],[NQF Number]]="NA"," ",IF(Table1[[#This Row],[NQF Number]]="No"," ",INDEX(Table48[[#All],[Disparities-sensitive Status]],MATCH(Table1[[#This Row],[NQF Number]],Table48[[#All],[NQF '#]],0))))</f>
        <v>#N/A</v>
      </c>
      <c r="O35" s="151" t="s">
        <v>3985</v>
      </c>
      <c r="P35" s="151" t="s">
        <v>3986</v>
      </c>
      <c r="Q35" s="152"/>
      <c r="R35" s="152" t="s">
        <v>3124</v>
      </c>
      <c r="S35" s="153">
        <f>SUM(Table1[[#This Row],[Set A]:[Set J]])</f>
        <v>0</v>
      </c>
      <c r="T35" s="154"/>
      <c r="U35" s="154"/>
      <c r="V35" s="154"/>
      <c r="W35" s="154"/>
      <c r="X35" s="154"/>
      <c r="Y35" s="154"/>
      <c r="Z35" s="154"/>
      <c r="AA35" s="154"/>
      <c r="AB35" s="154"/>
      <c r="AC35" s="154"/>
      <c r="AD35" s="154"/>
      <c r="AE35" s="154"/>
      <c r="AF35" s="154"/>
      <c r="AG35" s="154"/>
      <c r="AH35" s="154"/>
      <c r="AI35" s="154"/>
      <c r="AJ35" s="154"/>
      <c r="AK35" s="154"/>
      <c r="AL35" s="154"/>
      <c r="AM35" s="154"/>
      <c r="AN35" s="155">
        <f>IF(Table1[[#This Row],[Criterion A]]="yes",2,IF(Table1[[#This Row],[Criterion A]]="somewhat",1,0))</f>
        <v>0</v>
      </c>
      <c r="AO35" s="151">
        <f>IF(Table1[[#This Row],[Criterion B]]="yes",2,IF(Table1[[#This Row],[Criterion B]]="somewhat",1,0))</f>
        <v>0</v>
      </c>
      <c r="AP35" s="151">
        <f>IF(Table1[[#This Row],[Criterion C]]="yes",2,IF(Table1[[#This Row],[Criterion C]]="somewhat",1,0))</f>
        <v>0</v>
      </c>
      <c r="AQ35" s="151">
        <f>IF(Table1[[#This Row],[Criterion D]]="yes",2,IF(Table1[[#This Row],[Criterion D]]="somewhat",1,0))</f>
        <v>0</v>
      </c>
      <c r="AR35" s="151">
        <f>IF(Table1[[#This Row],[Criterion E]]="yes",2,IF(Table1[[#This Row],[Criterion E]]="somewhat",1,0))</f>
        <v>0</v>
      </c>
      <c r="AS35" s="151">
        <f>IF(Table1[[#This Row],[Criterion F]]="yes",2,IF(Table1[[#This Row],[Criterion F]]="somewhat",1,0))</f>
        <v>0</v>
      </c>
      <c r="AT35" s="151">
        <f>IF(Table1[[#This Row],[Criterion G]]="yes",2,IF(Table1[[#This Row],[Criterion G]]="somewhat",1,0))</f>
        <v>0</v>
      </c>
      <c r="AU35" s="151">
        <f>IF(Table1[[#This Row],[Criterion H]]="yes",2,IF(Table1[[#This Row],[Criterion H]]="somewhat",1,0))</f>
        <v>0</v>
      </c>
      <c r="AV35" s="151">
        <f>IF(Table1[[#This Row],[Criterion I]]="yes",2,IF(Table1[[#This Row],[Criterion I]]="somewhat",1,0))</f>
        <v>0</v>
      </c>
      <c r="AW35" s="151">
        <f>IF(Table1[[#This Row],[Criterion J]]="yes",2,IF(Table1[[#This Row],[Criterion J]]="somewhat",1,0))</f>
        <v>0</v>
      </c>
      <c r="AX35"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5"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5" s="156">
        <f>COUNTIF(Table1[[#This Row],[
CMMI Comprehensive Primary Care Plus (CPC+)]:[
Core Quality Measures Collaborative Core Sets]],"*yes*")</f>
        <v>0</v>
      </c>
      <c r="BA35" s="156">
        <f>COUNTIF(Table1[[#This Row],[
CMS Hospital Value-Based Purchasing]:[
Joint Commission Performance  Measure List]],"*yes*")</f>
        <v>0</v>
      </c>
      <c r="BB35" s="156">
        <f>COUNTIF(Table1[[#This Row],[
Catalyst for Payment Reform Employer-Purchaser Measure Set]],"*yes*")</f>
        <v>0</v>
      </c>
      <c r="BC35" s="156">
        <f>COUNTIF(Table1[[#This Row],[
California AMP Commercial ACO Measure Set
]:[
Washington State Common Measure Set for Health Care Quality and Cost 
]],"*yes*")</f>
        <v>0</v>
      </c>
      <c r="BD35" s="33"/>
      <c r="BE35" s="151"/>
      <c r="BF35" s="151"/>
      <c r="BG35" s="151"/>
      <c r="BH35" s="151"/>
      <c r="BI35" s="151"/>
      <c r="BJ35" s="151"/>
      <c r="BK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3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36" spans="1:81" ht="50.25" customHeight="1">
      <c r="A36" s="256">
        <v>31</v>
      </c>
      <c r="B36" s="149" t="s">
        <v>3961</v>
      </c>
      <c r="C36" s="192" t="s">
        <v>3959</v>
      </c>
      <c r="D36" s="149" t="s">
        <v>2401</v>
      </c>
      <c r="E36" s="150" t="s">
        <v>3612</v>
      </c>
      <c r="F36" s="150" t="e">
        <f>IF(Table1[[#This Row],[NQF Number]]="NA"," ",IF(Table1[[#This Row],[NQF Number]]="No"," ",IF(INDEX(Table48[[#All],[CMS Quality ID]],MATCH(Table1[[#This Row],[NQF Number]],Table48[[#All],[NQF '#]],0))=0,"",INDEX(Table48[[#All],[CMS Quality ID]],MATCH(Table1[[#This Row],[NQF Number]],Table48[[#All],[NQF '#]],0)))))</f>
        <v>#N/A</v>
      </c>
      <c r="G36" s="150" t="e">
        <f>IF(Table1[[#This Row],[NQF Number]]="NA"," ",IF(Table1[[#This Row],[NQF Number]]="No"," ",IF(INDEX(Table48[[#All],[CMS eCQM ID as of June 2020]],MATCH(Table1[[#This Row],[NQF Number]],Table48[[#All],[NQF '#]],0))=0,"",INDEX(Table48[[#All],[CMS eCQM ID as of June 2020]],MATCH(Table1[[#This Row],[NQF Number]],Table48[[#All],[NQF '#]],0)))))</f>
        <v>#N/A</v>
      </c>
      <c r="H36" s="150" t="s">
        <v>3995</v>
      </c>
      <c r="I36" s="180" t="s">
        <v>1924</v>
      </c>
      <c r="J36" s="180" t="s">
        <v>3124</v>
      </c>
      <c r="K36" s="151" t="s">
        <v>1909</v>
      </c>
      <c r="L36" s="180" t="e">
        <f>IF(Table1[[#This Row],[NQF Number]]="NA"," ",IF(Table1[[#This Row],[NQF Number]]="No"," ",INDEX(Table48[[#All],[Populations]],MATCH(Table1[[#This Row],[NQF Number]],Table48[[#All],[NQF '#]],0))))</f>
        <v>#N/A</v>
      </c>
      <c r="M36" s="151" t="e">
        <f>IF(Table1[[#This Row],[NQF Number]]="NA"," ",IF(Table1[[#This Row],[NQF Number]]="No"," ",INDEX(Table48[[#All],[Data Source]],MATCH(Table1[[#This Row],[NQF Number]],Table48[[#All],[NQF '#]],0))))</f>
        <v>#N/A</v>
      </c>
      <c r="N36" s="151" t="e">
        <f>IF(Table1[[#This Row],[NQF Number]]="NA"," ",IF(Table1[[#This Row],[NQF Number]]="No"," ",INDEX(Table48[[#All],[Disparities-sensitive Status]],MATCH(Table1[[#This Row],[NQF Number]],Table48[[#All],[NQF '#]],0))))</f>
        <v>#N/A</v>
      </c>
      <c r="O36" s="151" t="s">
        <v>3985</v>
      </c>
      <c r="P36" s="151" t="s">
        <v>3986</v>
      </c>
      <c r="Q36" s="152"/>
      <c r="R36" s="152" t="s">
        <v>3124</v>
      </c>
      <c r="S36" s="153">
        <f>SUM(Table1[[#This Row],[Set A]:[Set J]])</f>
        <v>0</v>
      </c>
      <c r="T36" s="154"/>
      <c r="U36" s="154"/>
      <c r="V36" s="154"/>
      <c r="W36" s="154"/>
      <c r="X36" s="154"/>
      <c r="Y36" s="154"/>
      <c r="Z36" s="154"/>
      <c r="AA36" s="154"/>
      <c r="AB36" s="154"/>
      <c r="AC36" s="154"/>
      <c r="AD36" s="154"/>
      <c r="AE36" s="154"/>
      <c r="AF36" s="154"/>
      <c r="AG36" s="154"/>
      <c r="AH36" s="154"/>
      <c r="AI36" s="154"/>
      <c r="AJ36" s="154"/>
      <c r="AK36" s="154"/>
      <c r="AL36" s="154"/>
      <c r="AM36" s="154"/>
      <c r="AN36" s="155">
        <f>IF(Table1[[#This Row],[Criterion A]]="yes",2,IF(Table1[[#This Row],[Criterion A]]="somewhat",1,0))</f>
        <v>0</v>
      </c>
      <c r="AO36" s="151">
        <f>IF(Table1[[#This Row],[Criterion B]]="yes",2,IF(Table1[[#This Row],[Criterion B]]="somewhat",1,0))</f>
        <v>0</v>
      </c>
      <c r="AP36" s="151">
        <f>IF(Table1[[#This Row],[Criterion C]]="yes",2,IF(Table1[[#This Row],[Criterion C]]="somewhat",1,0))</f>
        <v>0</v>
      </c>
      <c r="AQ36" s="151">
        <f>IF(Table1[[#This Row],[Criterion D]]="yes",2,IF(Table1[[#This Row],[Criterion D]]="somewhat",1,0))</f>
        <v>0</v>
      </c>
      <c r="AR36" s="151">
        <f>IF(Table1[[#This Row],[Criterion E]]="yes",2,IF(Table1[[#This Row],[Criterion E]]="somewhat",1,0))</f>
        <v>0</v>
      </c>
      <c r="AS36" s="151">
        <f>IF(Table1[[#This Row],[Criterion F]]="yes",2,IF(Table1[[#This Row],[Criterion F]]="somewhat",1,0))</f>
        <v>0</v>
      </c>
      <c r="AT36" s="151">
        <f>IF(Table1[[#This Row],[Criterion G]]="yes",2,IF(Table1[[#This Row],[Criterion G]]="somewhat",1,0))</f>
        <v>0</v>
      </c>
      <c r="AU36" s="151">
        <f>IF(Table1[[#This Row],[Criterion H]]="yes",2,IF(Table1[[#This Row],[Criterion H]]="somewhat",1,0))</f>
        <v>0</v>
      </c>
      <c r="AV36" s="151">
        <f>IF(Table1[[#This Row],[Criterion I]]="yes",2,IF(Table1[[#This Row],[Criterion I]]="somewhat",1,0))</f>
        <v>0</v>
      </c>
      <c r="AW36" s="151">
        <f>IF(Table1[[#This Row],[Criterion J]]="yes",2,IF(Table1[[#This Row],[Criterion J]]="somewhat",1,0))</f>
        <v>0</v>
      </c>
      <c r="AX36"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6"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6" s="156">
        <f>COUNTIF(Table1[[#This Row],[
CMMI Comprehensive Primary Care Plus (CPC+)]:[
Core Quality Measures Collaborative Core Sets]],"*yes*")</f>
        <v>0</v>
      </c>
      <c r="BA36" s="156">
        <f>COUNTIF(Table1[[#This Row],[
CMS Hospital Value-Based Purchasing]:[
Joint Commission Performance  Measure List]],"*yes*")</f>
        <v>0</v>
      </c>
      <c r="BB36" s="156">
        <f>COUNTIF(Table1[[#This Row],[
Catalyst for Payment Reform Employer-Purchaser Measure Set]],"*yes*")</f>
        <v>0</v>
      </c>
      <c r="BC36" s="156">
        <f>COUNTIF(Table1[[#This Row],[
California AMP Commercial ACO Measure Set
]:[
Washington State Common Measure Set for Health Care Quality and Cost 
]],"*yes*")</f>
        <v>0</v>
      </c>
      <c r="BD36" s="33"/>
      <c r="BE36" s="151"/>
      <c r="BF36" s="151"/>
      <c r="BG36" s="151"/>
      <c r="BH36" s="151"/>
      <c r="BI36" s="151"/>
      <c r="BJ36" s="151"/>
      <c r="BK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3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37" spans="1:81" ht="50.25" customHeight="1">
      <c r="A37" s="256">
        <v>32</v>
      </c>
      <c r="B37" s="149" t="str">
        <f>IF(Table1[[#This Row],[NQF Number]]="NA"," ",IF(Table1[[#This Row],[NQF Number]]="No"," ",INDEX(Table48[[#All],[Measure Name]],MATCH(Table1[[#This Row],[NQF Number]],Table48[[#All],[NQF '#]],0))))</f>
        <v>Annual Dental Visit</v>
      </c>
      <c r="C37" s="192" t="s">
        <v>209</v>
      </c>
      <c r="D37" s="149" t="str">
        <f>IF(Table1[[#This Row],[NQF Number]]="NA"," ",IF(Table1[[#This Row],[NQF Number]]="No"," ",INDEX(Table48[[#All],[NQF Endorsement Status as of February 2021]],MATCH(Table1[[#This Row],[NQF Number]],Table48[[#All],[NQF '#]],0))))</f>
        <v>No Longer Endorsed</v>
      </c>
      <c r="E37" s="150" t="str">
        <f>IF(Table1[[#This Row],[NQF Number]]="NA"," ",IF(Table1[[#This Row],[NQF Number]]="No"," ",IF(INDEX(Table48[[#All],[Steward]],MATCH(Table1[[#This Row],[NQF Number]],Table48[[#All],[NQF '#]],0))=0,"",INDEX(Table48[[#All],[Steward]],MATCH(Table1[[#This Row],[NQF Number]],Table48[[#All],[NQF '#]],0)))))</f>
        <v>National Committee for Quality Assurance</v>
      </c>
      <c r="F37" s="150" t="str">
        <f>IF(Table1[[#This Row],[NQF Number]]="NA"," ",IF(Table1[[#This Row],[NQF Number]]="No"," ",IF(INDEX(Table48[[#All],[CMS Quality ID]],MATCH(Table1[[#This Row],[NQF Number]],Table48[[#All],[NQF '#]],0))=0,"",INDEX(Table48[[#All],[CMS Quality ID]],MATCH(Table1[[#This Row],[NQF Number]],Table48[[#All],[NQF '#]],0)))))</f>
        <v/>
      </c>
      <c r="G37" s="150" t="str">
        <f>IF(Table1[[#This Row],[NQF Number]]="NA"," ",IF(Table1[[#This Row],[NQF Number]]="No"," ",IF(INDEX(Table48[[#All],[CMS eCQM ID as of June 2020]],MATCH(Table1[[#This Row],[NQF Number]],Table48[[#All],[NQF '#]],0))=0,"",INDEX(Table48[[#All],[CMS eCQM ID as of June 2020]],MATCH(Table1[[#This Row],[NQF Number]],Table48[[#All],[NQF '#]],0)))))</f>
        <v/>
      </c>
      <c r="H37" s="150" t="str">
        <f>IF(Table1[[#This Row],[NQF Number]]="NA"," ",IF(Table1[[#This Row],[NQF Number]]="No"," ",INDEX(Table48[[#All],[Description]],MATCH(Table1[[#This Row],[NQF Number]],Table48[[#All],[NQF '#]],0))))</f>
        <v>Percentage of patients 2-21 years of age who had at least one dental visit during the measurement year. This measure applies only if dental care is a covered benefit in the organization’s Medicaid contract</v>
      </c>
      <c r="I37" s="180" t="str">
        <f>IF(Table1[[#This Row],[NQF Number]]="NA"," ",IF(Table1[[#This Row],[NQF Number]]="No"," ",INDEX(Table48[[#All],[Domain]],MATCH(Table1[[#This Row],[NQF Number]],Table48[[#All],[NQF '#]],0))))</f>
        <v>Prevention/Early Detection</v>
      </c>
      <c r="J37" s="180" t="str">
        <f>IF(Table1[[#This Row],[NQF Number]]="NA"," ",IF(Table1[[#This Row],[NQF Number]]="No"," ",INDEX(Table48[[#All],[Condition]],MATCH(Table1[[#This Row],[NQF Number]],Table48[[#All],[NQF '#]],0))))</f>
        <v>Oral Health</v>
      </c>
      <c r="K37" s="151" t="str">
        <f>IF(Table1[[#This Row],[NQF Number]]="NA"," ",IF(Table1[[#This Row],[NQF Number]]="No"," ",INDEX(Table48[[#All],[Measure Type]],MATCH(Table1[[#This Row],[NQF Number]],Table48[[#All],[NQF '#]],0))))</f>
        <v>Process</v>
      </c>
      <c r="L37" s="180" t="str">
        <f>IF(Table1[[#This Row],[NQF Number]]="NA"," ",IF(Table1[[#This Row],[NQF Number]]="No"," ",INDEX(Table48[[#All],[Populations]],MATCH(Table1[[#This Row],[NQF Number]],Table48[[#All],[NQF '#]],0))))</f>
        <v>Adolescent and Pediatric</v>
      </c>
      <c r="M37" s="151" t="str">
        <f>IF(Table1[[#This Row],[NQF Number]]="NA"," ",IF(Table1[[#This Row],[NQF Number]]="No"," ",INDEX(Table48[[#All],[Data Source]],MATCH(Table1[[#This Row],[NQF Number]],Table48[[#All],[NQF '#]],0))))</f>
        <v>Claims</v>
      </c>
      <c r="N37" s="151">
        <f>IF(Table1[[#This Row],[NQF Number]]="NA"," ",IF(Table1[[#This Row],[NQF Number]]="No"," ",INDEX(Table48[[#All],[Disparities-sensitive Status]],MATCH(Table1[[#This Row],[NQF Number]],Table48[[#All],[NQF '#]],0))))</f>
        <v>0</v>
      </c>
      <c r="O37" s="151" t="s">
        <v>3985</v>
      </c>
      <c r="P37" s="151" t="s">
        <v>3986</v>
      </c>
      <c r="Q37" s="152"/>
      <c r="R37" s="152" t="s">
        <v>3124</v>
      </c>
      <c r="S37" s="153">
        <f>SUM(Table1[[#This Row],[Set A]:[Set J]])</f>
        <v>0</v>
      </c>
      <c r="T37" s="154"/>
      <c r="U37" s="154"/>
      <c r="V37" s="154"/>
      <c r="W37" s="154"/>
      <c r="X37" s="154"/>
      <c r="Y37" s="154"/>
      <c r="Z37" s="154"/>
      <c r="AA37" s="154"/>
      <c r="AB37" s="154"/>
      <c r="AC37" s="154"/>
      <c r="AD37" s="154"/>
      <c r="AE37" s="154"/>
      <c r="AF37" s="154"/>
      <c r="AG37" s="154"/>
      <c r="AH37" s="154"/>
      <c r="AI37" s="154"/>
      <c r="AJ37" s="154"/>
      <c r="AK37" s="154"/>
      <c r="AL37" s="154"/>
      <c r="AM37" s="154"/>
      <c r="AN37" s="155">
        <f>IF(Table1[[#This Row],[Criterion A]]="yes",2,IF(Table1[[#This Row],[Criterion A]]="somewhat",1,0))</f>
        <v>0</v>
      </c>
      <c r="AO37" s="151">
        <f>IF(Table1[[#This Row],[Criterion B]]="yes",2,IF(Table1[[#This Row],[Criterion B]]="somewhat",1,0))</f>
        <v>0</v>
      </c>
      <c r="AP37" s="151">
        <f>IF(Table1[[#This Row],[Criterion C]]="yes",2,IF(Table1[[#This Row],[Criterion C]]="somewhat",1,0))</f>
        <v>0</v>
      </c>
      <c r="AQ37" s="151">
        <f>IF(Table1[[#This Row],[Criterion D]]="yes",2,IF(Table1[[#This Row],[Criterion D]]="somewhat",1,0))</f>
        <v>0</v>
      </c>
      <c r="AR37" s="151">
        <f>IF(Table1[[#This Row],[Criterion E]]="yes",2,IF(Table1[[#This Row],[Criterion E]]="somewhat",1,0))</f>
        <v>0</v>
      </c>
      <c r="AS37" s="151">
        <f>IF(Table1[[#This Row],[Criterion F]]="yes",2,IF(Table1[[#This Row],[Criterion F]]="somewhat",1,0))</f>
        <v>0</v>
      </c>
      <c r="AT37" s="151">
        <f>IF(Table1[[#This Row],[Criterion G]]="yes",2,IF(Table1[[#This Row],[Criterion G]]="somewhat",1,0))</f>
        <v>0</v>
      </c>
      <c r="AU37" s="151">
        <f>IF(Table1[[#This Row],[Criterion H]]="yes",2,IF(Table1[[#This Row],[Criterion H]]="somewhat",1,0))</f>
        <v>0</v>
      </c>
      <c r="AV37" s="151">
        <f>IF(Table1[[#This Row],[Criterion I]]="yes",2,IF(Table1[[#This Row],[Criterion I]]="somewhat",1,0))</f>
        <v>0</v>
      </c>
      <c r="AW37" s="151">
        <f>IF(Table1[[#This Row],[Criterion J]]="yes",2,IF(Table1[[#This Row],[Criterion J]]="somewhat",1,0))</f>
        <v>0</v>
      </c>
      <c r="AX37"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37"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7" s="156">
        <f>COUNTIF(Table1[[#This Row],[
CMMI Comprehensive Primary Care Plus (CPC+)]:[
Core Quality Measures Collaborative Core Sets]],"*yes*")</f>
        <v>0</v>
      </c>
      <c r="BA37" s="156">
        <f>COUNTIF(Table1[[#This Row],[
CMS Hospital Value-Based Purchasing]:[
Joint Commission Performance  Measure List]],"*yes*")</f>
        <v>0</v>
      </c>
      <c r="BB37" s="156">
        <f>COUNTIF(Table1[[#This Row],[
Catalyst for Payment Reform Employer-Purchaser Measure Set]],"*yes*")</f>
        <v>0</v>
      </c>
      <c r="BC37" s="156">
        <f>COUNTIF(Table1[[#This Row],[
California AMP Commercial ACO Measure Set
]:[
Washington State Common Measure Set for Health Care Quality and Cost 
]],"*yes*")</f>
        <v>1</v>
      </c>
      <c r="BD37" s="33"/>
      <c r="BE37" s="151"/>
      <c r="BF37" s="151"/>
      <c r="BG37" s="151"/>
      <c r="BH37" s="151"/>
      <c r="BI37" s="151"/>
      <c r="BJ37" s="151"/>
      <c r="BK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 (Adults and Children)</v>
      </c>
      <c r="CA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3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8" spans="1:81" ht="50.25" customHeight="1">
      <c r="A38" s="256">
        <v>33</v>
      </c>
      <c r="B38" s="149" t="s">
        <v>3960</v>
      </c>
      <c r="C38" s="192" t="s">
        <v>97</v>
      </c>
      <c r="D38" s="149" t="s">
        <v>97</v>
      </c>
      <c r="E38" s="150" t="s">
        <v>3612</v>
      </c>
      <c r="F38" s="150" t="str">
        <f>IF(Table1[[#This Row],[NQF Number]]="NA"," ",IF(Table1[[#This Row],[NQF Number]]="No"," ",IF(INDEX(Table48[[#All],[CMS Quality ID]],MATCH(Table1[[#This Row],[NQF Number]],Table48[[#All],[NQF '#]],0))=0,"",INDEX(Table48[[#All],[CMS Quality ID]],MATCH(Table1[[#This Row],[NQF Number]],Table48[[#All],[NQF '#]],0)))))</f>
        <v xml:space="preserve"> </v>
      </c>
      <c r="G38" s="150" t="str">
        <f>IF(Table1[[#This Row],[NQF Number]]="NA"," ",IF(Table1[[#This Row],[NQF Number]]="No"," ",IF(INDEX(Table48[[#All],[CMS eCQM ID as of June 2020]],MATCH(Table1[[#This Row],[NQF Number]],Table48[[#All],[NQF '#]],0))=0,"",INDEX(Table48[[#All],[CMS eCQM ID as of June 2020]],MATCH(Table1[[#This Row],[NQF Number]],Table48[[#All],[NQF '#]],0)))))</f>
        <v xml:space="preserve"> </v>
      </c>
      <c r="H38" s="150" t="s">
        <v>3996</v>
      </c>
      <c r="I38" s="180" t="s">
        <v>1924</v>
      </c>
      <c r="J38" s="180" t="s">
        <v>3124</v>
      </c>
      <c r="K38" s="151" t="s">
        <v>1909</v>
      </c>
      <c r="L38" s="180" t="str">
        <f>IF(Table1[[#This Row],[NQF Number]]="NA"," ",IF(Table1[[#This Row],[NQF Number]]="No"," ",INDEX(Table48[[#All],[Populations]],MATCH(Table1[[#This Row],[NQF Number]],Table48[[#All],[NQF '#]],0))))</f>
        <v xml:space="preserve"> </v>
      </c>
      <c r="M38" s="151" t="str">
        <f>IF(Table1[[#This Row],[NQF Number]]="NA"," ",IF(Table1[[#This Row],[NQF Number]]="No"," ",INDEX(Table48[[#All],[Data Source]],MATCH(Table1[[#This Row],[NQF Number]],Table48[[#All],[NQF '#]],0))))</f>
        <v xml:space="preserve"> </v>
      </c>
      <c r="N38" s="151" t="str">
        <f>IF(Table1[[#This Row],[NQF Number]]="NA"," ",IF(Table1[[#This Row],[NQF Number]]="No"," ",INDEX(Table48[[#All],[Disparities-sensitive Status]],MATCH(Table1[[#This Row],[NQF Number]],Table48[[#All],[NQF '#]],0))))</f>
        <v xml:space="preserve"> </v>
      </c>
      <c r="O38" s="151" t="s">
        <v>3985</v>
      </c>
      <c r="P38" s="151" t="s">
        <v>3986</v>
      </c>
      <c r="Q38" s="152"/>
      <c r="R38" s="152" t="s">
        <v>3124</v>
      </c>
      <c r="S38" s="153">
        <f>SUM(Table1[[#This Row],[Set A]:[Set J]])</f>
        <v>0</v>
      </c>
      <c r="T38" s="154"/>
      <c r="U38" s="154"/>
      <c r="V38" s="154"/>
      <c r="W38" s="154"/>
      <c r="X38" s="154"/>
      <c r="Y38" s="154"/>
      <c r="Z38" s="154"/>
      <c r="AA38" s="154"/>
      <c r="AB38" s="154"/>
      <c r="AC38" s="154"/>
      <c r="AD38" s="154"/>
      <c r="AE38" s="154"/>
      <c r="AF38" s="154"/>
      <c r="AG38" s="154"/>
      <c r="AH38" s="154"/>
      <c r="AI38" s="154"/>
      <c r="AJ38" s="154"/>
      <c r="AK38" s="154"/>
      <c r="AL38" s="154"/>
      <c r="AM38" s="154"/>
      <c r="AN38" s="155">
        <f>IF(Table1[[#This Row],[Criterion A]]="yes",2,IF(Table1[[#This Row],[Criterion A]]="somewhat",1,0))</f>
        <v>0</v>
      </c>
      <c r="AO38" s="151">
        <f>IF(Table1[[#This Row],[Criterion B]]="yes",2,IF(Table1[[#This Row],[Criterion B]]="somewhat",1,0))</f>
        <v>0</v>
      </c>
      <c r="AP38" s="151">
        <f>IF(Table1[[#This Row],[Criterion C]]="yes",2,IF(Table1[[#This Row],[Criterion C]]="somewhat",1,0))</f>
        <v>0</v>
      </c>
      <c r="AQ38" s="151">
        <f>IF(Table1[[#This Row],[Criterion D]]="yes",2,IF(Table1[[#This Row],[Criterion D]]="somewhat",1,0))</f>
        <v>0</v>
      </c>
      <c r="AR38" s="151">
        <f>IF(Table1[[#This Row],[Criterion E]]="yes",2,IF(Table1[[#This Row],[Criterion E]]="somewhat",1,0))</f>
        <v>0</v>
      </c>
      <c r="AS38" s="151">
        <f>IF(Table1[[#This Row],[Criterion F]]="yes",2,IF(Table1[[#This Row],[Criterion F]]="somewhat",1,0))</f>
        <v>0</v>
      </c>
      <c r="AT38" s="151">
        <f>IF(Table1[[#This Row],[Criterion G]]="yes",2,IF(Table1[[#This Row],[Criterion G]]="somewhat",1,0))</f>
        <v>0</v>
      </c>
      <c r="AU38" s="151">
        <f>IF(Table1[[#This Row],[Criterion H]]="yes",2,IF(Table1[[#This Row],[Criterion H]]="somewhat",1,0))</f>
        <v>0</v>
      </c>
      <c r="AV38" s="151">
        <f>IF(Table1[[#This Row],[Criterion I]]="yes",2,IF(Table1[[#This Row],[Criterion I]]="somewhat",1,0))</f>
        <v>0</v>
      </c>
      <c r="AW38" s="151">
        <f>IF(Table1[[#This Row],[Criterion J]]="yes",2,IF(Table1[[#This Row],[Criterion J]]="somewhat",1,0))</f>
        <v>0</v>
      </c>
      <c r="AX38"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8"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38" s="156">
        <f>COUNTIF(Table1[[#This Row],[
CMMI Comprehensive Primary Care Plus (CPC+)]:[
Core Quality Measures Collaborative Core Sets]],"*yes*")</f>
        <v>0</v>
      </c>
      <c r="BA38" s="156">
        <f>COUNTIF(Table1[[#This Row],[
CMS Hospital Value-Based Purchasing]:[
Joint Commission Performance  Measure List]],"*yes*")</f>
        <v>0</v>
      </c>
      <c r="BB38" s="156">
        <f>COUNTIF(Table1[[#This Row],[
Catalyst for Payment Reform Employer-Purchaser Measure Set]],"*yes*")</f>
        <v>0</v>
      </c>
      <c r="BC38" s="156">
        <f>COUNTIF(Table1[[#This Row],[
California AMP Commercial ACO Measure Set
]:[
Washington State Common Measure Set for Health Care Quality and Cost 
]],"*yes*")</f>
        <v>0</v>
      </c>
      <c r="BD38" s="33"/>
      <c r="BE38" s="151"/>
      <c r="BF38" s="151"/>
      <c r="BG38" s="151"/>
      <c r="BH38" s="151"/>
      <c r="BI38" s="151"/>
      <c r="BJ38" s="151"/>
      <c r="BK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8"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9" spans="1:81" ht="50.25" customHeight="1">
      <c r="A39" s="256">
        <v>34</v>
      </c>
      <c r="B39" s="149" t="s">
        <v>2219</v>
      </c>
      <c r="C39" s="192" t="s">
        <v>97</v>
      </c>
      <c r="D39" s="149" t="s">
        <v>97</v>
      </c>
      <c r="E39" s="150" t="s">
        <v>1995</v>
      </c>
      <c r="F39" s="150"/>
      <c r="G39" s="150"/>
      <c r="H39" s="150" t="s">
        <v>2256</v>
      </c>
      <c r="I39" s="180" t="s">
        <v>1911</v>
      </c>
      <c r="J39" s="180" t="s">
        <v>1922</v>
      </c>
      <c r="K39" s="151" t="s">
        <v>1909</v>
      </c>
      <c r="L39" s="180" t="s">
        <v>1916</v>
      </c>
      <c r="M39" s="151" t="s">
        <v>5</v>
      </c>
      <c r="N39" s="151" t="str">
        <f>IF(Table1[[#This Row],[NQF Number]]="NA"," ",IF(Table1[[#This Row],[NQF Number]]="No"," ",INDEX(Table48[[#All],[Disparities-sensitive Status]],MATCH(Table1[[#This Row],[NQF Number]],Table48[[#All],[NQF '#]],0))))</f>
        <v xml:space="preserve"> </v>
      </c>
      <c r="O39" s="151" t="s">
        <v>3985</v>
      </c>
      <c r="P39" s="151" t="s">
        <v>3986</v>
      </c>
      <c r="Q39" s="152"/>
      <c r="R39" s="152" t="s">
        <v>3987</v>
      </c>
      <c r="S39" s="153">
        <f>SUM(Table1[[#This Row],[Set A]:[Set J]])</f>
        <v>0</v>
      </c>
      <c r="T39" s="154"/>
      <c r="U39" s="154"/>
      <c r="V39" s="154"/>
      <c r="W39" s="154"/>
      <c r="X39" s="154"/>
      <c r="Y39" s="154"/>
      <c r="Z39" s="154"/>
      <c r="AA39" s="154"/>
      <c r="AB39" s="154"/>
      <c r="AC39" s="154"/>
      <c r="AD39" s="154"/>
      <c r="AE39" s="154"/>
      <c r="AF39" s="154"/>
      <c r="AG39" s="154"/>
      <c r="AH39" s="154"/>
      <c r="AI39" s="154"/>
      <c r="AJ39" s="154"/>
      <c r="AK39" s="154"/>
      <c r="AL39" s="154"/>
      <c r="AM39" s="154"/>
      <c r="AN39" s="155">
        <f>IF(Table1[[#This Row],[Criterion A]]="yes",2,IF(Table1[[#This Row],[Criterion A]]="somewhat",1,0))</f>
        <v>0</v>
      </c>
      <c r="AO39" s="151">
        <f>IF(Table1[[#This Row],[Criterion B]]="yes",2,IF(Table1[[#This Row],[Criterion B]]="somewhat",1,0))</f>
        <v>0</v>
      </c>
      <c r="AP39" s="151">
        <f>IF(Table1[[#This Row],[Criterion C]]="yes",2,IF(Table1[[#This Row],[Criterion C]]="somewhat",1,0))</f>
        <v>0</v>
      </c>
      <c r="AQ39" s="151">
        <f>IF(Table1[[#This Row],[Criterion D]]="yes",2,IF(Table1[[#This Row],[Criterion D]]="somewhat",1,0))</f>
        <v>0</v>
      </c>
      <c r="AR39" s="151">
        <f>IF(Table1[[#This Row],[Criterion E]]="yes",2,IF(Table1[[#This Row],[Criterion E]]="somewhat",1,0))</f>
        <v>0</v>
      </c>
      <c r="AS39" s="151">
        <f>IF(Table1[[#This Row],[Criterion F]]="yes",2,IF(Table1[[#This Row],[Criterion F]]="somewhat",1,0))</f>
        <v>0</v>
      </c>
      <c r="AT39" s="151">
        <f>IF(Table1[[#This Row],[Criterion G]]="yes",2,IF(Table1[[#This Row],[Criterion G]]="somewhat",1,0))</f>
        <v>0</v>
      </c>
      <c r="AU39" s="151">
        <f>IF(Table1[[#This Row],[Criterion H]]="yes",2,IF(Table1[[#This Row],[Criterion H]]="somewhat",1,0))</f>
        <v>0</v>
      </c>
      <c r="AV39" s="151">
        <f>IF(Table1[[#This Row],[Criterion I]]="yes",2,IF(Table1[[#This Row],[Criterion I]]="somewhat",1,0))</f>
        <v>0</v>
      </c>
      <c r="AW39" s="151">
        <f>IF(Table1[[#This Row],[Criterion J]]="yes",2,IF(Table1[[#This Row],[Criterion J]]="somewhat",1,0))</f>
        <v>0</v>
      </c>
      <c r="AX39"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39"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39" s="156">
        <f>COUNTIF(Table1[[#This Row],[
CMMI Comprehensive Primary Care Plus (CPC+)]:[
Core Quality Measures Collaborative Core Sets]],"*yes*")</f>
        <v>2</v>
      </c>
      <c r="BA39" s="156">
        <f>COUNTIF(Table1[[#This Row],[
CMS Hospital Value-Based Purchasing]:[
Joint Commission Performance  Measure List]],"*yes*")</f>
        <v>0</v>
      </c>
      <c r="BB39" s="156">
        <f>COUNTIF(Table1[[#This Row],[
Catalyst for Payment Reform Employer-Purchaser Measure Set]],"*yes*")</f>
        <v>0</v>
      </c>
      <c r="BC39" s="156">
        <f>COUNTIF(Table1[[#This Row],[
California AMP Commercial ACO Measure Set
]:[
Washington State Common Measure Set for Health Care Quality and Cost 
]],"*yes*")</f>
        <v>2</v>
      </c>
      <c r="BD39" s="33"/>
      <c r="BE39" s="151"/>
      <c r="BF39" s="151"/>
      <c r="BG39" s="151"/>
      <c r="BH39" s="151"/>
      <c r="BI39" s="151"/>
      <c r="BJ39" s="151"/>
      <c r="BK39" s="197"/>
      <c r="BL39" s="197"/>
      <c r="BM39" s="197"/>
      <c r="BN39" s="197"/>
      <c r="BO39" s="197"/>
      <c r="BP39" s="197" t="s">
        <v>2844</v>
      </c>
      <c r="BQ39" s="197"/>
      <c r="BR39" s="197"/>
      <c r="BS39" s="197" t="s">
        <v>2529</v>
      </c>
      <c r="BT39" s="197"/>
      <c r="BU39" s="197"/>
      <c r="BV39" s="197"/>
      <c r="BW39" s="197"/>
      <c r="BX39" s="197" t="s">
        <v>1</v>
      </c>
      <c r="BY39" s="197" t="s">
        <v>1</v>
      </c>
      <c r="BZ39" s="197"/>
      <c r="CA39" s="197"/>
      <c r="CB39" s="197"/>
      <c r="CC39" s="197"/>
    </row>
    <row r="40" spans="1:81" ht="50.25" customHeight="1">
      <c r="A40" s="256">
        <v>35</v>
      </c>
      <c r="B40" s="149" t="str">
        <f>IF(Table1[[#This Row],[NQF Number]]="NA"," ",IF(Table1[[#This Row],[NQF Number]]="No"," ",INDEX(Table48[[#All],[Measure Name]],MATCH(Table1[[#This Row],[NQF Number]],Table48[[#All],[NQF '#]],0))))</f>
        <v>Hepatitis C: One-Time Screening for Hepatitis C Virus (HCV) for Patients at Risk</v>
      </c>
      <c r="C40" s="192" t="s">
        <v>3419</v>
      </c>
      <c r="D40" s="149" t="str">
        <f>IF(Table1[[#This Row],[NQF Number]]="NA"," ",IF(Table1[[#This Row],[NQF Number]]="No"," ",INDEX(Table48[[#All],[NQF Endorsement Status as of February 2021]],MATCH(Table1[[#This Row],[NQF Number]],Table48[[#All],[NQF '#]],0))))</f>
        <v>Endorsed</v>
      </c>
      <c r="E40" s="150" t="str">
        <f>IF(Table1[[#This Row],[NQF Number]]="NA"," ",IF(Table1[[#This Row],[NQF Number]]="No"," ",IF(INDEX(Table48[[#All],[Steward]],MATCH(Table1[[#This Row],[NQF Number]],Table48[[#All],[NQF '#]],0))=0,"",INDEX(Table48[[#All],[Steward]],MATCH(Table1[[#This Row],[NQF Number]],Table48[[#All],[NQF '#]],0)))))</f>
        <v>AMA-PCPI (American Medical Association-convened Physician Consortium for Performance Improvement)</v>
      </c>
      <c r="F40" s="150" t="str">
        <f>IF(Table1[[#This Row],[NQF Number]]="NA"," ",IF(Table1[[#This Row],[NQF Number]]="No"," ",IF(INDEX(Table48[[#All],[CMS Quality ID]],MATCH(Table1[[#This Row],[NQF Number]],Table48[[#All],[NQF '#]],0))=0,"",INDEX(Table48[[#All],[CMS Quality ID]],MATCH(Table1[[#This Row],[NQF Number]],Table48[[#All],[NQF '#]],0)))))</f>
        <v>400</v>
      </c>
      <c r="G40" s="150" t="str">
        <f>IF(Table1[[#This Row],[NQF Number]]="NA"," ",IF(Table1[[#This Row],[NQF Number]]="No"," ",IF(INDEX(Table48[[#All],[CMS eCQM ID as of June 2020]],MATCH(Table1[[#This Row],[NQF Number]],Table48[[#All],[NQF '#]],0))=0,"",INDEX(Table48[[#All],[CMS eCQM ID as of June 2020]],MATCH(Table1[[#This Row],[NQF Number]],Table48[[#All],[NQF '#]],0)))))</f>
        <v/>
      </c>
      <c r="H40" s="150" t="str">
        <f>IF(Table1[[#This Row],[NQF Number]]="NA"," ",IF(Table1[[#This Row],[NQF Number]]="No"," ",INDEX(Table48[[#All],[Description]],MATCH(Table1[[#This Row],[NQF Number]],Table48[[#All],[NQF '#]],0))))</f>
        <v>Percentage of patients aged 18 years and older with one or more of the following: a history of injection drug use, receipt of a blood transfusion prior to 1992, receiving maintenance hemodialysis OR birthdate in the years 1945-1965 who received a one-time screening for HCV infection</v>
      </c>
      <c r="I40" s="180" t="str">
        <f>IF(Table1[[#This Row],[NQF Number]]="NA"," ",IF(Table1[[#This Row],[NQF Number]]="No"," ",INDEX(Table48[[#All],[Domain]],MATCH(Table1[[#This Row],[NQF Number]],Table48[[#All],[NQF '#]],0))))</f>
        <v>Prevention/Early Detection</v>
      </c>
      <c r="J40" s="180" t="str">
        <f>IF(Table1[[#This Row],[NQF Number]]="NA"," ",IF(Table1[[#This Row],[NQF Number]]="No"," ",INDEX(Table48[[#All],[Condition]],MATCH(Table1[[#This Row],[NQF Number]],Table48[[#All],[NQF '#]],0))))</f>
        <v>Infectious Disease</v>
      </c>
      <c r="K40" s="151" t="str">
        <f>IF(Table1[[#This Row],[NQF Number]]="NA"," ",IF(Table1[[#This Row],[NQF Number]]="No"," ",INDEX(Table48[[#All],[Measure Type]],MATCH(Table1[[#This Row],[NQF Number]],Table48[[#All],[NQF '#]],0))))</f>
        <v>Process</v>
      </c>
      <c r="L40" s="180" t="str">
        <f>IF(Table1[[#This Row],[NQF Number]]="NA"," ",IF(Table1[[#This Row],[NQF Number]]="No"," ",INDEX(Table48[[#All],[Populations]],MATCH(Table1[[#This Row],[NQF Number]],Table48[[#All],[NQF '#]],0))))</f>
        <v>Adult</v>
      </c>
      <c r="M40" s="151" t="str">
        <f>IF(Table1[[#This Row],[NQF Number]]="NA"," ",IF(Table1[[#This Row],[NQF Number]]="No"," ",INDEX(Table48[[#All],[Data Source]],MATCH(Table1[[#This Row],[NQF Number]],Table48[[#All],[NQF '#]],0))))</f>
        <v>Claims/Clinical Data</v>
      </c>
      <c r="N40" s="151">
        <f>IF(Table1[[#This Row],[NQF Number]]="NA"," ",IF(Table1[[#This Row],[NQF Number]]="No"," ",INDEX(Table48[[#All],[Disparities-sensitive Status]],MATCH(Table1[[#This Row],[NQF Number]],Table48[[#All],[NQF '#]],0))))</f>
        <v>0</v>
      </c>
      <c r="O40" s="151" t="s">
        <v>3985</v>
      </c>
      <c r="P40" s="151" t="s">
        <v>3986</v>
      </c>
      <c r="Q40" s="152"/>
      <c r="R40" s="152" t="s">
        <v>3987</v>
      </c>
      <c r="S40" s="153">
        <f>SUM(Table1[[#This Row],[Set A]:[Set J]])</f>
        <v>0</v>
      </c>
      <c r="T40" s="154"/>
      <c r="U40" s="154"/>
      <c r="V40" s="154"/>
      <c r="W40" s="154"/>
      <c r="X40" s="154"/>
      <c r="Y40" s="154"/>
      <c r="Z40" s="154"/>
      <c r="AA40" s="154"/>
      <c r="AB40" s="154"/>
      <c r="AC40" s="154"/>
      <c r="AD40" s="154"/>
      <c r="AE40" s="154"/>
      <c r="AF40" s="154"/>
      <c r="AG40" s="154"/>
      <c r="AH40" s="154"/>
      <c r="AI40" s="154"/>
      <c r="AJ40" s="154"/>
      <c r="AK40" s="154"/>
      <c r="AL40" s="154"/>
      <c r="AM40" s="154"/>
      <c r="AN40" s="155">
        <f>IF(Table1[[#This Row],[Criterion A]]="yes",2,IF(Table1[[#This Row],[Criterion A]]="somewhat",1,0))</f>
        <v>0</v>
      </c>
      <c r="AO40" s="151">
        <f>IF(Table1[[#This Row],[Criterion B]]="yes",2,IF(Table1[[#This Row],[Criterion B]]="somewhat",1,0))</f>
        <v>0</v>
      </c>
      <c r="AP40" s="151">
        <f>IF(Table1[[#This Row],[Criterion C]]="yes",2,IF(Table1[[#This Row],[Criterion C]]="somewhat",1,0))</f>
        <v>0</v>
      </c>
      <c r="AQ40" s="151">
        <f>IF(Table1[[#This Row],[Criterion D]]="yes",2,IF(Table1[[#This Row],[Criterion D]]="somewhat",1,0))</f>
        <v>0</v>
      </c>
      <c r="AR40" s="151">
        <f>IF(Table1[[#This Row],[Criterion E]]="yes",2,IF(Table1[[#This Row],[Criterion E]]="somewhat",1,0))</f>
        <v>0</v>
      </c>
      <c r="AS40" s="151">
        <f>IF(Table1[[#This Row],[Criterion F]]="yes",2,IF(Table1[[#This Row],[Criterion F]]="somewhat",1,0))</f>
        <v>0</v>
      </c>
      <c r="AT40" s="151">
        <f>IF(Table1[[#This Row],[Criterion G]]="yes",2,IF(Table1[[#This Row],[Criterion G]]="somewhat",1,0))</f>
        <v>0</v>
      </c>
      <c r="AU40" s="151">
        <f>IF(Table1[[#This Row],[Criterion H]]="yes",2,IF(Table1[[#This Row],[Criterion H]]="somewhat",1,0))</f>
        <v>0</v>
      </c>
      <c r="AV40" s="151">
        <f>IF(Table1[[#This Row],[Criterion I]]="yes",2,IF(Table1[[#This Row],[Criterion I]]="somewhat",1,0))</f>
        <v>0</v>
      </c>
      <c r="AW40" s="151">
        <f>IF(Table1[[#This Row],[Criterion J]]="yes",2,IF(Table1[[#This Row],[Criterion J]]="somewhat",1,0))</f>
        <v>0</v>
      </c>
      <c r="AX40"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40"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0" s="156">
        <f>COUNTIF(Table1[[#This Row],[
CMMI Comprehensive Primary Care Plus (CPC+)]:[
Core Quality Measures Collaborative Core Sets]],"*yes*")</f>
        <v>2</v>
      </c>
      <c r="BA40" s="156">
        <f>COUNTIF(Table1[[#This Row],[
CMS Hospital Value-Based Purchasing]:[
Joint Commission Performance  Measure List]],"*yes*")</f>
        <v>0</v>
      </c>
      <c r="BB40" s="156">
        <f>COUNTIF(Table1[[#This Row],[
Catalyst for Payment Reform Employer-Purchaser Measure Set]],"*yes*")</f>
        <v>0</v>
      </c>
      <c r="BC40" s="156">
        <f>COUNTIF(Table1[[#This Row],[
California AMP Commercial ACO Measure Set
]:[
Washington State Common Measure Set for Health Care Quality and Cost 
]],"*yes*")</f>
        <v>0</v>
      </c>
      <c r="BD40" s="33"/>
      <c r="BE40" s="151"/>
      <c r="BF40" s="151"/>
      <c r="BG40" s="151"/>
      <c r="BH40" s="151"/>
      <c r="BI40" s="151"/>
      <c r="BJ40" s="151"/>
      <c r="BK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S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Care(0359e), Gastroenterology, HIV/Hepatitis C (0359e))</v>
      </c>
      <c r="BT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0"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1" spans="1:81" ht="50.25" customHeight="1">
      <c r="A41" s="256">
        <v>36</v>
      </c>
      <c r="B41" s="149" t="str">
        <f>IF(Table1[[#This Row],[NQF Number]]="NA"," ",IF(Table1[[#This Row],[NQF Number]]="No"," ",INDEX(Table48[[#All],[Measure Name]],MATCH(Table1[[#This Row],[NQF Number]],Table48[[#All],[NQF '#]],0))))</f>
        <v>Complications/Patient Safety for Selected Indicators (Composite) [PSI-90]</v>
      </c>
      <c r="C41" s="192" t="s">
        <v>67</v>
      </c>
      <c r="D41" s="149" t="str">
        <f>IF(Table1[[#This Row],[NQF Number]]="NA"," ",IF(Table1[[#This Row],[NQF Number]]="No"," ",INDEX(Table48[[#All],[NQF Endorsement Status as of February 2021]],MATCH(Table1[[#This Row],[NQF Number]],Table48[[#All],[NQF '#]],0))))</f>
        <v>Endorsed</v>
      </c>
      <c r="E41" s="150" t="str">
        <f>IF(Table1[[#This Row],[NQF Number]]="NA"," ",IF(Table1[[#This Row],[NQF Number]]="No"," ",IF(INDEX(Table48[[#All],[Steward]],MATCH(Table1[[#This Row],[NQF Number]],Table48[[#All],[NQF '#]],0))=0,"",INDEX(Table48[[#All],[Steward]],MATCH(Table1[[#This Row],[NQF Number]],Table48[[#All],[NQF '#]],0)))))</f>
        <v>Agency for Healthcare Research and Quality</v>
      </c>
      <c r="F41" s="150" t="str">
        <f>IF(Table1[[#This Row],[NQF Number]]="NA"," ",IF(Table1[[#This Row],[NQF Number]]="No"," ",IF(INDEX(Table48[[#All],[CMS Quality ID]],MATCH(Table1[[#This Row],[NQF Number]],Table48[[#All],[NQF '#]],0))=0,"",INDEX(Table48[[#All],[CMS Quality ID]],MATCH(Table1[[#This Row],[NQF Number]],Table48[[#All],[NQF '#]],0)))))</f>
        <v/>
      </c>
      <c r="G41" s="150" t="str">
        <f>IF(Table1[[#This Row],[NQF Number]]="NA"," ",IF(Table1[[#This Row],[NQF Number]]="No"," ",IF(INDEX(Table48[[#All],[CMS eCQM ID as of June 2020]],MATCH(Table1[[#This Row],[NQF Number]],Table48[[#All],[NQF '#]],0))=0,"",INDEX(Table48[[#All],[CMS eCQM ID as of June 2020]],MATCH(Table1[[#This Row],[NQF Number]],Table48[[#All],[NQF '#]],0)))))</f>
        <v/>
      </c>
      <c r="H41" s="150" t="str">
        <f>IF(Table1[[#This Row],[NQF Number]]="NA"," ",IF(Table1[[#This Row],[NQF Number]]="No"," ",INDEX(Table48[[#All],[Description]],MATCH(Table1[[#This Row],[NQF Number]],Table48[[#All],[NQF '#]],0))))</f>
        <v>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v>
      </c>
      <c r="I41" s="180" t="str">
        <f>IF(Table1[[#This Row],[NQF Number]]="NA"," ",IF(Table1[[#This Row],[NQF Number]]="No"," ",INDEX(Table48[[#All],[Domain]],MATCH(Table1[[#This Row],[NQF Number]],Table48[[#All],[NQF '#]],0))))</f>
        <v>Hospital</v>
      </c>
      <c r="J41" s="180" t="str">
        <f>IF(Table1[[#This Row],[NQF Number]]="NA"," ",IF(Table1[[#This Row],[NQF Number]]="No"," ",INDEX(Table48[[#All],[Condition]],MATCH(Table1[[#This Row],[NQF Number]],Table48[[#All],[NQF '#]],0))))</f>
        <v>Patient Safety</v>
      </c>
      <c r="K41" s="151" t="str">
        <f>IF(Table1[[#This Row],[NQF Number]]="NA"," ",IF(Table1[[#This Row],[NQF Number]]="No"," ",INDEX(Table48[[#All],[Measure Type]],MATCH(Table1[[#This Row],[NQF Number]],Table48[[#All],[NQF '#]],0))))</f>
        <v>Outcome</v>
      </c>
      <c r="L41" s="180" t="str">
        <f>IF(Table1[[#This Row],[NQF Number]]="NA"," ",IF(Table1[[#This Row],[NQF Number]]="No"," ",INDEX(Table48[[#All],[Populations]],MATCH(Table1[[#This Row],[NQF Number]],Table48[[#All],[NQF '#]],0))))</f>
        <v>Adult</v>
      </c>
      <c r="M41" s="151" t="str">
        <f>IF(Table1[[#This Row],[NQF Number]]="NA"," ",IF(Table1[[#This Row],[NQF Number]]="No"," ",INDEX(Table48[[#All],[Data Source]],MATCH(Table1[[#This Row],[NQF Number]],Table48[[#All],[NQF '#]],0))))</f>
        <v>Claims</v>
      </c>
      <c r="N41" s="151">
        <f>IF(Table1[[#This Row],[NQF Number]]="NA"," ",IF(Table1[[#This Row],[NQF Number]]="No"," ",INDEX(Table48[[#All],[Disparities-sensitive Status]],MATCH(Table1[[#This Row],[NQF Number]],Table48[[#All],[NQF '#]],0))))</f>
        <v>0</v>
      </c>
      <c r="O41" s="151" t="s">
        <v>3985</v>
      </c>
      <c r="P41" s="151" t="s">
        <v>3986</v>
      </c>
      <c r="Q41" s="152"/>
      <c r="R41" s="152" t="s">
        <v>1925</v>
      </c>
      <c r="S41" s="153">
        <f>SUM(Table1[[#This Row],[Set A]:[Set J]])</f>
        <v>0</v>
      </c>
      <c r="T41" s="154"/>
      <c r="U41" s="154"/>
      <c r="V41" s="154"/>
      <c r="W41" s="154"/>
      <c r="X41" s="154"/>
      <c r="Y41" s="154"/>
      <c r="Z41" s="154"/>
      <c r="AA41" s="154"/>
      <c r="AB41" s="154"/>
      <c r="AC41" s="154"/>
      <c r="AD41" s="154"/>
      <c r="AE41" s="154"/>
      <c r="AF41" s="154"/>
      <c r="AG41" s="154"/>
      <c r="AH41" s="154"/>
      <c r="AI41" s="154"/>
      <c r="AJ41" s="154"/>
      <c r="AK41" s="154"/>
      <c r="AL41" s="154"/>
      <c r="AM41" s="154"/>
      <c r="AN41" s="155">
        <f>IF(Table1[[#This Row],[Criterion A]]="yes",2,IF(Table1[[#This Row],[Criterion A]]="somewhat",1,0))</f>
        <v>0</v>
      </c>
      <c r="AO41" s="151">
        <f>IF(Table1[[#This Row],[Criterion B]]="yes",2,IF(Table1[[#This Row],[Criterion B]]="somewhat",1,0))</f>
        <v>0</v>
      </c>
      <c r="AP41" s="151">
        <f>IF(Table1[[#This Row],[Criterion C]]="yes",2,IF(Table1[[#This Row],[Criterion C]]="somewhat",1,0))</f>
        <v>0</v>
      </c>
      <c r="AQ41" s="151">
        <f>IF(Table1[[#This Row],[Criterion D]]="yes",2,IF(Table1[[#This Row],[Criterion D]]="somewhat",1,0))</f>
        <v>0</v>
      </c>
      <c r="AR41" s="151">
        <f>IF(Table1[[#This Row],[Criterion E]]="yes",2,IF(Table1[[#This Row],[Criterion E]]="somewhat",1,0))</f>
        <v>0</v>
      </c>
      <c r="AS41" s="151">
        <f>IF(Table1[[#This Row],[Criterion F]]="yes",2,IF(Table1[[#This Row],[Criterion F]]="somewhat",1,0))</f>
        <v>0</v>
      </c>
      <c r="AT41" s="151">
        <f>IF(Table1[[#This Row],[Criterion G]]="yes",2,IF(Table1[[#This Row],[Criterion G]]="somewhat",1,0))</f>
        <v>0</v>
      </c>
      <c r="AU41" s="151">
        <f>IF(Table1[[#This Row],[Criterion H]]="yes",2,IF(Table1[[#This Row],[Criterion H]]="somewhat",1,0))</f>
        <v>0</v>
      </c>
      <c r="AV41" s="151">
        <f>IF(Table1[[#This Row],[Criterion I]]="yes",2,IF(Table1[[#This Row],[Criterion I]]="somewhat",1,0))</f>
        <v>0</v>
      </c>
      <c r="AW41" s="151">
        <f>IF(Table1[[#This Row],[Criterion J]]="yes",2,IF(Table1[[#This Row],[Criterion J]]="somewhat",1,0))</f>
        <v>0</v>
      </c>
      <c r="AX41"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41"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1" s="156">
        <f>COUNTIF(Table1[[#This Row],[
CMMI Comprehensive Primary Care Plus (CPC+)]:[
Core Quality Measures Collaborative Core Sets]],"*yes*")</f>
        <v>0</v>
      </c>
      <c r="BA41" s="156">
        <f>COUNTIF(Table1[[#This Row],[
CMS Hospital Value-Based Purchasing]:[
Joint Commission Performance  Measure List]],"*yes*")</f>
        <v>1</v>
      </c>
      <c r="BB41" s="156">
        <f>COUNTIF(Table1[[#This Row],[
Catalyst for Payment Reform Employer-Purchaser Measure Set]],"*yes*")</f>
        <v>1</v>
      </c>
      <c r="BC41" s="156">
        <f>COUNTIF(Table1[[#This Row],[
California AMP Commercial ACO Measure Set
]:[
Washington State Common Measure Set for Health Care Quality and Cost 
]],"*yes*")</f>
        <v>1</v>
      </c>
      <c r="BD41" s="33"/>
      <c r="BE41" s="151"/>
      <c r="BF41" s="151"/>
      <c r="BG41" s="151"/>
      <c r="BH41" s="151"/>
      <c r="BI41" s="151"/>
      <c r="BJ41" s="151"/>
      <c r="BK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(PSI-90)</v>
      </c>
      <c r="BV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1"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2" spans="1:81" ht="50.25" customHeight="1">
      <c r="A42" s="256">
        <v>37</v>
      </c>
      <c r="B42" s="149" t="s">
        <v>3949</v>
      </c>
      <c r="C42" s="192" t="s">
        <v>3947</v>
      </c>
      <c r="D42" s="149" t="s">
        <v>2401</v>
      </c>
      <c r="E42" s="150" t="s">
        <v>1379</v>
      </c>
      <c r="F42" s="150" t="e">
        <f>IF(Table1[[#This Row],[NQF Number]]="NA"," ",IF(Table1[[#This Row],[NQF Number]]="No"," ",IF(INDEX(Table48[[#All],[CMS Quality ID]],MATCH(Table1[[#This Row],[NQF Number]],Table48[[#All],[NQF '#]],0))=0,"",INDEX(Table48[[#All],[CMS Quality ID]],MATCH(Table1[[#This Row],[NQF Number]],Table48[[#All],[NQF '#]],0)))))</f>
        <v>#N/A</v>
      </c>
      <c r="G42" s="150" t="e">
        <f>IF(Table1[[#This Row],[NQF Number]]="NA"," ",IF(Table1[[#This Row],[NQF Number]]="No"," ",IF(INDEX(Table48[[#All],[CMS eCQM ID as of June 2020]],MATCH(Table1[[#This Row],[NQF Number]],Table48[[#All],[NQF '#]],0))=0,"",INDEX(Table48[[#All],[CMS eCQM ID as of June 2020]],MATCH(Table1[[#This Row],[NQF Number]],Table48[[#All],[NQF '#]],0)))))</f>
        <v>#N/A</v>
      </c>
      <c r="H42" s="150" t="s">
        <v>3948</v>
      </c>
      <c r="I42" s="180" t="s">
        <v>1924</v>
      </c>
      <c r="J42" s="180" t="s">
        <v>1925</v>
      </c>
      <c r="K42" s="151" t="s">
        <v>1915</v>
      </c>
      <c r="L42" s="180" t="e">
        <f>IF(Table1[[#This Row],[NQF Number]]="NA"," ",IF(Table1[[#This Row],[NQF Number]]="No"," ",INDEX(Table48[[#All],[Populations]],MATCH(Table1[[#This Row],[NQF Number]],Table48[[#All],[NQF '#]],0))))</f>
        <v>#N/A</v>
      </c>
      <c r="M42" s="151" t="e">
        <f>IF(Table1[[#This Row],[NQF Number]]="NA"," ",IF(Table1[[#This Row],[NQF Number]]="No"," ",INDEX(Table48[[#All],[Data Source]],MATCH(Table1[[#This Row],[NQF Number]],Table48[[#All],[NQF '#]],0))))</f>
        <v>#N/A</v>
      </c>
      <c r="N42" s="151" t="e">
        <f>IF(Table1[[#This Row],[NQF Number]]="NA"," ",IF(Table1[[#This Row],[NQF Number]]="No"," ",INDEX(Table48[[#All],[Disparities-sensitive Status]],MATCH(Table1[[#This Row],[NQF Number]],Table48[[#All],[NQF '#]],0))))</f>
        <v>#N/A</v>
      </c>
      <c r="O42" s="151" t="s">
        <v>3985</v>
      </c>
      <c r="P42" s="151" t="s">
        <v>3986</v>
      </c>
      <c r="Q42" s="152"/>
      <c r="R42" s="152" t="s">
        <v>1925</v>
      </c>
      <c r="S42" s="153">
        <f>SUM(Table1[[#This Row],[Set A]:[Set J]])</f>
        <v>0</v>
      </c>
      <c r="T42" s="154"/>
      <c r="U42" s="154"/>
      <c r="V42" s="154"/>
      <c r="W42" s="154"/>
      <c r="X42" s="154"/>
      <c r="Y42" s="154"/>
      <c r="Z42" s="154"/>
      <c r="AA42" s="154"/>
      <c r="AB42" s="154"/>
      <c r="AC42" s="154"/>
      <c r="AD42" s="154"/>
      <c r="AE42" s="154"/>
      <c r="AF42" s="154"/>
      <c r="AG42" s="154"/>
      <c r="AH42" s="154"/>
      <c r="AI42" s="154"/>
      <c r="AJ42" s="154"/>
      <c r="AK42" s="154"/>
      <c r="AL42" s="154"/>
      <c r="AM42" s="154"/>
      <c r="AN42" s="155">
        <f>IF(Table1[[#This Row],[Criterion A]]="yes",2,IF(Table1[[#This Row],[Criterion A]]="somewhat",1,0))</f>
        <v>0</v>
      </c>
      <c r="AO42" s="151">
        <f>IF(Table1[[#This Row],[Criterion B]]="yes",2,IF(Table1[[#This Row],[Criterion B]]="somewhat",1,0))</f>
        <v>0</v>
      </c>
      <c r="AP42" s="151">
        <f>IF(Table1[[#This Row],[Criterion C]]="yes",2,IF(Table1[[#This Row],[Criterion C]]="somewhat",1,0))</f>
        <v>0</v>
      </c>
      <c r="AQ42" s="151">
        <f>IF(Table1[[#This Row],[Criterion D]]="yes",2,IF(Table1[[#This Row],[Criterion D]]="somewhat",1,0))</f>
        <v>0</v>
      </c>
      <c r="AR42" s="151">
        <f>IF(Table1[[#This Row],[Criterion E]]="yes",2,IF(Table1[[#This Row],[Criterion E]]="somewhat",1,0))</f>
        <v>0</v>
      </c>
      <c r="AS42" s="151">
        <f>IF(Table1[[#This Row],[Criterion F]]="yes",2,IF(Table1[[#This Row],[Criterion F]]="somewhat",1,0))</f>
        <v>0</v>
      </c>
      <c r="AT42" s="151">
        <f>IF(Table1[[#This Row],[Criterion G]]="yes",2,IF(Table1[[#This Row],[Criterion G]]="somewhat",1,0))</f>
        <v>0</v>
      </c>
      <c r="AU42" s="151">
        <f>IF(Table1[[#This Row],[Criterion H]]="yes",2,IF(Table1[[#This Row],[Criterion H]]="somewhat",1,0))</f>
        <v>0</v>
      </c>
      <c r="AV42" s="151">
        <f>IF(Table1[[#This Row],[Criterion I]]="yes",2,IF(Table1[[#This Row],[Criterion I]]="somewhat",1,0))</f>
        <v>0</v>
      </c>
      <c r="AW42" s="151">
        <f>IF(Table1[[#This Row],[Criterion J]]="yes",2,IF(Table1[[#This Row],[Criterion J]]="somewhat",1,0))</f>
        <v>0</v>
      </c>
      <c r="AX42"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2"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2" s="156">
        <f>COUNTIF(Table1[[#This Row],[
CMMI Comprehensive Primary Care Plus (CPC+)]:[
Core Quality Measures Collaborative Core Sets]],"*yes*")</f>
        <v>0</v>
      </c>
      <c r="BA42" s="156">
        <f>COUNTIF(Table1[[#This Row],[
CMS Hospital Value-Based Purchasing]:[
Joint Commission Performance  Measure List]],"*yes*")</f>
        <v>0</v>
      </c>
      <c r="BB42" s="156">
        <f>COUNTIF(Table1[[#This Row],[
Catalyst for Payment Reform Employer-Purchaser Measure Set]],"*yes*")</f>
        <v>0</v>
      </c>
      <c r="BC42" s="156">
        <f>COUNTIF(Table1[[#This Row],[
California AMP Commercial ACO Measure Set
]:[
Washington State Common Measure Set for Health Care Quality and Cost 
]],"*yes*")</f>
        <v>0</v>
      </c>
      <c r="BD42" s="33"/>
      <c r="BE42" s="151"/>
      <c r="BF42" s="151"/>
      <c r="BG42" s="151"/>
      <c r="BH42" s="151"/>
      <c r="BI42" s="151"/>
      <c r="BJ42" s="151"/>
      <c r="BK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42"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43" spans="1:81" ht="50.25" customHeight="1">
      <c r="A43" s="256">
        <v>38</v>
      </c>
      <c r="B43" s="149" t="str">
        <f>IF(Table1[[#This Row],[NQF Number]]="NA"," ",IF(Table1[[#This Row],[NQF Number]]="No"," ",INDEX(Table48[[#All],[Measure Name]],MATCH(Table1[[#This Row],[NQF Number]],Table48[[#All],[NQF '#]],0))))</f>
        <v>Death Rate among Surgical Inpatients with Serious Treatable Complications (PSI-4)</v>
      </c>
      <c r="C43" s="192" t="s">
        <v>256</v>
      </c>
      <c r="D43" s="149" t="str">
        <f>IF(Table1[[#This Row],[NQF Number]]="NA"," ",IF(Table1[[#This Row],[NQF Number]]="No"," ",INDEX(Table48[[#All],[NQF Endorsement Status as of February 2021]],MATCH(Table1[[#This Row],[NQF Number]],Table48[[#All],[NQF '#]],0))))</f>
        <v>No Longer Endorsed</v>
      </c>
      <c r="E43" s="150" t="str">
        <f>IF(Table1[[#This Row],[NQF Number]]="NA"," ",IF(Table1[[#This Row],[NQF Number]]="No"," ",IF(INDEX(Table48[[#All],[Steward]],MATCH(Table1[[#This Row],[NQF Number]],Table48[[#All],[NQF '#]],0))=0,"",INDEX(Table48[[#All],[Steward]],MATCH(Table1[[#This Row],[NQF Number]],Table48[[#All],[NQF '#]],0)))))</f>
        <v>Agency for Healthcare Research and Quality</v>
      </c>
      <c r="F43" s="150" t="str">
        <f>IF(Table1[[#This Row],[NQF Number]]="NA"," ",IF(Table1[[#This Row],[NQF Number]]="No"," ",IF(INDEX(Table48[[#All],[CMS Quality ID]],MATCH(Table1[[#This Row],[NQF Number]],Table48[[#All],[NQF '#]],0))=0,"",INDEX(Table48[[#All],[CMS Quality ID]],MATCH(Table1[[#This Row],[NQF Number]],Table48[[#All],[NQF '#]],0)))))</f>
        <v/>
      </c>
      <c r="G43" s="150" t="str">
        <f>IF(Table1[[#This Row],[NQF Number]]="NA"," ",IF(Table1[[#This Row],[NQF Number]]="No"," ",IF(INDEX(Table48[[#All],[CMS eCQM ID as of June 2020]],MATCH(Table1[[#This Row],[NQF Number]],Table48[[#All],[NQF '#]],0))=0,"",INDEX(Table48[[#All],[CMS eCQM ID as of June 2020]],MATCH(Table1[[#This Row],[NQF Number]],Table48[[#All],[NQF '#]],0)))))</f>
        <v/>
      </c>
      <c r="H43" s="150" t="str">
        <f>IF(Table1[[#This Row],[NQF Number]]="NA"," ",IF(Table1[[#This Row],[NQF Number]]="No"," ",INDEX(Table48[[#All],[Description]],MATCH(Table1[[#This Row],[NQF Number]],Table48[[#All],[NQF '#]],0))))</f>
        <v>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v>
      </c>
      <c r="I43" s="180" t="str">
        <f>IF(Table1[[#This Row],[NQF Number]]="NA"," ",IF(Table1[[#This Row],[NQF Number]]="No"," ",INDEX(Table48[[#All],[Domain]],MATCH(Table1[[#This Row],[NQF Number]],Table48[[#All],[NQF '#]],0))))</f>
        <v>Population Health</v>
      </c>
      <c r="J43" s="180" t="str">
        <f>IF(Table1[[#This Row],[NQF Number]]="NA"," ",IF(Table1[[#This Row],[NQF Number]]="No"," ",INDEX(Table48[[#All],[Condition]],MATCH(Table1[[#This Row],[NQF Number]],Table48[[#All],[NQF '#]],0))))</f>
        <v>Patient Safety</v>
      </c>
      <c r="K43" s="151" t="str">
        <f>IF(Table1[[#This Row],[NQF Number]]="NA"," ",IF(Table1[[#This Row],[NQF Number]]="No"," ",INDEX(Table48[[#All],[Measure Type]],MATCH(Table1[[#This Row],[NQF Number]],Table48[[#All],[NQF '#]],0))))</f>
        <v>Outcome</v>
      </c>
      <c r="L43" s="180" t="str">
        <f>IF(Table1[[#This Row],[NQF Number]]="NA"," ",IF(Table1[[#This Row],[NQF Number]]="No"," ",INDEX(Table48[[#All],[Populations]],MATCH(Table1[[#This Row],[NQF Number]],Table48[[#All],[NQF '#]],0))))</f>
        <v>Adult</v>
      </c>
      <c r="M43" s="151" t="str">
        <f>IF(Table1[[#This Row],[NQF Number]]="NA"," ",IF(Table1[[#This Row],[NQF Number]]="No"," ",INDEX(Table48[[#All],[Data Source]],MATCH(Table1[[#This Row],[NQF Number]],Table48[[#All],[NQF '#]],0))))</f>
        <v>Claims</v>
      </c>
      <c r="N43" s="151">
        <f>IF(Table1[[#This Row],[NQF Number]]="NA"," ",IF(Table1[[#This Row],[NQF Number]]="No"," ",INDEX(Table48[[#All],[Disparities-sensitive Status]],MATCH(Table1[[#This Row],[NQF Number]],Table48[[#All],[NQF '#]],0))))</f>
        <v>0</v>
      </c>
      <c r="O43" s="151" t="s">
        <v>3985</v>
      </c>
      <c r="P43" s="151" t="s">
        <v>3986</v>
      </c>
      <c r="Q43" s="152"/>
      <c r="R43" s="152" t="s">
        <v>1925</v>
      </c>
      <c r="S43" s="153">
        <f>SUM(Table1[[#This Row],[Set A]:[Set J]])</f>
        <v>0</v>
      </c>
      <c r="T43" s="154"/>
      <c r="U43" s="154"/>
      <c r="V43" s="154"/>
      <c r="W43" s="154"/>
      <c r="X43" s="154"/>
      <c r="Y43" s="154"/>
      <c r="Z43" s="154"/>
      <c r="AA43" s="154"/>
      <c r="AB43" s="154"/>
      <c r="AC43" s="154"/>
      <c r="AD43" s="154"/>
      <c r="AE43" s="154"/>
      <c r="AF43" s="154"/>
      <c r="AG43" s="154"/>
      <c r="AH43" s="154"/>
      <c r="AI43" s="154"/>
      <c r="AJ43" s="154"/>
      <c r="AK43" s="154"/>
      <c r="AL43" s="154"/>
      <c r="AM43" s="154"/>
      <c r="AN43" s="155">
        <f>IF(Table1[[#This Row],[Criterion A]]="yes",2,IF(Table1[[#This Row],[Criterion A]]="somewhat",1,0))</f>
        <v>0</v>
      </c>
      <c r="AO43" s="151">
        <f>IF(Table1[[#This Row],[Criterion B]]="yes",2,IF(Table1[[#This Row],[Criterion B]]="somewhat",1,0))</f>
        <v>0</v>
      </c>
      <c r="AP43" s="151">
        <f>IF(Table1[[#This Row],[Criterion C]]="yes",2,IF(Table1[[#This Row],[Criterion C]]="somewhat",1,0))</f>
        <v>0</v>
      </c>
      <c r="AQ43" s="151">
        <f>IF(Table1[[#This Row],[Criterion D]]="yes",2,IF(Table1[[#This Row],[Criterion D]]="somewhat",1,0))</f>
        <v>0</v>
      </c>
      <c r="AR43" s="151">
        <f>IF(Table1[[#This Row],[Criterion E]]="yes",2,IF(Table1[[#This Row],[Criterion E]]="somewhat",1,0))</f>
        <v>0</v>
      </c>
      <c r="AS43" s="151">
        <f>IF(Table1[[#This Row],[Criterion F]]="yes",2,IF(Table1[[#This Row],[Criterion F]]="somewhat",1,0))</f>
        <v>0</v>
      </c>
      <c r="AT43" s="151">
        <f>IF(Table1[[#This Row],[Criterion G]]="yes",2,IF(Table1[[#This Row],[Criterion G]]="somewhat",1,0))</f>
        <v>0</v>
      </c>
      <c r="AU43" s="151">
        <f>IF(Table1[[#This Row],[Criterion H]]="yes",2,IF(Table1[[#This Row],[Criterion H]]="somewhat",1,0))</f>
        <v>0</v>
      </c>
      <c r="AV43" s="151">
        <f>IF(Table1[[#This Row],[Criterion I]]="yes",2,IF(Table1[[#This Row],[Criterion I]]="somewhat",1,0))</f>
        <v>0</v>
      </c>
      <c r="AW43" s="151">
        <f>IF(Table1[[#This Row],[Criterion J]]="yes",2,IF(Table1[[#This Row],[Criterion J]]="somewhat",1,0))</f>
        <v>0</v>
      </c>
      <c r="AX43"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43"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3" s="156">
        <f>COUNTIF(Table1[[#This Row],[
CMMI Comprehensive Primary Care Plus (CPC+)]:[
Core Quality Measures Collaborative Core Sets]],"*yes*")</f>
        <v>0</v>
      </c>
      <c r="BA43" s="156">
        <f>COUNTIF(Table1[[#This Row],[
CMS Hospital Value-Based Purchasing]:[
Joint Commission Performance  Measure List]],"*yes*")</f>
        <v>1</v>
      </c>
      <c r="BB43" s="156">
        <f>COUNTIF(Table1[[#This Row],[
Catalyst for Payment Reform Employer-Purchaser Measure Set]],"*yes*")</f>
        <v>0</v>
      </c>
      <c r="BC43" s="156">
        <f>COUNTIF(Table1[[#This Row],[
California AMP Commercial ACO Measure Set
]:[
Washington State Common Measure Set for Health Care Quality and Cost 
]],"*yes*")</f>
        <v>0</v>
      </c>
      <c r="BD43" s="33"/>
      <c r="BE43" s="151"/>
      <c r="BF43" s="151"/>
      <c r="BG43" s="151"/>
      <c r="BH43" s="151"/>
      <c r="BI43" s="151"/>
      <c r="BJ43" s="151"/>
      <c r="BK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v>
      </c>
      <c r="BV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3"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4" spans="1:81" ht="50.25" customHeight="1">
      <c r="A44" s="256">
        <v>39</v>
      </c>
      <c r="B44" s="149" t="s">
        <v>3965</v>
      </c>
      <c r="C44" s="192" t="s">
        <v>3964</v>
      </c>
      <c r="D44" s="149" t="s">
        <v>2401</v>
      </c>
      <c r="E44" s="150" t="s">
        <v>3966</v>
      </c>
      <c r="F44" s="150" t="e">
        <f>IF(Table1[[#This Row],[NQF Number]]="NA"," ",IF(Table1[[#This Row],[NQF Number]]="No"," ",IF(INDEX(Table48[[#All],[CMS Quality ID]],MATCH(Table1[[#This Row],[NQF Number]],Table48[[#All],[NQF '#]],0))=0,"",INDEX(Table48[[#All],[CMS Quality ID]],MATCH(Table1[[#This Row],[NQF Number]],Table48[[#All],[NQF '#]],0)))))</f>
        <v>#N/A</v>
      </c>
      <c r="G44" s="150" t="e">
        <f>IF(Table1[[#This Row],[NQF Number]]="NA"," ",IF(Table1[[#This Row],[NQF Number]]="No"," ",IF(INDEX(Table48[[#All],[CMS eCQM ID as of June 2020]],MATCH(Table1[[#This Row],[NQF Number]],Table48[[#All],[NQF '#]],0))=0,"",INDEX(Table48[[#All],[CMS eCQM ID as of June 2020]],MATCH(Table1[[#This Row],[NQF Number]],Table48[[#All],[NQF '#]],0)))))</f>
        <v>#N/A</v>
      </c>
      <c r="H44" s="150" t="s">
        <v>3967</v>
      </c>
      <c r="I44" s="180"/>
      <c r="J44" s="180"/>
      <c r="K44" s="151" t="s">
        <v>3502</v>
      </c>
      <c r="L44" s="180" t="e">
        <f>IF(Table1[[#This Row],[NQF Number]]="NA"," ",IF(Table1[[#This Row],[NQF Number]]="No"," ",INDEX(Table48[[#All],[Populations]],MATCH(Table1[[#This Row],[NQF Number]],Table48[[#All],[NQF '#]],0))))</f>
        <v>#N/A</v>
      </c>
      <c r="M44" s="151" t="e">
        <f>IF(Table1[[#This Row],[NQF Number]]="NA"," ",IF(Table1[[#This Row],[NQF Number]]="No"," ",INDEX(Table48[[#All],[Data Source]],MATCH(Table1[[#This Row],[NQF Number]],Table48[[#All],[NQF '#]],0))))</f>
        <v>#N/A</v>
      </c>
      <c r="N44" s="151" t="e">
        <f>IF(Table1[[#This Row],[NQF Number]]="NA"," ",IF(Table1[[#This Row],[NQF Number]]="No"," ",INDEX(Table48[[#All],[Disparities-sensitive Status]],MATCH(Table1[[#This Row],[NQF Number]],Table48[[#All],[NQF '#]],0))))</f>
        <v>#N/A</v>
      </c>
      <c r="O44" s="151" t="s">
        <v>3985</v>
      </c>
      <c r="P44" s="151" t="s">
        <v>3986</v>
      </c>
      <c r="Q44" s="152"/>
      <c r="R44" s="152" t="s">
        <v>3502</v>
      </c>
      <c r="S44" s="153">
        <f>SUM(Table1[[#This Row],[Set A]:[Set J]])</f>
        <v>0</v>
      </c>
      <c r="T44" s="154"/>
      <c r="U44" s="154"/>
      <c r="V44" s="154"/>
      <c r="W44" s="154"/>
      <c r="X44" s="154"/>
      <c r="Y44" s="154"/>
      <c r="Z44" s="154"/>
      <c r="AA44" s="154"/>
      <c r="AB44" s="154"/>
      <c r="AC44" s="154"/>
      <c r="AD44" s="154"/>
      <c r="AE44" s="154"/>
      <c r="AF44" s="154"/>
      <c r="AG44" s="154"/>
      <c r="AH44" s="154"/>
      <c r="AI44" s="154"/>
      <c r="AJ44" s="154"/>
      <c r="AK44" s="154"/>
      <c r="AL44" s="154"/>
      <c r="AM44" s="154"/>
      <c r="AN44" s="155">
        <f>IF(Table1[[#This Row],[Criterion A]]="yes",2,IF(Table1[[#This Row],[Criterion A]]="somewhat",1,0))</f>
        <v>0</v>
      </c>
      <c r="AO44" s="151">
        <f>IF(Table1[[#This Row],[Criterion B]]="yes",2,IF(Table1[[#This Row],[Criterion B]]="somewhat",1,0))</f>
        <v>0</v>
      </c>
      <c r="AP44" s="151">
        <f>IF(Table1[[#This Row],[Criterion C]]="yes",2,IF(Table1[[#This Row],[Criterion C]]="somewhat",1,0))</f>
        <v>0</v>
      </c>
      <c r="AQ44" s="151">
        <f>IF(Table1[[#This Row],[Criterion D]]="yes",2,IF(Table1[[#This Row],[Criterion D]]="somewhat",1,0))</f>
        <v>0</v>
      </c>
      <c r="AR44" s="151">
        <f>IF(Table1[[#This Row],[Criterion E]]="yes",2,IF(Table1[[#This Row],[Criterion E]]="somewhat",1,0))</f>
        <v>0</v>
      </c>
      <c r="AS44" s="151">
        <f>IF(Table1[[#This Row],[Criterion F]]="yes",2,IF(Table1[[#This Row],[Criterion F]]="somewhat",1,0))</f>
        <v>0</v>
      </c>
      <c r="AT44" s="151">
        <f>IF(Table1[[#This Row],[Criterion G]]="yes",2,IF(Table1[[#This Row],[Criterion G]]="somewhat",1,0))</f>
        <v>0</v>
      </c>
      <c r="AU44" s="151">
        <f>IF(Table1[[#This Row],[Criterion H]]="yes",2,IF(Table1[[#This Row],[Criterion H]]="somewhat",1,0))</f>
        <v>0</v>
      </c>
      <c r="AV44" s="151">
        <f>IF(Table1[[#This Row],[Criterion I]]="yes",2,IF(Table1[[#This Row],[Criterion I]]="somewhat",1,0))</f>
        <v>0</v>
      </c>
      <c r="AW44" s="151">
        <f>IF(Table1[[#This Row],[Criterion J]]="yes",2,IF(Table1[[#This Row],[Criterion J]]="somewhat",1,0))</f>
        <v>0</v>
      </c>
      <c r="AX44"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4"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4" s="156">
        <f>COUNTIF(Table1[[#This Row],[
CMMI Comprehensive Primary Care Plus (CPC+)]:[
Core Quality Measures Collaborative Core Sets]],"*yes*")</f>
        <v>0</v>
      </c>
      <c r="BA44" s="156">
        <f>COUNTIF(Table1[[#This Row],[
CMS Hospital Value-Based Purchasing]:[
Joint Commission Performance  Measure List]],"*yes*")</f>
        <v>0</v>
      </c>
      <c r="BB44" s="156">
        <f>COUNTIF(Table1[[#This Row],[
Catalyst for Payment Reform Employer-Purchaser Measure Set]],"*yes*")</f>
        <v>0</v>
      </c>
      <c r="BC44" s="156">
        <f>COUNTIF(Table1[[#This Row],[
California AMP Commercial ACO Measure Set
]:[
Washington State Common Measure Set for Health Care Quality and Cost 
]],"*yes*")</f>
        <v>0</v>
      </c>
      <c r="BD44" s="33"/>
      <c r="BE44" s="151"/>
      <c r="BF44" s="151"/>
      <c r="BG44" s="151"/>
      <c r="BH44" s="151"/>
      <c r="BI44" s="151"/>
      <c r="BJ44" s="151"/>
      <c r="BK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44"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45" spans="1:81" ht="50.25" customHeight="1">
      <c r="A45" s="256">
        <v>40</v>
      </c>
      <c r="B45" s="149" t="s">
        <v>3976</v>
      </c>
      <c r="C45" s="192" t="s">
        <v>3975</v>
      </c>
      <c r="D45" s="149" t="s">
        <v>2401</v>
      </c>
      <c r="E45" s="150" t="s">
        <v>3977</v>
      </c>
      <c r="F45" s="150" t="e">
        <f>IF(Table1[[#This Row],[NQF Number]]="NA"," ",IF(Table1[[#This Row],[NQF Number]]="No"," ",IF(INDEX(Table48[[#All],[CMS Quality ID]],MATCH(Table1[[#This Row],[NQF Number]],Table48[[#All],[NQF '#]],0))=0,"",INDEX(Table48[[#All],[CMS Quality ID]],MATCH(Table1[[#This Row],[NQF Number]],Table48[[#All],[NQF '#]],0)))))</f>
        <v>#N/A</v>
      </c>
      <c r="G45" s="150" t="e">
        <f>IF(Table1[[#This Row],[NQF Number]]="NA"," ",IF(Table1[[#This Row],[NQF Number]]="No"," ",IF(INDEX(Table48[[#All],[CMS eCQM ID as of June 2020]],MATCH(Table1[[#This Row],[NQF Number]],Table48[[#All],[NQF '#]],0))=0,"",INDEX(Table48[[#All],[CMS eCQM ID as of June 2020]],MATCH(Table1[[#This Row],[NQF Number]],Table48[[#All],[NQF '#]],0)))))</f>
        <v>#N/A</v>
      </c>
      <c r="H45" s="150" t="s">
        <v>3978</v>
      </c>
      <c r="I45" s="180"/>
      <c r="J45" s="180"/>
      <c r="K45" s="151" t="s">
        <v>3502</v>
      </c>
      <c r="L45" s="180" t="e">
        <f>IF(Table1[[#This Row],[NQF Number]]="NA"," ",IF(Table1[[#This Row],[NQF Number]]="No"," ",INDEX(Table48[[#All],[Populations]],MATCH(Table1[[#This Row],[NQF Number]],Table48[[#All],[NQF '#]],0))))</f>
        <v>#N/A</v>
      </c>
      <c r="M45" s="151" t="e">
        <f>IF(Table1[[#This Row],[NQF Number]]="NA"," ",IF(Table1[[#This Row],[NQF Number]]="No"," ",INDEX(Table48[[#All],[Data Source]],MATCH(Table1[[#This Row],[NQF Number]],Table48[[#All],[NQF '#]],0))))</f>
        <v>#N/A</v>
      </c>
      <c r="N45" s="151" t="e">
        <f>IF(Table1[[#This Row],[NQF Number]]="NA"," ",IF(Table1[[#This Row],[NQF Number]]="No"," ",INDEX(Table48[[#All],[Disparities-sensitive Status]],MATCH(Table1[[#This Row],[NQF Number]],Table48[[#All],[NQF '#]],0))))</f>
        <v>#N/A</v>
      </c>
      <c r="O45" s="151" t="s">
        <v>3985</v>
      </c>
      <c r="P45" s="151" t="s">
        <v>3986</v>
      </c>
      <c r="Q45" s="152"/>
      <c r="R45" s="152" t="s">
        <v>3502</v>
      </c>
      <c r="S45" s="153">
        <f>SUM(Table1[[#This Row],[Set A]:[Set J]])</f>
        <v>0</v>
      </c>
      <c r="T45" s="154"/>
      <c r="U45" s="154"/>
      <c r="V45" s="154"/>
      <c r="W45" s="154"/>
      <c r="X45" s="154"/>
      <c r="Y45" s="154"/>
      <c r="Z45" s="154"/>
      <c r="AA45" s="154"/>
      <c r="AB45" s="154"/>
      <c r="AC45" s="154"/>
      <c r="AD45" s="154"/>
      <c r="AE45" s="154"/>
      <c r="AF45" s="154"/>
      <c r="AG45" s="154"/>
      <c r="AH45" s="154"/>
      <c r="AI45" s="154"/>
      <c r="AJ45" s="154"/>
      <c r="AK45" s="154"/>
      <c r="AL45" s="154"/>
      <c r="AM45" s="154"/>
      <c r="AN45" s="155">
        <f>IF(Table1[[#This Row],[Criterion A]]="yes",2,IF(Table1[[#This Row],[Criterion A]]="somewhat",1,0))</f>
        <v>0</v>
      </c>
      <c r="AO45" s="151">
        <f>IF(Table1[[#This Row],[Criterion B]]="yes",2,IF(Table1[[#This Row],[Criterion B]]="somewhat",1,0))</f>
        <v>0</v>
      </c>
      <c r="AP45" s="151">
        <f>IF(Table1[[#This Row],[Criterion C]]="yes",2,IF(Table1[[#This Row],[Criterion C]]="somewhat",1,0))</f>
        <v>0</v>
      </c>
      <c r="AQ45" s="151">
        <f>IF(Table1[[#This Row],[Criterion D]]="yes",2,IF(Table1[[#This Row],[Criterion D]]="somewhat",1,0))</f>
        <v>0</v>
      </c>
      <c r="AR45" s="151">
        <f>IF(Table1[[#This Row],[Criterion E]]="yes",2,IF(Table1[[#This Row],[Criterion E]]="somewhat",1,0))</f>
        <v>0</v>
      </c>
      <c r="AS45" s="151">
        <f>IF(Table1[[#This Row],[Criterion F]]="yes",2,IF(Table1[[#This Row],[Criterion F]]="somewhat",1,0))</f>
        <v>0</v>
      </c>
      <c r="AT45" s="151">
        <f>IF(Table1[[#This Row],[Criterion G]]="yes",2,IF(Table1[[#This Row],[Criterion G]]="somewhat",1,0))</f>
        <v>0</v>
      </c>
      <c r="AU45" s="151">
        <f>IF(Table1[[#This Row],[Criterion H]]="yes",2,IF(Table1[[#This Row],[Criterion H]]="somewhat",1,0))</f>
        <v>0</v>
      </c>
      <c r="AV45" s="151">
        <f>IF(Table1[[#This Row],[Criterion I]]="yes",2,IF(Table1[[#This Row],[Criterion I]]="somewhat",1,0))</f>
        <v>0</v>
      </c>
      <c r="AW45" s="151">
        <f>IF(Table1[[#This Row],[Criterion J]]="yes",2,IF(Table1[[#This Row],[Criterion J]]="somewhat",1,0))</f>
        <v>0</v>
      </c>
      <c r="AX45"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5"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5" s="156">
        <f>COUNTIF(Table1[[#This Row],[
CMMI Comprehensive Primary Care Plus (CPC+)]:[
Core Quality Measures Collaborative Core Sets]],"*yes*")</f>
        <v>0</v>
      </c>
      <c r="BA45" s="156">
        <f>COUNTIF(Table1[[#This Row],[
CMS Hospital Value-Based Purchasing]:[
Joint Commission Performance  Measure List]],"*yes*")</f>
        <v>0</v>
      </c>
      <c r="BB45" s="156">
        <f>COUNTIF(Table1[[#This Row],[
Catalyst for Payment Reform Employer-Purchaser Measure Set]],"*yes*")</f>
        <v>0</v>
      </c>
      <c r="BC45" s="156">
        <f>COUNTIF(Table1[[#This Row],[
California AMP Commercial ACO Measure Set
]:[
Washington State Common Measure Set for Health Care Quality and Cost 
]],"*yes*")</f>
        <v>0</v>
      </c>
      <c r="BD45" s="33"/>
      <c r="BE45" s="151"/>
      <c r="BF45" s="151"/>
      <c r="BG45" s="151"/>
      <c r="BH45" s="151"/>
      <c r="BI45" s="151"/>
      <c r="BJ45" s="151"/>
      <c r="BK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45"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46" spans="1:81" ht="50.25" customHeight="1">
      <c r="A46" s="256">
        <v>41</v>
      </c>
      <c r="B46" s="149" t="s">
        <v>3968</v>
      </c>
      <c r="C46" s="192" t="s">
        <v>3969</v>
      </c>
      <c r="D46" s="149" t="s">
        <v>2401</v>
      </c>
      <c r="E46" s="150" t="s">
        <v>3966</v>
      </c>
      <c r="F46" s="150" t="e">
        <f>IF(Table1[[#This Row],[NQF Number]]="NA"," ",IF(Table1[[#This Row],[NQF Number]]="No"," ",IF(INDEX(Table48[[#All],[CMS Quality ID]],MATCH(Table1[[#This Row],[NQF Number]],Table48[[#All],[NQF '#]],0))=0,"",INDEX(Table48[[#All],[CMS Quality ID]],MATCH(Table1[[#This Row],[NQF Number]],Table48[[#All],[NQF '#]],0)))))</f>
        <v>#N/A</v>
      </c>
      <c r="G46" s="150" t="e">
        <f>IF(Table1[[#This Row],[NQF Number]]="NA"," ",IF(Table1[[#This Row],[NQF Number]]="No"," ",IF(INDEX(Table48[[#All],[CMS eCQM ID as of June 2020]],MATCH(Table1[[#This Row],[NQF Number]],Table48[[#All],[NQF '#]],0))=0,"",INDEX(Table48[[#All],[CMS eCQM ID as of June 2020]],MATCH(Table1[[#This Row],[NQF Number]],Table48[[#All],[NQF '#]],0)))))</f>
        <v>#N/A</v>
      </c>
      <c r="H46" s="150" t="s">
        <v>3970</v>
      </c>
      <c r="I46" s="180"/>
      <c r="J46" s="180"/>
      <c r="K46" s="151" t="s">
        <v>3502</v>
      </c>
      <c r="L46" s="180" t="e">
        <f>IF(Table1[[#This Row],[NQF Number]]="NA"," ",IF(Table1[[#This Row],[NQF Number]]="No"," ",INDEX(Table48[[#All],[Populations]],MATCH(Table1[[#This Row],[NQF Number]],Table48[[#All],[NQF '#]],0))))</f>
        <v>#N/A</v>
      </c>
      <c r="M46" s="151" t="e">
        <f>IF(Table1[[#This Row],[NQF Number]]="NA"," ",IF(Table1[[#This Row],[NQF Number]]="No"," ",INDEX(Table48[[#All],[Data Source]],MATCH(Table1[[#This Row],[NQF Number]],Table48[[#All],[NQF '#]],0))))</f>
        <v>#N/A</v>
      </c>
      <c r="N46" s="151" t="e">
        <f>IF(Table1[[#This Row],[NQF Number]]="NA"," ",IF(Table1[[#This Row],[NQF Number]]="No"," ",INDEX(Table48[[#All],[Disparities-sensitive Status]],MATCH(Table1[[#This Row],[NQF Number]],Table48[[#All],[NQF '#]],0))))</f>
        <v>#N/A</v>
      </c>
      <c r="O46" s="151" t="s">
        <v>3985</v>
      </c>
      <c r="P46" s="151" t="s">
        <v>3986</v>
      </c>
      <c r="Q46" s="152"/>
      <c r="R46" s="152" t="s">
        <v>3502</v>
      </c>
      <c r="S46" s="153">
        <f>SUM(Table1[[#This Row],[Set A]:[Set J]])</f>
        <v>0</v>
      </c>
      <c r="T46" s="154"/>
      <c r="U46" s="154"/>
      <c r="V46" s="154"/>
      <c r="W46" s="154"/>
      <c r="X46" s="154"/>
      <c r="Y46" s="154"/>
      <c r="Z46" s="154"/>
      <c r="AA46" s="154"/>
      <c r="AB46" s="154"/>
      <c r="AC46" s="154"/>
      <c r="AD46" s="154"/>
      <c r="AE46" s="154"/>
      <c r="AF46" s="154"/>
      <c r="AG46" s="154"/>
      <c r="AH46" s="154"/>
      <c r="AI46" s="154"/>
      <c r="AJ46" s="154"/>
      <c r="AK46" s="154"/>
      <c r="AL46" s="154"/>
      <c r="AM46" s="154"/>
      <c r="AN46" s="155">
        <f>IF(Table1[[#This Row],[Criterion A]]="yes",2,IF(Table1[[#This Row],[Criterion A]]="somewhat",1,0))</f>
        <v>0</v>
      </c>
      <c r="AO46" s="151">
        <f>IF(Table1[[#This Row],[Criterion B]]="yes",2,IF(Table1[[#This Row],[Criterion B]]="somewhat",1,0))</f>
        <v>0</v>
      </c>
      <c r="AP46" s="151">
        <f>IF(Table1[[#This Row],[Criterion C]]="yes",2,IF(Table1[[#This Row],[Criterion C]]="somewhat",1,0))</f>
        <v>0</v>
      </c>
      <c r="AQ46" s="151">
        <f>IF(Table1[[#This Row],[Criterion D]]="yes",2,IF(Table1[[#This Row],[Criterion D]]="somewhat",1,0))</f>
        <v>0</v>
      </c>
      <c r="AR46" s="151">
        <f>IF(Table1[[#This Row],[Criterion E]]="yes",2,IF(Table1[[#This Row],[Criterion E]]="somewhat",1,0))</f>
        <v>0</v>
      </c>
      <c r="AS46" s="151">
        <f>IF(Table1[[#This Row],[Criterion F]]="yes",2,IF(Table1[[#This Row],[Criterion F]]="somewhat",1,0))</f>
        <v>0</v>
      </c>
      <c r="AT46" s="151">
        <f>IF(Table1[[#This Row],[Criterion G]]="yes",2,IF(Table1[[#This Row],[Criterion G]]="somewhat",1,0))</f>
        <v>0</v>
      </c>
      <c r="AU46" s="151">
        <f>IF(Table1[[#This Row],[Criterion H]]="yes",2,IF(Table1[[#This Row],[Criterion H]]="somewhat",1,0))</f>
        <v>0</v>
      </c>
      <c r="AV46" s="151">
        <f>IF(Table1[[#This Row],[Criterion I]]="yes",2,IF(Table1[[#This Row],[Criterion I]]="somewhat",1,0))</f>
        <v>0</v>
      </c>
      <c r="AW46" s="151">
        <f>IF(Table1[[#This Row],[Criterion J]]="yes",2,IF(Table1[[#This Row],[Criterion J]]="somewhat",1,0))</f>
        <v>0</v>
      </c>
      <c r="AX46"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6"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6" s="156">
        <f>COUNTIF(Table1[[#This Row],[
CMMI Comprehensive Primary Care Plus (CPC+)]:[
Core Quality Measures Collaborative Core Sets]],"*yes*")</f>
        <v>0</v>
      </c>
      <c r="BA46" s="156">
        <f>COUNTIF(Table1[[#This Row],[
CMS Hospital Value-Based Purchasing]:[
Joint Commission Performance  Measure List]],"*yes*")</f>
        <v>0</v>
      </c>
      <c r="BB46" s="156">
        <f>COUNTIF(Table1[[#This Row],[
Catalyst for Payment Reform Employer-Purchaser Measure Set]],"*yes*")</f>
        <v>0</v>
      </c>
      <c r="BC46" s="156">
        <f>COUNTIF(Table1[[#This Row],[
California AMP Commercial ACO Measure Set
]:[
Washington State Common Measure Set for Health Care Quality and Cost 
]],"*yes*")</f>
        <v>0</v>
      </c>
      <c r="BD46" s="33"/>
      <c r="BE46" s="151"/>
      <c r="BF46" s="151"/>
      <c r="BG46" s="151"/>
      <c r="BH46" s="151"/>
      <c r="BI46" s="151"/>
      <c r="BJ46" s="151"/>
      <c r="BK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46"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47" spans="1:81" ht="50.25" customHeight="1">
      <c r="A47" s="256">
        <v>42</v>
      </c>
      <c r="B47" s="149" t="s">
        <v>3972</v>
      </c>
      <c r="C47" s="192" t="s">
        <v>3971</v>
      </c>
      <c r="D47" s="149" t="s">
        <v>2401</v>
      </c>
      <c r="E47" s="150" t="s">
        <v>3973</v>
      </c>
      <c r="F47" s="150" t="e">
        <f>IF(Table1[[#This Row],[NQF Number]]="NA"," ",IF(Table1[[#This Row],[NQF Number]]="No"," ",IF(INDEX(Table48[[#All],[CMS Quality ID]],MATCH(Table1[[#This Row],[NQF Number]],Table48[[#All],[NQF '#]],0))=0,"",INDEX(Table48[[#All],[CMS Quality ID]],MATCH(Table1[[#This Row],[NQF Number]],Table48[[#All],[NQF '#]],0)))))</f>
        <v>#N/A</v>
      </c>
      <c r="G47" s="150" t="e">
        <f>IF(Table1[[#This Row],[NQF Number]]="NA"," ",IF(Table1[[#This Row],[NQF Number]]="No"," ",IF(INDEX(Table48[[#All],[CMS eCQM ID as of June 2020]],MATCH(Table1[[#This Row],[NQF Number]],Table48[[#All],[NQF '#]],0))=0,"",INDEX(Table48[[#All],[CMS eCQM ID as of June 2020]],MATCH(Table1[[#This Row],[NQF Number]],Table48[[#All],[NQF '#]],0)))))</f>
        <v>#N/A</v>
      </c>
      <c r="H47" s="150" t="s">
        <v>3974</v>
      </c>
      <c r="I47" s="180"/>
      <c r="J47" s="180"/>
      <c r="K47" s="151" t="s">
        <v>3502</v>
      </c>
      <c r="L47" s="180" t="e">
        <f>IF(Table1[[#This Row],[NQF Number]]="NA"," ",IF(Table1[[#This Row],[NQF Number]]="No"," ",INDEX(Table48[[#All],[Populations]],MATCH(Table1[[#This Row],[NQF Number]],Table48[[#All],[NQF '#]],0))))</f>
        <v>#N/A</v>
      </c>
      <c r="M47" s="151" t="e">
        <f>IF(Table1[[#This Row],[NQF Number]]="NA"," ",IF(Table1[[#This Row],[NQF Number]]="No"," ",INDEX(Table48[[#All],[Data Source]],MATCH(Table1[[#This Row],[NQF Number]],Table48[[#All],[NQF '#]],0))))</f>
        <v>#N/A</v>
      </c>
      <c r="N47" s="151" t="e">
        <f>IF(Table1[[#This Row],[NQF Number]]="NA"," ",IF(Table1[[#This Row],[NQF Number]]="No"," ",INDEX(Table48[[#All],[Disparities-sensitive Status]],MATCH(Table1[[#This Row],[NQF Number]],Table48[[#All],[NQF '#]],0))))</f>
        <v>#N/A</v>
      </c>
      <c r="O47" s="151" t="s">
        <v>3985</v>
      </c>
      <c r="P47" s="151" t="s">
        <v>3986</v>
      </c>
      <c r="Q47" s="152"/>
      <c r="R47" s="152" t="s">
        <v>3502</v>
      </c>
      <c r="S47" s="153">
        <f>SUM(Table1[[#This Row],[Set A]:[Set J]])</f>
        <v>0</v>
      </c>
      <c r="T47" s="154"/>
      <c r="U47" s="154"/>
      <c r="V47" s="154"/>
      <c r="W47" s="154"/>
      <c r="X47" s="154"/>
      <c r="Y47" s="154"/>
      <c r="Z47" s="154"/>
      <c r="AA47" s="154"/>
      <c r="AB47" s="154"/>
      <c r="AC47" s="154"/>
      <c r="AD47" s="154"/>
      <c r="AE47" s="154"/>
      <c r="AF47" s="154"/>
      <c r="AG47" s="154"/>
      <c r="AH47" s="154"/>
      <c r="AI47" s="154"/>
      <c r="AJ47" s="154"/>
      <c r="AK47" s="154"/>
      <c r="AL47" s="154"/>
      <c r="AM47" s="154"/>
      <c r="AN47" s="155">
        <f>IF(Table1[[#This Row],[Criterion A]]="yes",2,IF(Table1[[#This Row],[Criterion A]]="somewhat",1,0))</f>
        <v>0</v>
      </c>
      <c r="AO47" s="151">
        <f>IF(Table1[[#This Row],[Criterion B]]="yes",2,IF(Table1[[#This Row],[Criterion B]]="somewhat",1,0))</f>
        <v>0</v>
      </c>
      <c r="AP47" s="151">
        <f>IF(Table1[[#This Row],[Criterion C]]="yes",2,IF(Table1[[#This Row],[Criterion C]]="somewhat",1,0))</f>
        <v>0</v>
      </c>
      <c r="AQ47" s="151">
        <f>IF(Table1[[#This Row],[Criterion D]]="yes",2,IF(Table1[[#This Row],[Criterion D]]="somewhat",1,0))</f>
        <v>0</v>
      </c>
      <c r="AR47" s="151">
        <f>IF(Table1[[#This Row],[Criterion E]]="yes",2,IF(Table1[[#This Row],[Criterion E]]="somewhat",1,0))</f>
        <v>0</v>
      </c>
      <c r="AS47" s="151">
        <f>IF(Table1[[#This Row],[Criterion F]]="yes",2,IF(Table1[[#This Row],[Criterion F]]="somewhat",1,0))</f>
        <v>0</v>
      </c>
      <c r="AT47" s="151">
        <f>IF(Table1[[#This Row],[Criterion G]]="yes",2,IF(Table1[[#This Row],[Criterion G]]="somewhat",1,0))</f>
        <v>0</v>
      </c>
      <c r="AU47" s="151">
        <f>IF(Table1[[#This Row],[Criterion H]]="yes",2,IF(Table1[[#This Row],[Criterion H]]="somewhat",1,0))</f>
        <v>0</v>
      </c>
      <c r="AV47" s="151">
        <f>IF(Table1[[#This Row],[Criterion I]]="yes",2,IF(Table1[[#This Row],[Criterion I]]="somewhat",1,0))</f>
        <v>0</v>
      </c>
      <c r="AW47" s="151">
        <f>IF(Table1[[#This Row],[Criterion J]]="yes",2,IF(Table1[[#This Row],[Criterion J]]="somewhat",1,0))</f>
        <v>0</v>
      </c>
      <c r="AX47" s="156">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7" s="156">
        <f>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7" s="156">
        <f>COUNTIF(Table1[[#This Row],[
CMMI Comprehensive Primary Care Plus (CPC+)]:[
Core Quality Measures Collaborative Core Sets]],"*yes*")</f>
        <v>0</v>
      </c>
      <c r="BA47" s="156">
        <f>COUNTIF(Table1[[#This Row],[
CMS Hospital Value-Based Purchasing]:[
Joint Commission Performance  Measure List]],"*yes*")</f>
        <v>0</v>
      </c>
      <c r="BB47" s="156">
        <f>COUNTIF(Table1[[#This Row],[
Catalyst for Payment Reform Employer-Purchaser Measure Set]],"*yes*")</f>
        <v>0</v>
      </c>
      <c r="BC47" s="156">
        <f>COUNTIF(Table1[[#This Row],[
California AMP Commercial ACO Measure Set
]:[
Washington State Common Measure Set for Health Care Quality and Cost 
]],"*yes*")</f>
        <v>0</v>
      </c>
      <c r="BD47" s="33"/>
      <c r="BE47" s="151"/>
      <c r="BF47" s="151"/>
      <c r="BG47" s="151"/>
      <c r="BH47" s="151"/>
      <c r="BI47" s="151"/>
      <c r="BJ47" s="151"/>
      <c r="BK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Not Found</v>
      </c>
      <c r="BL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Not Found</v>
      </c>
      <c r="BM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Not Found</v>
      </c>
      <c r="BN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Not Found</v>
      </c>
      <c r="BO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Not Found</v>
      </c>
      <c r="BP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Not Found</v>
      </c>
      <c r="BQ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Not Found</v>
      </c>
      <c r="BR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Not Found</v>
      </c>
      <c r="BS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Not Found</v>
      </c>
      <c r="BT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Not Found</v>
      </c>
      <c r="BU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Not Found</v>
      </c>
      <c r="BV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Not Found</v>
      </c>
      <c r="BW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Not Found</v>
      </c>
      <c r="BX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Not Found</v>
      </c>
      <c r="BY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Not Found</v>
      </c>
      <c r="BZ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Not Found</v>
      </c>
      <c r="CA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Not Found</v>
      </c>
      <c r="CB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Not Found</v>
      </c>
      <c r="CC47" s="1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Not Found</v>
      </c>
    </row>
    <row r="48" spans="1:81">
      <c r="A48" s="27"/>
      <c r="B48" s="28"/>
      <c r="C48" s="29"/>
      <c r="D48" s="29"/>
      <c r="E48" s="30"/>
      <c r="F48" s="30"/>
      <c r="G48" s="30"/>
      <c r="H48" s="30"/>
      <c r="I48" s="30"/>
      <c r="J48" s="30"/>
      <c r="K48" s="30"/>
      <c r="L48" s="29"/>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O48" s="32"/>
      <c r="BP48" s="32"/>
      <c r="BW48" s="32"/>
      <c r="BX48" s="32"/>
      <c r="BY48" s="32"/>
      <c r="BZ48" s="32"/>
      <c r="CB48" s="32"/>
      <c r="CC48" s="32"/>
    </row>
    <row r="49" spans="1:81">
      <c r="A49" s="27"/>
      <c r="B49" s="28"/>
      <c r="C49" s="27"/>
      <c r="D49" s="27"/>
      <c r="E49" s="28"/>
      <c r="F49" s="28"/>
      <c r="G49" s="27"/>
      <c r="H49" s="28"/>
      <c r="I49" s="27"/>
      <c r="J49" s="27"/>
      <c r="K49" s="28"/>
      <c r="L49" s="27"/>
      <c r="M49" s="28"/>
      <c r="N49" s="28"/>
      <c r="O49" s="27"/>
      <c r="P49" s="28"/>
      <c r="Q49" s="28"/>
      <c r="R49" s="27"/>
      <c r="S49" s="28"/>
      <c r="T49" s="27"/>
      <c r="U49" s="28"/>
      <c r="V49" s="27"/>
      <c r="W49" s="28"/>
      <c r="X49" s="27"/>
      <c r="Y49" s="28"/>
      <c r="Z49" s="27"/>
      <c r="AA49" s="28"/>
      <c r="AB49" s="27"/>
      <c r="AC49" s="28"/>
      <c r="AD49" s="27"/>
      <c r="AE49" s="28"/>
      <c r="AF49" s="27"/>
      <c r="AG49" s="28"/>
      <c r="AH49" s="27"/>
      <c r="AI49" s="28"/>
      <c r="AJ49" s="27"/>
      <c r="AK49" s="28"/>
      <c r="AL49" s="27"/>
      <c r="AM49" s="28"/>
      <c r="AN49" s="27"/>
      <c r="AO49" s="28"/>
      <c r="AP49" s="27"/>
      <c r="AQ49" s="28"/>
      <c r="AR49" s="27"/>
      <c r="AS49" s="28"/>
      <c r="AT49" s="27"/>
      <c r="AU49" s="28"/>
      <c r="AV49" s="27"/>
      <c r="AW49" s="28"/>
      <c r="AX49" s="27"/>
      <c r="AY49" s="32"/>
      <c r="AZ49" s="32"/>
      <c r="BA49" s="32"/>
      <c r="BB49" s="32"/>
      <c r="BC49" s="32"/>
      <c r="BD49" s="32"/>
      <c r="BE49" s="32"/>
      <c r="BF49" s="32"/>
      <c r="BG49" s="32"/>
      <c r="BH49" s="32"/>
      <c r="BI49" s="32"/>
      <c r="BJ49" s="32"/>
      <c r="BK49" s="32"/>
      <c r="BL49" s="32"/>
      <c r="BM49" s="32"/>
      <c r="BO49" s="32"/>
      <c r="BP49" s="32"/>
      <c r="BW49" s="32"/>
      <c r="BX49" s="32"/>
      <c r="BY49" s="32"/>
      <c r="BZ49" s="32"/>
      <c r="CB49" s="32"/>
      <c r="CC49" s="32"/>
    </row>
    <row r="50" spans="1:81">
      <c r="A50" s="27"/>
      <c r="B50" s="28"/>
      <c r="C50" s="29"/>
      <c r="D50" s="29"/>
      <c r="E50" s="30"/>
      <c r="F50" s="30"/>
      <c r="G50" s="30"/>
      <c r="H50" s="30"/>
      <c r="I50" s="30"/>
      <c r="J50" s="30"/>
      <c r="K50" s="30"/>
      <c r="L50" s="29"/>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1"/>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O50" s="32"/>
      <c r="BP50" s="32"/>
      <c r="BW50" s="32"/>
      <c r="BX50" s="32"/>
      <c r="BY50" s="32"/>
      <c r="BZ50" s="32"/>
      <c r="CB50" s="32"/>
      <c r="CC50" s="32"/>
    </row>
    <row r="51" spans="1:81">
      <c r="A51" s="27"/>
      <c r="B51" s="28"/>
      <c r="C51" s="29"/>
      <c r="D51" s="29"/>
      <c r="E51" s="30"/>
      <c r="F51" s="30"/>
      <c r="G51" s="30"/>
      <c r="H51" s="30"/>
      <c r="I51" s="30"/>
      <c r="J51" s="30"/>
      <c r="K51" s="30"/>
      <c r="L51" s="29"/>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1"/>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O51" s="32"/>
      <c r="BP51" s="32"/>
      <c r="BW51" s="32"/>
      <c r="BX51" s="32"/>
      <c r="BY51" s="32"/>
      <c r="BZ51" s="32"/>
      <c r="CB51" s="32"/>
      <c r="CC51" s="32"/>
    </row>
    <row r="52" spans="1:81">
      <c r="A52" s="27"/>
      <c r="B52" s="28"/>
      <c r="C52" s="29"/>
      <c r="D52" s="29"/>
      <c r="E52" s="30"/>
      <c r="F52" s="30"/>
      <c r="G52" s="30"/>
      <c r="H52" s="30"/>
      <c r="I52" s="30"/>
      <c r="J52" s="30"/>
      <c r="K52" s="30"/>
      <c r="L52" s="29"/>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1"/>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O52" s="32"/>
      <c r="BP52" s="32"/>
      <c r="BW52" s="32"/>
      <c r="BX52" s="32"/>
      <c r="BY52" s="32"/>
      <c r="BZ52" s="32"/>
      <c r="CB52" s="32"/>
      <c r="CC52" s="32"/>
    </row>
    <row r="53" spans="1:81">
      <c r="A53" s="27"/>
      <c r="B53" s="28"/>
      <c r="C53" s="29"/>
      <c r="D53" s="29"/>
      <c r="E53" s="30"/>
      <c r="F53" s="30"/>
      <c r="G53" s="30"/>
      <c r="H53" s="30"/>
      <c r="I53" s="30"/>
      <c r="J53" s="30"/>
      <c r="K53" s="30"/>
      <c r="L53" s="29"/>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1"/>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O53" s="32"/>
      <c r="BP53" s="32"/>
      <c r="BW53" s="32"/>
      <c r="BX53" s="32"/>
      <c r="BY53" s="32"/>
      <c r="BZ53" s="32"/>
      <c r="CB53" s="32"/>
      <c r="CC53" s="32"/>
    </row>
    <row r="54" spans="1:81">
      <c r="A54" s="27"/>
      <c r="B54" s="28"/>
      <c r="C54" s="29"/>
      <c r="D54" s="29"/>
      <c r="E54" s="30"/>
      <c r="F54" s="30"/>
      <c r="G54" s="30"/>
      <c r="H54" s="30"/>
      <c r="I54" s="30"/>
      <c r="J54" s="30"/>
      <c r="K54" s="30"/>
      <c r="L54" s="29"/>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1"/>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O54" s="32"/>
      <c r="BP54" s="32"/>
      <c r="BW54" s="32"/>
      <c r="BX54" s="32"/>
      <c r="BY54" s="32"/>
      <c r="BZ54" s="32"/>
      <c r="CB54" s="32"/>
      <c r="CC54" s="32"/>
    </row>
    <row r="55" spans="1:81">
      <c r="A55" s="27"/>
      <c r="B55" s="28"/>
      <c r="C55" s="29"/>
      <c r="D55" s="29"/>
      <c r="E55" s="30"/>
      <c r="F55" s="30"/>
      <c r="G55" s="30"/>
      <c r="H55" s="30"/>
      <c r="I55" s="30"/>
      <c r="J55" s="30"/>
      <c r="K55" s="30"/>
      <c r="L55" s="29"/>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1"/>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O55" s="32"/>
      <c r="BP55" s="32"/>
      <c r="BW55" s="32"/>
      <c r="BX55" s="32"/>
      <c r="BY55" s="32"/>
      <c r="BZ55" s="32"/>
      <c r="CB55" s="32"/>
      <c r="CC55" s="32"/>
    </row>
    <row r="56" spans="1:81">
      <c r="A56" s="27"/>
      <c r="B56" s="28"/>
      <c r="C56" s="29"/>
      <c r="D56" s="29"/>
      <c r="E56" s="30"/>
      <c r="F56" s="30"/>
      <c r="G56" s="30"/>
      <c r="H56" s="30"/>
      <c r="I56" s="30"/>
      <c r="J56" s="30"/>
      <c r="K56" s="30"/>
      <c r="L56" s="29"/>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1"/>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O56" s="32"/>
      <c r="BP56" s="32"/>
      <c r="BW56" s="32"/>
      <c r="BX56" s="32"/>
      <c r="BY56" s="32"/>
      <c r="BZ56" s="32"/>
      <c r="CB56" s="32"/>
      <c r="CC56" s="32"/>
    </row>
    <row r="57" spans="1:81">
      <c r="A57" s="27"/>
      <c r="B57" s="28"/>
      <c r="C57" s="29"/>
      <c r="D57" s="29"/>
      <c r="E57" s="30"/>
      <c r="F57" s="30"/>
      <c r="G57" s="30"/>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1"/>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O57" s="32"/>
      <c r="BP57" s="32"/>
      <c r="BW57" s="32"/>
      <c r="BX57" s="32"/>
      <c r="BY57" s="32"/>
      <c r="BZ57" s="32"/>
      <c r="CB57" s="32"/>
      <c r="CC57" s="32"/>
    </row>
    <row r="58" spans="1:81">
      <c r="A58" s="27"/>
      <c r="B58" s="28"/>
      <c r="C58" s="29"/>
      <c r="D58" s="29"/>
      <c r="E58" s="30"/>
      <c r="F58" s="30"/>
      <c r="G58" s="30"/>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1"/>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O58" s="32"/>
      <c r="BP58" s="32"/>
      <c r="BW58" s="32"/>
      <c r="BX58" s="32"/>
      <c r="BY58" s="32"/>
      <c r="BZ58" s="32"/>
      <c r="CB58" s="32"/>
      <c r="CC58" s="32"/>
    </row>
    <row r="59" spans="1:81">
      <c r="A59" s="27"/>
      <c r="B59" s="28"/>
      <c r="C59" s="29"/>
      <c r="D59" s="29"/>
      <c r="E59" s="30"/>
      <c r="F59" s="30"/>
      <c r="G59" s="30"/>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1"/>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O59" s="32"/>
      <c r="BP59" s="32"/>
      <c r="BW59" s="32"/>
      <c r="BX59" s="32"/>
      <c r="BY59" s="32"/>
      <c r="BZ59" s="32"/>
      <c r="CB59" s="32"/>
      <c r="CC59" s="32"/>
    </row>
    <row r="60" spans="1:81">
      <c r="A60" s="27"/>
      <c r="B60" s="28"/>
      <c r="C60" s="29"/>
      <c r="D60" s="29"/>
      <c r="E60" s="30"/>
      <c r="F60" s="30"/>
      <c r="G60" s="30"/>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1"/>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O60" s="32"/>
      <c r="BP60" s="32"/>
      <c r="BW60" s="32"/>
      <c r="BX60" s="32"/>
      <c r="BY60" s="32"/>
      <c r="BZ60" s="32"/>
      <c r="CB60" s="32"/>
      <c r="CC60" s="32"/>
    </row>
    <row r="61" spans="1:81">
      <c r="A61" s="27"/>
      <c r="B61" s="28"/>
      <c r="C61" s="29"/>
      <c r="D61" s="29"/>
      <c r="E61" s="30"/>
      <c r="F61" s="30"/>
      <c r="G61" s="30"/>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1"/>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O61" s="32"/>
      <c r="BP61" s="32"/>
      <c r="BW61" s="32"/>
      <c r="BX61" s="32"/>
      <c r="BY61" s="32"/>
      <c r="BZ61" s="32"/>
      <c r="CB61" s="32"/>
      <c r="CC61" s="32"/>
    </row>
    <row r="62" spans="1:81">
      <c r="A62" s="27"/>
      <c r="B62" s="28"/>
      <c r="C62" s="29"/>
      <c r="D62" s="29"/>
      <c r="E62" s="30"/>
      <c r="F62" s="30"/>
      <c r="G62" s="30"/>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1"/>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O62" s="32"/>
      <c r="BP62" s="32"/>
      <c r="BW62" s="32"/>
      <c r="BX62" s="32"/>
      <c r="BY62" s="32"/>
      <c r="BZ62" s="32"/>
      <c r="CB62" s="32"/>
      <c r="CC62" s="32"/>
    </row>
    <row r="63" spans="1:81">
      <c r="A63" s="27"/>
      <c r="B63" s="28"/>
      <c r="C63" s="29"/>
      <c r="D63" s="29"/>
      <c r="E63" s="30"/>
      <c r="F63" s="30"/>
      <c r="G63" s="30"/>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O63" s="32"/>
      <c r="BP63" s="32"/>
      <c r="BW63" s="32"/>
      <c r="BX63" s="32"/>
      <c r="BY63" s="32"/>
      <c r="BZ63" s="32"/>
      <c r="CB63" s="32"/>
      <c r="CC63" s="32"/>
    </row>
    <row r="64" spans="1:81">
      <c r="A64" s="27"/>
      <c r="B64" s="28"/>
      <c r="C64" s="29"/>
      <c r="D64" s="29"/>
      <c r="E64" s="30"/>
      <c r="F64" s="30"/>
      <c r="G64" s="30"/>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1"/>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O64" s="32"/>
      <c r="BP64" s="32"/>
      <c r="BW64" s="32"/>
      <c r="BX64" s="32"/>
      <c r="BY64" s="32"/>
      <c r="BZ64" s="32"/>
      <c r="CB64" s="32"/>
      <c r="CC64" s="32"/>
    </row>
    <row r="65" spans="1:81">
      <c r="A65" s="27"/>
      <c r="B65" s="28"/>
      <c r="C65" s="29"/>
      <c r="D65" s="29"/>
      <c r="E65" s="30"/>
      <c r="F65" s="30"/>
      <c r="G65" s="30"/>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1"/>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O65" s="32"/>
      <c r="BP65" s="32"/>
      <c r="BW65" s="32"/>
      <c r="BX65" s="32"/>
      <c r="BY65" s="32"/>
      <c r="BZ65" s="32"/>
      <c r="CB65" s="32"/>
      <c r="CC65" s="32"/>
    </row>
    <row r="66" spans="1:81">
      <c r="A66" s="27"/>
      <c r="B66" s="28"/>
      <c r="C66" s="29"/>
      <c r="D66" s="29"/>
      <c r="E66" s="30"/>
      <c r="F66" s="30"/>
      <c r="G66" s="30"/>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1"/>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O66" s="32"/>
      <c r="BP66" s="32"/>
      <c r="BW66" s="32"/>
      <c r="BX66" s="32"/>
      <c r="BY66" s="32"/>
      <c r="BZ66" s="32"/>
      <c r="CB66" s="32"/>
      <c r="CC66" s="32"/>
    </row>
    <row r="67" spans="1:81">
      <c r="A67" s="27"/>
      <c r="B67" s="28"/>
      <c r="C67" s="29"/>
      <c r="D67" s="29"/>
      <c r="E67" s="30"/>
      <c r="F67" s="30"/>
      <c r="G67" s="30"/>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1"/>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O67" s="32"/>
      <c r="BP67" s="32"/>
      <c r="BW67" s="32"/>
      <c r="BX67" s="32"/>
      <c r="BY67" s="32"/>
      <c r="BZ67" s="32"/>
      <c r="CB67" s="32"/>
      <c r="CC67" s="32"/>
    </row>
    <row r="68" spans="1:81">
      <c r="A68" s="27"/>
      <c r="B68" s="28"/>
      <c r="C68" s="29"/>
      <c r="D68" s="29"/>
      <c r="E68" s="30"/>
      <c r="F68" s="30"/>
      <c r="G68" s="30"/>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1"/>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O68" s="32"/>
      <c r="BP68" s="32"/>
      <c r="BW68" s="32"/>
      <c r="BX68" s="32"/>
      <c r="BY68" s="32"/>
      <c r="BZ68" s="32"/>
      <c r="CB68" s="32"/>
      <c r="CC68" s="32"/>
    </row>
    <row r="69" spans="1:81">
      <c r="A69" s="27"/>
      <c r="B69" s="28"/>
      <c r="C69" s="29"/>
      <c r="D69" s="29"/>
      <c r="E69" s="30"/>
      <c r="F69" s="30"/>
      <c r="G69" s="30"/>
      <c r="H69" s="30"/>
      <c r="I69" s="30"/>
      <c r="J69" s="30"/>
      <c r="K69" s="30"/>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1"/>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O69" s="32"/>
      <c r="BP69" s="32"/>
      <c r="BW69" s="32"/>
      <c r="BX69" s="32"/>
      <c r="BY69" s="32"/>
      <c r="BZ69" s="32"/>
      <c r="CB69" s="32"/>
      <c r="CC69" s="32"/>
    </row>
    <row r="70" spans="1:81">
      <c r="A70" s="27"/>
      <c r="B70" s="28"/>
      <c r="C70" s="29"/>
      <c r="D70" s="29"/>
      <c r="E70" s="30"/>
      <c r="F70" s="30"/>
      <c r="G70" s="30"/>
      <c r="H70" s="30"/>
      <c r="I70" s="30"/>
      <c r="J70" s="30"/>
      <c r="K70" s="30"/>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1"/>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O70" s="32"/>
      <c r="BP70" s="32"/>
      <c r="BW70" s="32"/>
      <c r="BX70" s="32"/>
      <c r="BY70" s="32"/>
      <c r="BZ70" s="32"/>
      <c r="CB70" s="32"/>
      <c r="CC70" s="32"/>
    </row>
    <row r="71" spans="1:81">
      <c r="A71" s="27"/>
      <c r="B71" s="28"/>
      <c r="C71" s="29"/>
      <c r="D71" s="29"/>
      <c r="E71" s="30"/>
      <c r="F71" s="30"/>
      <c r="G71" s="30"/>
      <c r="H71" s="30"/>
      <c r="I71" s="30"/>
      <c r="J71" s="30"/>
      <c r="K71" s="30"/>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1"/>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O71" s="32"/>
      <c r="BP71" s="32"/>
      <c r="BW71" s="32"/>
      <c r="BX71" s="32"/>
      <c r="BY71" s="32"/>
      <c r="BZ71" s="32"/>
      <c r="CB71" s="32"/>
      <c r="CC71" s="32"/>
    </row>
    <row r="72" spans="1:81">
      <c r="A72" s="27"/>
      <c r="B72" s="28"/>
      <c r="C72" s="29"/>
      <c r="D72" s="29"/>
      <c r="E72" s="30"/>
      <c r="F72" s="30"/>
      <c r="G72" s="30"/>
      <c r="H72" s="30"/>
      <c r="I72" s="30"/>
      <c r="J72" s="30"/>
      <c r="K72" s="30"/>
      <c r="L72" s="29"/>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1"/>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O72" s="32"/>
      <c r="BP72" s="32"/>
      <c r="BW72" s="32"/>
      <c r="BX72" s="32"/>
      <c r="BY72" s="32"/>
      <c r="BZ72" s="32"/>
      <c r="CB72" s="32"/>
      <c r="CC72" s="32"/>
    </row>
    <row r="73" spans="1:81">
      <c r="A73" s="27"/>
      <c r="B73" s="28"/>
      <c r="C73" s="29"/>
      <c r="D73" s="29"/>
      <c r="E73" s="30"/>
      <c r="F73" s="30"/>
      <c r="G73" s="30"/>
      <c r="H73" s="30"/>
      <c r="I73" s="30"/>
      <c r="J73" s="30"/>
      <c r="K73" s="30"/>
      <c r="L73" s="29"/>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1"/>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O73" s="32"/>
      <c r="BP73" s="32"/>
      <c r="BW73" s="32"/>
      <c r="BX73" s="32"/>
      <c r="BY73" s="32"/>
      <c r="BZ73" s="32"/>
      <c r="CB73" s="32"/>
      <c r="CC73" s="32"/>
    </row>
    <row r="74" spans="1:81">
      <c r="A74" s="27"/>
      <c r="B74" s="28"/>
      <c r="C74" s="29"/>
      <c r="D74" s="29"/>
      <c r="E74" s="30"/>
      <c r="F74" s="30"/>
      <c r="G74" s="30"/>
      <c r="H74" s="30"/>
      <c r="I74" s="30"/>
      <c r="J74" s="30"/>
      <c r="K74" s="30"/>
      <c r="L74" s="29"/>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1"/>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O74" s="32"/>
      <c r="BP74" s="32"/>
      <c r="BW74" s="32"/>
      <c r="BX74" s="32"/>
      <c r="BY74" s="32"/>
      <c r="BZ74" s="32"/>
      <c r="CB74" s="32"/>
      <c r="CC74" s="32"/>
    </row>
    <row r="75" spans="1:81">
      <c r="A75" s="27"/>
      <c r="B75" s="28"/>
      <c r="C75" s="29"/>
      <c r="D75" s="29"/>
      <c r="E75" s="30"/>
      <c r="F75" s="30"/>
      <c r="G75" s="30"/>
      <c r="H75" s="30"/>
      <c r="I75" s="30"/>
      <c r="J75" s="30"/>
      <c r="K75" s="30"/>
      <c r="L75" s="29"/>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1"/>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O75" s="32"/>
      <c r="BP75" s="32"/>
      <c r="BW75" s="32"/>
      <c r="BX75" s="32"/>
      <c r="BY75" s="32"/>
      <c r="BZ75" s="32"/>
      <c r="CB75" s="32"/>
      <c r="CC75" s="32"/>
    </row>
    <row r="76" spans="1:81">
      <c r="A76" s="27"/>
      <c r="B76" s="28"/>
      <c r="C76" s="29"/>
      <c r="D76" s="29"/>
      <c r="E76" s="30"/>
      <c r="F76" s="30"/>
      <c r="G76" s="30"/>
      <c r="H76" s="30"/>
      <c r="I76" s="30"/>
      <c r="J76" s="30"/>
      <c r="K76" s="30"/>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1"/>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O76" s="32"/>
      <c r="BP76" s="32"/>
      <c r="BW76" s="32"/>
      <c r="BX76" s="32"/>
      <c r="BY76" s="32"/>
      <c r="BZ76" s="32"/>
      <c r="CB76" s="32"/>
      <c r="CC76" s="32"/>
    </row>
    <row r="77" spans="1:81">
      <c r="A77" s="27"/>
      <c r="B77" s="28"/>
      <c r="C77" s="29"/>
      <c r="D77" s="29"/>
      <c r="E77" s="30"/>
      <c r="F77" s="30"/>
      <c r="G77" s="30"/>
      <c r="H77" s="30"/>
      <c r="I77" s="30"/>
      <c r="J77" s="30"/>
      <c r="K77" s="30"/>
      <c r="L77" s="2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1"/>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O77" s="32"/>
      <c r="BP77" s="32"/>
      <c r="BW77" s="32"/>
      <c r="BX77" s="32"/>
      <c r="BY77" s="32"/>
      <c r="BZ77" s="32"/>
      <c r="CB77" s="32"/>
      <c r="CC77" s="32"/>
    </row>
    <row r="78" spans="1:81">
      <c r="A78" s="27"/>
      <c r="B78" s="28"/>
      <c r="C78" s="29"/>
      <c r="D78" s="29"/>
      <c r="E78" s="30"/>
      <c r="F78" s="30"/>
      <c r="G78" s="30"/>
      <c r="H78" s="30"/>
      <c r="I78" s="30"/>
      <c r="J78" s="30"/>
      <c r="K78" s="30"/>
      <c r="L78" s="29"/>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1"/>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O78" s="32"/>
      <c r="BP78" s="32"/>
      <c r="BW78" s="32"/>
      <c r="BX78" s="32"/>
      <c r="BY78" s="32"/>
      <c r="BZ78" s="32"/>
      <c r="CB78" s="32"/>
      <c r="CC78" s="32"/>
    </row>
    <row r="79" spans="1:81">
      <c r="A79" s="27"/>
      <c r="B79" s="28"/>
      <c r="C79" s="29"/>
      <c r="D79" s="29"/>
      <c r="E79" s="30"/>
      <c r="F79" s="30"/>
      <c r="G79" s="30"/>
      <c r="H79" s="30"/>
      <c r="I79" s="30"/>
      <c r="J79" s="30"/>
      <c r="K79" s="30"/>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1"/>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O79" s="32"/>
      <c r="BP79" s="32"/>
      <c r="BW79" s="32"/>
      <c r="BX79" s="32"/>
      <c r="BY79" s="32"/>
      <c r="BZ79" s="32"/>
      <c r="CB79" s="32"/>
      <c r="CC79" s="32"/>
    </row>
    <row r="80" spans="1:81">
      <c r="A80" s="27"/>
      <c r="B80" s="28"/>
      <c r="C80" s="29"/>
      <c r="D80" s="29"/>
      <c r="E80" s="30"/>
      <c r="F80" s="30"/>
      <c r="G80" s="30"/>
      <c r="H80" s="30"/>
      <c r="I80" s="30"/>
      <c r="J80" s="30"/>
      <c r="K80" s="30"/>
      <c r="L80" s="29"/>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1"/>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O80" s="32"/>
      <c r="BP80" s="32"/>
      <c r="BW80" s="32"/>
      <c r="BX80" s="32"/>
      <c r="BY80" s="32"/>
      <c r="BZ80" s="32"/>
      <c r="CB80" s="32"/>
      <c r="CC80" s="32"/>
    </row>
    <row r="81" spans="1:81">
      <c r="A81" s="27"/>
      <c r="B81" s="28"/>
      <c r="C81" s="29"/>
      <c r="D81" s="29"/>
      <c r="E81" s="30"/>
      <c r="F81" s="30"/>
      <c r="G81" s="30"/>
      <c r="H81" s="30"/>
      <c r="I81" s="30"/>
      <c r="J81" s="30"/>
      <c r="K81" s="30"/>
      <c r="L81" s="29"/>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1"/>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O81" s="32"/>
      <c r="BP81" s="32"/>
      <c r="BW81" s="32"/>
      <c r="BX81" s="32"/>
      <c r="BY81" s="32"/>
      <c r="BZ81" s="32"/>
      <c r="CB81" s="32"/>
      <c r="CC81" s="32"/>
    </row>
    <row r="82" spans="1:81">
      <c r="A82" s="27"/>
      <c r="B82" s="28"/>
      <c r="C82" s="29"/>
      <c r="D82" s="29"/>
      <c r="E82" s="30"/>
      <c r="F82" s="30"/>
      <c r="G82" s="30"/>
      <c r="H82" s="30"/>
      <c r="I82" s="30"/>
      <c r="J82" s="30"/>
      <c r="K82" s="30"/>
      <c r="L82" s="29"/>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1"/>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O82" s="32"/>
      <c r="BP82" s="32"/>
      <c r="BW82" s="32"/>
      <c r="BX82" s="32"/>
      <c r="BY82" s="32"/>
      <c r="BZ82" s="32"/>
      <c r="CB82" s="32"/>
      <c r="CC82" s="32"/>
    </row>
    <row r="83" spans="1:81">
      <c r="A83" s="27"/>
      <c r="B83" s="28"/>
      <c r="C83" s="29"/>
      <c r="D83" s="29"/>
      <c r="E83" s="30"/>
      <c r="F83" s="30"/>
      <c r="G83" s="30"/>
      <c r="H83" s="30"/>
      <c r="I83" s="30"/>
      <c r="J83" s="30"/>
      <c r="K83" s="30"/>
      <c r="L83" s="29"/>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1"/>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O83" s="32"/>
      <c r="BP83" s="32"/>
      <c r="BW83" s="32"/>
      <c r="BX83" s="32"/>
      <c r="BY83" s="32"/>
      <c r="BZ83" s="32"/>
      <c r="CB83" s="32"/>
      <c r="CC83" s="32"/>
    </row>
    <row r="84" spans="1:81">
      <c r="A84" s="27"/>
      <c r="B84" s="28"/>
      <c r="C84" s="29"/>
      <c r="D84" s="29"/>
      <c r="E84" s="30"/>
      <c r="F84" s="30"/>
      <c r="G84" s="30"/>
      <c r="H84" s="30"/>
      <c r="I84" s="30"/>
      <c r="J84" s="30"/>
      <c r="K84" s="30"/>
      <c r="L84" s="29"/>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1"/>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O84" s="32"/>
      <c r="BP84" s="32"/>
      <c r="BW84" s="32"/>
      <c r="BX84" s="32"/>
      <c r="BY84" s="32"/>
      <c r="BZ84" s="32"/>
      <c r="CB84" s="32"/>
      <c r="CC84" s="32"/>
    </row>
    <row r="85" spans="1:81">
      <c r="A85" s="27"/>
      <c r="B85" s="28"/>
      <c r="C85" s="29"/>
      <c r="D85" s="29"/>
      <c r="E85" s="30"/>
      <c r="F85" s="30"/>
      <c r="G85" s="30"/>
      <c r="H85" s="30"/>
      <c r="I85" s="30"/>
      <c r="J85" s="30"/>
      <c r="K85" s="30"/>
      <c r="L85" s="29"/>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1"/>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O85" s="32"/>
      <c r="BP85" s="32"/>
      <c r="BW85" s="32"/>
      <c r="BX85" s="32"/>
      <c r="BY85" s="32"/>
      <c r="BZ85" s="32"/>
      <c r="CB85" s="32"/>
      <c r="CC85" s="32"/>
    </row>
    <row r="86" spans="1:81">
      <c r="A86" s="27"/>
      <c r="B86" s="28"/>
      <c r="C86" s="29"/>
      <c r="D86" s="29"/>
      <c r="E86" s="30"/>
      <c r="F86" s="30"/>
      <c r="G86" s="30"/>
      <c r="H86" s="30"/>
      <c r="I86" s="30"/>
      <c r="J86" s="30"/>
      <c r="K86" s="30"/>
      <c r="L86" s="2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1"/>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O86" s="32"/>
      <c r="BP86" s="32"/>
      <c r="BW86" s="32"/>
      <c r="BX86" s="32"/>
      <c r="BY86" s="32"/>
      <c r="BZ86" s="32"/>
      <c r="CB86" s="32"/>
      <c r="CC86" s="32"/>
    </row>
    <row r="87" spans="1:81">
      <c r="A87" s="27"/>
      <c r="B87" s="28"/>
      <c r="C87" s="29"/>
      <c r="D87" s="29"/>
      <c r="E87" s="30"/>
      <c r="F87" s="30"/>
      <c r="G87" s="30"/>
      <c r="H87" s="30"/>
      <c r="I87" s="30"/>
      <c r="J87" s="30"/>
      <c r="K87" s="30"/>
      <c r="L87" s="29"/>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1"/>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O87" s="32"/>
      <c r="BP87" s="32"/>
      <c r="BW87" s="32"/>
      <c r="BX87" s="32"/>
      <c r="BY87" s="32"/>
      <c r="BZ87" s="32"/>
      <c r="CB87" s="32"/>
      <c r="CC87" s="32"/>
    </row>
    <row r="88" spans="1:81">
      <c r="A88" s="27"/>
      <c r="B88" s="28"/>
      <c r="C88" s="29"/>
      <c r="D88" s="29"/>
      <c r="E88" s="30"/>
      <c r="F88" s="30"/>
      <c r="G88" s="30"/>
      <c r="H88" s="30"/>
      <c r="I88" s="30"/>
      <c r="J88" s="30"/>
      <c r="K88" s="30"/>
      <c r="L88" s="29"/>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1"/>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O88" s="32"/>
      <c r="BP88" s="32"/>
      <c r="BW88" s="32"/>
      <c r="BX88" s="32"/>
      <c r="BY88" s="32"/>
      <c r="BZ88" s="32"/>
      <c r="CB88" s="32"/>
      <c r="CC88" s="32"/>
    </row>
    <row r="89" spans="1:81">
      <c r="A89" s="27"/>
      <c r="B89" s="28"/>
      <c r="C89" s="29"/>
      <c r="D89" s="29"/>
      <c r="E89" s="30"/>
      <c r="F89" s="30"/>
      <c r="G89" s="30"/>
      <c r="H89" s="30"/>
      <c r="I89" s="30"/>
      <c r="J89" s="30"/>
      <c r="K89" s="30"/>
      <c r="L89" s="29"/>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1"/>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O89" s="32"/>
      <c r="BP89" s="32"/>
      <c r="BW89" s="32"/>
      <c r="BX89" s="32"/>
      <c r="BY89" s="32"/>
      <c r="BZ89" s="32"/>
      <c r="CB89" s="32"/>
      <c r="CC89" s="32"/>
    </row>
    <row r="90" spans="1:81">
      <c r="A90" s="27"/>
      <c r="B90" s="28"/>
      <c r="C90" s="29"/>
      <c r="D90" s="29"/>
      <c r="E90" s="30"/>
      <c r="F90" s="30"/>
      <c r="G90" s="30"/>
      <c r="H90" s="30"/>
      <c r="I90" s="30"/>
      <c r="J90" s="30"/>
      <c r="K90" s="30"/>
      <c r="L90" s="29"/>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1"/>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O90" s="32"/>
      <c r="BP90" s="32"/>
      <c r="BW90" s="32"/>
      <c r="BX90" s="32"/>
      <c r="BY90" s="32"/>
      <c r="BZ90" s="32"/>
      <c r="CB90" s="32"/>
      <c r="CC90" s="32"/>
    </row>
    <row r="91" spans="1:81" hidden="1">
      <c r="A91" s="27"/>
      <c r="B91" s="28"/>
      <c r="C91" s="29"/>
      <c r="D91" s="29"/>
      <c r="E91" s="30"/>
      <c r="F91" s="30"/>
      <c r="G91" s="30"/>
      <c r="H91" s="30"/>
      <c r="I91" s="30"/>
      <c r="J91" s="30"/>
      <c r="K91" s="30"/>
      <c r="L91" s="29"/>
      <c r="M91" s="30"/>
      <c r="N91" s="30"/>
      <c r="O91" s="30"/>
      <c r="P91" s="30"/>
      <c r="Q91" s="30"/>
      <c r="R91" s="30"/>
      <c r="S91" s="30"/>
      <c r="T91" s="164" t="s">
        <v>692</v>
      </c>
      <c r="U91" s="30"/>
      <c r="V91" s="164" t="s">
        <v>692</v>
      </c>
      <c r="W91" s="30"/>
      <c r="X91" s="164" t="s">
        <v>692</v>
      </c>
      <c r="Y91" s="30"/>
      <c r="Z91" s="164" t="s">
        <v>692</v>
      </c>
      <c r="AA91" s="30"/>
      <c r="AB91" s="164" t="s">
        <v>692</v>
      </c>
      <c r="AC91" s="30"/>
      <c r="AD91" s="164" t="s">
        <v>692</v>
      </c>
      <c r="AE91" s="30"/>
      <c r="AF91" s="164" t="s">
        <v>692</v>
      </c>
      <c r="AG91" s="30"/>
      <c r="AH91" s="164" t="s">
        <v>692</v>
      </c>
      <c r="AI91" s="30"/>
      <c r="AJ91" s="164" t="s">
        <v>692</v>
      </c>
      <c r="AK91" s="30"/>
      <c r="AL91" s="164" t="s">
        <v>692</v>
      </c>
      <c r="AM91" s="30"/>
      <c r="AN91" s="31"/>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O91" s="32"/>
      <c r="BP91" s="32"/>
      <c r="BW91" s="32"/>
      <c r="BX91" s="32"/>
      <c r="BY91" s="32"/>
      <c r="BZ91" s="32"/>
      <c r="CB91" s="32"/>
      <c r="CC91" s="32"/>
    </row>
    <row r="92" spans="1:81" hidden="1">
      <c r="A92" s="27"/>
      <c r="B92" s="28"/>
      <c r="C92" s="29"/>
      <c r="D92" s="29"/>
      <c r="E92" s="30"/>
      <c r="F92" s="30"/>
      <c r="G92" s="30"/>
      <c r="H92" s="30"/>
      <c r="I92" s="30"/>
      <c r="J92" s="30"/>
      <c r="K92" s="30"/>
      <c r="L92" s="29"/>
      <c r="M92" s="30"/>
      <c r="N92" s="30"/>
      <c r="O92" s="30"/>
      <c r="P92" s="30"/>
      <c r="Q92" s="30"/>
      <c r="R92" s="30"/>
      <c r="S92" s="30"/>
      <c r="T92" s="164" t="s">
        <v>693</v>
      </c>
      <c r="U92" s="30"/>
      <c r="V92" s="164" t="s">
        <v>693</v>
      </c>
      <c r="W92" s="30"/>
      <c r="X92" s="164" t="s">
        <v>693</v>
      </c>
      <c r="Y92" s="30"/>
      <c r="Z92" s="164" t="s">
        <v>693</v>
      </c>
      <c r="AA92" s="30"/>
      <c r="AB92" s="164" t="s">
        <v>693</v>
      </c>
      <c r="AC92" s="30"/>
      <c r="AD92" s="164" t="s">
        <v>693</v>
      </c>
      <c r="AE92" s="30"/>
      <c r="AF92" s="164" t="s">
        <v>693</v>
      </c>
      <c r="AG92" s="30"/>
      <c r="AH92" s="164" t="s">
        <v>693</v>
      </c>
      <c r="AI92" s="30"/>
      <c r="AJ92" s="164" t="s">
        <v>693</v>
      </c>
      <c r="AK92" s="30"/>
      <c r="AL92" s="164" t="s">
        <v>693</v>
      </c>
      <c r="AM92" s="30"/>
      <c r="AN92" s="31"/>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O92" s="32"/>
      <c r="BP92" s="32"/>
      <c r="BW92" s="32"/>
      <c r="BX92" s="32"/>
      <c r="BY92" s="32"/>
      <c r="BZ92" s="32"/>
      <c r="CB92" s="32"/>
      <c r="CC92" s="32"/>
    </row>
    <row r="93" spans="1:81" hidden="1">
      <c r="A93" s="27"/>
      <c r="B93" s="28"/>
      <c r="C93" s="29"/>
      <c r="D93" s="29"/>
      <c r="E93" s="30"/>
      <c r="F93" s="30"/>
      <c r="G93" s="30"/>
      <c r="H93" s="30"/>
      <c r="I93" s="30"/>
      <c r="J93" s="30"/>
      <c r="K93" s="30"/>
      <c r="L93" s="29"/>
      <c r="M93" s="30"/>
      <c r="N93" s="30"/>
      <c r="O93" s="30"/>
      <c r="P93" s="30"/>
      <c r="Q93" s="30"/>
      <c r="R93" s="30"/>
      <c r="S93" s="30"/>
      <c r="T93" s="165" t="s">
        <v>694</v>
      </c>
      <c r="U93" s="30"/>
      <c r="V93" s="165" t="s">
        <v>695</v>
      </c>
      <c r="W93" s="30"/>
      <c r="X93" s="165" t="s">
        <v>696</v>
      </c>
      <c r="Y93" s="30"/>
      <c r="Z93" s="165" t="s">
        <v>697</v>
      </c>
      <c r="AA93" s="30"/>
      <c r="AB93" s="165" t="s">
        <v>698</v>
      </c>
      <c r="AC93" s="30"/>
      <c r="AD93" s="165" t="s">
        <v>699</v>
      </c>
      <c r="AE93" s="30"/>
      <c r="AF93" s="165" t="s">
        <v>700</v>
      </c>
      <c r="AG93" s="30"/>
      <c r="AH93" s="165" t="s">
        <v>701</v>
      </c>
      <c r="AI93" s="30"/>
      <c r="AJ93" s="165" t="s">
        <v>702</v>
      </c>
      <c r="AK93" s="30"/>
      <c r="AL93" s="165" t="s">
        <v>703</v>
      </c>
      <c r="AM93" s="30"/>
      <c r="AN93" s="31"/>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O93" s="32"/>
      <c r="BP93" s="32"/>
      <c r="BW93" s="32"/>
      <c r="BX93" s="32"/>
      <c r="BY93" s="32"/>
      <c r="BZ93" s="32"/>
      <c r="CB93" s="32"/>
      <c r="CC93" s="32"/>
    </row>
    <row r="94" spans="1:81" hidden="1">
      <c r="A94" s="27"/>
      <c r="B94" s="28"/>
      <c r="C94" s="29"/>
      <c r="D94" s="29"/>
      <c r="E94" s="30"/>
      <c r="F94" s="30"/>
      <c r="G94" s="30"/>
      <c r="H94" s="30"/>
      <c r="I94" s="30"/>
      <c r="J94" s="30"/>
      <c r="K94" s="30"/>
      <c r="L94" s="29"/>
      <c r="M94" s="30"/>
      <c r="N94" s="30"/>
      <c r="O94" s="30"/>
      <c r="P94" s="30"/>
      <c r="Q94" s="30"/>
      <c r="R94" s="30"/>
      <c r="S94" s="30"/>
      <c r="T94" s="165" t="s">
        <v>187</v>
      </c>
      <c r="U94" s="30"/>
      <c r="V94" s="165" t="s">
        <v>187</v>
      </c>
      <c r="W94" s="30"/>
      <c r="X94" s="165" t="s">
        <v>187</v>
      </c>
      <c r="Y94" s="30"/>
      <c r="Z94" s="165" t="s">
        <v>187</v>
      </c>
      <c r="AA94" s="30"/>
      <c r="AB94" s="165" t="s">
        <v>187</v>
      </c>
      <c r="AC94" s="30"/>
      <c r="AD94" s="165" t="s">
        <v>187</v>
      </c>
      <c r="AE94" s="30"/>
      <c r="AF94" s="165" t="s">
        <v>187</v>
      </c>
      <c r="AG94" s="30"/>
      <c r="AH94" s="165" t="s">
        <v>187</v>
      </c>
      <c r="AI94" s="30"/>
      <c r="AJ94" s="165" t="s">
        <v>187</v>
      </c>
      <c r="AK94" s="30"/>
      <c r="AL94" s="165" t="s">
        <v>187</v>
      </c>
      <c r="AM94" s="30"/>
      <c r="AN94" s="31"/>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O94" s="32"/>
      <c r="BP94" s="32"/>
      <c r="BW94" s="32"/>
      <c r="BX94" s="32"/>
      <c r="BY94" s="32"/>
      <c r="BZ94" s="32"/>
      <c r="CB94" s="32"/>
      <c r="CC94" s="32"/>
    </row>
    <row r="95" spans="1:81" hidden="1">
      <c r="A95" s="27"/>
      <c r="B95" s="28"/>
      <c r="C95" s="29"/>
      <c r="D95" s="29"/>
      <c r="E95" s="30"/>
      <c r="F95" s="30"/>
      <c r="G95" s="30"/>
      <c r="H95" s="30"/>
      <c r="I95" s="30"/>
      <c r="J95" s="30"/>
      <c r="K95" s="30"/>
      <c r="L95" s="29"/>
      <c r="M95" s="30"/>
      <c r="N95" s="30"/>
      <c r="O95" s="30"/>
      <c r="P95" s="30"/>
      <c r="Q95" s="30"/>
      <c r="R95" s="30"/>
      <c r="S95" s="30"/>
      <c r="T95" s="165" t="s">
        <v>188</v>
      </c>
      <c r="U95" s="30"/>
      <c r="V95" s="165" t="s">
        <v>188</v>
      </c>
      <c r="W95" s="30"/>
      <c r="X95" s="165" t="s">
        <v>188</v>
      </c>
      <c r="Y95" s="30"/>
      <c r="Z95" s="165" t="s">
        <v>188</v>
      </c>
      <c r="AA95" s="30"/>
      <c r="AB95" s="165" t="s">
        <v>188</v>
      </c>
      <c r="AC95" s="30"/>
      <c r="AD95" s="165" t="s">
        <v>188</v>
      </c>
      <c r="AE95" s="30"/>
      <c r="AF95" s="165" t="s">
        <v>188</v>
      </c>
      <c r="AG95" s="30"/>
      <c r="AH95" s="165" t="s">
        <v>188</v>
      </c>
      <c r="AI95" s="30"/>
      <c r="AJ95" s="165" t="s">
        <v>188</v>
      </c>
      <c r="AK95" s="30"/>
      <c r="AL95" s="165" t="s">
        <v>188</v>
      </c>
      <c r="AM95" s="30"/>
      <c r="AN95" s="31"/>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O95" s="32"/>
      <c r="BP95" s="32"/>
      <c r="BW95" s="32"/>
      <c r="BX95" s="32"/>
      <c r="BY95" s="32"/>
      <c r="BZ95" s="32"/>
      <c r="CB95" s="32"/>
      <c r="CC95" s="32"/>
    </row>
    <row r="96" spans="1:81" hidden="1">
      <c r="A96" s="27"/>
      <c r="B96" s="28"/>
      <c r="C96" s="29"/>
      <c r="D96" s="29"/>
      <c r="E96" s="30"/>
      <c r="F96" s="30"/>
      <c r="G96" s="30"/>
      <c r="H96" s="30"/>
      <c r="I96" s="30"/>
      <c r="J96" s="30"/>
      <c r="K96" s="30"/>
      <c r="L96" s="29"/>
      <c r="M96" s="30"/>
      <c r="N96" s="30"/>
      <c r="O96" s="30"/>
      <c r="P96" s="30"/>
      <c r="Q96" s="30"/>
      <c r="R96" s="30"/>
      <c r="S96" s="30"/>
      <c r="T96" s="165" t="s">
        <v>189</v>
      </c>
      <c r="U96" s="30"/>
      <c r="V96" s="165" t="s">
        <v>189</v>
      </c>
      <c r="W96" s="30"/>
      <c r="X96" s="165" t="s">
        <v>189</v>
      </c>
      <c r="Y96" s="30"/>
      <c r="Z96" s="165" t="s">
        <v>189</v>
      </c>
      <c r="AA96" s="30"/>
      <c r="AB96" s="165" t="s">
        <v>189</v>
      </c>
      <c r="AC96" s="30"/>
      <c r="AD96" s="165" t="s">
        <v>189</v>
      </c>
      <c r="AE96" s="30"/>
      <c r="AF96" s="165" t="s">
        <v>189</v>
      </c>
      <c r="AG96" s="30"/>
      <c r="AH96" s="165" t="s">
        <v>189</v>
      </c>
      <c r="AI96" s="30"/>
      <c r="AJ96" s="165" t="s">
        <v>189</v>
      </c>
      <c r="AK96" s="30"/>
      <c r="AL96" s="165" t="s">
        <v>189</v>
      </c>
      <c r="AM96" s="30"/>
      <c r="AN96" s="31"/>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O96" s="32"/>
      <c r="BP96" s="32"/>
      <c r="BW96" s="32"/>
      <c r="BX96" s="32"/>
      <c r="BY96" s="32"/>
      <c r="BZ96" s="32"/>
      <c r="CB96" s="32"/>
      <c r="CC96" s="32"/>
    </row>
    <row r="97" spans="1:81" hidden="1">
      <c r="A97" s="27"/>
      <c r="B97" s="28"/>
      <c r="C97" s="29"/>
      <c r="D97" s="29"/>
      <c r="E97" s="30"/>
      <c r="F97" s="30"/>
      <c r="G97" s="30"/>
      <c r="H97" s="30"/>
      <c r="I97" s="30"/>
      <c r="J97" s="30"/>
      <c r="K97" s="30"/>
      <c r="L97" s="29"/>
      <c r="M97" s="30"/>
      <c r="N97" s="30"/>
      <c r="O97" s="30"/>
      <c r="P97" s="30"/>
      <c r="Q97" s="30"/>
      <c r="R97" s="30"/>
      <c r="S97" s="30"/>
      <c r="T97" s="165" t="s">
        <v>190</v>
      </c>
      <c r="U97" s="30"/>
      <c r="V97" s="165" t="s">
        <v>190</v>
      </c>
      <c r="W97" s="30"/>
      <c r="X97" s="165" t="s">
        <v>190</v>
      </c>
      <c r="Y97" s="30"/>
      <c r="Z97" s="165" t="s">
        <v>190</v>
      </c>
      <c r="AA97" s="30"/>
      <c r="AB97" s="165" t="s">
        <v>190</v>
      </c>
      <c r="AC97" s="30"/>
      <c r="AD97" s="165" t="s">
        <v>190</v>
      </c>
      <c r="AE97" s="30"/>
      <c r="AF97" s="165" t="s">
        <v>190</v>
      </c>
      <c r="AG97" s="30"/>
      <c r="AH97" s="165" t="s">
        <v>190</v>
      </c>
      <c r="AI97" s="30"/>
      <c r="AJ97" s="165" t="s">
        <v>190</v>
      </c>
      <c r="AK97" s="30"/>
      <c r="AL97" s="165" t="s">
        <v>190</v>
      </c>
      <c r="AM97" s="30"/>
      <c r="AN97" s="31"/>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O97" s="32"/>
      <c r="BP97" s="32"/>
      <c r="BW97" s="32"/>
      <c r="BX97" s="32"/>
      <c r="BY97" s="32"/>
      <c r="BZ97" s="32"/>
      <c r="CB97" s="32"/>
      <c r="CC97" s="32"/>
    </row>
    <row r="98" spans="1:81" hidden="1">
      <c r="A98" s="27"/>
      <c r="B98" s="28"/>
      <c r="C98" s="29"/>
      <c r="D98" s="29"/>
      <c r="E98" s="30"/>
      <c r="F98" s="30"/>
      <c r="G98" s="30"/>
      <c r="H98" s="30"/>
      <c r="I98" s="30"/>
      <c r="J98" s="30"/>
      <c r="K98" s="30"/>
      <c r="L98" s="29"/>
      <c r="M98" s="30"/>
      <c r="N98" s="30"/>
      <c r="O98" s="30"/>
      <c r="P98" s="30"/>
      <c r="Q98" s="30"/>
      <c r="R98" s="30"/>
      <c r="S98" s="30"/>
      <c r="T98" s="165" t="s">
        <v>191</v>
      </c>
      <c r="U98" s="30"/>
      <c r="V98" s="165" t="s">
        <v>191</v>
      </c>
      <c r="W98" s="30"/>
      <c r="X98" s="165" t="s">
        <v>191</v>
      </c>
      <c r="Y98" s="30"/>
      <c r="Z98" s="165" t="s">
        <v>191</v>
      </c>
      <c r="AA98" s="30"/>
      <c r="AB98" s="165" t="s">
        <v>191</v>
      </c>
      <c r="AC98" s="30"/>
      <c r="AD98" s="165" t="s">
        <v>191</v>
      </c>
      <c r="AE98" s="30"/>
      <c r="AF98" s="165" t="s">
        <v>191</v>
      </c>
      <c r="AG98" s="30"/>
      <c r="AH98" s="165" t="s">
        <v>191</v>
      </c>
      <c r="AI98" s="30"/>
      <c r="AJ98" s="165" t="s">
        <v>191</v>
      </c>
      <c r="AK98" s="30"/>
      <c r="AL98" s="165" t="s">
        <v>191</v>
      </c>
      <c r="AM98" s="30"/>
      <c r="AN98" s="31"/>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O98" s="32"/>
      <c r="BP98" s="32"/>
      <c r="BW98" s="32"/>
      <c r="BX98" s="32"/>
      <c r="BY98" s="32"/>
      <c r="BZ98" s="32"/>
      <c r="CB98" s="32"/>
      <c r="CC98" s="32"/>
    </row>
    <row r="99" spans="1:81" hidden="1">
      <c r="A99" s="27"/>
      <c r="B99" s="28"/>
      <c r="C99" s="29"/>
      <c r="D99" s="29"/>
      <c r="E99" s="30"/>
      <c r="F99" s="30"/>
      <c r="G99" s="30"/>
      <c r="H99" s="30"/>
      <c r="I99" s="30"/>
      <c r="J99" s="30"/>
      <c r="K99" s="30"/>
      <c r="L99" s="29"/>
      <c r="M99" s="30"/>
      <c r="N99" s="30"/>
      <c r="O99" s="30"/>
      <c r="P99" s="30"/>
      <c r="Q99" s="30"/>
      <c r="R99" s="30"/>
      <c r="S99" s="30"/>
      <c r="T99" s="165" t="s">
        <v>192</v>
      </c>
      <c r="U99" s="30"/>
      <c r="V99" s="165" t="s">
        <v>192</v>
      </c>
      <c r="W99" s="30"/>
      <c r="X99" s="165" t="s">
        <v>192</v>
      </c>
      <c r="Y99" s="30"/>
      <c r="Z99" s="165" t="s">
        <v>192</v>
      </c>
      <c r="AA99" s="30"/>
      <c r="AB99" s="165" t="s">
        <v>192</v>
      </c>
      <c r="AC99" s="30"/>
      <c r="AD99" s="165" t="s">
        <v>192</v>
      </c>
      <c r="AE99" s="30"/>
      <c r="AF99" s="165" t="s">
        <v>192</v>
      </c>
      <c r="AG99" s="30"/>
      <c r="AH99" s="165" t="s">
        <v>192</v>
      </c>
      <c r="AI99" s="30"/>
      <c r="AJ99" s="165" t="s">
        <v>192</v>
      </c>
      <c r="AK99" s="30"/>
      <c r="AL99" s="165" t="s">
        <v>192</v>
      </c>
      <c r="AM99" s="30"/>
      <c r="AN99" s="31"/>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O99" s="32"/>
      <c r="BP99" s="32"/>
      <c r="BW99" s="32"/>
      <c r="BX99" s="32"/>
      <c r="BY99" s="32"/>
      <c r="BZ99" s="32"/>
      <c r="CB99" s="32"/>
      <c r="CC99" s="32"/>
    </row>
    <row r="100" spans="1:81" hidden="1">
      <c r="A100" s="27"/>
      <c r="B100" s="28"/>
      <c r="C100" s="29"/>
      <c r="D100" s="29"/>
      <c r="E100" s="30"/>
      <c r="F100" s="30"/>
      <c r="G100" s="30"/>
      <c r="H100" s="30"/>
      <c r="I100" s="30"/>
      <c r="J100" s="30"/>
      <c r="K100" s="30"/>
      <c r="L100" s="29"/>
      <c r="M100" s="30"/>
      <c r="N100" s="30"/>
      <c r="O100" s="30"/>
      <c r="P100" s="30"/>
      <c r="Q100" s="30"/>
      <c r="R100" s="30"/>
      <c r="S100" s="30"/>
      <c r="T100" s="165" t="s">
        <v>193</v>
      </c>
      <c r="U100" s="30"/>
      <c r="V100" s="165" t="s">
        <v>193</v>
      </c>
      <c r="W100" s="30"/>
      <c r="X100" s="165" t="s">
        <v>193</v>
      </c>
      <c r="Y100" s="30"/>
      <c r="Z100" s="165" t="s">
        <v>193</v>
      </c>
      <c r="AA100" s="30"/>
      <c r="AB100" s="165" t="s">
        <v>193</v>
      </c>
      <c r="AC100" s="30"/>
      <c r="AD100" s="165" t="s">
        <v>193</v>
      </c>
      <c r="AE100" s="30"/>
      <c r="AF100" s="165" t="s">
        <v>193</v>
      </c>
      <c r="AG100" s="30"/>
      <c r="AH100" s="165" t="s">
        <v>193</v>
      </c>
      <c r="AI100" s="30"/>
      <c r="AJ100" s="165" t="s">
        <v>193</v>
      </c>
      <c r="AK100" s="30"/>
      <c r="AL100" s="165" t="s">
        <v>193</v>
      </c>
      <c r="AM100" s="30"/>
      <c r="AN100" s="31"/>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O100" s="32"/>
      <c r="BP100" s="32"/>
      <c r="BW100" s="32"/>
      <c r="BX100" s="32"/>
      <c r="BY100" s="32"/>
      <c r="BZ100" s="32"/>
      <c r="CB100" s="32"/>
      <c r="CC100" s="32"/>
    </row>
    <row r="101" spans="1:81" hidden="1">
      <c r="A101" s="27"/>
      <c r="B101" s="28"/>
      <c r="C101" s="29"/>
      <c r="D101" s="29"/>
      <c r="E101" s="30"/>
      <c r="F101" s="30"/>
      <c r="G101" s="30"/>
      <c r="H101" s="30"/>
      <c r="I101" s="30"/>
      <c r="J101" s="30"/>
      <c r="K101" s="30"/>
      <c r="L101" s="29"/>
      <c r="M101" s="30"/>
      <c r="N101" s="30"/>
      <c r="O101" s="30"/>
      <c r="P101" s="30"/>
      <c r="Q101" s="30"/>
      <c r="R101" s="30"/>
      <c r="S101" s="30"/>
      <c r="T101" s="165" t="s">
        <v>194</v>
      </c>
      <c r="U101" s="30"/>
      <c r="V101" s="165" t="s">
        <v>194</v>
      </c>
      <c r="W101" s="30"/>
      <c r="X101" s="165" t="s">
        <v>194</v>
      </c>
      <c r="Y101" s="30"/>
      <c r="Z101" s="165" t="s">
        <v>194</v>
      </c>
      <c r="AA101" s="30"/>
      <c r="AB101" s="165" t="s">
        <v>194</v>
      </c>
      <c r="AC101" s="30"/>
      <c r="AD101" s="165" t="s">
        <v>194</v>
      </c>
      <c r="AE101" s="30"/>
      <c r="AF101" s="165" t="s">
        <v>194</v>
      </c>
      <c r="AG101" s="30"/>
      <c r="AH101" s="165" t="s">
        <v>194</v>
      </c>
      <c r="AI101" s="30"/>
      <c r="AJ101" s="165" t="s">
        <v>194</v>
      </c>
      <c r="AK101" s="30"/>
      <c r="AL101" s="165" t="s">
        <v>194</v>
      </c>
      <c r="AM101" s="30"/>
      <c r="AN101" s="31"/>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O101" s="32"/>
      <c r="BP101" s="32"/>
      <c r="BW101" s="32"/>
      <c r="BX101" s="32"/>
      <c r="BY101" s="32"/>
      <c r="BZ101" s="32"/>
      <c r="CB101" s="32"/>
      <c r="CC101" s="32"/>
    </row>
    <row r="102" spans="1:81" hidden="1">
      <c r="A102" s="27"/>
      <c r="B102" s="28"/>
      <c r="C102" s="29"/>
      <c r="D102" s="29"/>
      <c r="E102" s="30"/>
      <c r="F102" s="30"/>
      <c r="G102" s="30"/>
      <c r="H102" s="30"/>
      <c r="I102" s="30"/>
      <c r="J102" s="30"/>
      <c r="K102" s="30"/>
      <c r="L102" s="29"/>
      <c r="M102" s="30"/>
      <c r="N102" s="30"/>
      <c r="O102" s="30"/>
      <c r="P102" s="30"/>
      <c r="Q102" s="30"/>
      <c r="R102" s="30"/>
      <c r="S102" s="30"/>
      <c r="T102" s="165" t="s">
        <v>704</v>
      </c>
      <c r="U102" s="30"/>
      <c r="V102" s="165" t="s">
        <v>704</v>
      </c>
      <c r="W102" s="30"/>
      <c r="X102" s="165" t="s">
        <v>704</v>
      </c>
      <c r="Y102" s="30"/>
      <c r="Z102" s="165" t="s">
        <v>704</v>
      </c>
      <c r="AA102" s="30"/>
      <c r="AB102" s="165" t="s">
        <v>704</v>
      </c>
      <c r="AC102" s="30"/>
      <c r="AD102" s="165" t="s">
        <v>704</v>
      </c>
      <c r="AE102" s="30"/>
      <c r="AF102" s="165" t="s">
        <v>704</v>
      </c>
      <c r="AG102" s="30"/>
      <c r="AH102" s="165" t="s">
        <v>704</v>
      </c>
      <c r="AI102" s="30"/>
      <c r="AJ102" s="165" t="s">
        <v>704</v>
      </c>
      <c r="AK102" s="30"/>
      <c r="AL102" s="165" t="s">
        <v>704</v>
      </c>
      <c r="AM102" s="30"/>
      <c r="AN102" s="31"/>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O102" s="32"/>
      <c r="BP102" s="32"/>
      <c r="BW102" s="32"/>
      <c r="BX102" s="32"/>
      <c r="BY102" s="32"/>
      <c r="BZ102" s="32"/>
      <c r="CB102" s="32"/>
      <c r="CC102" s="32"/>
    </row>
    <row r="103" spans="1:81" hidden="1">
      <c r="A103" s="27"/>
      <c r="B103" s="28"/>
      <c r="C103" s="29"/>
      <c r="D103" s="29"/>
      <c r="E103" s="30"/>
      <c r="F103" s="30"/>
      <c r="G103" s="30"/>
      <c r="H103" s="30"/>
      <c r="I103" s="30"/>
      <c r="J103" s="30"/>
      <c r="K103" s="30"/>
      <c r="L103" s="29"/>
      <c r="M103" s="30"/>
      <c r="N103" s="30"/>
      <c r="O103" s="30"/>
      <c r="P103" s="30"/>
      <c r="Q103" s="30"/>
      <c r="R103" s="30"/>
      <c r="S103" s="30"/>
      <c r="T103" s="165" t="s">
        <v>196</v>
      </c>
      <c r="U103" s="30"/>
      <c r="V103" s="165" t="s">
        <v>196</v>
      </c>
      <c r="W103" s="30"/>
      <c r="X103" s="165" t="s">
        <v>196</v>
      </c>
      <c r="Y103" s="30"/>
      <c r="Z103" s="165" t="s">
        <v>196</v>
      </c>
      <c r="AA103" s="30"/>
      <c r="AB103" s="165" t="s">
        <v>196</v>
      </c>
      <c r="AC103" s="30"/>
      <c r="AD103" s="165" t="s">
        <v>196</v>
      </c>
      <c r="AE103" s="30"/>
      <c r="AF103" s="165" t="s">
        <v>196</v>
      </c>
      <c r="AG103" s="30"/>
      <c r="AH103" s="165" t="s">
        <v>196</v>
      </c>
      <c r="AI103" s="30"/>
      <c r="AJ103" s="165" t="s">
        <v>196</v>
      </c>
      <c r="AK103" s="30"/>
      <c r="AL103" s="165" t="s">
        <v>196</v>
      </c>
      <c r="AM103" s="30"/>
      <c r="AN103" s="31"/>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O103" s="32"/>
      <c r="BP103" s="32"/>
      <c r="BW103" s="32"/>
      <c r="BX103" s="32"/>
      <c r="BY103" s="32"/>
      <c r="BZ103" s="32"/>
      <c r="CB103" s="32"/>
      <c r="CC103" s="32"/>
    </row>
    <row r="104" spans="1:81" hidden="1">
      <c r="A104" s="27"/>
      <c r="B104" s="28"/>
      <c r="C104" s="29"/>
      <c r="D104" s="29"/>
      <c r="E104" s="30"/>
      <c r="F104" s="30"/>
      <c r="G104" s="30"/>
      <c r="H104" s="30"/>
      <c r="I104" s="30"/>
      <c r="J104" s="30"/>
      <c r="K104" s="30"/>
      <c r="L104" s="29"/>
      <c r="M104" s="30"/>
      <c r="N104" s="30"/>
      <c r="O104" s="30"/>
      <c r="P104" s="30"/>
      <c r="Q104" s="30"/>
      <c r="R104" s="30"/>
      <c r="S104" s="30"/>
      <c r="T104" s="165" t="s">
        <v>197</v>
      </c>
      <c r="U104" s="30"/>
      <c r="V104" s="165" t="s">
        <v>197</v>
      </c>
      <c r="W104" s="30"/>
      <c r="X104" s="165" t="s">
        <v>197</v>
      </c>
      <c r="Y104" s="30"/>
      <c r="Z104" s="165" t="s">
        <v>197</v>
      </c>
      <c r="AA104" s="30"/>
      <c r="AB104" s="165" t="s">
        <v>197</v>
      </c>
      <c r="AC104" s="30"/>
      <c r="AD104" s="165" t="s">
        <v>197</v>
      </c>
      <c r="AE104" s="30"/>
      <c r="AF104" s="165" t="s">
        <v>197</v>
      </c>
      <c r="AG104" s="30"/>
      <c r="AH104" s="165" t="s">
        <v>197</v>
      </c>
      <c r="AI104" s="30"/>
      <c r="AJ104" s="165" t="s">
        <v>197</v>
      </c>
      <c r="AK104" s="30"/>
      <c r="AL104" s="165" t="s">
        <v>197</v>
      </c>
      <c r="AM104" s="30"/>
      <c r="AN104" s="31"/>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O104" s="32"/>
      <c r="BP104" s="32"/>
      <c r="BW104" s="32"/>
      <c r="BX104" s="32"/>
      <c r="BY104" s="32"/>
      <c r="BZ104" s="32"/>
      <c r="CB104" s="32"/>
      <c r="CC104" s="32"/>
    </row>
    <row r="105" spans="1:81" hidden="1">
      <c r="A105" s="27"/>
      <c r="B105" s="28"/>
      <c r="C105" s="29"/>
      <c r="D105" s="29"/>
      <c r="E105" s="30"/>
      <c r="F105" s="30"/>
      <c r="G105" s="30"/>
      <c r="H105" s="30"/>
      <c r="I105" s="30"/>
      <c r="J105" s="30"/>
      <c r="K105" s="30"/>
      <c r="L105" s="29"/>
      <c r="M105" s="30"/>
      <c r="N105" s="30"/>
      <c r="O105" s="30"/>
      <c r="P105" s="30"/>
      <c r="Q105" s="30"/>
      <c r="R105" s="30"/>
      <c r="S105" s="30"/>
      <c r="T105" s="165" t="s">
        <v>198</v>
      </c>
      <c r="U105" s="30"/>
      <c r="V105" s="165" t="s">
        <v>198</v>
      </c>
      <c r="W105" s="30"/>
      <c r="X105" s="165" t="s">
        <v>198</v>
      </c>
      <c r="Y105" s="30"/>
      <c r="Z105" s="165" t="s">
        <v>198</v>
      </c>
      <c r="AA105" s="30"/>
      <c r="AB105" s="165" t="s">
        <v>198</v>
      </c>
      <c r="AC105" s="30"/>
      <c r="AD105" s="165" t="s">
        <v>198</v>
      </c>
      <c r="AE105" s="30"/>
      <c r="AF105" s="165" t="s">
        <v>198</v>
      </c>
      <c r="AG105" s="30"/>
      <c r="AH105" s="165" t="s">
        <v>198</v>
      </c>
      <c r="AI105" s="30"/>
      <c r="AJ105" s="165" t="s">
        <v>198</v>
      </c>
      <c r="AK105" s="30"/>
      <c r="AL105" s="165" t="s">
        <v>198</v>
      </c>
      <c r="AM105" s="30"/>
      <c r="AN105" s="31"/>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O105" s="32"/>
      <c r="BP105" s="32"/>
      <c r="BW105" s="32"/>
      <c r="BX105" s="32"/>
      <c r="BY105" s="32"/>
      <c r="BZ105" s="32"/>
      <c r="CB105" s="32"/>
      <c r="CC105" s="32"/>
    </row>
    <row r="106" spans="1:81" hidden="1">
      <c r="A106" s="27"/>
      <c r="B106" s="28"/>
      <c r="C106" s="29"/>
      <c r="D106" s="29"/>
      <c r="E106" s="30"/>
      <c r="F106" s="30"/>
      <c r="G106" s="30"/>
      <c r="H106" s="30"/>
      <c r="I106" s="30"/>
      <c r="J106" s="30"/>
      <c r="K106" s="30"/>
      <c r="L106" s="29"/>
      <c r="M106" s="30"/>
      <c r="N106" s="30"/>
      <c r="O106" s="30"/>
      <c r="P106" s="30"/>
      <c r="Q106" s="30"/>
      <c r="R106" s="30"/>
      <c r="S106" s="30"/>
      <c r="T106" s="165" t="s">
        <v>199</v>
      </c>
      <c r="U106" s="30"/>
      <c r="V106" s="165" t="s">
        <v>199</v>
      </c>
      <c r="W106" s="30"/>
      <c r="X106" s="165" t="s">
        <v>199</v>
      </c>
      <c r="Y106" s="30"/>
      <c r="Z106" s="165" t="s">
        <v>199</v>
      </c>
      <c r="AA106" s="30"/>
      <c r="AB106" s="165" t="s">
        <v>199</v>
      </c>
      <c r="AC106" s="30"/>
      <c r="AD106" s="165" t="s">
        <v>199</v>
      </c>
      <c r="AE106" s="30"/>
      <c r="AF106" s="165" t="s">
        <v>199</v>
      </c>
      <c r="AG106" s="30"/>
      <c r="AH106" s="165" t="s">
        <v>199</v>
      </c>
      <c r="AI106" s="30"/>
      <c r="AJ106" s="165" t="s">
        <v>199</v>
      </c>
      <c r="AK106" s="30"/>
      <c r="AL106" s="165" t="s">
        <v>199</v>
      </c>
      <c r="AM106" s="30"/>
      <c r="AN106" s="31"/>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O106" s="32"/>
      <c r="BP106" s="32"/>
      <c r="BW106" s="32"/>
      <c r="BX106" s="32"/>
      <c r="BY106" s="32"/>
      <c r="BZ106" s="32"/>
      <c r="CB106" s="32"/>
      <c r="CC106" s="32"/>
    </row>
    <row r="107" spans="1:81" hidden="1">
      <c r="A107" s="27"/>
      <c r="B107" s="28"/>
      <c r="C107" s="29"/>
      <c r="D107" s="29"/>
      <c r="E107" s="30"/>
      <c r="F107" s="30"/>
      <c r="G107" s="30"/>
      <c r="H107" s="30"/>
      <c r="I107" s="30"/>
      <c r="J107" s="30"/>
      <c r="K107" s="30"/>
      <c r="L107" s="29"/>
      <c r="M107" s="30"/>
      <c r="N107" s="30"/>
      <c r="O107" s="30"/>
      <c r="P107" s="30"/>
      <c r="Q107" s="30"/>
      <c r="R107" s="30"/>
      <c r="S107" s="30"/>
      <c r="T107" t="s">
        <v>200</v>
      </c>
      <c r="U107" s="30"/>
      <c r="V107" t="s">
        <v>200</v>
      </c>
      <c r="W107" s="30"/>
      <c r="X107" t="s">
        <v>200</v>
      </c>
      <c r="Y107" s="30"/>
      <c r="Z107" t="s">
        <v>200</v>
      </c>
      <c r="AA107" s="30"/>
      <c r="AB107" t="s">
        <v>200</v>
      </c>
      <c r="AC107" s="30"/>
      <c r="AD107" t="s">
        <v>200</v>
      </c>
      <c r="AE107" s="30"/>
      <c r="AF107" t="s">
        <v>200</v>
      </c>
      <c r="AG107" s="30"/>
      <c r="AH107" t="s">
        <v>200</v>
      </c>
      <c r="AI107" s="30"/>
      <c r="AJ107" t="s">
        <v>200</v>
      </c>
      <c r="AK107" s="30"/>
      <c r="AL107" t="s">
        <v>200</v>
      </c>
      <c r="AM107" s="30"/>
      <c r="AN107" s="31"/>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O107" s="32"/>
      <c r="BP107" s="32"/>
      <c r="BW107" s="32"/>
      <c r="BX107" s="32"/>
      <c r="BY107" s="32"/>
      <c r="BZ107" s="32"/>
      <c r="CB107" s="32"/>
      <c r="CC107" s="32"/>
    </row>
    <row r="108" spans="1:81">
      <c r="A108" s="27"/>
      <c r="B108" s="28"/>
      <c r="C108" s="29"/>
      <c r="D108" s="29"/>
      <c r="E108" s="30"/>
      <c r="F108" s="30"/>
      <c r="G108" s="30"/>
      <c r="H108" s="30"/>
      <c r="I108" s="30"/>
      <c r="J108" s="30"/>
      <c r="K108" s="30"/>
      <c r="L108" s="29"/>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1"/>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O108" s="32"/>
      <c r="BP108" s="32"/>
      <c r="BW108" s="32"/>
      <c r="BX108" s="32"/>
      <c r="BY108" s="32"/>
      <c r="BZ108" s="32"/>
      <c r="CB108" s="32"/>
      <c r="CC108" s="32"/>
    </row>
    <row r="109" spans="1:81">
      <c r="A109" s="27"/>
      <c r="B109" s="28"/>
      <c r="C109" s="29"/>
      <c r="D109" s="29"/>
      <c r="E109" s="30"/>
      <c r="F109" s="30"/>
      <c r="G109" s="30"/>
      <c r="H109" s="30"/>
      <c r="I109" s="30"/>
      <c r="J109" s="30"/>
      <c r="K109" s="30"/>
      <c r="L109" s="29"/>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1"/>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O109" s="32"/>
      <c r="BP109" s="32"/>
      <c r="BW109" s="32"/>
      <c r="BX109" s="32"/>
      <c r="BY109" s="32"/>
      <c r="BZ109" s="32"/>
      <c r="CB109" s="32"/>
      <c r="CC109" s="32"/>
    </row>
    <row r="110" spans="1:81">
      <c r="A110" s="27"/>
      <c r="B110" s="28"/>
      <c r="C110" s="29"/>
      <c r="D110" s="29"/>
      <c r="E110" s="30"/>
      <c r="F110" s="30"/>
      <c r="G110" s="30"/>
      <c r="H110" s="30"/>
      <c r="I110" s="30"/>
      <c r="J110" s="30"/>
      <c r="K110" s="30"/>
      <c r="L110" s="29"/>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1"/>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O110" s="32"/>
      <c r="BP110" s="32"/>
      <c r="BW110" s="32"/>
      <c r="BX110" s="32"/>
      <c r="BY110" s="32"/>
      <c r="BZ110" s="32"/>
      <c r="CB110" s="32"/>
      <c r="CC110" s="32"/>
    </row>
  </sheetData>
  <sheetProtection formatCells="0" formatColumns="0" formatRows="0" insertColumns="0" insertRows="0" deleteRows="0" sort="0" autoFilter="0"/>
  <sortState xmlns:xlrd2="http://schemas.microsoft.com/office/spreadsheetml/2017/richdata2" ref="B2:AH56">
    <sortCondition ref="B2:B56"/>
  </sortState>
  <mergeCells count="36">
    <mergeCell ref="BD2:BJ2"/>
    <mergeCell ref="BT3:BV3"/>
    <mergeCell ref="BX3:CC3"/>
    <mergeCell ref="AN3:AW3"/>
    <mergeCell ref="BD3:BJ3"/>
    <mergeCell ref="BK3:BS3"/>
    <mergeCell ref="BK2:CC2"/>
    <mergeCell ref="AD4:AE4"/>
    <mergeCell ref="AF4:AG4"/>
    <mergeCell ref="AH4:AI4"/>
    <mergeCell ref="AJ4:AK4"/>
    <mergeCell ref="D2:N2"/>
    <mergeCell ref="V3:W3"/>
    <mergeCell ref="X3:Y3"/>
    <mergeCell ref="Z3:AA3"/>
    <mergeCell ref="T4:U4"/>
    <mergeCell ref="V4:W4"/>
    <mergeCell ref="X4:Y4"/>
    <mergeCell ref="Z4:AA4"/>
    <mergeCell ref="AB4:AC4"/>
    <mergeCell ref="A1:C1"/>
    <mergeCell ref="E1:M1"/>
    <mergeCell ref="AN4:AW4"/>
    <mergeCell ref="BI4:BJ4"/>
    <mergeCell ref="BD4:BH4"/>
    <mergeCell ref="AX3:BC4"/>
    <mergeCell ref="AD3:AE3"/>
    <mergeCell ref="AF3:AG3"/>
    <mergeCell ref="AH3:AI3"/>
    <mergeCell ref="AJ3:AK3"/>
    <mergeCell ref="AL3:AM3"/>
    <mergeCell ref="T3:U3"/>
    <mergeCell ref="AB3:AC3"/>
    <mergeCell ref="A2:C2"/>
    <mergeCell ref="T2:AM2"/>
    <mergeCell ref="AL4:AM4"/>
  </mergeCells>
  <conditionalFormatting sqref="AO48:BJ48 AO50:BJ110 A48:AM48 A50:AM90 A108:AM110 A91:S107 A49:BJ49 BO48:BP110 CB48:CC110 A5:AW5 BK48:BM110 BW48:BZ110 B6:CC47">
    <cfRule type="cellIs" dxfId="333" priority="378" operator="equal">
      <formula>"?"</formula>
    </cfRule>
  </conditionalFormatting>
  <conditionalFormatting sqref="AX5:BC5">
    <cfRule type="cellIs" dxfId="332" priority="335" operator="equal">
      <formula>"?"</formula>
    </cfRule>
  </conditionalFormatting>
  <conditionalFormatting sqref="K9 Q9:R9">
    <cfRule type="cellIs" dxfId="331" priority="329" operator="equal">
      <formula>"?"</formula>
    </cfRule>
  </conditionalFormatting>
  <conditionalFormatting sqref="K11:K16">
    <cfRule type="cellIs" dxfId="330" priority="315" operator="equal">
      <formula>"?"</formula>
    </cfRule>
  </conditionalFormatting>
  <conditionalFormatting sqref="H9">
    <cfRule type="cellIs" dxfId="329" priority="281" operator="equal">
      <formula>"?"</formula>
    </cfRule>
  </conditionalFormatting>
  <conditionalFormatting sqref="U91:U107 W91:W107 Y91:Y107 AA91:AA107 AC91:AC107 AE91:AE107 AG91:AG107 AI91:AI107 AK91:AK107 AM91:AM107">
    <cfRule type="cellIs" dxfId="328" priority="274" operator="equal">
      <formula>"?"</formula>
    </cfRule>
  </conditionalFormatting>
  <conditionalFormatting sqref="BW22 BW25">
    <cfRule type="cellIs" dxfId="327" priority="269" operator="equal">
      <formula>"?"</formula>
    </cfRule>
  </conditionalFormatting>
  <conditionalFormatting sqref="AN7:BJ7">
    <cfRule type="cellIs" dxfId="326" priority="248" operator="equal">
      <formula>"?"</formula>
    </cfRule>
  </conditionalFormatting>
  <conditionalFormatting sqref="BT7">
    <cfRule type="cellIs" dxfId="325" priority="246" operator="equal">
      <formula>"?"</formula>
    </cfRule>
  </conditionalFormatting>
  <conditionalFormatting sqref="BU7">
    <cfRule type="cellIs" dxfId="324" priority="245" operator="equal">
      <formula>"?"</formula>
    </cfRule>
  </conditionalFormatting>
  <conditionalFormatting sqref="BV7">
    <cfRule type="cellIs" dxfId="323" priority="244" operator="equal">
      <formula>"?"</formula>
    </cfRule>
  </conditionalFormatting>
  <conditionalFormatting sqref="BW7">
    <cfRule type="cellIs" dxfId="322" priority="243" operator="equal">
      <formula>"?"</formula>
    </cfRule>
  </conditionalFormatting>
  <conditionalFormatting sqref="BZ7">
    <cfRule type="cellIs" dxfId="321" priority="242" operator="equal">
      <formula>"?"</formula>
    </cfRule>
  </conditionalFormatting>
  <conditionalFormatting sqref="CA7">
    <cfRule type="cellIs" dxfId="320" priority="241" operator="equal">
      <formula>"?"</formula>
    </cfRule>
  </conditionalFormatting>
  <conditionalFormatting sqref="Q11:Q16">
    <cfRule type="cellIs" dxfId="319" priority="237" operator="equal">
      <formula>"?"</formula>
    </cfRule>
  </conditionalFormatting>
  <conditionalFormatting sqref="B17 AN17:BJ17 M17:N17 E17:H17 Q17">
    <cfRule type="cellIs" dxfId="318" priority="226" operator="equal">
      <formula>"?"</formula>
    </cfRule>
  </conditionalFormatting>
  <conditionalFormatting sqref="BT17">
    <cfRule type="cellIs" dxfId="317" priority="224" operator="equal">
      <formula>"?"</formula>
    </cfRule>
  </conditionalFormatting>
  <conditionalFormatting sqref="BU17">
    <cfRule type="cellIs" dxfId="316" priority="223" operator="equal">
      <formula>"?"</formula>
    </cfRule>
  </conditionalFormatting>
  <conditionalFormatting sqref="BV17">
    <cfRule type="cellIs" dxfId="315" priority="222" operator="equal">
      <formula>"?"</formula>
    </cfRule>
  </conditionalFormatting>
  <conditionalFormatting sqref="BW17">
    <cfRule type="cellIs" dxfId="314" priority="221" operator="equal">
      <formula>"?"</formula>
    </cfRule>
  </conditionalFormatting>
  <conditionalFormatting sqref="BZ17">
    <cfRule type="cellIs" dxfId="313" priority="220" operator="equal">
      <formula>"?"</formula>
    </cfRule>
  </conditionalFormatting>
  <conditionalFormatting sqref="CA17">
    <cfRule type="cellIs" dxfId="312" priority="219" operator="equal">
      <formula>"?"</formula>
    </cfRule>
  </conditionalFormatting>
  <conditionalFormatting sqref="AN21:BJ21">
    <cfRule type="cellIs" dxfId="311" priority="215" operator="equal">
      <formula>"?"</formula>
    </cfRule>
  </conditionalFormatting>
  <conditionalFormatting sqref="BT21">
    <cfRule type="cellIs" dxfId="310" priority="213" operator="equal">
      <formula>"?"</formula>
    </cfRule>
  </conditionalFormatting>
  <conditionalFormatting sqref="BU21">
    <cfRule type="cellIs" dxfId="309" priority="212" operator="equal">
      <formula>"?"</formula>
    </cfRule>
  </conditionalFormatting>
  <conditionalFormatting sqref="BV21">
    <cfRule type="cellIs" dxfId="308" priority="211" operator="equal">
      <formula>"?"</formula>
    </cfRule>
  </conditionalFormatting>
  <conditionalFormatting sqref="BW21">
    <cfRule type="cellIs" dxfId="307" priority="210" operator="equal">
      <formula>"?"</formula>
    </cfRule>
  </conditionalFormatting>
  <conditionalFormatting sqref="BZ21">
    <cfRule type="cellIs" dxfId="306" priority="209" operator="equal">
      <formula>"?"</formula>
    </cfRule>
  </conditionalFormatting>
  <conditionalFormatting sqref="CA21">
    <cfRule type="cellIs" dxfId="305" priority="208" operator="equal">
      <formula>"?"</formula>
    </cfRule>
  </conditionalFormatting>
  <conditionalFormatting sqref="AN24:BJ24">
    <cfRule type="cellIs" dxfId="304" priority="204" operator="equal">
      <formula>"?"</formula>
    </cfRule>
  </conditionalFormatting>
  <conditionalFormatting sqref="BT24">
    <cfRule type="cellIs" dxfId="303" priority="202" operator="equal">
      <formula>"?"</formula>
    </cfRule>
  </conditionalFormatting>
  <conditionalFormatting sqref="BU24">
    <cfRule type="cellIs" dxfId="302" priority="201" operator="equal">
      <formula>"?"</formula>
    </cfRule>
  </conditionalFormatting>
  <conditionalFormatting sqref="BV24">
    <cfRule type="cellIs" dxfId="301" priority="200" operator="equal">
      <formula>"?"</formula>
    </cfRule>
  </conditionalFormatting>
  <conditionalFormatting sqref="BW24">
    <cfRule type="cellIs" dxfId="300" priority="199" operator="equal">
      <formula>"?"</formula>
    </cfRule>
  </conditionalFormatting>
  <conditionalFormatting sqref="BZ24">
    <cfRule type="cellIs" dxfId="299" priority="198" operator="equal">
      <formula>"?"</formula>
    </cfRule>
  </conditionalFormatting>
  <conditionalFormatting sqref="CA24">
    <cfRule type="cellIs" dxfId="298" priority="197" operator="equal">
      <formula>"?"</formula>
    </cfRule>
  </conditionalFormatting>
  <conditionalFormatting sqref="B23 AN23:BJ23 E23:H23 M23:N23">
    <cfRule type="cellIs" dxfId="297" priority="193" operator="equal">
      <formula>"?"</formula>
    </cfRule>
  </conditionalFormatting>
  <conditionalFormatting sqref="BT23">
    <cfRule type="cellIs" dxfId="296" priority="191" operator="equal">
      <formula>"?"</formula>
    </cfRule>
  </conditionalFormatting>
  <conditionalFormatting sqref="BU23">
    <cfRule type="cellIs" dxfId="295" priority="190" operator="equal">
      <formula>"?"</formula>
    </cfRule>
  </conditionalFormatting>
  <conditionalFormatting sqref="BV23">
    <cfRule type="cellIs" dxfId="294" priority="189" operator="equal">
      <formula>"?"</formula>
    </cfRule>
  </conditionalFormatting>
  <conditionalFormatting sqref="BW23">
    <cfRule type="cellIs" dxfId="293" priority="188" operator="equal">
      <formula>"?"</formula>
    </cfRule>
  </conditionalFormatting>
  <conditionalFormatting sqref="BZ23">
    <cfRule type="cellIs" dxfId="292" priority="187" operator="equal">
      <formula>"?"</formula>
    </cfRule>
  </conditionalFormatting>
  <conditionalFormatting sqref="CA23">
    <cfRule type="cellIs" dxfId="291" priority="186" operator="equal">
      <formula>"?"</formula>
    </cfRule>
  </conditionalFormatting>
  <conditionalFormatting sqref="CB22:CC22 CB25:CC25">
    <cfRule type="cellIs" dxfId="290" priority="149" operator="equal">
      <formula>"?"</formula>
    </cfRule>
  </conditionalFormatting>
  <conditionalFormatting sqref="CB7:CC7">
    <cfRule type="cellIs" dxfId="289" priority="147" operator="equal">
      <formula>"?"</formula>
    </cfRule>
  </conditionalFormatting>
  <conditionalFormatting sqref="CB17:CC17">
    <cfRule type="cellIs" dxfId="288" priority="145" operator="equal">
      <formula>"?"</formula>
    </cfRule>
  </conditionalFormatting>
  <conditionalFormatting sqref="CB21:CC21">
    <cfRule type="cellIs" dxfId="287" priority="144" operator="equal">
      <formula>"?"</formula>
    </cfRule>
  </conditionalFormatting>
  <conditionalFormatting sqref="CB24:CC24">
    <cfRule type="cellIs" dxfId="286" priority="143" operator="equal">
      <formula>"?"</formula>
    </cfRule>
  </conditionalFormatting>
  <conditionalFormatting sqref="CB23:CC23">
    <cfRule type="cellIs" dxfId="285" priority="142" operator="equal">
      <formula>"?"</formula>
    </cfRule>
  </conditionalFormatting>
  <conditionalFormatting sqref="BD5:BJ5">
    <cfRule type="cellIs" dxfId="284" priority="127" operator="equal">
      <formula>"?"</formula>
    </cfRule>
  </conditionalFormatting>
  <conditionalFormatting sqref="BJ5">
    <cfRule type="cellIs" dxfId="283" priority="126" operator="equal">
      <formula>"?"</formula>
    </cfRule>
  </conditionalFormatting>
  <conditionalFormatting sqref="I23:J23">
    <cfRule type="cellIs" dxfId="282" priority="114" operator="equal">
      <formula>"?"</formula>
    </cfRule>
  </conditionalFormatting>
  <conditionalFormatting sqref="I25:J25">
    <cfRule type="cellIs" dxfId="281" priority="113" operator="equal">
      <formula>"?"</formula>
    </cfRule>
  </conditionalFormatting>
  <conditionalFormatting sqref="D24:D25">
    <cfRule type="cellIs" dxfId="280" priority="103" operator="equal">
      <formula>"?"</formula>
    </cfRule>
  </conditionalFormatting>
  <conditionalFormatting sqref="D17">
    <cfRule type="cellIs" dxfId="279" priority="101" operator="equal">
      <formula>"?"</formula>
    </cfRule>
  </conditionalFormatting>
  <conditionalFormatting sqref="D23">
    <cfRule type="cellIs" dxfId="278" priority="100" operator="equal">
      <formula>"?"</formula>
    </cfRule>
  </conditionalFormatting>
  <conditionalFormatting sqref="C17">
    <cfRule type="cellIs" dxfId="277" priority="95" operator="equal">
      <formula>"?"</formula>
    </cfRule>
  </conditionalFormatting>
  <conditionalFormatting sqref="B24">
    <cfRule type="cellIs" dxfId="276" priority="84" operator="equal">
      <formula>"?"</formula>
    </cfRule>
  </conditionalFormatting>
  <conditionalFormatting sqref="R23">
    <cfRule type="cellIs" dxfId="275" priority="80" operator="equal">
      <formula>"?"</formula>
    </cfRule>
  </conditionalFormatting>
  <conditionalFormatting sqref="R13:R14">
    <cfRule type="cellIs" dxfId="274" priority="57" operator="equal">
      <formula>"?"</formula>
    </cfRule>
  </conditionalFormatting>
  <conditionalFormatting sqref="Q24:Q25">
    <cfRule type="cellIs" dxfId="273" priority="76" operator="equal">
      <formula>"?"</formula>
    </cfRule>
  </conditionalFormatting>
  <conditionalFormatting sqref="Q23">
    <cfRule type="cellIs" dxfId="272" priority="75" operator="equal">
      <formula>"?"</formula>
    </cfRule>
  </conditionalFormatting>
  <conditionalFormatting sqref="BR5">
    <cfRule type="cellIs" dxfId="271" priority="64" operator="equal">
      <formula>"?"</formula>
    </cfRule>
  </conditionalFormatting>
  <conditionalFormatting sqref="BT5:BW5 BK5:BP5">
    <cfRule type="cellIs" dxfId="270" priority="66" operator="equal">
      <formula>"?"</formula>
    </cfRule>
  </conditionalFormatting>
  <conditionalFormatting sqref="BQ5">
    <cfRule type="cellIs" dxfId="269" priority="65" operator="equal">
      <formula>"?"</formula>
    </cfRule>
  </conditionalFormatting>
  <conditionalFormatting sqref="BS5">
    <cfRule type="cellIs" dxfId="268" priority="63" operator="equal">
      <formula>"?"</formula>
    </cfRule>
  </conditionalFormatting>
  <conditionalFormatting sqref="R11">
    <cfRule type="cellIs" dxfId="267" priority="59" operator="equal">
      <formula>"?"</formula>
    </cfRule>
  </conditionalFormatting>
  <conditionalFormatting sqref="R12">
    <cfRule type="cellIs" dxfId="266" priority="58" operator="equal">
      <formula>"?"</formula>
    </cfRule>
  </conditionalFormatting>
  <conditionalFormatting sqref="R15">
    <cfRule type="cellIs" dxfId="265" priority="56" operator="equal">
      <formula>"?"</formula>
    </cfRule>
  </conditionalFormatting>
  <conditionalFormatting sqref="I38:J38">
    <cfRule type="cellIs" dxfId="264" priority="47" operator="equal">
      <formula>"?"</formula>
    </cfRule>
  </conditionalFormatting>
  <conditionalFormatting sqref="I40:J40">
    <cfRule type="cellIs" dxfId="263" priority="46" operator="equal">
      <formula>"?"</formula>
    </cfRule>
  </conditionalFormatting>
  <conditionalFormatting sqref="O12:P12">
    <cfRule type="cellIs" dxfId="262" priority="38" operator="equal">
      <formula>"?"</formula>
    </cfRule>
  </conditionalFormatting>
  <conditionalFormatting sqref="O9:P9">
    <cfRule type="cellIs" dxfId="261" priority="40" operator="equal">
      <formula>"?"</formula>
    </cfRule>
  </conditionalFormatting>
  <conditionalFormatting sqref="O11:P11">
    <cfRule type="cellIs" dxfId="260" priority="39" operator="equal">
      <formula>"?"</formula>
    </cfRule>
  </conditionalFormatting>
  <conditionalFormatting sqref="O13:P13">
    <cfRule type="cellIs" dxfId="259" priority="37" operator="equal">
      <formula>"?"</formula>
    </cfRule>
  </conditionalFormatting>
  <conditionalFormatting sqref="O14:P14">
    <cfRule type="cellIs" dxfId="258" priority="36" operator="equal">
      <formula>"?"</formula>
    </cfRule>
  </conditionalFormatting>
  <conditionalFormatting sqref="O15:P15">
    <cfRule type="cellIs" dxfId="257" priority="35" operator="equal">
      <formula>"?"</formula>
    </cfRule>
  </conditionalFormatting>
  <conditionalFormatting sqref="O16:P16">
    <cfRule type="cellIs" dxfId="256" priority="34" operator="equal">
      <formula>"?"</formula>
    </cfRule>
  </conditionalFormatting>
  <conditionalFormatting sqref="O17:P17">
    <cfRule type="cellIs" dxfId="255" priority="33" operator="equal">
      <formula>"?"</formula>
    </cfRule>
  </conditionalFormatting>
  <conditionalFormatting sqref="O18:P18">
    <cfRule type="cellIs" dxfId="254" priority="32" operator="equal">
      <formula>"?"</formula>
    </cfRule>
  </conditionalFormatting>
  <conditionalFormatting sqref="R16">
    <cfRule type="cellIs" dxfId="253" priority="31" operator="equal">
      <formula>"?"</formula>
    </cfRule>
  </conditionalFormatting>
  <conditionalFormatting sqref="R17">
    <cfRule type="cellIs" dxfId="252" priority="30" operator="equal">
      <formula>"?"</formula>
    </cfRule>
  </conditionalFormatting>
  <conditionalFormatting sqref="O19:P19">
    <cfRule type="cellIs" dxfId="251" priority="29" operator="equal">
      <formula>"?"</formula>
    </cfRule>
  </conditionalFormatting>
  <conditionalFormatting sqref="O20:P20">
    <cfRule type="cellIs" dxfId="250" priority="28" operator="equal">
      <formula>"?"</formula>
    </cfRule>
  </conditionalFormatting>
  <conditionalFormatting sqref="O21:P21">
    <cfRule type="cellIs" dxfId="249" priority="27" operator="equal">
      <formula>"?"</formula>
    </cfRule>
  </conditionalFormatting>
  <conditionalFormatting sqref="O22:P22">
    <cfRule type="cellIs" dxfId="248" priority="26" operator="equal">
      <formula>"?"</formula>
    </cfRule>
  </conditionalFormatting>
  <conditionalFormatting sqref="O23:P23">
    <cfRule type="cellIs" dxfId="247" priority="25" operator="equal">
      <formula>"?"</formula>
    </cfRule>
  </conditionalFormatting>
  <conditionalFormatting sqref="O24:P24">
    <cfRule type="cellIs" dxfId="246" priority="24" operator="equal">
      <formula>"?"</formula>
    </cfRule>
  </conditionalFormatting>
  <conditionalFormatting sqref="O25:P25">
    <cfRule type="cellIs" dxfId="245" priority="23" operator="equal">
      <formula>"?"</formula>
    </cfRule>
  </conditionalFormatting>
  <conditionalFormatting sqref="O26:P26">
    <cfRule type="cellIs" dxfId="244" priority="22" operator="equal">
      <formula>"?"</formula>
    </cfRule>
  </conditionalFormatting>
  <conditionalFormatting sqref="O27:P27">
    <cfRule type="cellIs" dxfId="243" priority="21" operator="equal">
      <formula>"?"</formula>
    </cfRule>
  </conditionalFormatting>
  <conditionalFormatting sqref="O28:P28">
    <cfRule type="cellIs" dxfId="242" priority="20" operator="equal">
      <formula>"?"</formula>
    </cfRule>
  </conditionalFormatting>
  <conditionalFormatting sqref="O29:P29">
    <cfRule type="cellIs" dxfId="241" priority="19" operator="equal">
      <formula>"?"</formula>
    </cfRule>
  </conditionalFormatting>
  <conditionalFormatting sqref="O30:P30">
    <cfRule type="cellIs" dxfId="240" priority="18" operator="equal">
      <formula>"?"</formula>
    </cfRule>
  </conditionalFormatting>
  <conditionalFormatting sqref="O31:P31">
    <cfRule type="cellIs" dxfId="239" priority="17" operator="equal">
      <formula>"?"</formula>
    </cfRule>
  </conditionalFormatting>
  <conditionalFormatting sqref="O32:P32">
    <cfRule type="cellIs" dxfId="238" priority="16" operator="equal">
      <formula>"?"</formula>
    </cfRule>
  </conditionalFormatting>
  <conditionalFormatting sqref="O33:P33">
    <cfRule type="cellIs" dxfId="237" priority="15" operator="equal">
      <formula>"?"</formula>
    </cfRule>
  </conditionalFormatting>
  <conditionalFormatting sqref="O34:P34">
    <cfRule type="cellIs" dxfId="236" priority="14" operator="equal">
      <formula>"?"</formula>
    </cfRule>
  </conditionalFormatting>
  <conditionalFormatting sqref="O35:P35">
    <cfRule type="cellIs" dxfId="235" priority="13" operator="equal">
      <formula>"?"</formula>
    </cfRule>
  </conditionalFormatting>
  <conditionalFormatting sqref="O36:P36">
    <cfRule type="cellIs" dxfId="234" priority="12" operator="equal">
      <formula>"?"</formula>
    </cfRule>
  </conditionalFormatting>
  <conditionalFormatting sqref="O37:P37">
    <cfRule type="cellIs" dxfId="233" priority="11" operator="equal">
      <formula>"?"</formula>
    </cfRule>
  </conditionalFormatting>
  <conditionalFormatting sqref="O38:P38">
    <cfRule type="cellIs" dxfId="232" priority="10" operator="equal">
      <formula>"?"</formula>
    </cfRule>
  </conditionalFormatting>
  <conditionalFormatting sqref="O39:P39">
    <cfRule type="cellIs" dxfId="231" priority="9" operator="equal">
      <formula>"?"</formula>
    </cfRule>
  </conditionalFormatting>
  <conditionalFormatting sqref="O40:P40">
    <cfRule type="cellIs" dxfId="230" priority="8" operator="equal">
      <formula>"?"</formula>
    </cfRule>
  </conditionalFormatting>
  <conditionalFormatting sqref="O41:P41">
    <cfRule type="cellIs" dxfId="229" priority="7" operator="equal">
      <formula>"?"</formula>
    </cfRule>
  </conditionalFormatting>
  <conditionalFormatting sqref="O42:P42">
    <cfRule type="cellIs" dxfId="228" priority="6" operator="equal">
      <formula>"?"</formula>
    </cfRule>
  </conditionalFormatting>
  <conditionalFormatting sqref="O43:P43">
    <cfRule type="cellIs" dxfId="227" priority="5" operator="equal">
      <formula>"?"</formula>
    </cfRule>
  </conditionalFormatting>
  <conditionalFormatting sqref="O44:P44">
    <cfRule type="cellIs" dxfId="226" priority="4" operator="equal">
      <formula>"?"</formula>
    </cfRule>
  </conditionalFormatting>
  <conditionalFormatting sqref="O45:P45">
    <cfRule type="cellIs" dxfId="225" priority="3" operator="equal">
      <formula>"?"</formula>
    </cfRule>
  </conditionalFormatting>
  <conditionalFormatting sqref="O46:P46">
    <cfRule type="cellIs" dxfId="224" priority="2" operator="equal">
      <formula>"?"</formula>
    </cfRule>
  </conditionalFormatting>
  <conditionalFormatting sqref="O47:P47">
    <cfRule type="cellIs" dxfId="223" priority="1" operator="equal">
      <formula>"?"</formula>
    </cfRule>
  </conditionalFormatting>
  <dataValidations disablePrompts="1" xWindow="814" yWindow="347" count="11">
    <dataValidation type="list" allowBlank="1" showInputMessage="1" promptTitle="Criterion A" prompt="Select a criterion from the dropdown list or enter your own." sqref="T4:U4" xr:uid="{00000000-0002-0000-0200-000000000000}">
      <formula1>$T$93:$T$107</formula1>
    </dataValidation>
    <dataValidation type="list" allowBlank="1" showInputMessage="1" promptTitle="Criterion B" prompt="Select a criterion from the drop down list or enter your own." sqref="V4:W4" xr:uid="{00000000-0002-0000-0200-000001000000}">
      <formula1>$V$93:$V$107</formula1>
    </dataValidation>
    <dataValidation type="list" allowBlank="1" showInputMessage="1" promptTitle="Criterion C" prompt="Select a criterion from the drop down list or enter your own." sqref="X4:Y4" xr:uid="{00000000-0002-0000-0200-000002000000}">
      <formula1>$X$93:$X$107</formula1>
    </dataValidation>
    <dataValidation type="list" allowBlank="1" showInputMessage="1" promptTitle="Criterion D" prompt="Select a criterion from the drop down list or enter your own." sqref="Z4:AA4" xr:uid="{00000000-0002-0000-0200-000003000000}">
      <formula1>$Z$93:$Z$107</formula1>
    </dataValidation>
    <dataValidation type="list" allowBlank="1" showInputMessage="1" promptTitle="Criterion E" prompt="Select a criterion from the drop down list or enter your own." sqref="AB4:AC4" xr:uid="{00000000-0002-0000-0200-000004000000}">
      <formula1>$AB$93:$AB$107</formula1>
    </dataValidation>
    <dataValidation type="list" allowBlank="1" showInputMessage="1" promptTitle="Criterion F" prompt="Select a criterion from the drop down list or enter your own." sqref="AD4:AE4" xr:uid="{00000000-0002-0000-0200-000005000000}">
      <formula1>$AD$93:$AD$107</formula1>
    </dataValidation>
    <dataValidation type="list" allowBlank="1" showInputMessage="1" promptTitle="Criterion G" prompt="Select a criterion from the drop down list or enter your own." sqref="AF4:AG4" xr:uid="{00000000-0002-0000-0200-000006000000}">
      <formula1>$AF$93:$AF$107</formula1>
    </dataValidation>
    <dataValidation type="list" allowBlank="1" showInputMessage="1" promptTitle="Criterion H" prompt="Select a criterion from the drop down list or enter your own." sqref="AH4:AI4" xr:uid="{00000000-0002-0000-0200-000007000000}">
      <formula1>$AH$93:$AH$107</formula1>
    </dataValidation>
    <dataValidation type="list" allowBlank="1" showInputMessage="1" promptTitle="Criterion I" prompt="Select a criterion from the drop down list or enter your own." sqref="AJ4:AK4" xr:uid="{00000000-0002-0000-0200-000008000000}">
      <formula1>$AJ$93:$AJ$107</formula1>
    </dataValidation>
    <dataValidation type="list" allowBlank="1" showInputMessage="1" promptTitle="Criterion J" prompt="Select a criterion from the drop down list or enter your own." sqref="AL4:AM4" xr:uid="{00000000-0002-0000-0200-000009000000}">
      <formula1>$AL$93:$AL$107</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18" max="1048575" man="1"/>
    <brk id="49" max="115" man="1"/>
    <brk id="62" max="1048575" man="1"/>
    <brk id="71" max="115" man="1"/>
  </colBreaks>
  <drawing r:id="rId2"/>
  <tableParts count="1">
    <tablePart r:id="rId3"/>
  </tableParts>
  <extLst>
    <ext xmlns:x14="http://schemas.microsoft.com/office/spreadsheetml/2009/9/main" uri="{CCE6A557-97BC-4b89-ADB6-D9C93CAAB3DF}">
      <x14:dataValidations xmlns:xm="http://schemas.microsoft.com/office/excel/2006/main" disablePrompts="1" xWindow="814" yWindow="347" count="1">
        <x14:dataValidation type="list" allowBlank="1" showInputMessage="1" showErrorMessage="1" xr:uid="{00000000-0002-0000-0200-00000A000000}">
          <x14:formula1>
            <xm:f>Sheet1!$B$2:$B$4</xm:f>
          </x14:formula1>
          <xm:sqref>AH6:AH47 AF6:AF47 AD6:AD47 AB6:AB47 Z6:Z47 X6:X47 V6:V47 T6:T47 AL6:AL47 AJ6:AJ47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9"/>
  <sheetViews>
    <sheetView zoomScale="70" zoomScaleNormal="70" zoomScalePageLayoutView="25" workbookViewId="0">
      <selection sqref="A1:N1"/>
    </sheetView>
  </sheetViews>
  <sheetFormatPr defaultColWidth="8.81640625" defaultRowHeight="14"/>
  <cols>
    <col min="1" max="1" width="17.453125" style="35" customWidth="1"/>
    <col min="2" max="2" width="50.1796875" style="41" customWidth="1"/>
    <col min="3" max="3" width="16.81640625" style="41" customWidth="1"/>
    <col min="4" max="4" width="17.7265625" style="40" customWidth="1"/>
    <col min="5" max="5" width="20.1796875" style="40" bestFit="1" customWidth="1"/>
    <col min="6" max="6" width="20.1796875" style="40" customWidth="1"/>
    <col min="7" max="7" width="22.7265625" style="40" customWidth="1"/>
    <col min="8" max="8" width="22.7265625" style="41" customWidth="1"/>
    <col min="9" max="10" width="22.7265625" style="40" customWidth="1"/>
    <col min="11" max="11" width="28.1796875" style="40" customWidth="1"/>
    <col min="12" max="13" width="22.7265625" style="40" customWidth="1"/>
    <col min="14" max="14" width="85.453125" style="37" customWidth="1"/>
    <col min="15" max="16384" width="8.81640625" style="37"/>
  </cols>
  <sheetData>
    <row r="1" spans="1:14" ht="87" customHeight="1">
      <c r="A1" s="312" t="s">
        <v>597</v>
      </c>
      <c r="B1" s="313"/>
      <c r="C1" s="313"/>
      <c r="D1" s="313"/>
      <c r="E1" s="313"/>
      <c r="F1" s="313"/>
      <c r="G1" s="313"/>
      <c r="H1" s="313"/>
      <c r="I1" s="313"/>
      <c r="J1" s="313"/>
      <c r="K1" s="313"/>
      <c r="L1" s="313"/>
      <c r="M1" s="313"/>
      <c r="N1" s="314"/>
    </row>
    <row r="2" spans="1:14" s="36" customFormat="1" ht="81" customHeight="1">
      <c r="A2" s="129" t="s">
        <v>14</v>
      </c>
      <c r="B2" s="130" t="s">
        <v>0</v>
      </c>
      <c r="C2" s="130" t="s">
        <v>25</v>
      </c>
      <c r="D2" s="127" t="s">
        <v>3</v>
      </c>
      <c r="E2" s="127" t="s">
        <v>2</v>
      </c>
      <c r="F2" s="183" t="s">
        <v>1905</v>
      </c>
      <c r="G2" s="183" t="s">
        <v>1965</v>
      </c>
      <c r="H2" s="183" t="s">
        <v>1906</v>
      </c>
      <c r="I2" s="127" t="s">
        <v>4</v>
      </c>
      <c r="J2" s="127" t="s">
        <v>3205</v>
      </c>
      <c r="K2" s="127" t="s">
        <v>21</v>
      </c>
      <c r="L2" s="131" t="s">
        <v>15</v>
      </c>
      <c r="M2" s="132" t="s">
        <v>17</v>
      </c>
      <c r="N2" s="128" t="s">
        <v>18</v>
      </c>
    </row>
    <row r="3" spans="1:14" ht="49.5" customHeight="1">
      <c r="A3" s="157">
        <f>'Measure Selection Tool'!A6</f>
        <v>1</v>
      </c>
      <c r="B3" s="158" t="str">
        <f>IF(VLOOKUP(Table2[[#This Row],['#]],Table1[[#Headers],[#Data]],2,FALSE)=0,"",VLOOKUP(Table2[[#This Row],['#]],Table1[[#Headers],[#Data]],2,FALSE))</f>
        <v>Adults' Access to Preventive/Ambulatory Health Services</v>
      </c>
      <c r="C3" s="158" t="str">
        <f>IF(VLOOKUP(Table2[[#This Row],['#]],Table1[[#Headers],[#Data]],3,FALSE)=0,"",VLOOKUP(Table2[[#This Row],['#]],Table1[[#Headers],[#Data]],3,FALSE))</f>
        <v>NA</v>
      </c>
      <c r="D3" s="159" t="str">
        <f>IF(VLOOKUP(Table2[[#This Row],['#]],Table1[[#Headers],[#Data]],5,FALSE)=0,"",VLOOKUP(Table2[[#This Row],['#]],Table1[[#Headers],[#Data]],5,FALSE))</f>
        <v>National Committee for Quality Assurance</v>
      </c>
      <c r="E3" s="160" t="str">
        <f>IF(VLOOKUP(Table2[[#This Row],['#]],Table1[[#Headers],[#Data]],9,FALSE)=0,"",VLOOKUP(Table2[[#This Row],['#]],Table1[[#Headers],[#Data]],9,FALSE))</f>
        <v>Prevention/Early Detection</v>
      </c>
      <c r="F3" s="160" t="str">
        <f>IF(VLOOKUP(Table2[[#This Row],['#]],Table1[[#Headers],[#Data]],10,FALSE)=0,"",VLOOKUP(Table2[[#This Row],['#]],Table1[[#Headers],[#Data]],10,FALSE))</f>
        <v>NA</v>
      </c>
      <c r="G3" s="160" t="str">
        <f>IF(VLOOKUP(Table2[[#This Row],['#]],Table1[[#Headers],[#Data]],11,FALSE)=0,"",VLOOKUP(Table2[[#This Row],['#]],Table1[[#Headers],[#Data]],11,FALSE))</f>
        <v>Process</v>
      </c>
      <c r="H3" s="160" t="str">
        <f>IF(VLOOKUP(Table2[[#This Row],['#]],Table1[[#Headers],[#Data]],12,FALSE)=0,"",VLOOKUP(Table2[[#This Row],['#]],Table1[[#Headers],[#Data]],12,FALSE))</f>
        <v>Adult</v>
      </c>
      <c r="I3" s="160" t="str">
        <f>IF(VLOOKUP(Table2[[#This Row],['#]],Table1[[#Headers],[#Data]],13,FALSE)=0,"",VLOOKUP(Table2[[#This Row],['#]],Table1[[#Headers],[#Data]],13,FALSE))</f>
        <v>Claims</v>
      </c>
      <c r="J3" s="160" t="str">
        <f>IF(VLOOKUP(Table2[[#This Row],['#]],Table1[[#Headers],[#Data]],14,FALSE)=0,"",VLOOKUP(Table2[[#This Row],['#]],Table1[[#Headers],[#Data]],14,FALSE))</f>
        <v xml:space="preserve"> </v>
      </c>
      <c r="K3" s="161"/>
      <c r="L3" s="162" t="str">
        <f>+IF(VLOOKUP(Table2[[#This Row],['#]],Table1[[#Headers],[#Data]],19,FALSE)=0,"",VLOOKUP(Table2[[#This Row],['#]],Table1[[#Headers],[#Data]],19,FALSE))</f>
        <v/>
      </c>
      <c r="M3" s="159">
        <f>+IF(VLOOKUP(Table2[[#This Row],['#]],Table1[[#Headers],[#Data]],50,FALSE)=0,"",VLOOKUP(Table2[[#This Row],['#]],Table1[[#Headers],[#Data]],50,FALSE))</f>
        <v>1</v>
      </c>
      <c r="N3" s="163"/>
    </row>
    <row r="4" spans="1:14" ht="49.5" customHeight="1">
      <c r="A4" s="157">
        <f>'Measure Selection Tool'!A7</f>
        <v>2</v>
      </c>
      <c r="B4" s="158" t="str">
        <f>IF(VLOOKUP(Table2[[#This Row],['#]],Table1[[#Headers],[#Data]],2,FALSE)=0,"",VLOOKUP(Table2[[#This Row],['#]],Table1[[#Headers],[#Data]],2,FALSE))</f>
        <v>Closing the Referral Loop: Receipt of Specialist Report</v>
      </c>
      <c r="C4" s="158" t="str">
        <f>IF(VLOOKUP(Table2[[#This Row],['#]],Table1[[#Headers],[#Data]],3,FALSE)=0,"",VLOOKUP(Table2[[#This Row],['#]],Table1[[#Headers],[#Data]],3,FALSE))</f>
        <v>NA</v>
      </c>
      <c r="D4" s="159" t="str">
        <f>IF(VLOOKUP(Table2[[#This Row],['#]],Table1[[#Headers],[#Data]],5,FALSE)=0,"",VLOOKUP(Table2[[#This Row],['#]],Table1[[#Headers],[#Data]],5,FALSE))</f>
        <v>Centers for Medicare &amp; Medicaid Services</v>
      </c>
      <c r="E4" s="160" t="str">
        <f>IF(VLOOKUP(Table2[[#This Row],['#]],Table1[[#Headers],[#Data]],9,FALSE)=0,"",VLOOKUP(Table2[[#This Row],['#]],Table1[[#Headers],[#Data]],9,FALSE))</f>
        <v>Health Information Technology</v>
      </c>
      <c r="F4" s="160" t="str">
        <f>IF(VLOOKUP(Table2[[#This Row],['#]],Table1[[#Headers],[#Data]],10,FALSE)=0,"",VLOOKUP(Table2[[#This Row],['#]],Table1[[#Headers],[#Data]],10,FALSE))</f>
        <v>NA</v>
      </c>
      <c r="G4" s="160" t="str">
        <f>IF(VLOOKUP(Table2[[#This Row],['#]],Table1[[#Headers],[#Data]],11,FALSE)=0,"",VLOOKUP(Table2[[#This Row],['#]],Table1[[#Headers],[#Data]],11,FALSE))</f>
        <v>Process</v>
      </c>
      <c r="H4" s="160" t="str">
        <f>IF(VLOOKUP(Table2[[#This Row],['#]],Table1[[#Headers],[#Data]],12,FALSE)=0,"",VLOOKUP(Table2[[#This Row],['#]],Table1[[#Headers],[#Data]],12,FALSE))</f>
        <v>All Ages</v>
      </c>
      <c r="I4" s="160" t="str">
        <f>IF(VLOOKUP(Table2[[#This Row],['#]],Table1[[#Headers],[#Data]],13,FALSE)=0,"",VLOOKUP(Table2[[#This Row],['#]],Table1[[#Headers],[#Data]],13,FALSE))</f>
        <v>Clinical Data</v>
      </c>
      <c r="J4" s="161" t="str">
        <f>IF(VLOOKUP(Table2[[#This Row],['#]],Table1[[#Headers],[#Data]],14,FALSE)=0,"",VLOOKUP(Table2[[#This Row],['#]],Table1[[#Headers],[#Data]],14,FALSE))</f>
        <v xml:space="preserve"> </v>
      </c>
      <c r="K4" s="161"/>
      <c r="L4" s="162" t="str">
        <f>+IF(VLOOKUP(Table2[[#This Row],['#]],Table1[[#Headers],[#Data]],19,FALSE)=0,"",VLOOKUP(Table2[[#This Row],['#]],Table1[[#Headers],[#Data]],19,FALSE))</f>
        <v/>
      </c>
      <c r="M4" s="159">
        <f>+IF(VLOOKUP(Table2[[#This Row],['#]],Table1[[#Headers],[#Data]],50,FALSE)=0,"",VLOOKUP(Table2[[#This Row],['#]],Table1[[#Headers],[#Data]],50,FALSE))</f>
        <v>2</v>
      </c>
      <c r="N4" s="45"/>
    </row>
    <row r="5" spans="1:14" ht="49.5" customHeight="1">
      <c r="A5" s="157">
        <f>'Measure Selection Tool'!A8</f>
        <v>3</v>
      </c>
      <c r="B5" s="158" t="str">
        <f>IF(VLOOKUP(Table2[[#This Row],['#]],Table1[[#Headers],[#Data]],2,FALSE)=0,"",VLOOKUP(Table2[[#This Row],['#]],Table1[[#Headers],[#Data]],2,FALSE))</f>
        <v>Client Perception of Coordination Questionnaire</v>
      </c>
      <c r="C5" s="158" t="str">
        <f>IF(VLOOKUP(Table2[[#This Row],['#]],Table1[[#Headers],[#Data]],3,FALSE)=0,"",VLOOKUP(Table2[[#This Row],['#]],Table1[[#Headers],[#Data]],3,FALSE))</f>
        <v>NA</v>
      </c>
      <c r="D5" s="159" t="str">
        <f>IF(VLOOKUP(Table2[[#This Row],['#]],Table1[[#Headers],[#Data]],5,FALSE)=0,"",VLOOKUP(Table2[[#This Row],['#]],Table1[[#Headers],[#Data]],5,FALSE))</f>
        <v>Agency for Healthcare Research and Quality</v>
      </c>
      <c r="E5" s="160" t="str">
        <f>IF(VLOOKUP(Table2[[#This Row],['#]],Table1[[#Headers],[#Data]],9,FALSE)=0,"",VLOOKUP(Table2[[#This Row],['#]],Table1[[#Headers],[#Data]],9,FALSE))</f>
        <v xml:space="preserve"> </v>
      </c>
      <c r="F5" s="160" t="str">
        <f>IF(VLOOKUP(Table2[[#This Row],['#]],Table1[[#Headers],[#Data]],10,FALSE)=0,"",VLOOKUP(Table2[[#This Row],['#]],Table1[[#Headers],[#Data]],10,FALSE))</f>
        <v xml:space="preserve"> </v>
      </c>
      <c r="G5" s="160" t="str">
        <f>IF(VLOOKUP(Table2[[#This Row],['#]],Table1[[#Headers],[#Data]],11,FALSE)=0,"",VLOOKUP(Table2[[#This Row],['#]],Table1[[#Headers],[#Data]],11,FALSE))</f>
        <v>Patient Experience</v>
      </c>
      <c r="H5" s="160" t="str">
        <f>IF(VLOOKUP(Table2[[#This Row],['#]],Table1[[#Headers],[#Data]],12,FALSE)=0,"",VLOOKUP(Table2[[#This Row],['#]],Table1[[#Headers],[#Data]],12,FALSE))</f>
        <v xml:space="preserve"> </v>
      </c>
      <c r="I5" s="160" t="str">
        <f>IF(VLOOKUP(Table2[[#This Row],['#]],Table1[[#Headers],[#Data]],13,FALSE)=0,"",VLOOKUP(Table2[[#This Row],['#]],Table1[[#Headers],[#Data]],13,FALSE))</f>
        <v xml:space="preserve"> </v>
      </c>
      <c r="J5" s="161" t="str">
        <f>IF(VLOOKUP(Table2[[#This Row],['#]],Table1[[#Headers],[#Data]],14,FALSE)=0,"",VLOOKUP(Table2[[#This Row],['#]],Table1[[#Headers],[#Data]],14,FALSE))</f>
        <v xml:space="preserve"> </v>
      </c>
      <c r="K5" s="161"/>
      <c r="L5" s="162" t="str">
        <f>+IF(VLOOKUP(Table2[[#This Row],['#]],Table1[[#Headers],[#Data]],19,FALSE)=0,"",VLOOKUP(Table2[[#This Row],['#]],Table1[[#Headers],[#Data]],19,FALSE))</f>
        <v/>
      </c>
      <c r="M5" s="159" t="str">
        <f>+IF(VLOOKUP(Table2[[#This Row],['#]],Table1[[#Headers],[#Data]],50,FALSE)=0,"",VLOOKUP(Table2[[#This Row],['#]],Table1[[#Headers],[#Data]],50,FALSE))</f>
        <v/>
      </c>
      <c r="N5" s="45"/>
    </row>
    <row r="6" spans="1:14" ht="49.5" customHeight="1">
      <c r="A6" s="157">
        <f>'Measure Selection Tool'!A9</f>
        <v>4</v>
      </c>
      <c r="B6" s="158" t="str">
        <f>IF(VLOOKUP(Table2[[#This Row],['#]],Table1[[#Headers],[#Data]],2,FALSE)=0,"",VLOOKUP(Table2[[#This Row],['#]],Table1[[#Headers],[#Data]],2,FALSE))</f>
        <v xml:space="preserve">Care Coordination Quality Measures for Primary Care </v>
      </c>
      <c r="C6" s="158" t="str">
        <f>IF(VLOOKUP(Table2[[#This Row],['#]],Table1[[#Headers],[#Data]],3,FALSE)=0,"",VLOOKUP(Table2[[#This Row],['#]],Table1[[#Headers],[#Data]],3,FALSE))</f>
        <v>NA</v>
      </c>
      <c r="D6" s="159" t="str">
        <f>IF(VLOOKUP(Table2[[#This Row],['#]],Table1[[#Headers],[#Data]],5,FALSE)=0,"",VLOOKUP(Table2[[#This Row],['#]],Table1[[#Headers],[#Data]],5,FALSE))</f>
        <v>Agency for Healthcare Research and Quality</v>
      </c>
      <c r="E6" s="160" t="str">
        <f>IF(VLOOKUP(Table2[[#This Row],['#]],Table1[[#Headers],[#Data]],9,FALSE)=0,"",VLOOKUP(Table2[[#This Row],['#]],Table1[[#Headers],[#Data]],9,FALSE))</f>
        <v xml:space="preserve"> </v>
      </c>
      <c r="F6" s="160" t="str">
        <f>IF(VLOOKUP(Table2[[#This Row],['#]],Table1[[#Headers],[#Data]],10,FALSE)=0,"",VLOOKUP(Table2[[#This Row],['#]],Table1[[#Headers],[#Data]],10,FALSE))</f>
        <v xml:space="preserve"> </v>
      </c>
      <c r="G6" s="160" t="str">
        <f>IF(VLOOKUP(Table2[[#This Row],['#]],Table1[[#Headers],[#Data]],11,FALSE)=0,"",VLOOKUP(Table2[[#This Row],['#]],Table1[[#Headers],[#Data]],11,FALSE))</f>
        <v>Patient Experience</v>
      </c>
      <c r="H6" s="160" t="str">
        <f>IF(VLOOKUP(Table2[[#This Row],['#]],Table1[[#Headers],[#Data]],12,FALSE)=0,"",VLOOKUP(Table2[[#This Row],['#]],Table1[[#Headers],[#Data]],12,FALSE))</f>
        <v xml:space="preserve"> </v>
      </c>
      <c r="I6" s="160" t="str">
        <f>IF(VLOOKUP(Table2[[#This Row],['#]],Table1[[#Headers],[#Data]],13,FALSE)=0,"",VLOOKUP(Table2[[#This Row],['#]],Table1[[#Headers],[#Data]],13,FALSE))</f>
        <v xml:space="preserve"> </v>
      </c>
      <c r="J6" s="161" t="str">
        <f>IF(VLOOKUP(Table2[[#This Row],['#]],Table1[[#Headers],[#Data]],14,FALSE)=0,"",VLOOKUP(Table2[[#This Row],['#]],Table1[[#Headers],[#Data]],14,FALSE))</f>
        <v xml:space="preserve"> </v>
      </c>
      <c r="K6" s="161"/>
      <c r="L6" s="162" t="str">
        <f>+IF(VLOOKUP(Table2[[#This Row],['#]],Table1[[#Headers],[#Data]],19,FALSE)=0,"",VLOOKUP(Table2[[#This Row],['#]],Table1[[#Headers],[#Data]],19,FALSE))</f>
        <v/>
      </c>
      <c r="M6" s="159" t="str">
        <f>+IF(VLOOKUP(Table2[[#This Row],['#]],Table1[[#Headers],[#Data]],50,FALSE)=0,"",VLOOKUP(Table2[[#This Row],['#]],Table1[[#Headers],[#Data]],50,FALSE))</f>
        <v/>
      </c>
      <c r="N6" s="45"/>
    </row>
    <row r="7" spans="1:14" ht="50.15" customHeight="1">
      <c r="A7" s="157">
        <f>'Measure Selection Tool'!A10</f>
        <v>5</v>
      </c>
      <c r="B7" s="158" t="str">
        <f>IF(VLOOKUP(Table2[[#This Row],['#]],Table1[[#Headers],[#Data]],2,FALSE)=0,"",VLOOKUP(Table2[[#This Row],['#]],Table1[[#Headers],[#Data]],2,FALSE))</f>
        <v>Family Experiences with Coordination of Care</v>
      </c>
      <c r="C7" s="158" t="str">
        <f>IF(VLOOKUP(Table2[[#This Row],['#]],Table1[[#Headers],[#Data]],3,FALSE)=0,"",VLOOKUP(Table2[[#This Row],['#]],Table1[[#Headers],[#Data]],3,FALSE))</f>
        <v>2842, 2843, 2844, 2845, 2846, 2847, 2849, 2850</v>
      </c>
      <c r="D7" s="159" t="str">
        <f>IF(VLOOKUP(Table2[[#This Row],['#]],Table1[[#Headers],[#Data]],5,FALSE)=0,"",VLOOKUP(Table2[[#This Row],['#]],Table1[[#Headers],[#Data]],5,FALSE))</f>
        <v>Seattle Children's Research Institute</v>
      </c>
      <c r="E7" s="160" t="str">
        <f>IF(VLOOKUP(Table2[[#This Row],['#]],Table1[[#Headers],[#Data]],9,FALSE)=0,"",VLOOKUP(Table2[[#This Row],['#]],Table1[[#Headers],[#Data]],9,FALSE))</f>
        <v>Other</v>
      </c>
      <c r="F7" s="160" t="str">
        <f>IF(VLOOKUP(Table2[[#This Row],['#]],Table1[[#Headers],[#Data]],10,FALSE)=0,"",VLOOKUP(Table2[[#This Row],['#]],Table1[[#Headers],[#Data]],10,FALSE))</f>
        <v>NA</v>
      </c>
      <c r="G7" s="160" t="str">
        <f>IF(VLOOKUP(Table2[[#This Row],['#]],Table1[[#Headers],[#Data]],11,FALSE)=0,"",VLOOKUP(Table2[[#This Row],['#]],Table1[[#Headers],[#Data]],11,FALSE))</f>
        <v>Patient Experience</v>
      </c>
      <c r="H7" s="160" t="str">
        <f>IF(VLOOKUP(Table2[[#This Row],['#]],Table1[[#Headers],[#Data]],12,FALSE)=0,"",VLOOKUP(Table2[[#This Row],['#]],Table1[[#Headers],[#Data]],12,FALSE))</f>
        <v>Pediatric</v>
      </c>
      <c r="I7" s="160" t="str">
        <f>IF(VLOOKUP(Table2[[#This Row],['#]],Table1[[#Headers],[#Data]],13,FALSE)=0,"",VLOOKUP(Table2[[#This Row],['#]],Table1[[#Headers],[#Data]],13,FALSE))</f>
        <v>Survey</v>
      </c>
      <c r="J7" s="161" t="str">
        <f>IF(VLOOKUP(Table2[[#This Row],['#]],Table1[[#Headers],[#Data]],14,FALSE)=0,"",VLOOKUP(Table2[[#This Row],['#]],Table1[[#Headers],[#Data]],14,FALSE))</f>
        <v>Yes</v>
      </c>
      <c r="K7" s="161"/>
      <c r="L7" s="162" t="str">
        <f>+IF(VLOOKUP(Table2[[#This Row],['#]],Table1[[#Headers],[#Data]],19,FALSE)=0,"",VLOOKUP(Table2[[#This Row],['#]],Table1[[#Headers],[#Data]],19,FALSE))</f>
        <v/>
      </c>
      <c r="M7" s="159" t="str">
        <f>+IF(VLOOKUP(Table2[[#This Row],['#]],Table1[[#Headers],[#Data]],50,FALSE)=0,"",VLOOKUP(Table2[[#This Row],['#]],Table1[[#Headers],[#Data]],50,FALSE))</f>
        <v/>
      </c>
      <c r="N7" s="45"/>
    </row>
    <row r="8" spans="1:14" ht="50.15" customHeight="1">
      <c r="A8" s="157" t="e">
        <f>'Measure Selection Tool'!#REF!</f>
        <v>#REF!</v>
      </c>
      <c r="B8" s="158" t="e">
        <f>IF(VLOOKUP(Table2[[#This Row],['#]],Table1[[#Headers],[#Data]],2,FALSE)=0,"",VLOOKUP(Table2[[#This Row],['#]],Table1[[#Headers],[#Data]],2,FALSE))</f>
        <v>#REF!</v>
      </c>
      <c r="C8" s="158" t="e">
        <f>IF(VLOOKUP(Table2[[#This Row],['#]],Table1[[#Headers],[#Data]],3,FALSE)=0,"",VLOOKUP(Table2[[#This Row],['#]],Table1[[#Headers],[#Data]],3,FALSE))</f>
        <v>#REF!</v>
      </c>
      <c r="D8" s="159" t="e">
        <f>IF(VLOOKUP(Table2[[#This Row],['#]],Table1[[#Headers],[#Data]],5,FALSE)=0,"",VLOOKUP(Table2[[#This Row],['#]],Table1[[#Headers],[#Data]],5,FALSE))</f>
        <v>#REF!</v>
      </c>
      <c r="E8" s="160" t="e">
        <f>IF(VLOOKUP(Table2[[#This Row],['#]],Table1[[#Headers],[#Data]],9,FALSE)=0,"",VLOOKUP(Table2[[#This Row],['#]],Table1[[#Headers],[#Data]],9,FALSE))</f>
        <v>#REF!</v>
      </c>
      <c r="F8" s="160" t="e">
        <f>IF(VLOOKUP(Table2[[#This Row],['#]],Table1[[#Headers],[#Data]],10,FALSE)=0,"",VLOOKUP(Table2[[#This Row],['#]],Table1[[#Headers],[#Data]],10,FALSE))</f>
        <v>#REF!</v>
      </c>
      <c r="G8" s="160" t="e">
        <f>IF(VLOOKUP(Table2[[#This Row],['#]],Table1[[#Headers],[#Data]],11,FALSE)=0,"",VLOOKUP(Table2[[#This Row],['#]],Table1[[#Headers],[#Data]],11,FALSE))</f>
        <v>#REF!</v>
      </c>
      <c r="H8" s="160" t="e">
        <f>IF(VLOOKUP(Table2[[#This Row],['#]],Table1[[#Headers],[#Data]],12,FALSE)=0,"",VLOOKUP(Table2[[#This Row],['#]],Table1[[#Headers],[#Data]],12,FALSE))</f>
        <v>#REF!</v>
      </c>
      <c r="I8" s="160" t="e">
        <f>IF(VLOOKUP(Table2[[#This Row],['#]],Table1[[#Headers],[#Data]],13,FALSE)=0,"",VLOOKUP(Table2[[#This Row],['#]],Table1[[#Headers],[#Data]],13,FALSE))</f>
        <v>#REF!</v>
      </c>
      <c r="J8" s="161" t="e">
        <f>IF(VLOOKUP(Table2[[#This Row],['#]],Table1[[#Headers],[#Data]],14,FALSE)=0,"",VLOOKUP(Table2[[#This Row],['#]],Table1[[#Headers],[#Data]],14,FALSE))</f>
        <v>#REF!</v>
      </c>
      <c r="K8" s="161"/>
      <c r="L8" s="162" t="e">
        <f>+IF(VLOOKUP(Table2[[#This Row],['#]],Table1[[#Headers],[#Data]],19,FALSE)=0,"",VLOOKUP(Table2[[#This Row],['#]],Table1[[#Headers],[#Data]],19,FALSE))</f>
        <v>#REF!</v>
      </c>
      <c r="M8" s="159" t="e">
        <f>+IF(VLOOKUP(Table2[[#This Row],['#]],Table1[[#Headers],[#Data]],50,FALSE)=0,"",VLOOKUP(Table2[[#This Row],['#]],Table1[[#Headers],[#Data]],50,FALSE))</f>
        <v>#REF!</v>
      </c>
      <c r="N8" s="45"/>
    </row>
    <row r="9" spans="1:14" ht="50.15" customHeight="1">
      <c r="A9" s="157" t="e">
        <f>'Measure Selection Tool'!#REF!</f>
        <v>#REF!</v>
      </c>
      <c r="B9" s="158" t="e">
        <f>IF(VLOOKUP(Table2[[#This Row],['#]],Table1[[#Headers],[#Data]],2,FALSE)=0,"",VLOOKUP(Table2[[#This Row],['#]],Table1[[#Headers],[#Data]],2,FALSE))</f>
        <v>#REF!</v>
      </c>
      <c r="C9" s="158" t="e">
        <f>IF(VLOOKUP(Table2[[#This Row],['#]],Table1[[#Headers],[#Data]],3,FALSE)=0,"",VLOOKUP(Table2[[#This Row],['#]],Table1[[#Headers],[#Data]],3,FALSE))</f>
        <v>#REF!</v>
      </c>
      <c r="D9" s="159" t="e">
        <f>IF(VLOOKUP(Table2[[#This Row],['#]],Table1[[#Headers],[#Data]],5,FALSE)=0,"",VLOOKUP(Table2[[#This Row],['#]],Table1[[#Headers],[#Data]],5,FALSE))</f>
        <v>#REF!</v>
      </c>
      <c r="E9" s="160" t="e">
        <f>IF(VLOOKUP(Table2[[#This Row],['#]],Table1[[#Headers],[#Data]],9,FALSE)=0,"",VLOOKUP(Table2[[#This Row],['#]],Table1[[#Headers],[#Data]],9,FALSE))</f>
        <v>#REF!</v>
      </c>
      <c r="F9" s="160" t="e">
        <f>IF(VLOOKUP(Table2[[#This Row],['#]],Table1[[#Headers],[#Data]],10,FALSE)=0,"",VLOOKUP(Table2[[#This Row],['#]],Table1[[#Headers],[#Data]],10,FALSE))</f>
        <v>#REF!</v>
      </c>
      <c r="G9" s="160" t="e">
        <f>IF(VLOOKUP(Table2[[#This Row],['#]],Table1[[#Headers],[#Data]],11,FALSE)=0,"",VLOOKUP(Table2[[#This Row],['#]],Table1[[#Headers],[#Data]],11,FALSE))</f>
        <v>#REF!</v>
      </c>
      <c r="H9" s="160" t="e">
        <f>IF(VLOOKUP(Table2[[#This Row],['#]],Table1[[#Headers],[#Data]],12,FALSE)=0,"",VLOOKUP(Table2[[#This Row],['#]],Table1[[#Headers],[#Data]],12,FALSE))</f>
        <v>#REF!</v>
      </c>
      <c r="I9" s="160" t="e">
        <f>IF(VLOOKUP(Table2[[#This Row],['#]],Table1[[#Headers],[#Data]],13,FALSE)=0,"",VLOOKUP(Table2[[#This Row],['#]],Table1[[#Headers],[#Data]],13,FALSE))</f>
        <v>#REF!</v>
      </c>
      <c r="J9" s="161" t="e">
        <f>IF(VLOOKUP(Table2[[#This Row],['#]],Table1[[#Headers],[#Data]],14,FALSE)=0,"",VLOOKUP(Table2[[#This Row],['#]],Table1[[#Headers],[#Data]],14,FALSE))</f>
        <v>#REF!</v>
      </c>
      <c r="K9" s="161"/>
      <c r="L9" s="162" t="e">
        <f>+IF(VLOOKUP(Table2[[#This Row],['#]],Table1[[#Headers],[#Data]],19,FALSE)=0,"",VLOOKUP(Table2[[#This Row],['#]],Table1[[#Headers],[#Data]],19,FALSE))</f>
        <v>#REF!</v>
      </c>
      <c r="M9" s="159" t="e">
        <f>+IF(VLOOKUP(Table2[[#This Row],['#]],Table1[[#Headers],[#Data]],50,FALSE)=0,"",VLOOKUP(Table2[[#This Row],['#]],Table1[[#Headers],[#Data]],50,FALSE))</f>
        <v>#REF!</v>
      </c>
      <c r="N9" s="45"/>
    </row>
    <row r="10" spans="1:14" ht="50.15" customHeight="1">
      <c r="A10" s="157" t="e">
        <f>'Measure Selection Tool'!#REF!</f>
        <v>#REF!</v>
      </c>
      <c r="B10" s="158" t="e">
        <f>IF(VLOOKUP(Table2[[#This Row],['#]],Table1[[#Headers],[#Data]],2,FALSE)=0,"",VLOOKUP(Table2[[#This Row],['#]],Table1[[#Headers],[#Data]],2,FALSE))</f>
        <v>#REF!</v>
      </c>
      <c r="C10" s="158" t="e">
        <f>IF(VLOOKUP(Table2[[#This Row],['#]],Table1[[#Headers],[#Data]],3,FALSE)=0,"",VLOOKUP(Table2[[#This Row],['#]],Table1[[#Headers],[#Data]],3,FALSE))</f>
        <v>#REF!</v>
      </c>
      <c r="D10" s="159" t="e">
        <f>IF(VLOOKUP(Table2[[#This Row],['#]],Table1[[#Headers],[#Data]],5,FALSE)=0,"",VLOOKUP(Table2[[#This Row],['#]],Table1[[#Headers],[#Data]],5,FALSE))</f>
        <v>#REF!</v>
      </c>
      <c r="E10" s="160" t="e">
        <f>IF(VLOOKUP(Table2[[#This Row],['#]],Table1[[#Headers],[#Data]],9,FALSE)=0,"",VLOOKUP(Table2[[#This Row],['#]],Table1[[#Headers],[#Data]],9,FALSE))</f>
        <v>#REF!</v>
      </c>
      <c r="F10" s="160" t="e">
        <f>IF(VLOOKUP(Table2[[#This Row],['#]],Table1[[#Headers],[#Data]],10,FALSE)=0,"",VLOOKUP(Table2[[#This Row],['#]],Table1[[#Headers],[#Data]],10,FALSE))</f>
        <v>#REF!</v>
      </c>
      <c r="G10" s="160" t="e">
        <f>IF(VLOOKUP(Table2[[#This Row],['#]],Table1[[#Headers],[#Data]],11,FALSE)=0,"",VLOOKUP(Table2[[#This Row],['#]],Table1[[#Headers],[#Data]],11,FALSE))</f>
        <v>#REF!</v>
      </c>
      <c r="H10" s="160" t="e">
        <f>IF(VLOOKUP(Table2[[#This Row],['#]],Table1[[#Headers],[#Data]],12,FALSE)=0,"",VLOOKUP(Table2[[#This Row],['#]],Table1[[#Headers],[#Data]],12,FALSE))</f>
        <v>#REF!</v>
      </c>
      <c r="I10" s="160" t="e">
        <f>IF(VLOOKUP(Table2[[#This Row],['#]],Table1[[#Headers],[#Data]],13,FALSE)=0,"",VLOOKUP(Table2[[#This Row],['#]],Table1[[#Headers],[#Data]],13,FALSE))</f>
        <v>#REF!</v>
      </c>
      <c r="J10" s="161" t="e">
        <f>IF(VLOOKUP(Table2[[#This Row],['#]],Table1[[#Headers],[#Data]],14,FALSE)=0,"",VLOOKUP(Table2[[#This Row],['#]],Table1[[#Headers],[#Data]],14,FALSE))</f>
        <v>#REF!</v>
      </c>
      <c r="K10" s="161"/>
      <c r="L10" s="162" t="e">
        <f>+IF(VLOOKUP(Table2[[#This Row],['#]],Table1[[#Headers],[#Data]],19,FALSE)=0,"",VLOOKUP(Table2[[#This Row],['#]],Table1[[#Headers],[#Data]],19,FALSE))</f>
        <v>#REF!</v>
      </c>
      <c r="M10" s="159" t="e">
        <f>+IF(VLOOKUP(Table2[[#This Row],['#]],Table1[[#Headers],[#Data]],50,FALSE)=0,"",VLOOKUP(Table2[[#This Row],['#]],Table1[[#Headers],[#Data]],50,FALSE))</f>
        <v>#REF!</v>
      </c>
      <c r="N10" s="45"/>
    </row>
    <row r="11" spans="1:14" ht="50.15" customHeight="1">
      <c r="A11" s="157" t="e">
        <f>'Measure Selection Tool'!#REF!</f>
        <v>#REF!</v>
      </c>
      <c r="B11" s="158" t="e">
        <f>IF(VLOOKUP(Table2[[#This Row],['#]],Table1[[#Headers],[#Data]],2,FALSE)=0,"",VLOOKUP(Table2[[#This Row],['#]],Table1[[#Headers],[#Data]],2,FALSE))</f>
        <v>#REF!</v>
      </c>
      <c r="C11" s="158" t="e">
        <f>IF(VLOOKUP(Table2[[#This Row],['#]],Table1[[#Headers],[#Data]],3,FALSE)=0,"",VLOOKUP(Table2[[#This Row],['#]],Table1[[#Headers],[#Data]],3,FALSE))</f>
        <v>#REF!</v>
      </c>
      <c r="D11" s="159" t="e">
        <f>IF(VLOOKUP(Table2[[#This Row],['#]],Table1[[#Headers],[#Data]],5,FALSE)=0,"",VLOOKUP(Table2[[#This Row],['#]],Table1[[#Headers],[#Data]],5,FALSE))</f>
        <v>#REF!</v>
      </c>
      <c r="E11" s="160" t="e">
        <f>IF(VLOOKUP(Table2[[#This Row],['#]],Table1[[#Headers],[#Data]],9,FALSE)=0,"",VLOOKUP(Table2[[#This Row],['#]],Table1[[#Headers],[#Data]],9,FALSE))</f>
        <v>#REF!</v>
      </c>
      <c r="F11" s="160" t="e">
        <f>IF(VLOOKUP(Table2[[#This Row],['#]],Table1[[#Headers],[#Data]],10,FALSE)=0,"",VLOOKUP(Table2[[#This Row],['#]],Table1[[#Headers],[#Data]],10,FALSE))</f>
        <v>#REF!</v>
      </c>
      <c r="G11" s="160" t="e">
        <f>IF(VLOOKUP(Table2[[#This Row],['#]],Table1[[#Headers],[#Data]],11,FALSE)=0,"",VLOOKUP(Table2[[#This Row],['#]],Table1[[#Headers],[#Data]],11,FALSE))</f>
        <v>#REF!</v>
      </c>
      <c r="H11" s="160" t="e">
        <f>IF(VLOOKUP(Table2[[#This Row],['#]],Table1[[#Headers],[#Data]],12,FALSE)=0,"",VLOOKUP(Table2[[#This Row],['#]],Table1[[#Headers],[#Data]],12,FALSE))</f>
        <v>#REF!</v>
      </c>
      <c r="I11" s="160" t="e">
        <f>IF(VLOOKUP(Table2[[#This Row],['#]],Table1[[#Headers],[#Data]],13,FALSE)=0,"",VLOOKUP(Table2[[#This Row],['#]],Table1[[#Headers],[#Data]],13,FALSE))</f>
        <v>#REF!</v>
      </c>
      <c r="J11" s="161" t="e">
        <f>IF(VLOOKUP(Table2[[#This Row],['#]],Table1[[#Headers],[#Data]],14,FALSE)=0,"",VLOOKUP(Table2[[#This Row],['#]],Table1[[#Headers],[#Data]],14,FALSE))</f>
        <v>#REF!</v>
      </c>
      <c r="K11" s="161"/>
      <c r="L11" s="162" t="e">
        <f>+IF(VLOOKUP(Table2[[#This Row],['#]],Table1[[#Headers],[#Data]],19,FALSE)=0,"",VLOOKUP(Table2[[#This Row],['#]],Table1[[#Headers],[#Data]],19,FALSE))</f>
        <v>#REF!</v>
      </c>
      <c r="M11" s="159" t="e">
        <f>+IF(VLOOKUP(Table2[[#This Row],['#]],Table1[[#Headers],[#Data]],50,FALSE)=0,"",VLOOKUP(Table2[[#This Row],['#]],Table1[[#Headers],[#Data]],50,FALSE))</f>
        <v>#REF!</v>
      </c>
      <c r="N11" s="45"/>
    </row>
    <row r="12" spans="1:14" ht="50.15" customHeight="1">
      <c r="A12" s="157" t="e">
        <f>'Measure Selection Tool'!#REF!</f>
        <v>#REF!</v>
      </c>
      <c r="B12" s="158" t="e">
        <f>IF(VLOOKUP(Table2[[#This Row],['#]],Table1[[#Headers],[#Data]],2,FALSE)=0,"",VLOOKUP(Table2[[#This Row],['#]],Table1[[#Headers],[#Data]],2,FALSE))</f>
        <v>#REF!</v>
      </c>
      <c r="C12" s="158" t="e">
        <f>IF(VLOOKUP(Table2[[#This Row],['#]],Table1[[#Headers],[#Data]],3,FALSE)=0,"",VLOOKUP(Table2[[#This Row],['#]],Table1[[#Headers],[#Data]],3,FALSE))</f>
        <v>#REF!</v>
      </c>
      <c r="D12" s="159" t="e">
        <f>IF(VLOOKUP(Table2[[#This Row],['#]],Table1[[#Headers],[#Data]],5,FALSE)=0,"",VLOOKUP(Table2[[#This Row],['#]],Table1[[#Headers],[#Data]],5,FALSE))</f>
        <v>#REF!</v>
      </c>
      <c r="E12" s="160" t="e">
        <f>IF(VLOOKUP(Table2[[#This Row],['#]],Table1[[#Headers],[#Data]],9,FALSE)=0,"",VLOOKUP(Table2[[#This Row],['#]],Table1[[#Headers],[#Data]],9,FALSE))</f>
        <v>#REF!</v>
      </c>
      <c r="F12" s="160" t="e">
        <f>IF(VLOOKUP(Table2[[#This Row],['#]],Table1[[#Headers],[#Data]],10,FALSE)=0,"",VLOOKUP(Table2[[#This Row],['#]],Table1[[#Headers],[#Data]],10,FALSE))</f>
        <v>#REF!</v>
      </c>
      <c r="G12" s="160" t="e">
        <f>IF(VLOOKUP(Table2[[#This Row],['#]],Table1[[#Headers],[#Data]],11,FALSE)=0,"",VLOOKUP(Table2[[#This Row],['#]],Table1[[#Headers],[#Data]],11,FALSE))</f>
        <v>#REF!</v>
      </c>
      <c r="H12" s="160" t="e">
        <f>IF(VLOOKUP(Table2[[#This Row],['#]],Table1[[#Headers],[#Data]],12,FALSE)=0,"",VLOOKUP(Table2[[#This Row],['#]],Table1[[#Headers],[#Data]],12,FALSE))</f>
        <v>#REF!</v>
      </c>
      <c r="I12" s="160" t="e">
        <f>IF(VLOOKUP(Table2[[#This Row],['#]],Table1[[#Headers],[#Data]],13,FALSE)=0,"",VLOOKUP(Table2[[#This Row],['#]],Table1[[#Headers],[#Data]],13,FALSE))</f>
        <v>#REF!</v>
      </c>
      <c r="J12" s="161" t="e">
        <f>IF(VLOOKUP(Table2[[#This Row],['#]],Table1[[#Headers],[#Data]],14,FALSE)=0,"",VLOOKUP(Table2[[#This Row],['#]],Table1[[#Headers],[#Data]],14,FALSE))</f>
        <v>#REF!</v>
      </c>
      <c r="K12" s="161"/>
      <c r="L12" s="162" t="e">
        <f>+IF(VLOOKUP(Table2[[#This Row],['#]],Table1[[#Headers],[#Data]],19,FALSE)=0,"",VLOOKUP(Table2[[#This Row],['#]],Table1[[#Headers],[#Data]],19,FALSE))</f>
        <v>#REF!</v>
      </c>
      <c r="M12" s="159" t="e">
        <f>+IF(VLOOKUP(Table2[[#This Row],['#]],Table1[[#Headers],[#Data]],50,FALSE)=0,"",VLOOKUP(Table2[[#This Row],['#]],Table1[[#Headers],[#Data]],50,FALSE))</f>
        <v>#REF!</v>
      </c>
      <c r="N12" s="45"/>
    </row>
    <row r="13" spans="1:14" ht="50.15" customHeight="1">
      <c r="A13" s="157" t="e">
        <f>'Measure Selection Tool'!#REF!</f>
        <v>#REF!</v>
      </c>
      <c r="B13" s="158" t="e">
        <f>IF(VLOOKUP(Table2[[#This Row],['#]],Table1[[#Headers],[#Data]],2,FALSE)=0,"",VLOOKUP(Table2[[#This Row],['#]],Table1[[#Headers],[#Data]],2,FALSE))</f>
        <v>#REF!</v>
      </c>
      <c r="C13" s="158" t="e">
        <f>IF(VLOOKUP(Table2[[#This Row],['#]],Table1[[#Headers],[#Data]],3,FALSE)=0,"",VLOOKUP(Table2[[#This Row],['#]],Table1[[#Headers],[#Data]],3,FALSE))</f>
        <v>#REF!</v>
      </c>
      <c r="D13" s="159" t="e">
        <f>IF(VLOOKUP(Table2[[#This Row],['#]],Table1[[#Headers],[#Data]],5,FALSE)=0,"",VLOOKUP(Table2[[#This Row],['#]],Table1[[#Headers],[#Data]],5,FALSE))</f>
        <v>#REF!</v>
      </c>
      <c r="E13" s="160" t="e">
        <f>IF(VLOOKUP(Table2[[#This Row],['#]],Table1[[#Headers],[#Data]],9,FALSE)=0,"",VLOOKUP(Table2[[#This Row],['#]],Table1[[#Headers],[#Data]],9,FALSE))</f>
        <v>#REF!</v>
      </c>
      <c r="F13" s="160" t="e">
        <f>IF(VLOOKUP(Table2[[#This Row],['#]],Table1[[#Headers],[#Data]],10,FALSE)=0,"",VLOOKUP(Table2[[#This Row],['#]],Table1[[#Headers],[#Data]],10,FALSE))</f>
        <v>#REF!</v>
      </c>
      <c r="G13" s="160" t="e">
        <f>IF(VLOOKUP(Table2[[#This Row],['#]],Table1[[#Headers],[#Data]],11,FALSE)=0,"",VLOOKUP(Table2[[#This Row],['#]],Table1[[#Headers],[#Data]],11,FALSE))</f>
        <v>#REF!</v>
      </c>
      <c r="H13" s="160" t="e">
        <f>IF(VLOOKUP(Table2[[#This Row],['#]],Table1[[#Headers],[#Data]],12,FALSE)=0,"",VLOOKUP(Table2[[#This Row],['#]],Table1[[#Headers],[#Data]],12,FALSE))</f>
        <v>#REF!</v>
      </c>
      <c r="I13" s="160" t="e">
        <f>IF(VLOOKUP(Table2[[#This Row],['#]],Table1[[#Headers],[#Data]],13,FALSE)=0,"",VLOOKUP(Table2[[#This Row],['#]],Table1[[#Headers],[#Data]],13,FALSE))</f>
        <v>#REF!</v>
      </c>
      <c r="J13" s="161" t="e">
        <f>IF(VLOOKUP(Table2[[#This Row],['#]],Table1[[#Headers],[#Data]],14,FALSE)=0,"",VLOOKUP(Table2[[#This Row],['#]],Table1[[#Headers],[#Data]],14,FALSE))</f>
        <v>#REF!</v>
      </c>
      <c r="K13" s="161"/>
      <c r="L13" s="162" t="e">
        <f>+IF(VLOOKUP(Table2[[#This Row],['#]],Table1[[#Headers],[#Data]],19,FALSE)=0,"",VLOOKUP(Table2[[#This Row],['#]],Table1[[#Headers],[#Data]],19,FALSE))</f>
        <v>#REF!</v>
      </c>
      <c r="M13" s="159" t="e">
        <f>+IF(VLOOKUP(Table2[[#This Row],['#]],Table1[[#Headers],[#Data]],50,FALSE)=0,"",VLOOKUP(Table2[[#This Row],['#]],Table1[[#Headers],[#Data]],50,FALSE))</f>
        <v>#REF!</v>
      </c>
      <c r="N13" s="45"/>
    </row>
    <row r="14" spans="1:14" ht="50.15" customHeight="1">
      <c r="A14" s="157">
        <f>'Measure Selection Tool'!A17</f>
        <v>12</v>
      </c>
      <c r="B14" s="158" t="str">
        <f>IF(VLOOKUP(Table2[[#This Row],['#]],Table1[[#Headers],[#Data]],2,FALSE)=0,"",VLOOKUP(Table2[[#This Row],['#]],Table1[[#Headers],[#Data]],2,FALSE))</f>
        <v>Unexpected Complications in Term Newborns (PC-06)</v>
      </c>
      <c r="C14" s="158" t="str">
        <f>IF(VLOOKUP(Table2[[#This Row],['#]],Table1[[#Headers],[#Data]],3,FALSE)=0,"",VLOOKUP(Table2[[#This Row],['#]],Table1[[#Headers],[#Data]],3,FALSE))</f>
        <v>0716</v>
      </c>
      <c r="D14" s="159" t="str">
        <f>IF(VLOOKUP(Table2[[#This Row],['#]],Table1[[#Headers],[#Data]],5,FALSE)=0,"",VLOOKUP(Table2[[#This Row],['#]],Table1[[#Headers],[#Data]],5,FALSE))</f>
        <v>California Maternal Quality Care Collaborative</v>
      </c>
      <c r="E14" s="160" t="str">
        <f>IF(VLOOKUP(Table2[[#This Row],['#]],Table1[[#Headers],[#Data]],9,FALSE)=0,"",VLOOKUP(Table2[[#This Row],['#]],Table1[[#Headers],[#Data]],9,FALSE))</f>
        <v>Hospital</v>
      </c>
      <c r="F14" s="160" t="str">
        <f>IF(VLOOKUP(Table2[[#This Row],['#]],Table1[[#Headers],[#Data]],10,FALSE)=0,"",VLOOKUP(Table2[[#This Row],['#]],Table1[[#Headers],[#Data]],10,FALSE))</f>
        <v>Pregnancy</v>
      </c>
      <c r="G14" s="160" t="str">
        <f>IF(VLOOKUP(Table2[[#This Row],['#]],Table1[[#Headers],[#Data]],11,FALSE)=0,"",VLOOKUP(Table2[[#This Row],['#]],Table1[[#Headers],[#Data]],11,FALSE))</f>
        <v>Outcome</v>
      </c>
      <c r="H14" s="160" t="str">
        <f>IF(VLOOKUP(Table2[[#This Row],['#]],Table1[[#Headers],[#Data]],12,FALSE)=0,"",VLOOKUP(Table2[[#This Row],['#]],Table1[[#Headers],[#Data]],12,FALSE))</f>
        <v>Pediatric</v>
      </c>
      <c r="I14" s="160" t="str">
        <f>IF(VLOOKUP(Table2[[#This Row],['#]],Table1[[#Headers],[#Data]],13,FALSE)=0,"",VLOOKUP(Table2[[#This Row],['#]],Table1[[#Headers],[#Data]],13,FALSE))</f>
        <v>Claims</v>
      </c>
      <c r="J14" s="161" t="str">
        <f>IF(VLOOKUP(Table2[[#This Row],['#]],Table1[[#Headers],[#Data]],14,FALSE)=0,"",VLOOKUP(Table2[[#This Row],['#]],Table1[[#Headers],[#Data]],14,FALSE))</f>
        <v>Yes</v>
      </c>
      <c r="K14" s="161"/>
      <c r="L14" s="162" t="str">
        <f>+IF(VLOOKUP(Table2[[#This Row],['#]],Table1[[#Headers],[#Data]],19,FALSE)=0,"",VLOOKUP(Table2[[#This Row],['#]],Table1[[#Headers],[#Data]],19,FALSE))</f>
        <v/>
      </c>
      <c r="M14" s="159">
        <f>+IF(VLOOKUP(Table2[[#This Row],['#]],Table1[[#Headers],[#Data]],50,FALSE)=0,"",VLOOKUP(Table2[[#This Row],['#]],Table1[[#Headers],[#Data]],50,FALSE))</f>
        <v>3</v>
      </c>
      <c r="N14" s="45"/>
    </row>
    <row r="15" spans="1:14" ht="50.15" customHeight="1">
      <c r="A15" s="157">
        <f>'Measure Selection Tool'!A18</f>
        <v>13</v>
      </c>
      <c r="B15" s="158" t="str">
        <f>IF(VLOOKUP(Table2[[#This Row],['#]],Table1[[#Headers],[#Data]],2,FALSE)=0,"",VLOOKUP(Table2[[#This Row],['#]],Table1[[#Headers],[#Data]],2,FALSE))</f>
        <v>Live Births Weighing Less Than 2,500 Grams</v>
      </c>
      <c r="C15" s="158" t="str">
        <f>IF(VLOOKUP(Table2[[#This Row],['#]],Table1[[#Headers],[#Data]],3,FALSE)=0,"",VLOOKUP(Table2[[#This Row],['#]],Table1[[#Headers],[#Data]],3,FALSE))</f>
        <v>1382</v>
      </c>
      <c r="D15" s="159" t="str">
        <f>IF(VLOOKUP(Table2[[#This Row],['#]],Table1[[#Headers],[#Data]],5,FALSE)=0,"",VLOOKUP(Table2[[#This Row],['#]],Table1[[#Headers],[#Data]],5,FALSE))</f>
        <v>Center for Disease Control and Prevention</v>
      </c>
      <c r="E15" s="160" t="str">
        <f>IF(VLOOKUP(Table2[[#This Row],['#]],Table1[[#Headers],[#Data]],9,FALSE)=0,"",VLOOKUP(Table2[[#This Row],['#]],Table1[[#Headers],[#Data]],9,FALSE))</f>
        <v>Hospital</v>
      </c>
      <c r="F15" s="160" t="str">
        <f>IF(VLOOKUP(Table2[[#This Row],['#]],Table1[[#Headers],[#Data]],10,FALSE)=0,"",VLOOKUP(Table2[[#This Row],['#]],Table1[[#Headers],[#Data]],10,FALSE))</f>
        <v>Pregnancy</v>
      </c>
      <c r="G15" s="160" t="str">
        <f>IF(VLOOKUP(Table2[[#This Row],['#]],Table1[[#Headers],[#Data]],11,FALSE)=0,"",VLOOKUP(Table2[[#This Row],['#]],Table1[[#Headers],[#Data]],11,FALSE))</f>
        <v>Outcome</v>
      </c>
      <c r="H15" s="160" t="str">
        <f>IF(VLOOKUP(Table2[[#This Row],['#]],Table1[[#Headers],[#Data]],12,FALSE)=0,"",VLOOKUP(Table2[[#This Row],['#]],Table1[[#Headers],[#Data]],12,FALSE))</f>
        <v>Pediatric</v>
      </c>
      <c r="I15" s="160" t="str">
        <f>IF(VLOOKUP(Table2[[#This Row],['#]],Table1[[#Headers],[#Data]],13,FALSE)=0,"",VLOOKUP(Table2[[#This Row],['#]],Table1[[#Headers],[#Data]],13,FALSE))</f>
        <v>Clinical Data</v>
      </c>
      <c r="J15" s="161" t="str">
        <f>IF(VLOOKUP(Table2[[#This Row],['#]],Table1[[#Headers],[#Data]],14,FALSE)=0,"",VLOOKUP(Table2[[#This Row],['#]],Table1[[#Headers],[#Data]],14,FALSE))</f>
        <v>Yes</v>
      </c>
      <c r="K15" s="161"/>
      <c r="L15" s="162" t="str">
        <f>+IF(VLOOKUP(Table2[[#This Row],['#]],Table1[[#Headers],[#Data]],19,FALSE)=0,"",VLOOKUP(Table2[[#This Row],['#]],Table1[[#Headers],[#Data]],19,FALSE))</f>
        <v/>
      </c>
      <c r="M15" s="159">
        <f>+IF(VLOOKUP(Table2[[#This Row],['#]],Table1[[#Headers],[#Data]],50,FALSE)=0,"",VLOOKUP(Table2[[#This Row],['#]],Table1[[#Headers],[#Data]],50,FALSE))</f>
        <v>1</v>
      </c>
      <c r="N15" s="45"/>
    </row>
    <row r="16" spans="1:14" ht="50.15" customHeight="1">
      <c r="A16" s="157" t="e">
        <f>'Measure Selection Tool'!#REF!</f>
        <v>#REF!</v>
      </c>
      <c r="B16" s="158" t="e">
        <f>IF(VLOOKUP(Table2[[#This Row],['#]],Table1[[#Headers],[#Data]],2,FALSE)=0,"",VLOOKUP(Table2[[#This Row],['#]],Table1[[#Headers],[#Data]],2,FALSE))</f>
        <v>#REF!</v>
      </c>
      <c r="C16" s="158" t="e">
        <f>IF(VLOOKUP(Table2[[#This Row],['#]],Table1[[#Headers],[#Data]],3,FALSE)=0,"",VLOOKUP(Table2[[#This Row],['#]],Table1[[#Headers],[#Data]],3,FALSE))</f>
        <v>#REF!</v>
      </c>
      <c r="D16" s="159" t="e">
        <f>IF(VLOOKUP(Table2[[#This Row],['#]],Table1[[#Headers],[#Data]],5,FALSE)=0,"",VLOOKUP(Table2[[#This Row],['#]],Table1[[#Headers],[#Data]],5,FALSE))</f>
        <v>#REF!</v>
      </c>
      <c r="E16" s="160" t="e">
        <f>IF(VLOOKUP(Table2[[#This Row],['#]],Table1[[#Headers],[#Data]],9,FALSE)=0,"",VLOOKUP(Table2[[#This Row],['#]],Table1[[#Headers],[#Data]],9,FALSE))</f>
        <v>#REF!</v>
      </c>
      <c r="F16" s="160" t="e">
        <f>IF(VLOOKUP(Table2[[#This Row],['#]],Table1[[#Headers],[#Data]],10,FALSE)=0,"",VLOOKUP(Table2[[#This Row],['#]],Table1[[#Headers],[#Data]],10,FALSE))</f>
        <v>#REF!</v>
      </c>
      <c r="G16" s="160" t="e">
        <f>IF(VLOOKUP(Table2[[#This Row],['#]],Table1[[#Headers],[#Data]],11,FALSE)=0,"",VLOOKUP(Table2[[#This Row],['#]],Table1[[#Headers],[#Data]],11,FALSE))</f>
        <v>#REF!</v>
      </c>
      <c r="H16" s="160" t="e">
        <f>IF(VLOOKUP(Table2[[#This Row],['#]],Table1[[#Headers],[#Data]],12,FALSE)=0,"",VLOOKUP(Table2[[#This Row],['#]],Table1[[#Headers],[#Data]],12,FALSE))</f>
        <v>#REF!</v>
      </c>
      <c r="I16" s="160" t="e">
        <f>IF(VLOOKUP(Table2[[#This Row],['#]],Table1[[#Headers],[#Data]],13,FALSE)=0,"",VLOOKUP(Table2[[#This Row],['#]],Table1[[#Headers],[#Data]],13,FALSE))</f>
        <v>#REF!</v>
      </c>
      <c r="J16" s="161" t="e">
        <f>IF(VLOOKUP(Table2[[#This Row],['#]],Table1[[#Headers],[#Data]],14,FALSE)=0,"",VLOOKUP(Table2[[#This Row],['#]],Table1[[#Headers],[#Data]],14,FALSE))</f>
        <v>#REF!</v>
      </c>
      <c r="K16" s="161"/>
      <c r="L16" s="162" t="e">
        <f>+IF(VLOOKUP(Table2[[#This Row],['#]],Table1[[#Headers],[#Data]],19,FALSE)=0,"",VLOOKUP(Table2[[#This Row],['#]],Table1[[#Headers],[#Data]],19,FALSE))</f>
        <v>#REF!</v>
      </c>
      <c r="M16" s="159" t="e">
        <f>+IF(VLOOKUP(Table2[[#This Row],['#]],Table1[[#Headers],[#Data]],50,FALSE)=0,"",VLOOKUP(Table2[[#This Row],['#]],Table1[[#Headers],[#Data]],50,FALSE))</f>
        <v>#REF!</v>
      </c>
      <c r="N16" s="45"/>
    </row>
    <row r="17" spans="1:14" ht="50.15" customHeight="1">
      <c r="A17" s="157" t="e">
        <f>'Measure Selection Tool'!#REF!</f>
        <v>#REF!</v>
      </c>
      <c r="B17" s="158" t="e">
        <f>IF(VLOOKUP(Table2[[#This Row],['#]],Table1[[#Headers],[#Data]],2,FALSE)=0,"",VLOOKUP(Table2[[#This Row],['#]],Table1[[#Headers],[#Data]],2,FALSE))</f>
        <v>#REF!</v>
      </c>
      <c r="C17" s="158" t="e">
        <f>IF(VLOOKUP(Table2[[#This Row],['#]],Table1[[#Headers],[#Data]],3,FALSE)=0,"",VLOOKUP(Table2[[#This Row],['#]],Table1[[#Headers],[#Data]],3,FALSE))</f>
        <v>#REF!</v>
      </c>
      <c r="D17" s="159" t="e">
        <f>IF(VLOOKUP(Table2[[#This Row],['#]],Table1[[#Headers],[#Data]],5,FALSE)=0,"",VLOOKUP(Table2[[#This Row],['#]],Table1[[#Headers],[#Data]],5,FALSE))</f>
        <v>#REF!</v>
      </c>
      <c r="E17" s="160" t="e">
        <f>IF(VLOOKUP(Table2[[#This Row],['#]],Table1[[#Headers],[#Data]],9,FALSE)=0,"",VLOOKUP(Table2[[#This Row],['#]],Table1[[#Headers],[#Data]],9,FALSE))</f>
        <v>#REF!</v>
      </c>
      <c r="F17" s="160" t="e">
        <f>IF(VLOOKUP(Table2[[#This Row],['#]],Table1[[#Headers],[#Data]],10,FALSE)=0,"",VLOOKUP(Table2[[#This Row],['#]],Table1[[#Headers],[#Data]],10,FALSE))</f>
        <v>#REF!</v>
      </c>
      <c r="G17" s="160" t="e">
        <f>IF(VLOOKUP(Table2[[#This Row],['#]],Table1[[#Headers],[#Data]],11,FALSE)=0,"",VLOOKUP(Table2[[#This Row],['#]],Table1[[#Headers],[#Data]],11,FALSE))</f>
        <v>#REF!</v>
      </c>
      <c r="H17" s="160" t="e">
        <f>IF(VLOOKUP(Table2[[#This Row],['#]],Table1[[#Headers],[#Data]],12,FALSE)=0,"",VLOOKUP(Table2[[#This Row],['#]],Table1[[#Headers],[#Data]],12,FALSE))</f>
        <v>#REF!</v>
      </c>
      <c r="I17" s="160" t="e">
        <f>IF(VLOOKUP(Table2[[#This Row],['#]],Table1[[#Headers],[#Data]],13,FALSE)=0,"",VLOOKUP(Table2[[#This Row],['#]],Table1[[#Headers],[#Data]],13,FALSE))</f>
        <v>#REF!</v>
      </c>
      <c r="J17" s="161" t="e">
        <f>IF(VLOOKUP(Table2[[#This Row],['#]],Table1[[#Headers],[#Data]],14,FALSE)=0,"",VLOOKUP(Table2[[#This Row],['#]],Table1[[#Headers],[#Data]],14,FALSE))</f>
        <v>#REF!</v>
      </c>
      <c r="K17" s="161"/>
      <c r="L17" s="162" t="e">
        <f>+IF(VLOOKUP(Table2[[#This Row],['#]],Table1[[#Headers],[#Data]],19,FALSE)=0,"",VLOOKUP(Table2[[#This Row],['#]],Table1[[#Headers],[#Data]],19,FALSE))</f>
        <v>#REF!</v>
      </c>
      <c r="M17" s="159" t="e">
        <f>+IF(VLOOKUP(Table2[[#This Row],['#]],Table1[[#Headers],[#Data]],50,FALSE)=0,"",VLOOKUP(Table2[[#This Row],['#]],Table1[[#Headers],[#Data]],50,FALSE))</f>
        <v>#REF!</v>
      </c>
      <c r="N17" s="45"/>
    </row>
    <row r="18" spans="1:14" ht="50.15" customHeight="1">
      <c r="A18" s="157">
        <f>'Measure Selection Tool'!A21</f>
        <v>16</v>
      </c>
      <c r="B18" s="158" t="str">
        <f>IF(VLOOKUP(Table2[[#This Row],['#]],Table1[[#Headers],[#Data]],2,FALSE)=0,"",VLOOKUP(Table2[[#This Row],['#]],Table1[[#Headers],[#Data]],2,FALSE))</f>
        <v>Elective Delivery Prior to 39 Completed Weeks Gestation (PC-01)</v>
      </c>
      <c r="C18" s="158" t="str">
        <f>IF(VLOOKUP(Table2[[#This Row],['#]],Table1[[#Headers],[#Data]],3,FALSE)=0,"",VLOOKUP(Table2[[#This Row],['#]],Table1[[#Headers],[#Data]],3,FALSE))</f>
        <v>0469</v>
      </c>
      <c r="D18" s="159" t="str">
        <f>IF(VLOOKUP(Table2[[#This Row],['#]],Table1[[#Headers],[#Data]],5,FALSE)=0,"",VLOOKUP(Table2[[#This Row],['#]],Table1[[#Headers],[#Data]],5,FALSE))</f>
        <v>The Joint Commission</v>
      </c>
      <c r="E18" s="160" t="str">
        <f>IF(VLOOKUP(Table2[[#This Row],['#]],Table1[[#Headers],[#Data]],9,FALSE)=0,"",VLOOKUP(Table2[[#This Row],['#]],Table1[[#Headers],[#Data]],9,FALSE))</f>
        <v>Hospital</v>
      </c>
      <c r="F18" s="160" t="str">
        <f>IF(VLOOKUP(Table2[[#This Row],['#]],Table1[[#Headers],[#Data]],10,FALSE)=0,"",VLOOKUP(Table2[[#This Row],['#]],Table1[[#Headers],[#Data]],10,FALSE))</f>
        <v>Pregnancy</v>
      </c>
      <c r="G18" s="160" t="str">
        <f>IF(VLOOKUP(Table2[[#This Row],['#]],Table1[[#Headers],[#Data]],11,FALSE)=0,"",VLOOKUP(Table2[[#This Row],['#]],Table1[[#Headers],[#Data]],11,FALSE))</f>
        <v>Outcome</v>
      </c>
      <c r="H18" s="160" t="str">
        <f>IF(VLOOKUP(Table2[[#This Row],['#]],Table1[[#Headers],[#Data]],12,FALSE)=0,"",VLOOKUP(Table2[[#This Row],['#]],Table1[[#Headers],[#Data]],12,FALSE))</f>
        <v>Adolescent and Adult</v>
      </c>
      <c r="I18" s="160" t="str">
        <f>IF(VLOOKUP(Table2[[#This Row],['#]],Table1[[#Headers],[#Data]],13,FALSE)=0,"",VLOOKUP(Table2[[#This Row],['#]],Table1[[#Headers],[#Data]],13,FALSE))</f>
        <v>Claims/Clinical Data</v>
      </c>
      <c r="J18" s="161" t="str">
        <f>IF(VLOOKUP(Table2[[#This Row],['#]],Table1[[#Headers],[#Data]],14,FALSE)=0,"",VLOOKUP(Table2[[#This Row],['#]],Table1[[#Headers],[#Data]],14,FALSE))</f>
        <v>Yes</v>
      </c>
      <c r="K18" s="161"/>
      <c r="L18" s="162" t="str">
        <f>+IF(VLOOKUP(Table2[[#This Row],['#]],Table1[[#Headers],[#Data]],19,FALSE)=0,"",VLOOKUP(Table2[[#This Row],['#]],Table1[[#Headers],[#Data]],19,FALSE))</f>
        <v/>
      </c>
      <c r="M18" s="159">
        <f>+IF(VLOOKUP(Table2[[#This Row],['#]],Table1[[#Headers],[#Data]],50,FALSE)=0,"",VLOOKUP(Table2[[#This Row],['#]],Table1[[#Headers],[#Data]],50,FALSE))</f>
        <v>5</v>
      </c>
      <c r="N18" s="45"/>
    </row>
    <row r="19" spans="1:14" ht="50.15" customHeight="1">
      <c r="A19" s="157">
        <f>'Measure Selection Tool'!A22</f>
        <v>17</v>
      </c>
      <c r="B19" s="158" t="str">
        <f>IF(VLOOKUP(Table2[[#This Row],['#]],Table1[[#Headers],[#Data]],2,FALSE)=0,"",VLOOKUP(Table2[[#This Row],['#]],Table1[[#Headers],[#Data]],2,FALSE))</f>
        <v>Cesarean Rate for Nulliparous Singleton Vertex (PC-02)</v>
      </c>
      <c r="C19" s="158" t="str">
        <f>IF(VLOOKUP(Table2[[#This Row],['#]],Table1[[#Headers],[#Data]],3,FALSE)=0,"",VLOOKUP(Table2[[#This Row],['#]],Table1[[#Headers],[#Data]],3,FALSE))</f>
        <v>0471</v>
      </c>
      <c r="D19" s="159" t="str">
        <f>IF(VLOOKUP(Table2[[#This Row],['#]],Table1[[#Headers],[#Data]],5,FALSE)=0,"",VLOOKUP(Table2[[#This Row],['#]],Table1[[#Headers],[#Data]],5,FALSE))</f>
        <v>The Joint Commission</v>
      </c>
      <c r="E19" s="160" t="str">
        <f>IF(VLOOKUP(Table2[[#This Row],['#]],Table1[[#Headers],[#Data]],9,FALSE)=0,"",VLOOKUP(Table2[[#This Row],['#]],Table1[[#Headers],[#Data]],9,FALSE))</f>
        <v>Hospital</v>
      </c>
      <c r="F19" s="160" t="str">
        <f>IF(VLOOKUP(Table2[[#This Row],['#]],Table1[[#Headers],[#Data]],10,FALSE)=0,"",VLOOKUP(Table2[[#This Row],['#]],Table1[[#Headers],[#Data]],10,FALSE))</f>
        <v>Pregnancy</v>
      </c>
      <c r="G19" s="160" t="str">
        <f>IF(VLOOKUP(Table2[[#This Row],['#]],Table1[[#Headers],[#Data]],11,FALSE)=0,"",VLOOKUP(Table2[[#This Row],['#]],Table1[[#Headers],[#Data]],11,FALSE))</f>
        <v>Outcome</v>
      </c>
      <c r="H19" s="160" t="str">
        <f>IF(VLOOKUP(Table2[[#This Row],['#]],Table1[[#Headers],[#Data]],12,FALSE)=0,"",VLOOKUP(Table2[[#This Row],['#]],Table1[[#Headers],[#Data]],12,FALSE))</f>
        <v>Adolescent and Adult</v>
      </c>
      <c r="I19" s="160" t="str">
        <f>IF(VLOOKUP(Table2[[#This Row],['#]],Table1[[#Headers],[#Data]],13,FALSE)=0,"",VLOOKUP(Table2[[#This Row],['#]],Table1[[#Headers],[#Data]],13,FALSE))</f>
        <v>Claims/Clinical Data</v>
      </c>
      <c r="J19" s="161" t="str">
        <f>IF(VLOOKUP(Table2[[#This Row],['#]],Table1[[#Headers],[#Data]],14,FALSE)=0,"",VLOOKUP(Table2[[#This Row],['#]],Table1[[#Headers],[#Data]],14,FALSE))</f>
        <v>Yes</v>
      </c>
      <c r="K19" s="161"/>
      <c r="L19" s="162" t="str">
        <f>+IF(VLOOKUP(Table2[[#This Row],['#]],Table1[[#Headers],[#Data]],19,FALSE)=0,"",VLOOKUP(Table2[[#This Row],['#]],Table1[[#Headers],[#Data]],19,FALSE))</f>
        <v/>
      </c>
      <c r="M19" s="159">
        <f>+IF(VLOOKUP(Table2[[#This Row],['#]],Table1[[#Headers],[#Data]],50,FALSE)=0,"",VLOOKUP(Table2[[#This Row],['#]],Table1[[#Headers],[#Data]],50,FALSE))</f>
        <v>5</v>
      </c>
      <c r="N19" s="45"/>
    </row>
    <row r="20" spans="1:14" ht="50.15" customHeight="1">
      <c r="A20" s="157">
        <f>'Measure Selection Tool'!A23</f>
        <v>18</v>
      </c>
      <c r="B20" s="158" t="str">
        <f>IF(VLOOKUP(Table2[[#This Row],['#]],Table1[[#Headers],[#Data]],2,FALSE)=0,"",VLOOKUP(Table2[[#This Row],['#]],Table1[[#Headers],[#Data]],2,FALSE))</f>
        <v>Incidence of Episiotomy</v>
      </c>
      <c r="C20" s="158" t="str">
        <f>IF(VLOOKUP(Table2[[#This Row],['#]],Table1[[#Headers],[#Data]],3,FALSE)=0,"",VLOOKUP(Table2[[#This Row],['#]],Table1[[#Headers],[#Data]],3,FALSE))</f>
        <v>0470</v>
      </c>
      <c r="D20" s="159" t="str">
        <f>IF(VLOOKUP(Table2[[#This Row],['#]],Table1[[#Headers],[#Data]],5,FALSE)=0,"",VLOOKUP(Table2[[#This Row],['#]],Table1[[#Headers],[#Data]],5,FALSE))</f>
        <v>Christiana Care Health System</v>
      </c>
      <c r="E20" s="160" t="str">
        <f>IF(VLOOKUP(Table2[[#This Row],['#]],Table1[[#Headers],[#Data]],9,FALSE)=0,"",VLOOKUP(Table2[[#This Row],['#]],Table1[[#Headers],[#Data]],9,FALSE))</f>
        <v>Hospital</v>
      </c>
      <c r="F20" s="160" t="str">
        <f>IF(VLOOKUP(Table2[[#This Row],['#]],Table1[[#Headers],[#Data]],10,FALSE)=0,"",VLOOKUP(Table2[[#This Row],['#]],Table1[[#Headers],[#Data]],10,FALSE))</f>
        <v>Pregnancy</v>
      </c>
      <c r="G20" s="160" t="str">
        <f>IF(VLOOKUP(Table2[[#This Row],['#]],Table1[[#Headers],[#Data]],11,FALSE)=0,"",VLOOKUP(Table2[[#This Row],['#]],Table1[[#Headers],[#Data]],11,FALSE))</f>
        <v>Process</v>
      </c>
      <c r="H20" s="160" t="str">
        <f>IF(VLOOKUP(Table2[[#This Row],['#]],Table1[[#Headers],[#Data]],12,FALSE)=0,"",VLOOKUP(Table2[[#This Row],['#]],Table1[[#Headers],[#Data]],12,FALSE))</f>
        <v>Adolescent and Adult</v>
      </c>
      <c r="I20" s="160" t="str">
        <f>IF(VLOOKUP(Table2[[#This Row],['#]],Table1[[#Headers],[#Data]],13,FALSE)=0,"",VLOOKUP(Table2[[#This Row],['#]],Table1[[#Headers],[#Data]],13,FALSE))</f>
        <v>Claims/Clinical Data</v>
      </c>
      <c r="J20" s="161" t="str">
        <f>IF(VLOOKUP(Table2[[#This Row],['#]],Table1[[#Headers],[#Data]],14,FALSE)=0,"",VLOOKUP(Table2[[#This Row],['#]],Table1[[#Headers],[#Data]],14,FALSE))</f>
        <v>Yes</v>
      </c>
      <c r="K20" s="161"/>
      <c r="L20" s="162" t="str">
        <f>+IF(VLOOKUP(Table2[[#This Row],['#]],Table1[[#Headers],[#Data]],19,FALSE)=0,"",VLOOKUP(Table2[[#This Row],['#]],Table1[[#Headers],[#Data]],19,FALSE))</f>
        <v/>
      </c>
      <c r="M20" s="159">
        <f>+IF(VLOOKUP(Table2[[#This Row],['#]],Table1[[#Headers],[#Data]],50,FALSE)=0,"",VLOOKUP(Table2[[#This Row],['#]],Table1[[#Headers],[#Data]],50,FALSE))</f>
        <v>1</v>
      </c>
      <c r="N20" s="45"/>
    </row>
    <row r="21" spans="1:14" ht="50.15" customHeight="1">
      <c r="A21" s="157">
        <f>'Measure Selection Tool'!A24</f>
        <v>19</v>
      </c>
      <c r="B21" s="158" t="str">
        <f>IF(VLOOKUP(Table2[[#This Row],['#]],Table1[[#Headers],[#Data]],2,FALSE)=0,"",VLOOKUP(Table2[[#This Row],['#]],Table1[[#Headers],[#Data]],2,FALSE))</f>
        <v>Appropriate Use of Antenatal Steroids (PC-03)</v>
      </c>
      <c r="C21" s="158" t="str">
        <f>IF(VLOOKUP(Table2[[#This Row],['#]],Table1[[#Headers],[#Data]],3,FALSE)=0,"",VLOOKUP(Table2[[#This Row],['#]],Table1[[#Headers],[#Data]],3,FALSE))</f>
        <v>0476</v>
      </c>
      <c r="D21" s="159" t="str">
        <f>IF(VLOOKUP(Table2[[#This Row],['#]],Table1[[#Headers],[#Data]],5,FALSE)=0,"",VLOOKUP(Table2[[#This Row],['#]],Table1[[#Headers],[#Data]],5,FALSE))</f>
        <v>The Joint Commission</v>
      </c>
      <c r="E21" s="160" t="str">
        <f>IF(VLOOKUP(Table2[[#This Row],['#]],Table1[[#Headers],[#Data]],9,FALSE)=0,"",VLOOKUP(Table2[[#This Row],['#]],Table1[[#Headers],[#Data]],9,FALSE))</f>
        <v>Hospital</v>
      </c>
      <c r="F21" s="160" t="str">
        <f>IF(VLOOKUP(Table2[[#This Row],['#]],Table1[[#Headers],[#Data]],10,FALSE)=0,"",VLOOKUP(Table2[[#This Row],['#]],Table1[[#Headers],[#Data]],10,FALSE))</f>
        <v>Pregnancy</v>
      </c>
      <c r="G21" s="160" t="str">
        <f>IF(VLOOKUP(Table2[[#This Row],['#]],Table1[[#Headers],[#Data]],11,FALSE)=0,"",VLOOKUP(Table2[[#This Row],['#]],Table1[[#Headers],[#Data]],11,FALSE))</f>
        <v>Process</v>
      </c>
      <c r="H21" s="160" t="str">
        <f>IF(VLOOKUP(Table2[[#This Row],['#]],Table1[[#Headers],[#Data]],12,FALSE)=0,"",VLOOKUP(Table2[[#This Row],['#]],Table1[[#Headers],[#Data]],12,FALSE))</f>
        <v>Adolescent and Adult</v>
      </c>
      <c r="I21" s="160" t="str">
        <f>IF(VLOOKUP(Table2[[#This Row],['#]],Table1[[#Headers],[#Data]],13,FALSE)=0,"",VLOOKUP(Table2[[#This Row],['#]],Table1[[#Headers],[#Data]],13,FALSE))</f>
        <v>Claims/Clinical Data</v>
      </c>
      <c r="J21" s="161" t="str">
        <f>IF(VLOOKUP(Table2[[#This Row],['#]],Table1[[#Headers],[#Data]],14,FALSE)=0,"",VLOOKUP(Table2[[#This Row],['#]],Table1[[#Headers],[#Data]],14,FALSE))</f>
        <v>Yes</v>
      </c>
      <c r="K21" s="161"/>
      <c r="L21" s="162" t="str">
        <f>+IF(VLOOKUP(Table2[[#This Row],['#]],Table1[[#Headers],[#Data]],19,FALSE)=0,"",VLOOKUP(Table2[[#This Row],['#]],Table1[[#Headers],[#Data]],19,FALSE))</f>
        <v/>
      </c>
      <c r="M21" s="159">
        <f>+IF(VLOOKUP(Table2[[#This Row],['#]],Table1[[#Headers],[#Data]],50,FALSE)=0,"",VLOOKUP(Table2[[#This Row],['#]],Table1[[#Headers],[#Data]],50,FALSE))</f>
        <v>1</v>
      </c>
      <c r="N21" s="45"/>
    </row>
    <row r="22" spans="1:14" ht="50.15" customHeight="1">
      <c r="A22" s="157">
        <f>'Measure Selection Tool'!A25</f>
        <v>20</v>
      </c>
      <c r="B22" s="158" t="str">
        <f>IF(VLOOKUP(Table2[[#This Row],['#]],Table1[[#Headers],[#Data]],2,FALSE)=0,"",VLOOKUP(Table2[[#This Row],['#]],Table1[[#Headers],[#Data]],2,FALSE))</f>
        <v>Exclusive Breast Milk Feeding (PC-05)</v>
      </c>
      <c r="C22" s="158" t="str">
        <f>IF(VLOOKUP(Table2[[#This Row],['#]],Table1[[#Headers],[#Data]],3,FALSE)=0,"",VLOOKUP(Table2[[#This Row],['#]],Table1[[#Headers],[#Data]],3,FALSE))</f>
        <v>0480</v>
      </c>
      <c r="D22" s="159" t="str">
        <f>IF(VLOOKUP(Table2[[#This Row],['#]],Table1[[#Headers],[#Data]],5,FALSE)=0,"",VLOOKUP(Table2[[#This Row],['#]],Table1[[#Headers],[#Data]],5,FALSE))</f>
        <v>The Joint Commission</v>
      </c>
      <c r="E22" s="160" t="str">
        <f>IF(VLOOKUP(Table2[[#This Row],['#]],Table1[[#Headers],[#Data]],9,FALSE)=0,"",VLOOKUP(Table2[[#This Row],['#]],Table1[[#Headers],[#Data]],9,FALSE))</f>
        <v>Hospital</v>
      </c>
      <c r="F22" s="160" t="str">
        <f>IF(VLOOKUP(Table2[[#This Row],['#]],Table1[[#Headers],[#Data]],10,FALSE)=0,"",VLOOKUP(Table2[[#This Row],['#]],Table1[[#Headers],[#Data]],10,FALSE))</f>
        <v>Pregnancy</v>
      </c>
      <c r="G22" s="160" t="str">
        <f>IF(VLOOKUP(Table2[[#This Row],['#]],Table1[[#Headers],[#Data]],11,FALSE)=0,"",VLOOKUP(Table2[[#This Row],['#]],Table1[[#Headers],[#Data]],11,FALSE))</f>
        <v>Process</v>
      </c>
      <c r="H22" s="160" t="str">
        <f>IF(VLOOKUP(Table2[[#This Row],['#]],Table1[[#Headers],[#Data]],12,FALSE)=0,"",VLOOKUP(Table2[[#This Row],['#]],Table1[[#Headers],[#Data]],12,FALSE))</f>
        <v>Pediatric</v>
      </c>
      <c r="I22" s="160" t="str">
        <f>IF(VLOOKUP(Table2[[#This Row],['#]],Table1[[#Headers],[#Data]],13,FALSE)=0,"",VLOOKUP(Table2[[#This Row],['#]],Table1[[#Headers],[#Data]],13,FALSE))</f>
        <v>Claims/Clinical Data</v>
      </c>
      <c r="J22" s="161" t="str">
        <f>IF(VLOOKUP(Table2[[#This Row],['#]],Table1[[#Headers],[#Data]],14,FALSE)=0,"",VLOOKUP(Table2[[#This Row],['#]],Table1[[#Headers],[#Data]],14,FALSE))</f>
        <v>Yes</v>
      </c>
      <c r="K22" s="161"/>
      <c r="L22" s="162" t="str">
        <f>+IF(VLOOKUP(Table2[[#This Row],['#]],Table1[[#Headers],[#Data]],19,FALSE)=0,"",VLOOKUP(Table2[[#This Row],['#]],Table1[[#Headers],[#Data]],19,FALSE))</f>
        <v/>
      </c>
      <c r="M22" s="159">
        <f>+IF(VLOOKUP(Table2[[#This Row],['#]],Table1[[#Headers],[#Data]],50,FALSE)=0,"",VLOOKUP(Table2[[#This Row],['#]],Table1[[#Headers],[#Data]],50,FALSE))</f>
        <v>3</v>
      </c>
      <c r="N22" s="45"/>
    </row>
    <row r="23" spans="1:14" ht="50.15" customHeight="1">
      <c r="A23" s="157" t="e">
        <f>'Measure Selection Tool'!#REF!</f>
        <v>#REF!</v>
      </c>
      <c r="B23" s="158" t="e">
        <f>IF(VLOOKUP(Table2[[#This Row],['#]],Table1[[#Headers],[#Data]],2,FALSE)=0,"",VLOOKUP(Table2[[#This Row],['#]],Table1[[#Headers],[#Data]],2,FALSE))</f>
        <v>#REF!</v>
      </c>
      <c r="C23" s="158" t="e">
        <f>IF(VLOOKUP(Table2[[#This Row],['#]],Table1[[#Headers],[#Data]],3,FALSE)=0,"",VLOOKUP(Table2[[#This Row],['#]],Table1[[#Headers],[#Data]],3,FALSE))</f>
        <v>#REF!</v>
      </c>
      <c r="D23" s="159" t="e">
        <f>IF(VLOOKUP(Table2[[#This Row],['#]],Table1[[#Headers],[#Data]],5,FALSE)=0,"",VLOOKUP(Table2[[#This Row],['#]],Table1[[#Headers],[#Data]],5,FALSE))</f>
        <v>#REF!</v>
      </c>
      <c r="E23" s="160" t="e">
        <f>IF(VLOOKUP(Table2[[#This Row],['#]],Table1[[#Headers],[#Data]],9,FALSE)=0,"",VLOOKUP(Table2[[#This Row],['#]],Table1[[#Headers],[#Data]],9,FALSE))</f>
        <v>#REF!</v>
      </c>
      <c r="F23" s="160" t="e">
        <f>IF(VLOOKUP(Table2[[#This Row],['#]],Table1[[#Headers],[#Data]],10,FALSE)=0,"",VLOOKUP(Table2[[#This Row],['#]],Table1[[#Headers],[#Data]],10,FALSE))</f>
        <v>#REF!</v>
      </c>
      <c r="G23" s="160" t="e">
        <f>IF(VLOOKUP(Table2[[#This Row],['#]],Table1[[#Headers],[#Data]],11,FALSE)=0,"",VLOOKUP(Table2[[#This Row],['#]],Table1[[#Headers],[#Data]],11,FALSE))</f>
        <v>#REF!</v>
      </c>
      <c r="H23" s="160" t="e">
        <f>IF(VLOOKUP(Table2[[#This Row],['#]],Table1[[#Headers],[#Data]],12,FALSE)=0,"",VLOOKUP(Table2[[#This Row],['#]],Table1[[#Headers],[#Data]],12,FALSE))</f>
        <v>#REF!</v>
      </c>
      <c r="I23" s="160" t="e">
        <f>IF(VLOOKUP(Table2[[#This Row],['#]],Table1[[#Headers],[#Data]],13,FALSE)=0,"",VLOOKUP(Table2[[#This Row],['#]],Table1[[#Headers],[#Data]],13,FALSE))</f>
        <v>#REF!</v>
      </c>
      <c r="J23" s="161" t="e">
        <f>IF(VLOOKUP(Table2[[#This Row],['#]],Table1[[#Headers],[#Data]],14,FALSE)=0,"",VLOOKUP(Table2[[#This Row],['#]],Table1[[#Headers],[#Data]],14,FALSE))</f>
        <v>#REF!</v>
      </c>
      <c r="K23" s="161"/>
      <c r="L23" s="162" t="e">
        <f>+IF(VLOOKUP(Table2[[#This Row],['#]],Table1[[#Headers],[#Data]],19,FALSE)=0,"",VLOOKUP(Table2[[#This Row],['#]],Table1[[#Headers],[#Data]],19,FALSE))</f>
        <v>#REF!</v>
      </c>
      <c r="M23" s="159" t="e">
        <f>+IF(VLOOKUP(Table2[[#This Row],['#]],Table1[[#Headers],[#Data]],50,FALSE)=0,"",VLOOKUP(Table2[[#This Row],['#]],Table1[[#Headers],[#Data]],50,FALSE))</f>
        <v>#REF!</v>
      </c>
      <c r="N23" s="45"/>
    </row>
    <row r="24" spans="1:14" ht="50.15" customHeight="1">
      <c r="A24" s="157" t="e">
        <f>'Measure Selection Tool'!#REF!</f>
        <v>#REF!</v>
      </c>
      <c r="B24" s="158" t="e">
        <f>IF(VLOOKUP(Table2[[#This Row],['#]],Table1[[#Headers],[#Data]],2,FALSE)=0,"",VLOOKUP(Table2[[#This Row],['#]],Table1[[#Headers],[#Data]],2,FALSE))</f>
        <v>#REF!</v>
      </c>
      <c r="C24" s="158" t="e">
        <f>IF(VLOOKUP(Table2[[#This Row],['#]],Table1[[#Headers],[#Data]],3,FALSE)=0,"",VLOOKUP(Table2[[#This Row],['#]],Table1[[#Headers],[#Data]],3,FALSE))</f>
        <v>#REF!</v>
      </c>
      <c r="D24" s="159" t="e">
        <f>IF(VLOOKUP(Table2[[#This Row],['#]],Table1[[#Headers],[#Data]],5,FALSE)=0,"",VLOOKUP(Table2[[#This Row],['#]],Table1[[#Headers],[#Data]],5,FALSE))</f>
        <v>#REF!</v>
      </c>
      <c r="E24" s="160" t="e">
        <f>IF(VLOOKUP(Table2[[#This Row],['#]],Table1[[#Headers],[#Data]],9,FALSE)=0,"",VLOOKUP(Table2[[#This Row],['#]],Table1[[#Headers],[#Data]],9,FALSE))</f>
        <v>#REF!</v>
      </c>
      <c r="F24" s="160" t="e">
        <f>IF(VLOOKUP(Table2[[#This Row],['#]],Table1[[#Headers],[#Data]],10,FALSE)=0,"",VLOOKUP(Table2[[#This Row],['#]],Table1[[#Headers],[#Data]],10,FALSE))</f>
        <v>#REF!</v>
      </c>
      <c r="G24" s="160" t="e">
        <f>IF(VLOOKUP(Table2[[#This Row],['#]],Table1[[#Headers],[#Data]],11,FALSE)=0,"",VLOOKUP(Table2[[#This Row],['#]],Table1[[#Headers],[#Data]],11,FALSE))</f>
        <v>#REF!</v>
      </c>
      <c r="H24" s="160" t="e">
        <f>IF(VLOOKUP(Table2[[#This Row],['#]],Table1[[#Headers],[#Data]],12,FALSE)=0,"",VLOOKUP(Table2[[#This Row],['#]],Table1[[#Headers],[#Data]],12,FALSE))</f>
        <v>#REF!</v>
      </c>
      <c r="I24" s="160" t="e">
        <f>IF(VLOOKUP(Table2[[#This Row],['#]],Table1[[#Headers],[#Data]],13,FALSE)=0,"",VLOOKUP(Table2[[#This Row],['#]],Table1[[#Headers],[#Data]],13,FALSE))</f>
        <v>#REF!</v>
      </c>
      <c r="J24" s="161" t="e">
        <f>IF(VLOOKUP(Table2[[#This Row],['#]],Table1[[#Headers],[#Data]],14,FALSE)=0,"",VLOOKUP(Table2[[#This Row],['#]],Table1[[#Headers],[#Data]],14,FALSE))</f>
        <v>#REF!</v>
      </c>
      <c r="K24" s="161"/>
      <c r="L24" s="162" t="e">
        <f>+IF(VLOOKUP(Table2[[#This Row],['#]],Table1[[#Headers],[#Data]],19,FALSE)=0,"",VLOOKUP(Table2[[#This Row],['#]],Table1[[#Headers],[#Data]],19,FALSE))</f>
        <v>#REF!</v>
      </c>
      <c r="M24" s="159" t="e">
        <f>+IF(VLOOKUP(Table2[[#This Row],['#]],Table1[[#Headers],[#Data]],50,FALSE)=0,"",VLOOKUP(Table2[[#This Row],['#]],Table1[[#Headers],[#Data]],50,FALSE))</f>
        <v>#REF!</v>
      </c>
      <c r="N24" s="45"/>
    </row>
    <row r="25" spans="1:14" ht="50.15" customHeight="1">
      <c r="A25" s="157" t="e">
        <f>'Measure Selection Tool'!#REF!</f>
        <v>#REF!</v>
      </c>
      <c r="B25" s="158" t="e">
        <f>IF(VLOOKUP(Table2[[#This Row],['#]],Table1[[#Headers],[#Data]],2,FALSE)=0,"",VLOOKUP(Table2[[#This Row],['#]],Table1[[#Headers],[#Data]],2,FALSE))</f>
        <v>#REF!</v>
      </c>
      <c r="C25" s="158" t="e">
        <f>IF(VLOOKUP(Table2[[#This Row],['#]],Table1[[#Headers],[#Data]],3,FALSE)=0,"",VLOOKUP(Table2[[#This Row],['#]],Table1[[#Headers],[#Data]],3,FALSE))</f>
        <v>#REF!</v>
      </c>
      <c r="D25" s="159" t="e">
        <f>IF(VLOOKUP(Table2[[#This Row],['#]],Table1[[#Headers],[#Data]],5,FALSE)=0,"",VLOOKUP(Table2[[#This Row],['#]],Table1[[#Headers],[#Data]],5,FALSE))</f>
        <v>#REF!</v>
      </c>
      <c r="E25" s="160" t="e">
        <f>IF(VLOOKUP(Table2[[#This Row],['#]],Table1[[#Headers],[#Data]],9,FALSE)=0,"",VLOOKUP(Table2[[#This Row],['#]],Table1[[#Headers],[#Data]],9,FALSE))</f>
        <v>#REF!</v>
      </c>
      <c r="F25" s="160" t="e">
        <f>IF(VLOOKUP(Table2[[#This Row],['#]],Table1[[#Headers],[#Data]],10,FALSE)=0,"",VLOOKUP(Table2[[#This Row],['#]],Table1[[#Headers],[#Data]],10,FALSE))</f>
        <v>#REF!</v>
      </c>
      <c r="G25" s="160" t="e">
        <f>IF(VLOOKUP(Table2[[#This Row],['#]],Table1[[#Headers],[#Data]],11,FALSE)=0,"",VLOOKUP(Table2[[#This Row],['#]],Table1[[#Headers],[#Data]],11,FALSE))</f>
        <v>#REF!</v>
      </c>
      <c r="H25" s="160" t="e">
        <f>IF(VLOOKUP(Table2[[#This Row],['#]],Table1[[#Headers],[#Data]],12,FALSE)=0,"",VLOOKUP(Table2[[#This Row],['#]],Table1[[#Headers],[#Data]],12,FALSE))</f>
        <v>#REF!</v>
      </c>
      <c r="I25" s="160" t="e">
        <f>IF(VLOOKUP(Table2[[#This Row],['#]],Table1[[#Headers],[#Data]],13,FALSE)=0,"",VLOOKUP(Table2[[#This Row],['#]],Table1[[#Headers],[#Data]],13,FALSE))</f>
        <v>#REF!</v>
      </c>
      <c r="J25" s="161" t="e">
        <f>IF(VLOOKUP(Table2[[#This Row],['#]],Table1[[#Headers],[#Data]],14,FALSE)=0,"",VLOOKUP(Table2[[#This Row],['#]],Table1[[#Headers],[#Data]],14,FALSE))</f>
        <v>#REF!</v>
      </c>
      <c r="K25" s="161"/>
      <c r="L25" s="162" t="e">
        <f>+IF(VLOOKUP(Table2[[#This Row],['#]],Table1[[#Headers],[#Data]],19,FALSE)=0,"",VLOOKUP(Table2[[#This Row],['#]],Table1[[#Headers],[#Data]],19,FALSE))</f>
        <v>#REF!</v>
      </c>
      <c r="M25" s="159" t="e">
        <f>+IF(VLOOKUP(Table2[[#This Row],['#]],Table1[[#Headers],[#Data]],50,FALSE)=0,"",VLOOKUP(Table2[[#This Row],['#]],Table1[[#Headers],[#Data]],50,FALSE))</f>
        <v>#REF!</v>
      </c>
      <c r="N25" s="45"/>
    </row>
    <row r="26" spans="1:14" ht="50.15" customHeight="1">
      <c r="A26" s="157" t="e">
        <f>'Measure Selection Tool'!#REF!</f>
        <v>#REF!</v>
      </c>
      <c r="B26" s="158" t="e">
        <f>IF(VLOOKUP(Table2[[#This Row],['#]],Table1[[#Headers],[#Data]],2,FALSE)=0,"",VLOOKUP(Table2[[#This Row],['#]],Table1[[#Headers],[#Data]],2,FALSE))</f>
        <v>#REF!</v>
      </c>
      <c r="C26" s="158" t="e">
        <f>IF(VLOOKUP(Table2[[#This Row],['#]],Table1[[#Headers],[#Data]],3,FALSE)=0,"",VLOOKUP(Table2[[#This Row],['#]],Table1[[#Headers],[#Data]],3,FALSE))</f>
        <v>#REF!</v>
      </c>
      <c r="D26" s="159" t="e">
        <f>IF(VLOOKUP(Table2[[#This Row],['#]],Table1[[#Headers],[#Data]],5,FALSE)=0,"",VLOOKUP(Table2[[#This Row],['#]],Table1[[#Headers],[#Data]],5,FALSE))</f>
        <v>#REF!</v>
      </c>
      <c r="E26" s="160" t="e">
        <f>IF(VLOOKUP(Table2[[#This Row],['#]],Table1[[#Headers],[#Data]],9,FALSE)=0,"",VLOOKUP(Table2[[#This Row],['#]],Table1[[#Headers],[#Data]],9,FALSE))</f>
        <v>#REF!</v>
      </c>
      <c r="F26" s="160" t="e">
        <f>IF(VLOOKUP(Table2[[#This Row],['#]],Table1[[#Headers],[#Data]],10,FALSE)=0,"",VLOOKUP(Table2[[#This Row],['#]],Table1[[#Headers],[#Data]],10,FALSE))</f>
        <v>#REF!</v>
      </c>
      <c r="G26" s="160" t="e">
        <f>IF(VLOOKUP(Table2[[#This Row],['#]],Table1[[#Headers],[#Data]],11,FALSE)=0,"",VLOOKUP(Table2[[#This Row],['#]],Table1[[#Headers],[#Data]],11,FALSE))</f>
        <v>#REF!</v>
      </c>
      <c r="H26" s="160" t="e">
        <f>IF(VLOOKUP(Table2[[#This Row],['#]],Table1[[#Headers],[#Data]],12,FALSE)=0,"",VLOOKUP(Table2[[#This Row],['#]],Table1[[#Headers],[#Data]],12,FALSE))</f>
        <v>#REF!</v>
      </c>
      <c r="I26" s="160" t="e">
        <f>IF(VLOOKUP(Table2[[#This Row],['#]],Table1[[#Headers],[#Data]],13,FALSE)=0,"",VLOOKUP(Table2[[#This Row],['#]],Table1[[#Headers],[#Data]],13,FALSE))</f>
        <v>#REF!</v>
      </c>
      <c r="J26" s="161" t="e">
        <f>IF(VLOOKUP(Table2[[#This Row],['#]],Table1[[#Headers],[#Data]],14,FALSE)=0,"",VLOOKUP(Table2[[#This Row],['#]],Table1[[#Headers],[#Data]],14,FALSE))</f>
        <v>#REF!</v>
      </c>
      <c r="K26" s="161"/>
      <c r="L26" s="162" t="e">
        <f>+IF(VLOOKUP(Table2[[#This Row],['#]],Table1[[#Headers],[#Data]],19,FALSE)=0,"",VLOOKUP(Table2[[#This Row],['#]],Table1[[#Headers],[#Data]],19,FALSE))</f>
        <v>#REF!</v>
      </c>
      <c r="M26" s="159" t="e">
        <f>+IF(VLOOKUP(Table2[[#This Row],['#]],Table1[[#Headers],[#Data]],50,FALSE)=0,"",VLOOKUP(Table2[[#This Row],['#]],Table1[[#Headers],[#Data]],50,FALSE))</f>
        <v>#REF!</v>
      </c>
      <c r="N26" s="45"/>
    </row>
    <row r="27" spans="1:14" ht="50.15" customHeight="1">
      <c r="A27" s="157" t="e">
        <f>'Measure Selection Tool'!#REF!</f>
        <v>#REF!</v>
      </c>
      <c r="B27" s="158" t="e">
        <f>IF(VLOOKUP(Table2[[#This Row],['#]],Table1[[#Headers],[#Data]],2,FALSE)=0,"",VLOOKUP(Table2[[#This Row],['#]],Table1[[#Headers],[#Data]],2,FALSE))</f>
        <v>#REF!</v>
      </c>
      <c r="C27" s="158" t="e">
        <f>IF(VLOOKUP(Table2[[#This Row],['#]],Table1[[#Headers],[#Data]],3,FALSE)=0,"",VLOOKUP(Table2[[#This Row],['#]],Table1[[#Headers],[#Data]],3,FALSE))</f>
        <v>#REF!</v>
      </c>
      <c r="D27" s="159" t="e">
        <f>IF(VLOOKUP(Table2[[#This Row],['#]],Table1[[#Headers],[#Data]],5,FALSE)=0,"",VLOOKUP(Table2[[#This Row],['#]],Table1[[#Headers],[#Data]],5,FALSE))</f>
        <v>#REF!</v>
      </c>
      <c r="E27" s="160" t="e">
        <f>IF(VLOOKUP(Table2[[#This Row],['#]],Table1[[#Headers],[#Data]],9,FALSE)=0,"",VLOOKUP(Table2[[#This Row],['#]],Table1[[#Headers],[#Data]],9,FALSE))</f>
        <v>#REF!</v>
      </c>
      <c r="F27" s="160" t="e">
        <f>IF(VLOOKUP(Table2[[#This Row],['#]],Table1[[#Headers],[#Data]],10,FALSE)=0,"",VLOOKUP(Table2[[#This Row],['#]],Table1[[#Headers],[#Data]],10,FALSE))</f>
        <v>#REF!</v>
      </c>
      <c r="G27" s="160" t="e">
        <f>IF(VLOOKUP(Table2[[#This Row],['#]],Table1[[#Headers],[#Data]],11,FALSE)=0,"",VLOOKUP(Table2[[#This Row],['#]],Table1[[#Headers],[#Data]],11,FALSE))</f>
        <v>#REF!</v>
      </c>
      <c r="H27" s="160" t="e">
        <f>IF(VLOOKUP(Table2[[#This Row],['#]],Table1[[#Headers],[#Data]],12,FALSE)=0,"",VLOOKUP(Table2[[#This Row],['#]],Table1[[#Headers],[#Data]],12,FALSE))</f>
        <v>#REF!</v>
      </c>
      <c r="I27" s="160" t="e">
        <f>IF(VLOOKUP(Table2[[#This Row],['#]],Table1[[#Headers],[#Data]],13,FALSE)=0,"",VLOOKUP(Table2[[#This Row],['#]],Table1[[#Headers],[#Data]],13,FALSE))</f>
        <v>#REF!</v>
      </c>
      <c r="J27" s="161" t="e">
        <f>IF(VLOOKUP(Table2[[#This Row],['#]],Table1[[#Headers],[#Data]],14,FALSE)=0,"",VLOOKUP(Table2[[#This Row],['#]],Table1[[#Headers],[#Data]],14,FALSE))</f>
        <v>#REF!</v>
      </c>
      <c r="K27" s="161"/>
      <c r="L27" s="162" t="e">
        <f>+IF(VLOOKUP(Table2[[#This Row],['#]],Table1[[#Headers],[#Data]],19,FALSE)=0,"",VLOOKUP(Table2[[#This Row],['#]],Table1[[#Headers],[#Data]],19,FALSE))</f>
        <v>#REF!</v>
      </c>
      <c r="M27" s="159" t="e">
        <f>+IF(VLOOKUP(Table2[[#This Row],['#]],Table1[[#Headers],[#Data]],50,FALSE)=0,"",VLOOKUP(Table2[[#This Row],['#]],Table1[[#Headers],[#Data]],50,FALSE))</f>
        <v>#REF!</v>
      </c>
      <c r="N27" s="45"/>
    </row>
    <row r="28" spans="1:14" ht="50.15" customHeight="1">
      <c r="A28" s="157">
        <f>'Measure Selection Tool'!A11</f>
        <v>6</v>
      </c>
      <c r="B28" s="158" t="str">
        <f>IF(VLOOKUP(Table2[[#This Row],['#]],Table1[[#Headers],[#Data]],2,FALSE)=0,"",VLOOKUP(Table2[[#This Row],['#]],Table1[[#Headers],[#Data]],2,FALSE))</f>
        <v>Plan All-Cause Readmission</v>
      </c>
      <c r="C28" s="158" t="str">
        <f>IF(VLOOKUP(Table2[[#This Row],['#]],Table1[[#Headers],[#Data]],3,FALSE)=0,"",VLOOKUP(Table2[[#This Row],['#]],Table1[[#Headers],[#Data]],3,FALSE))</f>
        <v>1768</v>
      </c>
      <c r="D28" s="159" t="str">
        <f>IF(VLOOKUP(Table2[[#This Row],['#]],Table1[[#Headers],[#Data]],5,FALSE)=0,"",VLOOKUP(Table2[[#This Row],['#]],Table1[[#Headers],[#Data]],5,FALSE))</f>
        <v>National Committee for Quality Assurance</v>
      </c>
      <c r="E28" s="160" t="str">
        <f>IF(VLOOKUP(Table2[[#This Row],['#]],Table1[[#Headers],[#Data]],9,FALSE)=0,"",VLOOKUP(Table2[[#This Row],['#]],Table1[[#Headers],[#Data]],9,FALSE))</f>
        <v>Hospital</v>
      </c>
      <c r="F28" s="160" t="str">
        <f>IF(VLOOKUP(Table2[[#This Row],['#]],Table1[[#Headers],[#Data]],10,FALSE)=0,"",VLOOKUP(Table2[[#This Row],['#]],Table1[[#Headers],[#Data]],10,FALSE))</f>
        <v>Patient Safety</v>
      </c>
      <c r="G28" s="160" t="str">
        <f>IF(VLOOKUP(Table2[[#This Row],['#]],Table1[[#Headers],[#Data]],11,FALSE)=0,"",VLOOKUP(Table2[[#This Row],['#]],Table1[[#Headers],[#Data]],11,FALSE))</f>
        <v>Outcome</v>
      </c>
      <c r="H28" s="160" t="str">
        <f>IF(VLOOKUP(Table2[[#This Row],['#]],Table1[[#Headers],[#Data]],12,FALSE)=0,"",VLOOKUP(Table2[[#This Row],['#]],Table1[[#Headers],[#Data]],12,FALSE))</f>
        <v>Adult</v>
      </c>
      <c r="I28" s="160" t="str">
        <f>IF(VLOOKUP(Table2[[#This Row],['#]],Table1[[#Headers],[#Data]],13,FALSE)=0,"",VLOOKUP(Table2[[#This Row],['#]],Table1[[#Headers],[#Data]],13,FALSE))</f>
        <v>Claims</v>
      </c>
      <c r="J28" s="161" t="str">
        <f>IF(VLOOKUP(Table2[[#This Row],['#]],Table1[[#Headers],[#Data]],14,FALSE)=0,"",VLOOKUP(Table2[[#This Row],['#]],Table1[[#Headers],[#Data]],14,FALSE))</f>
        <v>Yes</v>
      </c>
      <c r="K28" s="161"/>
      <c r="L28" s="162" t="str">
        <f>+IF(VLOOKUP(Table2[[#This Row],['#]],Table1[[#Headers],[#Data]],19,FALSE)=0,"",VLOOKUP(Table2[[#This Row],['#]],Table1[[#Headers],[#Data]],19,FALSE))</f>
        <v/>
      </c>
      <c r="M28" s="159">
        <f>+IF(VLOOKUP(Table2[[#This Row],['#]],Table1[[#Headers],[#Data]],50,FALSE)=0,"",VLOOKUP(Table2[[#This Row],['#]],Table1[[#Headers],[#Data]],50,FALSE))</f>
        <v>8</v>
      </c>
      <c r="N28" s="45"/>
    </row>
    <row r="29" spans="1:14" ht="50.15" customHeight="1">
      <c r="A29" s="157" t="e">
        <f>'Measure Selection Tool'!#REF!</f>
        <v>#REF!</v>
      </c>
      <c r="B29" s="158" t="e">
        <f>IF(VLOOKUP(Table2[[#This Row],['#]],Table1[[#Headers],[#Data]],2,FALSE)=0,"",VLOOKUP(Table2[[#This Row],['#]],Table1[[#Headers],[#Data]],2,FALSE))</f>
        <v>#REF!</v>
      </c>
      <c r="C29" s="158" t="e">
        <f>IF(VLOOKUP(Table2[[#This Row],['#]],Table1[[#Headers],[#Data]],3,FALSE)=0,"",VLOOKUP(Table2[[#This Row],['#]],Table1[[#Headers],[#Data]],3,FALSE))</f>
        <v>#REF!</v>
      </c>
      <c r="D29" s="159" t="e">
        <f>IF(VLOOKUP(Table2[[#This Row],['#]],Table1[[#Headers],[#Data]],5,FALSE)=0,"",VLOOKUP(Table2[[#This Row],['#]],Table1[[#Headers],[#Data]],5,FALSE))</f>
        <v>#REF!</v>
      </c>
      <c r="E29" s="160" t="e">
        <f>IF(VLOOKUP(Table2[[#This Row],['#]],Table1[[#Headers],[#Data]],9,FALSE)=0,"",VLOOKUP(Table2[[#This Row],['#]],Table1[[#Headers],[#Data]],9,FALSE))</f>
        <v>#REF!</v>
      </c>
      <c r="F29" s="160" t="e">
        <f>IF(VLOOKUP(Table2[[#This Row],['#]],Table1[[#Headers],[#Data]],10,FALSE)=0,"",VLOOKUP(Table2[[#This Row],['#]],Table1[[#Headers],[#Data]],10,FALSE))</f>
        <v>#REF!</v>
      </c>
      <c r="G29" s="160" t="e">
        <f>IF(VLOOKUP(Table2[[#This Row],['#]],Table1[[#Headers],[#Data]],11,FALSE)=0,"",VLOOKUP(Table2[[#This Row],['#]],Table1[[#Headers],[#Data]],11,FALSE))</f>
        <v>#REF!</v>
      </c>
      <c r="H29" s="160" t="e">
        <f>IF(VLOOKUP(Table2[[#This Row],['#]],Table1[[#Headers],[#Data]],12,FALSE)=0,"",VLOOKUP(Table2[[#This Row],['#]],Table1[[#Headers],[#Data]],12,FALSE))</f>
        <v>#REF!</v>
      </c>
      <c r="I29" s="160" t="e">
        <f>IF(VLOOKUP(Table2[[#This Row],['#]],Table1[[#Headers],[#Data]],13,FALSE)=0,"",VLOOKUP(Table2[[#This Row],['#]],Table1[[#Headers],[#Data]],13,FALSE))</f>
        <v>#REF!</v>
      </c>
      <c r="J29" s="161" t="e">
        <f>IF(VLOOKUP(Table2[[#This Row],['#]],Table1[[#Headers],[#Data]],14,FALSE)=0,"",VLOOKUP(Table2[[#This Row],['#]],Table1[[#Headers],[#Data]],14,FALSE))</f>
        <v>#REF!</v>
      </c>
      <c r="K29" s="161"/>
      <c r="L29" s="162" t="e">
        <f>+IF(VLOOKUP(Table2[[#This Row],['#]],Table1[[#Headers],[#Data]],19,FALSE)=0,"",VLOOKUP(Table2[[#This Row],['#]],Table1[[#Headers],[#Data]],19,FALSE))</f>
        <v>#REF!</v>
      </c>
      <c r="M29" s="159" t="e">
        <f>+IF(VLOOKUP(Table2[[#This Row],['#]],Table1[[#Headers],[#Data]],50,FALSE)=0,"",VLOOKUP(Table2[[#This Row],['#]],Table1[[#Headers],[#Data]],50,FALSE))</f>
        <v>#REF!</v>
      </c>
      <c r="N29" s="45"/>
    </row>
    <row r="30" spans="1:14" ht="50.15" customHeight="1">
      <c r="A30" s="157" t="e">
        <f>'Measure Selection Tool'!#REF!</f>
        <v>#REF!</v>
      </c>
      <c r="B30" s="158" t="e">
        <f>IF(VLOOKUP(Table2[[#This Row],['#]],Table1[[#Headers],[#Data]],2,FALSE)=0,"",VLOOKUP(Table2[[#This Row],['#]],Table1[[#Headers],[#Data]],2,FALSE))</f>
        <v>#REF!</v>
      </c>
      <c r="C30" s="158" t="e">
        <f>IF(VLOOKUP(Table2[[#This Row],['#]],Table1[[#Headers],[#Data]],3,FALSE)=0,"",VLOOKUP(Table2[[#This Row],['#]],Table1[[#Headers],[#Data]],3,FALSE))</f>
        <v>#REF!</v>
      </c>
      <c r="D30" s="159" t="e">
        <f>IF(VLOOKUP(Table2[[#This Row],['#]],Table1[[#Headers],[#Data]],5,FALSE)=0,"",VLOOKUP(Table2[[#This Row],['#]],Table1[[#Headers],[#Data]],5,FALSE))</f>
        <v>#REF!</v>
      </c>
      <c r="E30" s="160" t="e">
        <f>IF(VLOOKUP(Table2[[#This Row],['#]],Table1[[#Headers],[#Data]],9,FALSE)=0,"",VLOOKUP(Table2[[#This Row],['#]],Table1[[#Headers],[#Data]],9,FALSE))</f>
        <v>#REF!</v>
      </c>
      <c r="F30" s="160" t="e">
        <f>IF(VLOOKUP(Table2[[#This Row],['#]],Table1[[#Headers],[#Data]],10,FALSE)=0,"",VLOOKUP(Table2[[#This Row],['#]],Table1[[#Headers],[#Data]],10,FALSE))</f>
        <v>#REF!</v>
      </c>
      <c r="G30" s="160" t="e">
        <f>IF(VLOOKUP(Table2[[#This Row],['#]],Table1[[#Headers],[#Data]],11,FALSE)=0,"",VLOOKUP(Table2[[#This Row],['#]],Table1[[#Headers],[#Data]],11,FALSE))</f>
        <v>#REF!</v>
      </c>
      <c r="H30" s="160" t="e">
        <f>IF(VLOOKUP(Table2[[#This Row],['#]],Table1[[#Headers],[#Data]],12,FALSE)=0,"",VLOOKUP(Table2[[#This Row],['#]],Table1[[#Headers],[#Data]],12,FALSE))</f>
        <v>#REF!</v>
      </c>
      <c r="I30" s="160" t="e">
        <f>IF(VLOOKUP(Table2[[#This Row],['#]],Table1[[#Headers],[#Data]],13,FALSE)=0,"",VLOOKUP(Table2[[#This Row],['#]],Table1[[#Headers],[#Data]],13,FALSE))</f>
        <v>#REF!</v>
      </c>
      <c r="J30" s="161" t="e">
        <f>IF(VLOOKUP(Table2[[#This Row],['#]],Table1[[#Headers],[#Data]],14,FALSE)=0,"",VLOOKUP(Table2[[#This Row],['#]],Table1[[#Headers],[#Data]],14,FALSE))</f>
        <v>#REF!</v>
      </c>
      <c r="K30" s="161"/>
      <c r="L30" s="162" t="e">
        <f>+IF(VLOOKUP(Table2[[#This Row],['#]],Table1[[#Headers],[#Data]],19,FALSE)=0,"",VLOOKUP(Table2[[#This Row],['#]],Table1[[#Headers],[#Data]],19,FALSE))</f>
        <v>#REF!</v>
      </c>
      <c r="M30" s="159" t="e">
        <f>+IF(VLOOKUP(Table2[[#This Row],['#]],Table1[[#Headers],[#Data]],50,FALSE)=0,"",VLOOKUP(Table2[[#This Row],['#]],Table1[[#Headers],[#Data]],50,FALSE))</f>
        <v>#REF!</v>
      </c>
      <c r="N30" s="45"/>
    </row>
    <row r="31" spans="1:14" ht="50.15" customHeight="1">
      <c r="A31" s="157" t="e">
        <f>'Measure Selection Tool'!#REF!</f>
        <v>#REF!</v>
      </c>
      <c r="B31" s="158" t="e">
        <f>IF(VLOOKUP(Table2[[#This Row],['#]],Table1[[#Headers],[#Data]],2,FALSE)=0,"",VLOOKUP(Table2[[#This Row],['#]],Table1[[#Headers],[#Data]],2,FALSE))</f>
        <v>#REF!</v>
      </c>
      <c r="C31" s="158" t="e">
        <f>IF(VLOOKUP(Table2[[#This Row],['#]],Table1[[#Headers],[#Data]],3,FALSE)=0,"",VLOOKUP(Table2[[#This Row],['#]],Table1[[#Headers],[#Data]],3,FALSE))</f>
        <v>#REF!</v>
      </c>
      <c r="D31" s="159" t="e">
        <f>IF(VLOOKUP(Table2[[#This Row],['#]],Table1[[#Headers],[#Data]],5,FALSE)=0,"",VLOOKUP(Table2[[#This Row],['#]],Table1[[#Headers],[#Data]],5,FALSE))</f>
        <v>#REF!</v>
      </c>
      <c r="E31" s="160" t="e">
        <f>IF(VLOOKUP(Table2[[#This Row],['#]],Table1[[#Headers],[#Data]],9,FALSE)=0,"",VLOOKUP(Table2[[#This Row],['#]],Table1[[#Headers],[#Data]],9,FALSE))</f>
        <v>#REF!</v>
      </c>
      <c r="F31" s="160" t="e">
        <f>IF(VLOOKUP(Table2[[#This Row],['#]],Table1[[#Headers],[#Data]],10,FALSE)=0,"",VLOOKUP(Table2[[#This Row],['#]],Table1[[#Headers],[#Data]],10,FALSE))</f>
        <v>#REF!</v>
      </c>
      <c r="G31" s="160" t="e">
        <f>IF(VLOOKUP(Table2[[#This Row],['#]],Table1[[#Headers],[#Data]],11,FALSE)=0,"",VLOOKUP(Table2[[#This Row],['#]],Table1[[#Headers],[#Data]],11,FALSE))</f>
        <v>#REF!</v>
      </c>
      <c r="H31" s="160" t="e">
        <f>IF(VLOOKUP(Table2[[#This Row],['#]],Table1[[#Headers],[#Data]],12,FALSE)=0,"",VLOOKUP(Table2[[#This Row],['#]],Table1[[#Headers],[#Data]],12,FALSE))</f>
        <v>#REF!</v>
      </c>
      <c r="I31" s="160" t="e">
        <f>IF(VLOOKUP(Table2[[#This Row],['#]],Table1[[#Headers],[#Data]],13,FALSE)=0,"",VLOOKUP(Table2[[#This Row],['#]],Table1[[#Headers],[#Data]],13,FALSE))</f>
        <v>#REF!</v>
      </c>
      <c r="J31" s="161" t="e">
        <f>IF(VLOOKUP(Table2[[#This Row],['#]],Table1[[#Headers],[#Data]],14,FALSE)=0,"",VLOOKUP(Table2[[#This Row],['#]],Table1[[#Headers],[#Data]],14,FALSE))</f>
        <v>#REF!</v>
      </c>
      <c r="K31" s="161"/>
      <c r="L31" s="162" t="e">
        <f>+IF(VLOOKUP(Table2[[#This Row],['#]],Table1[[#Headers],[#Data]],19,FALSE)=0,"",VLOOKUP(Table2[[#This Row],['#]],Table1[[#Headers],[#Data]],19,FALSE))</f>
        <v>#REF!</v>
      </c>
      <c r="M31" s="159" t="e">
        <f>+IF(VLOOKUP(Table2[[#This Row],['#]],Table1[[#Headers],[#Data]],50,FALSE)=0,"",VLOOKUP(Table2[[#This Row],['#]],Table1[[#Headers],[#Data]],50,FALSE))</f>
        <v>#REF!</v>
      </c>
      <c r="N31" s="45"/>
    </row>
    <row r="32" spans="1:14" ht="50.15" customHeight="1">
      <c r="A32" s="157" t="e">
        <f>'Measure Selection Tool'!#REF!</f>
        <v>#REF!</v>
      </c>
      <c r="B32" s="158" t="e">
        <f>IF(VLOOKUP(Table2[[#This Row],['#]],Table1[[#Headers],[#Data]],2,FALSE)=0,"",VLOOKUP(Table2[[#This Row],['#]],Table1[[#Headers],[#Data]],2,FALSE))</f>
        <v>#REF!</v>
      </c>
      <c r="C32" s="158" t="e">
        <f>IF(VLOOKUP(Table2[[#This Row],['#]],Table1[[#Headers],[#Data]],3,FALSE)=0,"",VLOOKUP(Table2[[#This Row],['#]],Table1[[#Headers],[#Data]],3,FALSE))</f>
        <v>#REF!</v>
      </c>
      <c r="D32" s="159" t="e">
        <f>IF(VLOOKUP(Table2[[#This Row],['#]],Table1[[#Headers],[#Data]],5,FALSE)=0,"",VLOOKUP(Table2[[#This Row],['#]],Table1[[#Headers],[#Data]],5,FALSE))</f>
        <v>#REF!</v>
      </c>
      <c r="E32" s="160" t="e">
        <f>IF(VLOOKUP(Table2[[#This Row],['#]],Table1[[#Headers],[#Data]],9,FALSE)=0,"",VLOOKUP(Table2[[#This Row],['#]],Table1[[#Headers],[#Data]],9,FALSE))</f>
        <v>#REF!</v>
      </c>
      <c r="F32" s="160" t="e">
        <f>IF(VLOOKUP(Table2[[#This Row],['#]],Table1[[#Headers],[#Data]],10,FALSE)=0,"",VLOOKUP(Table2[[#This Row],['#]],Table1[[#Headers],[#Data]],10,FALSE))</f>
        <v>#REF!</v>
      </c>
      <c r="G32" s="160" t="e">
        <f>IF(VLOOKUP(Table2[[#This Row],['#]],Table1[[#Headers],[#Data]],11,FALSE)=0,"",VLOOKUP(Table2[[#This Row],['#]],Table1[[#Headers],[#Data]],11,FALSE))</f>
        <v>#REF!</v>
      </c>
      <c r="H32" s="160" t="e">
        <f>IF(VLOOKUP(Table2[[#This Row],['#]],Table1[[#Headers],[#Data]],12,FALSE)=0,"",VLOOKUP(Table2[[#This Row],['#]],Table1[[#Headers],[#Data]],12,FALSE))</f>
        <v>#REF!</v>
      </c>
      <c r="I32" s="160" t="e">
        <f>IF(VLOOKUP(Table2[[#This Row],['#]],Table1[[#Headers],[#Data]],13,FALSE)=0,"",VLOOKUP(Table2[[#This Row],['#]],Table1[[#Headers],[#Data]],13,FALSE))</f>
        <v>#REF!</v>
      </c>
      <c r="J32" s="161" t="e">
        <f>IF(VLOOKUP(Table2[[#This Row],['#]],Table1[[#Headers],[#Data]],14,FALSE)=0,"",VLOOKUP(Table2[[#This Row],['#]],Table1[[#Headers],[#Data]],14,FALSE))</f>
        <v>#REF!</v>
      </c>
      <c r="K32" s="161"/>
      <c r="L32" s="162" t="e">
        <f>+IF(VLOOKUP(Table2[[#This Row],['#]],Table1[[#Headers],[#Data]],19,FALSE)=0,"",VLOOKUP(Table2[[#This Row],['#]],Table1[[#Headers],[#Data]],19,FALSE))</f>
        <v>#REF!</v>
      </c>
      <c r="M32" s="159" t="e">
        <f>+IF(VLOOKUP(Table2[[#This Row],['#]],Table1[[#Headers],[#Data]],50,FALSE)=0,"",VLOOKUP(Table2[[#This Row],['#]],Table1[[#Headers],[#Data]],50,FALSE))</f>
        <v>#REF!</v>
      </c>
      <c r="N32" s="45"/>
    </row>
    <row r="33" spans="1:14" ht="50.15" customHeight="1">
      <c r="A33" s="157" t="e">
        <f>'Measure Selection Tool'!#REF!</f>
        <v>#REF!</v>
      </c>
      <c r="B33" s="158" t="e">
        <f>IF(VLOOKUP(Table2[[#This Row],['#]],Table1[[#Headers],[#Data]],2,FALSE)=0,"",VLOOKUP(Table2[[#This Row],['#]],Table1[[#Headers],[#Data]],2,FALSE))</f>
        <v>#REF!</v>
      </c>
      <c r="C33" s="158" t="e">
        <f>IF(VLOOKUP(Table2[[#This Row],['#]],Table1[[#Headers],[#Data]],3,FALSE)=0,"",VLOOKUP(Table2[[#This Row],['#]],Table1[[#Headers],[#Data]],3,FALSE))</f>
        <v>#REF!</v>
      </c>
      <c r="D33" s="159" t="e">
        <f>IF(VLOOKUP(Table2[[#This Row],['#]],Table1[[#Headers],[#Data]],5,FALSE)=0,"",VLOOKUP(Table2[[#This Row],['#]],Table1[[#Headers],[#Data]],5,FALSE))</f>
        <v>#REF!</v>
      </c>
      <c r="E33" s="160" t="e">
        <f>IF(VLOOKUP(Table2[[#This Row],['#]],Table1[[#Headers],[#Data]],9,FALSE)=0,"",VLOOKUP(Table2[[#This Row],['#]],Table1[[#Headers],[#Data]],9,FALSE))</f>
        <v>#REF!</v>
      </c>
      <c r="F33" s="160" t="e">
        <f>IF(VLOOKUP(Table2[[#This Row],['#]],Table1[[#Headers],[#Data]],10,FALSE)=0,"",VLOOKUP(Table2[[#This Row],['#]],Table1[[#Headers],[#Data]],10,FALSE))</f>
        <v>#REF!</v>
      </c>
      <c r="G33" s="160" t="e">
        <f>IF(VLOOKUP(Table2[[#This Row],['#]],Table1[[#Headers],[#Data]],11,FALSE)=0,"",VLOOKUP(Table2[[#This Row],['#]],Table1[[#Headers],[#Data]],11,FALSE))</f>
        <v>#REF!</v>
      </c>
      <c r="H33" s="160" t="e">
        <f>IF(VLOOKUP(Table2[[#This Row],['#]],Table1[[#Headers],[#Data]],12,FALSE)=0,"",VLOOKUP(Table2[[#This Row],['#]],Table1[[#Headers],[#Data]],12,FALSE))</f>
        <v>#REF!</v>
      </c>
      <c r="I33" s="160" t="e">
        <f>IF(VLOOKUP(Table2[[#This Row],['#]],Table1[[#Headers],[#Data]],13,FALSE)=0,"",VLOOKUP(Table2[[#This Row],['#]],Table1[[#Headers],[#Data]],13,FALSE))</f>
        <v>#REF!</v>
      </c>
      <c r="J33" s="161" t="e">
        <f>IF(VLOOKUP(Table2[[#This Row],['#]],Table1[[#Headers],[#Data]],14,FALSE)=0,"",VLOOKUP(Table2[[#This Row],['#]],Table1[[#Headers],[#Data]],14,FALSE))</f>
        <v>#REF!</v>
      </c>
      <c r="K33" s="161"/>
      <c r="L33" s="162" t="e">
        <f>+IF(VLOOKUP(Table2[[#This Row],['#]],Table1[[#Headers],[#Data]],19,FALSE)=0,"",VLOOKUP(Table2[[#This Row],['#]],Table1[[#Headers],[#Data]],19,FALSE))</f>
        <v>#REF!</v>
      </c>
      <c r="M33" s="159" t="e">
        <f>+IF(VLOOKUP(Table2[[#This Row],['#]],Table1[[#Headers],[#Data]],50,FALSE)=0,"",VLOOKUP(Table2[[#This Row],['#]],Table1[[#Headers],[#Data]],50,FALSE))</f>
        <v>#REF!</v>
      </c>
      <c r="N33" s="45"/>
    </row>
    <row r="34" spans="1:14" ht="50.15" customHeight="1">
      <c r="A34" s="157" t="e">
        <f>'Measure Selection Tool'!#REF!</f>
        <v>#REF!</v>
      </c>
      <c r="B34" s="158" t="e">
        <f>IF(VLOOKUP(Table2[[#This Row],['#]],Table1[[#Headers],[#Data]],2,FALSE)=0,"",VLOOKUP(Table2[[#This Row],['#]],Table1[[#Headers],[#Data]],2,FALSE))</f>
        <v>#REF!</v>
      </c>
      <c r="C34" s="158" t="e">
        <f>IF(VLOOKUP(Table2[[#This Row],['#]],Table1[[#Headers],[#Data]],3,FALSE)=0,"",VLOOKUP(Table2[[#This Row],['#]],Table1[[#Headers],[#Data]],3,FALSE))</f>
        <v>#REF!</v>
      </c>
      <c r="D34" s="159" t="e">
        <f>IF(VLOOKUP(Table2[[#This Row],['#]],Table1[[#Headers],[#Data]],5,FALSE)=0,"",VLOOKUP(Table2[[#This Row],['#]],Table1[[#Headers],[#Data]],5,FALSE))</f>
        <v>#REF!</v>
      </c>
      <c r="E34" s="160" t="e">
        <f>IF(VLOOKUP(Table2[[#This Row],['#]],Table1[[#Headers],[#Data]],9,FALSE)=0,"",VLOOKUP(Table2[[#This Row],['#]],Table1[[#Headers],[#Data]],9,FALSE))</f>
        <v>#REF!</v>
      </c>
      <c r="F34" s="160" t="e">
        <f>IF(VLOOKUP(Table2[[#This Row],['#]],Table1[[#Headers],[#Data]],10,FALSE)=0,"",VLOOKUP(Table2[[#This Row],['#]],Table1[[#Headers],[#Data]],10,FALSE))</f>
        <v>#REF!</v>
      </c>
      <c r="G34" s="160" t="e">
        <f>IF(VLOOKUP(Table2[[#This Row],['#]],Table1[[#Headers],[#Data]],11,FALSE)=0,"",VLOOKUP(Table2[[#This Row],['#]],Table1[[#Headers],[#Data]],11,FALSE))</f>
        <v>#REF!</v>
      </c>
      <c r="H34" s="160" t="e">
        <f>IF(VLOOKUP(Table2[[#This Row],['#]],Table1[[#Headers],[#Data]],12,FALSE)=0,"",VLOOKUP(Table2[[#This Row],['#]],Table1[[#Headers],[#Data]],12,FALSE))</f>
        <v>#REF!</v>
      </c>
      <c r="I34" s="160" t="e">
        <f>IF(VLOOKUP(Table2[[#This Row],['#]],Table1[[#Headers],[#Data]],13,FALSE)=0,"",VLOOKUP(Table2[[#This Row],['#]],Table1[[#Headers],[#Data]],13,FALSE))</f>
        <v>#REF!</v>
      </c>
      <c r="J34" s="161" t="e">
        <f>IF(VLOOKUP(Table2[[#This Row],['#]],Table1[[#Headers],[#Data]],14,FALSE)=0,"",VLOOKUP(Table2[[#This Row],['#]],Table1[[#Headers],[#Data]],14,FALSE))</f>
        <v>#REF!</v>
      </c>
      <c r="K34" s="161"/>
      <c r="L34" s="162" t="e">
        <f>+IF(VLOOKUP(Table2[[#This Row],['#]],Table1[[#Headers],[#Data]],19,FALSE)=0,"",VLOOKUP(Table2[[#This Row],['#]],Table1[[#Headers],[#Data]],19,FALSE))</f>
        <v>#REF!</v>
      </c>
      <c r="M34" s="159" t="e">
        <f>+IF(VLOOKUP(Table2[[#This Row],['#]],Table1[[#Headers],[#Data]],50,FALSE)=0,"",VLOOKUP(Table2[[#This Row],['#]],Table1[[#Headers],[#Data]],50,FALSE))</f>
        <v>#REF!</v>
      </c>
      <c r="N34" s="45"/>
    </row>
    <row r="35" spans="1:14" ht="50.15" customHeight="1">
      <c r="A35" s="157" t="e">
        <f>'Measure Selection Tool'!#REF!</f>
        <v>#REF!</v>
      </c>
      <c r="B35" s="158" t="e">
        <f>IF(VLOOKUP(Table2[[#This Row],['#]],Table1[[#Headers],[#Data]],2,FALSE)=0,"",VLOOKUP(Table2[[#This Row],['#]],Table1[[#Headers],[#Data]],2,FALSE))</f>
        <v>#REF!</v>
      </c>
      <c r="C35" s="158" t="e">
        <f>IF(VLOOKUP(Table2[[#This Row],['#]],Table1[[#Headers],[#Data]],3,FALSE)=0,"",VLOOKUP(Table2[[#This Row],['#]],Table1[[#Headers],[#Data]],3,FALSE))</f>
        <v>#REF!</v>
      </c>
      <c r="D35" s="159" t="e">
        <f>IF(VLOOKUP(Table2[[#This Row],['#]],Table1[[#Headers],[#Data]],5,FALSE)=0,"",VLOOKUP(Table2[[#This Row],['#]],Table1[[#Headers],[#Data]],5,FALSE))</f>
        <v>#REF!</v>
      </c>
      <c r="E35" s="160" t="e">
        <f>IF(VLOOKUP(Table2[[#This Row],['#]],Table1[[#Headers],[#Data]],9,FALSE)=0,"",VLOOKUP(Table2[[#This Row],['#]],Table1[[#Headers],[#Data]],9,FALSE))</f>
        <v>#REF!</v>
      </c>
      <c r="F35" s="160" t="e">
        <f>IF(VLOOKUP(Table2[[#This Row],['#]],Table1[[#Headers],[#Data]],10,FALSE)=0,"",VLOOKUP(Table2[[#This Row],['#]],Table1[[#Headers],[#Data]],10,FALSE))</f>
        <v>#REF!</v>
      </c>
      <c r="G35" s="160" t="e">
        <f>IF(VLOOKUP(Table2[[#This Row],['#]],Table1[[#Headers],[#Data]],11,FALSE)=0,"",VLOOKUP(Table2[[#This Row],['#]],Table1[[#Headers],[#Data]],11,FALSE))</f>
        <v>#REF!</v>
      </c>
      <c r="H35" s="160" t="e">
        <f>IF(VLOOKUP(Table2[[#This Row],['#]],Table1[[#Headers],[#Data]],12,FALSE)=0,"",VLOOKUP(Table2[[#This Row],['#]],Table1[[#Headers],[#Data]],12,FALSE))</f>
        <v>#REF!</v>
      </c>
      <c r="I35" s="160" t="e">
        <f>IF(VLOOKUP(Table2[[#This Row],['#]],Table1[[#Headers],[#Data]],13,FALSE)=0,"",VLOOKUP(Table2[[#This Row],['#]],Table1[[#Headers],[#Data]],13,FALSE))</f>
        <v>#REF!</v>
      </c>
      <c r="J35" s="161" t="e">
        <f>IF(VLOOKUP(Table2[[#This Row],['#]],Table1[[#Headers],[#Data]],14,FALSE)=0,"",VLOOKUP(Table2[[#This Row],['#]],Table1[[#Headers],[#Data]],14,FALSE))</f>
        <v>#REF!</v>
      </c>
      <c r="K35" s="161"/>
      <c r="L35" s="162" t="e">
        <f>+IF(VLOOKUP(Table2[[#This Row],['#]],Table1[[#Headers],[#Data]],19,FALSE)=0,"",VLOOKUP(Table2[[#This Row],['#]],Table1[[#Headers],[#Data]],19,FALSE))</f>
        <v>#REF!</v>
      </c>
      <c r="M35" s="159" t="e">
        <f>+IF(VLOOKUP(Table2[[#This Row],['#]],Table1[[#Headers],[#Data]],50,FALSE)=0,"",VLOOKUP(Table2[[#This Row],['#]],Table1[[#Headers],[#Data]],50,FALSE))</f>
        <v>#REF!</v>
      </c>
      <c r="N35" s="45"/>
    </row>
    <row r="36" spans="1:14" ht="50.15" customHeight="1">
      <c r="A36" s="157" t="e">
        <f>'Measure Selection Tool'!#REF!</f>
        <v>#REF!</v>
      </c>
      <c r="B36" s="158" t="e">
        <f>IF(VLOOKUP(Table2[[#This Row],['#]],Table1[[#Headers],[#Data]],2,FALSE)=0,"",VLOOKUP(Table2[[#This Row],['#]],Table1[[#Headers],[#Data]],2,FALSE))</f>
        <v>#REF!</v>
      </c>
      <c r="C36" s="158" t="e">
        <f>IF(VLOOKUP(Table2[[#This Row],['#]],Table1[[#Headers],[#Data]],3,FALSE)=0,"",VLOOKUP(Table2[[#This Row],['#]],Table1[[#Headers],[#Data]],3,FALSE))</f>
        <v>#REF!</v>
      </c>
      <c r="D36" s="159" t="e">
        <f>IF(VLOOKUP(Table2[[#This Row],['#]],Table1[[#Headers],[#Data]],5,FALSE)=0,"",VLOOKUP(Table2[[#This Row],['#]],Table1[[#Headers],[#Data]],5,FALSE))</f>
        <v>#REF!</v>
      </c>
      <c r="E36" s="160" t="e">
        <f>IF(VLOOKUP(Table2[[#This Row],['#]],Table1[[#Headers],[#Data]],9,FALSE)=0,"",VLOOKUP(Table2[[#This Row],['#]],Table1[[#Headers],[#Data]],9,FALSE))</f>
        <v>#REF!</v>
      </c>
      <c r="F36" s="160" t="e">
        <f>IF(VLOOKUP(Table2[[#This Row],['#]],Table1[[#Headers],[#Data]],10,FALSE)=0,"",VLOOKUP(Table2[[#This Row],['#]],Table1[[#Headers],[#Data]],10,FALSE))</f>
        <v>#REF!</v>
      </c>
      <c r="G36" s="160" t="e">
        <f>IF(VLOOKUP(Table2[[#This Row],['#]],Table1[[#Headers],[#Data]],11,FALSE)=0,"",VLOOKUP(Table2[[#This Row],['#]],Table1[[#Headers],[#Data]],11,FALSE))</f>
        <v>#REF!</v>
      </c>
      <c r="H36" s="160" t="e">
        <f>IF(VLOOKUP(Table2[[#This Row],['#]],Table1[[#Headers],[#Data]],12,FALSE)=0,"",VLOOKUP(Table2[[#This Row],['#]],Table1[[#Headers],[#Data]],12,FALSE))</f>
        <v>#REF!</v>
      </c>
      <c r="I36" s="160" t="e">
        <f>IF(VLOOKUP(Table2[[#This Row],['#]],Table1[[#Headers],[#Data]],13,FALSE)=0,"",VLOOKUP(Table2[[#This Row],['#]],Table1[[#Headers],[#Data]],13,FALSE))</f>
        <v>#REF!</v>
      </c>
      <c r="J36" s="161" t="e">
        <f>IF(VLOOKUP(Table2[[#This Row],['#]],Table1[[#Headers],[#Data]],14,FALSE)=0,"",VLOOKUP(Table2[[#This Row],['#]],Table1[[#Headers],[#Data]],14,FALSE))</f>
        <v>#REF!</v>
      </c>
      <c r="K36" s="161"/>
      <c r="L36" s="162" t="e">
        <f>+IF(VLOOKUP(Table2[[#This Row],['#]],Table1[[#Headers],[#Data]],19,FALSE)=0,"",VLOOKUP(Table2[[#This Row],['#]],Table1[[#Headers],[#Data]],19,FALSE))</f>
        <v>#REF!</v>
      </c>
      <c r="M36" s="159" t="e">
        <f>+IF(VLOOKUP(Table2[[#This Row],['#]],Table1[[#Headers],[#Data]],50,FALSE)=0,"",VLOOKUP(Table2[[#This Row],['#]],Table1[[#Headers],[#Data]],50,FALSE))</f>
        <v>#REF!</v>
      </c>
      <c r="N36" s="45"/>
    </row>
    <row r="37" spans="1:14" ht="50.15" customHeight="1">
      <c r="A37" s="157" t="e">
        <f>'Measure Selection Tool'!#REF!</f>
        <v>#REF!</v>
      </c>
      <c r="B37" s="158" t="e">
        <f>IF(VLOOKUP(Table2[[#This Row],['#]],Table1[[#Headers],[#Data]],2,FALSE)=0,"",VLOOKUP(Table2[[#This Row],['#]],Table1[[#Headers],[#Data]],2,FALSE))</f>
        <v>#REF!</v>
      </c>
      <c r="C37" s="158" t="e">
        <f>IF(VLOOKUP(Table2[[#This Row],['#]],Table1[[#Headers],[#Data]],3,FALSE)=0,"",VLOOKUP(Table2[[#This Row],['#]],Table1[[#Headers],[#Data]],3,FALSE))</f>
        <v>#REF!</v>
      </c>
      <c r="D37" s="159" t="e">
        <f>IF(VLOOKUP(Table2[[#This Row],['#]],Table1[[#Headers],[#Data]],5,FALSE)=0,"",VLOOKUP(Table2[[#This Row],['#]],Table1[[#Headers],[#Data]],5,FALSE))</f>
        <v>#REF!</v>
      </c>
      <c r="E37" s="160" t="e">
        <f>IF(VLOOKUP(Table2[[#This Row],['#]],Table1[[#Headers],[#Data]],9,FALSE)=0,"",VLOOKUP(Table2[[#This Row],['#]],Table1[[#Headers],[#Data]],9,FALSE))</f>
        <v>#REF!</v>
      </c>
      <c r="F37" s="160" t="e">
        <f>IF(VLOOKUP(Table2[[#This Row],['#]],Table1[[#Headers],[#Data]],10,FALSE)=0,"",VLOOKUP(Table2[[#This Row],['#]],Table1[[#Headers],[#Data]],10,FALSE))</f>
        <v>#REF!</v>
      </c>
      <c r="G37" s="160" t="e">
        <f>IF(VLOOKUP(Table2[[#This Row],['#]],Table1[[#Headers],[#Data]],11,FALSE)=0,"",VLOOKUP(Table2[[#This Row],['#]],Table1[[#Headers],[#Data]],11,FALSE))</f>
        <v>#REF!</v>
      </c>
      <c r="H37" s="160" t="e">
        <f>IF(VLOOKUP(Table2[[#This Row],['#]],Table1[[#Headers],[#Data]],12,FALSE)=0,"",VLOOKUP(Table2[[#This Row],['#]],Table1[[#Headers],[#Data]],12,FALSE))</f>
        <v>#REF!</v>
      </c>
      <c r="I37" s="160" t="e">
        <f>IF(VLOOKUP(Table2[[#This Row],['#]],Table1[[#Headers],[#Data]],13,FALSE)=0,"",VLOOKUP(Table2[[#This Row],['#]],Table1[[#Headers],[#Data]],13,FALSE))</f>
        <v>#REF!</v>
      </c>
      <c r="J37" s="161" t="e">
        <f>IF(VLOOKUP(Table2[[#This Row],['#]],Table1[[#Headers],[#Data]],14,FALSE)=0,"",VLOOKUP(Table2[[#This Row],['#]],Table1[[#Headers],[#Data]],14,FALSE))</f>
        <v>#REF!</v>
      </c>
      <c r="K37" s="161"/>
      <c r="L37" s="162" t="e">
        <f>+IF(VLOOKUP(Table2[[#This Row],['#]],Table1[[#Headers],[#Data]],19,FALSE)=0,"",VLOOKUP(Table2[[#This Row],['#]],Table1[[#Headers],[#Data]],19,FALSE))</f>
        <v>#REF!</v>
      </c>
      <c r="M37" s="159" t="e">
        <f>+IF(VLOOKUP(Table2[[#This Row],['#]],Table1[[#Headers],[#Data]],50,FALSE)=0,"",VLOOKUP(Table2[[#This Row],['#]],Table1[[#Headers],[#Data]],50,FALSE))</f>
        <v>#REF!</v>
      </c>
      <c r="N37" s="45"/>
    </row>
    <row r="38" spans="1:14" ht="50.15" customHeight="1">
      <c r="A38" s="157" t="e">
        <f>'Measure Selection Tool'!#REF!</f>
        <v>#REF!</v>
      </c>
      <c r="B38" s="158" t="e">
        <f>IF(VLOOKUP(Table2[[#This Row],['#]],Table1[[#Headers],[#Data]],2,FALSE)=0,"",VLOOKUP(Table2[[#This Row],['#]],Table1[[#Headers],[#Data]],2,FALSE))</f>
        <v>#REF!</v>
      </c>
      <c r="C38" s="158" t="e">
        <f>IF(VLOOKUP(Table2[[#This Row],['#]],Table1[[#Headers],[#Data]],3,FALSE)=0,"",VLOOKUP(Table2[[#This Row],['#]],Table1[[#Headers],[#Data]],3,FALSE))</f>
        <v>#REF!</v>
      </c>
      <c r="D38" s="159" t="e">
        <f>IF(VLOOKUP(Table2[[#This Row],['#]],Table1[[#Headers],[#Data]],5,FALSE)=0,"",VLOOKUP(Table2[[#This Row],['#]],Table1[[#Headers],[#Data]],5,FALSE))</f>
        <v>#REF!</v>
      </c>
      <c r="E38" s="160" t="e">
        <f>IF(VLOOKUP(Table2[[#This Row],['#]],Table1[[#Headers],[#Data]],9,FALSE)=0,"",VLOOKUP(Table2[[#This Row],['#]],Table1[[#Headers],[#Data]],9,FALSE))</f>
        <v>#REF!</v>
      </c>
      <c r="F38" s="160" t="e">
        <f>IF(VLOOKUP(Table2[[#This Row],['#]],Table1[[#Headers],[#Data]],10,FALSE)=0,"",VLOOKUP(Table2[[#This Row],['#]],Table1[[#Headers],[#Data]],10,FALSE))</f>
        <v>#REF!</v>
      </c>
      <c r="G38" s="160" t="e">
        <f>IF(VLOOKUP(Table2[[#This Row],['#]],Table1[[#Headers],[#Data]],11,FALSE)=0,"",VLOOKUP(Table2[[#This Row],['#]],Table1[[#Headers],[#Data]],11,FALSE))</f>
        <v>#REF!</v>
      </c>
      <c r="H38" s="160" t="e">
        <f>IF(VLOOKUP(Table2[[#This Row],['#]],Table1[[#Headers],[#Data]],12,FALSE)=0,"",VLOOKUP(Table2[[#This Row],['#]],Table1[[#Headers],[#Data]],12,FALSE))</f>
        <v>#REF!</v>
      </c>
      <c r="I38" s="160" t="e">
        <f>IF(VLOOKUP(Table2[[#This Row],['#]],Table1[[#Headers],[#Data]],13,FALSE)=0,"",VLOOKUP(Table2[[#This Row],['#]],Table1[[#Headers],[#Data]],13,FALSE))</f>
        <v>#REF!</v>
      </c>
      <c r="J38" s="161" t="e">
        <f>IF(VLOOKUP(Table2[[#This Row],['#]],Table1[[#Headers],[#Data]],14,FALSE)=0,"",VLOOKUP(Table2[[#This Row],['#]],Table1[[#Headers],[#Data]],14,FALSE))</f>
        <v>#REF!</v>
      </c>
      <c r="K38" s="161"/>
      <c r="L38" s="162" t="e">
        <f>+IF(VLOOKUP(Table2[[#This Row],['#]],Table1[[#Headers],[#Data]],19,FALSE)=0,"",VLOOKUP(Table2[[#This Row],['#]],Table1[[#Headers],[#Data]],19,FALSE))</f>
        <v>#REF!</v>
      </c>
      <c r="M38" s="159" t="e">
        <f>+IF(VLOOKUP(Table2[[#This Row],['#]],Table1[[#Headers],[#Data]],50,FALSE)=0,"",VLOOKUP(Table2[[#This Row],['#]],Table1[[#Headers],[#Data]],50,FALSE))</f>
        <v>#REF!</v>
      </c>
      <c r="N38" s="45"/>
    </row>
    <row r="39" spans="1:14" ht="50.15" customHeight="1">
      <c r="A39" s="157" t="e">
        <f>'Measure Selection Tool'!#REF!</f>
        <v>#REF!</v>
      </c>
      <c r="B39" s="158" t="e">
        <f>IF(VLOOKUP(Table2[[#This Row],['#]],Table1[[#Headers],[#Data]],2,FALSE)=0,"",VLOOKUP(Table2[[#This Row],['#]],Table1[[#Headers],[#Data]],2,FALSE))</f>
        <v>#REF!</v>
      </c>
      <c r="C39" s="158" t="e">
        <f>IF(VLOOKUP(Table2[[#This Row],['#]],Table1[[#Headers],[#Data]],3,FALSE)=0,"",VLOOKUP(Table2[[#This Row],['#]],Table1[[#Headers],[#Data]],3,FALSE))</f>
        <v>#REF!</v>
      </c>
      <c r="D39" s="159" t="e">
        <f>IF(VLOOKUP(Table2[[#This Row],['#]],Table1[[#Headers],[#Data]],5,FALSE)=0,"",VLOOKUP(Table2[[#This Row],['#]],Table1[[#Headers],[#Data]],5,FALSE))</f>
        <v>#REF!</v>
      </c>
      <c r="E39" s="160" t="e">
        <f>IF(VLOOKUP(Table2[[#This Row],['#]],Table1[[#Headers],[#Data]],9,FALSE)=0,"",VLOOKUP(Table2[[#This Row],['#]],Table1[[#Headers],[#Data]],9,FALSE))</f>
        <v>#REF!</v>
      </c>
      <c r="F39" s="160" t="e">
        <f>IF(VLOOKUP(Table2[[#This Row],['#]],Table1[[#Headers],[#Data]],10,FALSE)=0,"",VLOOKUP(Table2[[#This Row],['#]],Table1[[#Headers],[#Data]],10,FALSE))</f>
        <v>#REF!</v>
      </c>
      <c r="G39" s="160" t="e">
        <f>IF(VLOOKUP(Table2[[#This Row],['#]],Table1[[#Headers],[#Data]],11,FALSE)=0,"",VLOOKUP(Table2[[#This Row],['#]],Table1[[#Headers],[#Data]],11,FALSE))</f>
        <v>#REF!</v>
      </c>
      <c r="H39" s="160" t="e">
        <f>IF(VLOOKUP(Table2[[#This Row],['#]],Table1[[#Headers],[#Data]],12,FALSE)=0,"",VLOOKUP(Table2[[#This Row],['#]],Table1[[#Headers],[#Data]],12,FALSE))</f>
        <v>#REF!</v>
      </c>
      <c r="I39" s="160" t="e">
        <f>IF(VLOOKUP(Table2[[#This Row],['#]],Table1[[#Headers],[#Data]],13,FALSE)=0,"",VLOOKUP(Table2[[#This Row],['#]],Table1[[#Headers],[#Data]],13,FALSE))</f>
        <v>#REF!</v>
      </c>
      <c r="J39" s="161" t="e">
        <f>IF(VLOOKUP(Table2[[#This Row],['#]],Table1[[#Headers],[#Data]],14,FALSE)=0,"",VLOOKUP(Table2[[#This Row],['#]],Table1[[#Headers],[#Data]],14,FALSE))</f>
        <v>#REF!</v>
      </c>
      <c r="K39" s="161"/>
      <c r="L39" s="162" t="e">
        <f>+IF(VLOOKUP(Table2[[#This Row],['#]],Table1[[#Headers],[#Data]],19,FALSE)=0,"",VLOOKUP(Table2[[#This Row],['#]],Table1[[#Headers],[#Data]],19,FALSE))</f>
        <v>#REF!</v>
      </c>
      <c r="M39" s="159" t="e">
        <f>+IF(VLOOKUP(Table2[[#This Row],['#]],Table1[[#Headers],[#Data]],50,FALSE)=0,"",VLOOKUP(Table2[[#This Row],['#]],Table1[[#Headers],[#Data]],50,FALSE))</f>
        <v>#REF!</v>
      </c>
      <c r="N39" s="45"/>
    </row>
    <row r="40" spans="1:14" ht="50.15" customHeight="1">
      <c r="A40" s="157">
        <f>'Measure Selection Tool'!A26</f>
        <v>21</v>
      </c>
      <c r="B40" s="158" t="str">
        <f>IF(VLOOKUP(Table2[[#This Row],['#]],Table1[[#Headers],[#Data]],2,FALSE)=0,"",VLOOKUP(Table2[[#This Row],['#]],Table1[[#Headers],[#Data]],2,FALSE))</f>
        <v>Contraceptive Care - Postpartum</v>
      </c>
      <c r="C40" s="158" t="str">
        <f>IF(VLOOKUP(Table2[[#This Row],['#]],Table1[[#Headers],[#Data]],3,FALSE)=0,"",VLOOKUP(Table2[[#This Row],['#]],Table1[[#Headers],[#Data]],3,FALSE))</f>
        <v>2902</v>
      </c>
      <c r="D40" s="159" t="str">
        <f>IF(VLOOKUP(Table2[[#This Row],['#]],Table1[[#Headers],[#Data]],5,FALSE)=0,"",VLOOKUP(Table2[[#This Row],['#]],Table1[[#Headers],[#Data]],5,FALSE))</f>
        <v>U.S. Office of Population Affairs</v>
      </c>
      <c r="E40" s="160" t="str">
        <f>IF(VLOOKUP(Table2[[#This Row],['#]],Table1[[#Headers],[#Data]],9,FALSE)=0,"",VLOOKUP(Table2[[#This Row],['#]],Table1[[#Headers],[#Data]],9,FALSE))</f>
        <v>Prevention/Early Detection</v>
      </c>
      <c r="F40" s="160" t="str">
        <f>IF(VLOOKUP(Table2[[#This Row],['#]],Table1[[#Headers],[#Data]],10,FALSE)=0,"",VLOOKUP(Table2[[#This Row],['#]],Table1[[#Headers],[#Data]],10,FALSE))</f>
        <v>Pregnancy</v>
      </c>
      <c r="G40" s="160" t="str">
        <f>IF(VLOOKUP(Table2[[#This Row],['#]],Table1[[#Headers],[#Data]],11,FALSE)=0,"",VLOOKUP(Table2[[#This Row],['#]],Table1[[#Headers],[#Data]],11,FALSE))</f>
        <v>Outcome</v>
      </c>
      <c r="H40" s="160" t="str">
        <f>IF(VLOOKUP(Table2[[#This Row],['#]],Table1[[#Headers],[#Data]],12,FALSE)=0,"",VLOOKUP(Table2[[#This Row],['#]],Table1[[#Headers],[#Data]],12,FALSE))</f>
        <v>Adolescent and Adult</v>
      </c>
      <c r="I40" s="160" t="str">
        <f>IF(VLOOKUP(Table2[[#This Row],['#]],Table1[[#Headers],[#Data]],13,FALSE)=0,"",VLOOKUP(Table2[[#This Row],['#]],Table1[[#Headers],[#Data]],13,FALSE))</f>
        <v>Claims</v>
      </c>
      <c r="J40" s="161" t="str">
        <f>IF(VLOOKUP(Table2[[#This Row],['#]],Table1[[#Headers],[#Data]],14,FALSE)=0,"",VLOOKUP(Table2[[#This Row],['#]],Table1[[#Headers],[#Data]],14,FALSE))</f>
        <v>Yes</v>
      </c>
      <c r="K40" s="161"/>
      <c r="L40" s="162" t="str">
        <f>+IF(VLOOKUP(Table2[[#This Row],['#]],Table1[[#Headers],[#Data]],19,FALSE)=0,"",VLOOKUP(Table2[[#This Row],['#]],Table1[[#Headers],[#Data]],19,FALSE))</f>
        <v/>
      </c>
      <c r="M40" s="159">
        <f>+IF(VLOOKUP(Table2[[#This Row],['#]],Table1[[#Headers],[#Data]],50,FALSE)=0,"",VLOOKUP(Table2[[#This Row],['#]],Table1[[#Headers],[#Data]],50,FALSE))</f>
        <v>4</v>
      </c>
      <c r="N40" s="45"/>
    </row>
    <row r="41" spans="1:14" ht="50.15" customHeight="1">
      <c r="A41" s="157">
        <f>'Measure Selection Tool'!A27</f>
        <v>22</v>
      </c>
      <c r="B41" s="158" t="str">
        <f>IF(VLOOKUP(Table2[[#This Row],['#]],Table1[[#Headers],[#Data]],2,FALSE)=0,"",VLOOKUP(Table2[[#This Row],['#]],Table1[[#Headers],[#Data]],2,FALSE))</f>
        <v>Elective Delivery Prior to 39 Completed Weeks Gestation (PC-01)</v>
      </c>
      <c r="C41" s="158" t="str">
        <f>IF(VLOOKUP(Table2[[#This Row],['#]],Table1[[#Headers],[#Data]],3,FALSE)=0,"",VLOOKUP(Table2[[#This Row],['#]],Table1[[#Headers],[#Data]],3,FALSE))</f>
        <v>0469</v>
      </c>
      <c r="D41" s="159" t="str">
        <f>IF(VLOOKUP(Table2[[#This Row],['#]],Table1[[#Headers],[#Data]],5,FALSE)=0,"",VLOOKUP(Table2[[#This Row],['#]],Table1[[#Headers],[#Data]],5,FALSE))</f>
        <v>The Joint Commission</v>
      </c>
      <c r="E41" s="160" t="str">
        <f>IF(VLOOKUP(Table2[[#This Row],['#]],Table1[[#Headers],[#Data]],9,FALSE)=0,"",VLOOKUP(Table2[[#This Row],['#]],Table1[[#Headers],[#Data]],9,FALSE))</f>
        <v>Hospital</v>
      </c>
      <c r="F41" s="160" t="str">
        <f>IF(VLOOKUP(Table2[[#This Row],['#]],Table1[[#Headers],[#Data]],10,FALSE)=0,"",VLOOKUP(Table2[[#This Row],['#]],Table1[[#Headers],[#Data]],10,FALSE))</f>
        <v>Pregnancy</v>
      </c>
      <c r="G41" s="160" t="str">
        <f>IF(VLOOKUP(Table2[[#This Row],['#]],Table1[[#Headers],[#Data]],11,FALSE)=0,"",VLOOKUP(Table2[[#This Row],['#]],Table1[[#Headers],[#Data]],11,FALSE))</f>
        <v>Outcome</v>
      </c>
      <c r="H41" s="160" t="str">
        <f>IF(VLOOKUP(Table2[[#This Row],['#]],Table1[[#Headers],[#Data]],12,FALSE)=0,"",VLOOKUP(Table2[[#This Row],['#]],Table1[[#Headers],[#Data]],12,FALSE))</f>
        <v>Adolescent and Adult</v>
      </c>
      <c r="I41" s="160" t="str">
        <f>IF(VLOOKUP(Table2[[#This Row],['#]],Table1[[#Headers],[#Data]],13,FALSE)=0,"",VLOOKUP(Table2[[#This Row],['#]],Table1[[#Headers],[#Data]],13,FALSE))</f>
        <v>Claims/Clinical Data</v>
      </c>
      <c r="J41" s="161" t="str">
        <f>IF(VLOOKUP(Table2[[#This Row],['#]],Table1[[#Headers],[#Data]],14,FALSE)=0,"",VLOOKUP(Table2[[#This Row],['#]],Table1[[#Headers],[#Data]],14,FALSE))</f>
        <v>Yes</v>
      </c>
      <c r="K41" s="161"/>
      <c r="L41" s="162" t="str">
        <f>+IF(VLOOKUP(Table2[[#This Row],['#]],Table1[[#Headers],[#Data]],19,FALSE)=0,"",VLOOKUP(Table2[[#This Row],['#]],Table1[[#Headers],[#Data]],19,FALSE))</f>
        <v/>
      </c>
      <c r="M41" s="159">
        <f>+IF(VLOOKUP(Table2[[#This Row],['#]],Table1[[#Headers],[#Data]],50,FALSE)=0,"",VLOOKUP(Table2[[#This Row],['#]],Table1[[#Headers],[#Data]],50,FALSE))</f>
        <v>5</v>
      </c>
      <c r="N41" s="45"/>
    </row>
    <row r="42" spans="1:14" ht="50.15" customHeight="1">
      <c r="A42" s="157" t="e">
        <f>'Measure Selection Tool'!#REF!</f>
        <v>#REF!</v>
      </c>
      <c r="B42" s="158" t="e">
        <f>IF(VLOOKUP(Table2[[#This Row],['#]],Table1[[#Headers],[#Data]],2,FALSE)=0,"",VLOOKUP(Table2[[#This Row],['#]],Table1[[#Headers],[#Data]],2,FALSE))</f>
        <v>#REF!</v>
      </c>
      <c r="C42" s="158" t="e">
        <f>IF(VLOOKUP(Table2[[#This Row],['#]],Table1[[#Headers],[#Data]],3,FALSE)=0,"",VLOOKUP(Table2[[#This Row],['#]],Table1[[#Headers],[#Data]],3,FALSE))</f>
        <v>#REF!</v>
      </c>
      <c r="D42" s="159" t="e">
        <f>IF(VLOOKUP(Table2[[#This Row],['#]],Table1[[#Headers],[#Data]],5,FALSE)=0,"",VLOOKUP(Table2[[#This Row],['#]],Table1[[#Headers],[#Data]],5,FALSE))</f>
        <v>#REF!</v>
      </c>
      <c r="E42" s="160" t="e">
        <f>IF(VLOOKUP(Table2[[#This Row],['#]],Table1[[#Headers],[#Data]],9,FALSE)=0,"",VLOOKUP(Table2[[#This Row],['#]],Table1[[#Headers],[#Data]],9,FALSE))</f>
        <v>#REF!</v>
      </c>
      <c r="F42" s="160" t="e">
        <f>IF(VLOOKUP(Table2[[#This Row],['#]],Table1[[#Headers],[#Data]],10,FALSE)=0,"",VLOOKUP(Table2[[#This Row],['#]],Table1[[#Headers],[#Data]],10,FALSE))</f>
        <v>#REF!</v>
      </c>
      <c r="G42" s="160" t="e">
        <f>IF(VLOOKUP(Table2[[#This Row],['#]],Table1[[#Headers],[#Data]],11,FALSE)=0,"",VLOOKUP(Table2[[#This Row],['#]],Table1[[#Headers],[#Data]],11,FALSE))</f>
        <v>#REF!</v>
      </c>
      <c r="H42" s="160" t="e">
        <f>IF(VLOOKUP(Table2[[#This Row],['#]],Table1[[#Headers],[#Data]],12,FALSE)=0,"",VLOOKUP(Table2[[#This Row],['#]],Table1[[#Headers],[#Data]],12,FALSE))</f>
        <v>#REF!</v>
      </c>
      <c r="I42" s="160" t="e">
        <f>IF(VLOOKUP(Table2[[#This Row],['#]],Table1[[#Headers],[#Data]],13,FALSE)=0,"",VLOOKUP(Table2[[#This Row],['#]],Table1[[#Headers],[#Data]],13,FALSE))</f>
        <v>#REF!</v>
      </c>
      <c r="J42" s="161" t="e">
        <f>IF(VLOOKUP(Table2[[#This Row],['#]],Table1[[#Headers],[#Data]],14,FALSE)=0,"",VLOOKUP(Table2[[#This Row],['#]],Table1[[#Headers],[#Data]],14,FALSE))</f>
        <v>#REF!</v>
      </c>
      <c r="K42" s="161"/>
      <c r="L42" s="162" t="e">
        <f>+IF(VLOOKUP(Table2[[#This Row],['#]],Table1[[#Headers],[#Data]],19,FALSE)=0,"",VLOOKUP(Table2[[#This Row],['#]],Table1[[#Headers],[#Data]],19,FALSE))</f>
        <v>#REF!</v>
      </c>
      <c r="M42" s="159" t="e">
        <f>+IF(VLOOKUP(Table2[[#This Row],['#]],Table1[[#Headers],[#Data]],50,FALSE)=0,"",VLOOKUP(Table2[[#This Row],['#]],Table1[[#Headers],[#Data]],50,FALSE))</f>
        <v>#REF!</v>
      </c>
      <c r="N42" s="45"/>
    </row>
    <row r="43" spans="1:14" ht="50.15" customHeight="1">
      <c r="A43" s="157">
        <f>'Measure Selection Tool'!A28</f>
        <v>23</v>
      </c>
      <c r="B43" s="158" t="str">
        <f>IF(VLOOKUP(Table2[[#This Row],['#]],Table1[[#Headers],[#Data]],2,FALSE)=0,"",VLOOKUP(Table2[[#This Row],['#]],Table1[[#Headers],[#Data]],2,FALSE))</f>
        <v>Cesarean Rate for Nulliparous Singleton Vertex (PC-02)</v>
      </c>
      <c r="C43" s="158" t="str">
        <f>IF(VLOOKUP(Table2[[#This Row],['#]],Table1[[#Headers],[#Data]],3,FALSE)=0,"",VLOOKUP(Table2[[#This Row],['#]],Table1[[#Headers],[#Data]],3,FALSE))</f>
        <v>0471</v>
      </c>
      <c r="D43" s="159" t="str">
        <f>IF(VLOOKUP(Table2[[#This Row],['#]],Table1[[#Headers],[#Data]],5,FALSE)=0,"",VLOOKUP(Table2[[#This Row],['#]],Table1[[#Headers],[#Data]],5,FALSE))</f>
        <v>The Joint Commission</v>
      </c>
      <c r="E43" s="160" t="str">
        <f>IF(VLOOKUP(Table2[[#This Row],['#]],Table1[[#Headers],[#Data]],9,FALSE)=0,"",VLOOKUP(Table2[[#This Row],['#]],Table1[[#Headers],[#Data]],9,FALSE))</f>
        <v>Hospital</v>
      </c>
      <c r="F43" s="160" t="str">
        <f>IF(VLOOKUP(Table2[[#This Row],['#]],Table1[[#Headers],[#Data]],10,FALSE)=0,"",VLOOKUP(Table2[[#This Row],['#]],Table1[[#Headers],[#Data]],10,FALSE))</f>
        <v>Pregnancy</v>
      </c>
      <c r="G43" s="160" t="str">
        <f>IF(VLOOKUP(Table2[[#This Row],['#]],Table1[[#Headers],[#Data]],11,FALSE)=0,"",VLOOKUP(Table2[[#This Row],['#]],Table1[[#Headers],[#Data]],11,FALSE))</f>
        <v>Outcome</v>
      </c>
      <c r="H43" s="160" t="str">
        <f>IF(VLOOKUP(Table2[[#This Row],['#]],Table1[[#Headers],[#Data]],12,FALSE)=0,"",VLOOKUP(Table2[[#This Row],['#]],Table1[[#Headers],[#Data]],12,FALSE))</f>
        <v>Adolescent and Adult</v>
      </c>
      <c r="I43" s="160" t="str">
        <f>IF(VLOOKUP(Table2[[#This Row],['#]],Table1[[#Headers],[#Data]],13,FALSE)=0,"",VLOOKUP(Table2[[#This Row],['#]],Table1[[#Headers],[#Data]],13,FALSE))</f>
        <v>Claims/Clinical Data</v>
      </c>
      <c r="J43" s="161" t="str">
        <f>IF(VLOOKUP(Table2[[#This Row],['#]],Table1[[#Headers],[#Data]],14,FALSE)=0,"",VLOOKUP(Table2[[#This Row],['#]],Table1[[#Headers],[#Data]],14,FALSE))</f>
        <v>Yes</v>
      </c>
      <c r="K43" s="161"/>
      <c r="L43" s="162" t="str">
        <f>+IF(VLOOKUP(Table2[[#This Row],['#]],Table1[[#Headers],[#Data]],19,FALSE)=0,"",VLOOKUP(Table2[[#This Row],['#]],Table1[[#Headers],[#Data]],19,FALSE))</f>
        <v/>
      </c>
      <c r="M43" s="159">
        <f>+IF(VLOOKUP(Table2[[#This Row],['#]],Table1[[#Headers],[#Data]],50,FALSE)=0,"",VLOOKUP(Table2[[#This Row],['#]],Table1[[#Headers],[#Data]],50,FALSE))</f>
        <v>5</v>
      </c>
      <c r="N43" s="45"/>
    </row>
    <row r="44" spans="1:14" ht="50.15" customHeight="1">
      <c r="A44" s="157">
        <f>'Measure Selection Tool'!A29</f>
        <v>24</v>
      </c>
      <c r="B44" s="158" t="str">
        <f>IF(VLOOKUP(Table2[[#This Row],['#]],Table1[[#Headers],[#Data]],2,FALSE)=0,"",VLOOKUP(Table2[[#This Row],['#]],Table1[[#Headers],[#Data]],2,FALSE))</f>
        <v>Adult Obesity</v>
      </c>
      <c r="C44" s="158" t="str">
        <f>IF(VLOOKUP(Table2[[#This Row],['#]],Table1[[#Headers],[#Data]],3,FALSE)=0,"",VLOOKUP(Table2[[#This Row],['#]],Table1[[#Headers],[#Data]],3,FALSE))</f>
        <v>NA</v>
      </c>
      <c r="D44" s="159" t="str">
        <f>IF(VLOOKUP(Table2[[#This Row],['#]],Table1[[#Headers],[#Data]],5,FALSE)=0,"",VLOOKUP(Table2[[#This Row],['#]],Table1[[#Headers],[#Data]],5,FALSE))</f>
        <v>Behavioral Risk Factor Surveillance System (BRFSS)</v>
      </c>
      <c r="E44" s="160" t="str">
        <f>IF(VLOOKUP(Table2[[#This Row],['#]],Table1[[#Headers],[#Data]],9,FALSE)=0,"",VLOOKUP(Table2[[#This Row],['#]],Table1[[#Headers],[#Data]],9,FALSE))</f>
        <v>Population Health</v>
      </c>
      <c r="F44" s="160" t="str">
        <f>IF(VLOOKUP(Table2[[#This Row],['#]],Table1[[#Headers],[#Data]],10,FALSE)=0,"",VLOOKUP(Table2[[#This Row],['#]],Table1[[#Headers],[#Data]],10,FALSE))</f>
        <v>Obesity</v>
      </c>
      <c r="G44" s="160" t="str">
        <f>IF(VLOOKUP(Table2[[#This Row],['#]],Table1[[#Headers],[#Data]],11,FALSE)=0,"",VLOOKUP(Table2[[#This Row],['#]],Table1[[#Headers],[#Data]],11,FALSE))</f>
        <v>Outcome</v>
      </c>
      <c r="H44" s="160" t="str">
        <f>IF(VLOOKUP(Table2[[#This Row],['#]],Table1[[#Headers],[#Data]],12,FALSE)=0,"",VLOOKUP(Table2[[#This Row],['#]],Table1[[#Headers],[#Data]],12,FALSE))</f>
        <v>Adult</v>
      </c>
      <c r="I44" s="160" t="str">
        <f>IF(VLOOKUP(Table2[[#This Row],['#]],Table1[[#Headers],[#Data]],13,FALSE)=0,"",VLOOKUP(Table2[[#This Row],['#]],Table1[[#Headers],[#Data]],13,FALSE))</f>
        <v>Survey</v>
      </c>
      <c r="J44" s="161" t="str">
        <f>IF(VLOOKUP(Table2[[#This Row],['#]],Table1[[#Headers],[#Data]],14,FALSE)=0,"",VLOOKUP(Table2[[#This Row],['#]],Table1[[#Headers],[#Data]],14,FALSE))</f>
        <v/>
      </c>
      <c r="K44" s="161"/>
      <c r="L44" s="162" t="str">
        <f>+IF(VLOOKUP(Table2[[#This Row],['#]],Table1[[#Headers],[#Data]],19,FALSE)=0,"",VLOOKUP(Table2[[#This Row],['#]],Table1[[#Headers],[#Data]],19,FALSE))</f>
        <v/>
      </c>
      <c r="M44" s="159">
        <f>+IF(VLOOKUP(Table2[[#This Row],['#]],Table1[[#Headers],[#Data]],50,FALSE)=0,"",VLOOKUP(Table2[[#This Row],['#]],Table1[[#Headers],[#Data]],50,FALSE))</f>
        <v>1</v>
      </c>
      <c r="N44" s="45"/>
    </row>
    <row r="45" spans="1:14" ht="50.15" customHeight="1">
      <c r="A45" s="157">
        <f>'Measure Selection Tool'!A30</f>
        <v>25</v>
      </c>
      <c r="B45" s="158" t="str">
        <f>IF(VLOOKUP(Table2[[#This Row],['#]],Table1[[#Headers],[#Data]],2,FALSE)=0,"",VLOOKUP(Table2[[#This Row],['#]],Table1[[#Headers],[#Data]],2,FALSE))</f>
        <v>Youth Obesity</v>
      </c>
      <c r="C45" s="158" t="str">
        <f>IF(VLOOKUP(Table2[[#This Row],['#]],Table1[[#Headers],[#Data]],3,FALSE)=0,"",VLOOKUP(Table2[[#This Row],['#]],Table1[[#Headers],[#Data]],3,FALSE))</f>
        <v>NA</v>
      </c>
      <c r="D45" s="159" t="str">
        <f>IF(VLOOKUP(Table2[[#This Row],['#]],Table1[[#Headers],[#Data]],5,FALSE)=0,"",VLOOKUP(Table2[[#This Row],['#]],Table1[[#Headers],[#Data]],5,FALSE))</f>
        <v>Healthy Youth Survey</v>
      </c>
      <c r="E45" s="160" t="str">
        <f>IF(VLOOKUP(Table2[[#This Row],['#]],Table1[[#Headers],[#Data]],9,FALSE)=0,"",VLOOKUP(Table2[[#This Row],['#]],Table1[[#Headers],[#Data]],9,FALSE))</f>
        <v>Prevention/Early Detection</v>
      </c>
      <c r="F45" s="160" t="str">
        <f>IF(VLOOKUP(Table2[[#This Row],['#]],Table1[[#Headers],[#Data]],10,FALSE)=0,"",VLOOKUP(Table2[[#This Row],['#]],Table1[[#Headers],[#Data]],10,FALSE))</f>
        <v>Obesity</v>
      </c>
      <c r="G45" s="160" t="str">
        <f>IF(VLOOKUP(Table2[[#This Row],['#]],Table1[[#Headers],[#Data]],11,FALSE)=0,"",VLOOKUP(Table2[[#This Row],['#]],Table1[[#Headers],[#Data]],11,FALSE))</f>
        <v>Outcome</v>
      </c>
      <c r="H45" s="160" t="str">
        <f>IF(VLOOKUP(Table2[[#This Row],['#]],Table1[[#Headers],[#Data]],12,FALSE)=0,"",VLOOKUP(Table2[[#This Row],['#]],Table1[[#Headers],[#Data]],12,FALSE))</f>
        <v>Adolescent</v>
      </c>
      <c r="I45" s="160" t="str">
        <f>IF(VLOOKUP(Table2[[#This Row],['#]],Table1[[#Headers],[#Data]],13,FALSE)=0,"",VLOOKUP(Table2[[#This Row],['#]],Table1[[#Headers],[#Data]],13,FALSE))</f>
        <v>Survey</v>
      </c>
      <c r="J45" s="161" t="str">
        <f>IF(VLOOKUP(Table2[[#This Row],['#]],Table1[[#Headers],[#Data]],14,FALSE)=0,"",VLOOKUP(Table2[[#This Row],['#]],Table1[[#Headers],[#Data]],14,FALSE))</f>
        <v/>
      </c>
      <c r="K45" s="161"/>
      <c r="L45" s="162" t="str">
        <f>+IF(VLOOKUP(Table2[[#This Row],['#]],Table1[[#Headers],[#Data]],19,FALSE)=0,"",VLOOKUP(Table2[[#This Row],['#]],Table1[[#Headers],[#Data]],19,FALSE))</f>
        <v/>
      </c>
      <c r="M45" s="159">
        <f>+IF(VLOOKUP(Table2[[#This Row],['#]],Table1[[#Headers],[#Data]],50,FALSE)=0,"",VLOOKUP(Table2[[#This Row],['#]],Table1[[#Headers],[#Data]],50,FALSE))</f>
        <v>1</v>
      </c>
      <c r="N45" s="45"/>
    </row>
    <row r="46" spans="1:14" ht="50.15" customHeight="1">
      <c r="A46" s="157" t="e">
        <f>'Measure Selection Tool'!#REF!</f>
        <v>#REF!</v>
      </c>
      <c r="B46" s="158" t="e">
        <f>IF(VLOOKUP(Table2[[#This Row],['#]],Table1[[#Headers],[#Data]],2,FALSE)=0,"",VLOOKUP(Table2[[#This Row],['#]],Table1[[#Headers],[#Data]],2,FALSE))</f>
        <v>#REF!</v>
      </c>
      <c r="C46" s="158" t="e">
        <f>IF(VLOOKUP(Table2[[#This Row],['#]],Table1[[#Headers],[#Data]],3,FALSE)=0,"",VLOOKUP(Table2[[#This Row],['#]],Table1[[#Headers],[#Data]],3,FALSE))</f>
        <v>#REF!</v>
      </c>
      <c r="D46" s="159" t="e">
        <f>IF(VLOOKUP(Table2[[#This Row],['#]],Table1[[#Headers],[#Data]],5,FALSE)=0,"",VLOOKUP(Table2[[#This Row],['#]],Table1[[#Headers],[#Data]],5,FALSE))</f>
        <v>#REF!</v>
      </c>
      <c r="E46" s="160" t="e">
        <f>IF(VLOOKUP(Table2[[#This Row],['#]],Table1[[#Headers],[#Data]],9,FALSE)=0,"",VLOOKUP(Table2[[#This Row],['#]],Table1[[#Headers],[#Data]],9,FALSE))</f>
        <v>#REF!</v>
      </c>
      <c r="F46" s="160" t="e">
        <f>IF(VLOOKUP(Table2[[#This Row],['#]],Table1[[#Headers],[#Data]],10,FALSE)=0,"",VLOOKUP(Table2[[#This Row],['#]],Table1[[#Headers],[#Data]],10,FALSE))</f>
        <v>#REF!</v>
      </c>
      <c r="G46" s="160" t="e">
        <f>IF(VLOOKUP(Table2[[#This Row],['#]],Table1[[#Headers],[#Data]],11,FALSE)=0,"",VLOOKUP(Table2[[#This Row],['#]],Table1[[#Headers],[#Data]],11,FALSE))</f>
        <v>#REF!</v>
      </c>
      <c r="H46" s="160" t="e">
        <f>IF(VLOOKUP(Table2[[#This Row],['#]],Table1[[#Headers],[#Data]],12,FALSE)=0,"",VLOOKUP(Table2[[#This Row],['#]],Table1[[#Headers],[#Data]],12,FALSE))</f>
        <v>#REF!</v>
      </c>
      <c r="I46" s="160" t="e">
        <f>IF(VLOOKUP(Table2[[#This Row],['#]],Table1[[#Headers],[#Data]],13,FALSE)=0,"",VLOOKUP(Table2[[#This Row],['#]],Table1[[#Headers],[#Data]],13,FALSE))</f>
        <v>#REF!</v>
      </c>
      <c r="J46" s="161" t="e">
        <f>IF(VLOOKUP(Table2[[#This Row],['#]],Table1[[#Headers],[#Data]],14,FALSE)=0,"",VLOOKUP(Table2[[#This Row],['#]],Table1[[#Headers],[#Data]],14,FALSE))</f>
        <v>#REF!</v>
      </c>
      <c r="K46" s="161"/>
      <c r="L46" s="162" t="e">
        <f>+IF(VLOOKUP(Table2[[#This Row],['#]],Table1[[#Headers],[#Data]],19,FALSE)=0,"",VLOOKUP(Table2[[#This Row],['#]],Table1[[#Headers],[#Data]],19,FALSE))</f>
        <v>#REF!</v>
      </c>
      <c r="M46" s="159" t="e">
        <f>+IF(VLOOKUP(Table2[[#This Row],['#]],Table1[[#Headers],[#Data]],50,FALSE)=0,"",VLOOKUP(Table2[[#This Row],['#]],Table1[[#Headers],[#Data]],50,FALSE))</f>
        <v>#REF!</v>
      </c>
      <c r="N46" s="45"/>
    </row>
    <row r="47" spans="1:14" ht="50.15" customHeight="1">
      <c r="A47" s="157">
        <f>'Measure Selection Tool'!A31</f>
        <v>26</v>
      </c>
      <c r="B47" s="158" t="str">
        <f>IF(VLOOKUP(Table2[[#This Row],['#]],Table1[[#Headers],[#Data]],2,FALSE)=0,"",VLOOKUP(Table2[[#This Row],['#]],Table1[[#Headers],[#Data]],2,FALSE))</f>
        <v>Oral Evaluation, Dental Services</v>
      </c>
      <c r="C47" s="158" t="str">
        <f>IF(VLOOKUP(Table2[[#This Row],['#]],Table1[[#Headers],[#Data]],3,FALSE)=0,"",VLOOKUP(Table2[[#This Row],['#]],Table1[[#Headers],[#Data]],3,FALSE))</f>
        <v>2517</v>
      </c>
      <c r="D47" s="159" t="str">
        <f>IF(VLOOKUP(Table2[[#This Row],['#]],Table1[[#Headers],[#Data]],5,FALSE)=0,"",VLOOKUP(Table2[[#This Row],['#]],Table1[[#Headers],[#Data]],5,FALSE))</f>
        <v>Dental Quality Alliance</v>
      </c>
      <c r="E47" s="160" t="str">
        <f>IF(VLOOKUP(Table2[[#This Row],['#]],Table1[[#Headers],[#Data]],9,FALSE)=0,"",VLOOKUP(Table2[[#This Row],['#]],Table1[[#Headers],[#Data]],9,FALSE))</f>
        <v>Prevention/Early Detection</v>
      </c>
      <c r="F47" s="160" t="str">
        <f>IF(VLOOKUP(Table2[[#This Row],['#]],Table1[[#Headers],[#Data]],10,FALSE)=0,"",VLOOKUP(Table2[[#This Row],['#]],Table1[[#Headers],[#Data]],10,FALSE))</f>
        <v>Oral Health</v>
      </c>
      <c r="G47" s="160" t="str">
        <f>IF(VLOOKUP(Table2[[#This Row],['#]],Table1[[#Headers],[#Data]],11,FALSE)=0,"",VLOOKUP(Table2[[#This Row],['#]],Table1[[#Headers],[#Data]],11,FALSE))</f>
        <v>Process</v>
      </c>
      <c r="H47" s="160" t="str">
        <f>IF(VLOOKUP(Table2[[#This Row],['#]],Table1[[#Headers],[#Data]],12,FALSE)=0,"",VLOOKUP(Table2[[#This Row],['#]],Table1[[#Headers],[#Data]],12,FALSE))</f>
        <v>Pediatric</v>
      </c>
      <c r="I47" s="160" t="str">
        <f>IF(VLOOKUP(Table2[[#This Row],['#]],Table1[[#Headers],[#Data]],13,FALSE)=0,"",VLOOKUP(Table2[[#This Row],['#]],Table1[[#Headers],[#Data]],13,FALSE))</f>
        <v>Claims</v>
      </c>
      <c r="J47" s="161" t="str">
        <f>IF(VLOOKUP(Table2[[#This Row],['#]],Table1[[#Headers],[#Data]],14,FALSE)=0,"",VLOOKUP(Table2[[#This Row],['#]],Table1[[#Headers],[#Data]],14,FALSE))</f>
        <v/>
      </c>
      <c r="K47" s="161"/>
      <c r="L47" s="162" t="str">
        <f>+IF(VLOOKUP(Table2[[#This Row],['#]],Table1[[#Headers],[#Data]],19,FALSE)=0,"",VLOOKUP(Table2[[#This Row],['#]],Table1[[#Headers],[#Data]],19,FALSE))</f>
        <v/>
      </c>
      <c r="M47" s="159" t="str">
        <f>+IF(VLOOKUP(Table2[[#This Row],['#]],Table1[[#Headers],[#Data]],50,FALSE)=0,"",VLOOKUP(Table2[[#This Row],['#]],Table1[[#Headers],[#Data]],50,FALSE))</f>
        <v/>
      </c>
      <c r="N47" s="45"/>
    </row>
    <row r="48" spans="1:14" ht="50.15" customHeight="1">
      <c r="A48" s="157">
        <f>'Measure Selection Tool'!A32</f>
        <v>27</v>
      </c>
      <c r="B48" s="158" t="str">
        <f>IF(VLOOKUP(Table2[[#This Row],['#]],Table1[[#Headers],[#Data]],2,FALSE)=0,"",VLOOKUP(Table2[[#This Row],['#]],Table1[[#Headers],[#Data]],2,FALSE))</f>
        <v>Topical Fluoride for Children at Elevated Caries Risk</v>
      </c>
      <c r="C48" s="158" t="str">
        <f>IF(VLOOKUP(Table2[[#This Row],['#]],Table1[[#Headers],[#Data]],3,FALSE)=0,"",VLOOKUP(Table2[[#This Row],['#]],Table1[[#Headers],[#Data]],3,FALSE))</f>
        <v>2528</v>
      </c>
      <c r="D48" s="159" t="str">
        <f>IF(VLOOKUP(Table2[[#This Row],['#]],Table1[[#Headers],[#Data]],5,FALSE)=0,"",VLOOKUP(Table2[[#This Row],['#]],Table1[[#Headers],[#Data]],5,FALSE))</f>
        <v>Dental Quality Alliance</v>
      </c>
      <c r="E48" s="160" t="str">
        <f>IF(VLOOKUP(Table2[[#This Row],['#]],Table1[[#Headers],[#Data]],9,FALSE)=0,"",VLOOKUP(Table2[[#This Row],['#]],Table1[[#Headers],[#Data]],9,FALSE))</f>
        <v>Prevention/Early Detection</v>
      </c>
      <c r="F48" s="160" t="str">
        <f>IF(VLOOKUP(Table2[[#This Row],['#]],Table1[[#Headers],[#Data]],10,FALSE)=0,"",VLOOKUP(Table2[[#This Row],['#]],Table1[[#Headers],[#Data]],10,FALSE))</f>
        <v>Oral Health</v>
      </c>
      <c r="G48" s="160" t="str">
        <f>IF(VLOOKUP(Table2[[#This Row],['#]],Table1[[#Headers],[#Data]],11,FALSE)=0,"",VLOOKUP(Table2[[#This Row],['#]],Table1[[#Headers],[#Data]],11,FALSE))</f>
        <v>Process</v>
      </c>
      <c r="H48" s="160" t="e">
        <f>IF(VLOOKUP(Table2[[#This Row],['#]],Table1[[#Headers],[#Data]],12,FALSE)=0,"",VLOOKUP(Table2[[#This Row],['#]],Table1[[#Headers],[#Data]],12,FALSE))</f>
        <v>#N/A</v>
      </c>
      <c r="I48" s="160" t="e">
        <f>IF(VLOOKUP(Table2[[#This Row],['#]],Table1[[#Headers],[#Data]],13,FALSE)=0,"",VLOOKUP(Table2[[#This Row],['#]],Table1[[#Headers],[#Data]],13,FALSE))</f>
        <v>#N/A</v>
      </c>
      <c r="J48" s="161" t="e">
        <f>IF(VLOOKUP(Table2[[#This Row],['#]],Table1[[#Headers],[#Data]],14,FALSE)=0,"",VLOOKUP(Table2[[#This Row],['#]],Table1[[#Headers],[#Data]],14,FALSE))</f>
        <v>#N/A</v>
      </c>
      <c r="K48" s="161"/>
      <c r="L48" s="162" t="str">
        <f>+IF(VLOOKUP(Table2[[#This Row],['#]],Table1[[#Headers],[#Data]],19,FALSE)=0,"",VLOOKUP(Table2[[#This Row],['#]],Table1[[#Headers],[#Data]],19,FALSE))</f>
        <v/>
      </c>
      <c r="M48" s="159" t="str">
        <f>+IF(VLOOKUP(Table2[[#This Row],['#]],Table1[[#Headers],[#Data]],50,FALSE)=0,"",VLOOKUP(Table2[[#This Row],['#]],Table1[[#Headers],[#Data]],50,FALSE))</f>
        <v/>
      </c>
      <c r="N48" s="45"/>
    </row>
    <row r="49" spans="1:14" ht="50.15" customHeight="1">
      <c r="A49" s="157">
        <f>'Measure Selection Tool'!A41</f>
        <v>36</v>
      </c>
      <c r="B49" s="158" t="str">
        <f>IF(VLOOKUP(Table2[[#This Row],['#]],Table1[[#Headers],[#Data]],2,FALSE)=0,"",VLOOKUP(Table2[[#This Row],['#]],Table1[[#Headers],[#Data]],2,FALSE))</f>
        <v>Complications/Patient Safety for Selected Indicators (Composite) [PSI-90]</v>
      </c>
      <c r="C49" s="158" t="str">
        <f>IF(VLOOKUP(Table2[[#This Row],['#]],Table1[[#Headers],[#Data]],3,FALSE)=0,"",VLOOKUP(Table2[[#This Row],['#]],Table1[[#Headers],[#Data]],3,FALSE))</f>
        <v>0531</v>
      </c>
      <c r="D49" s="159" t="str">
        <f>IF(VLOOKUP(Table2[[#This Row],['#]],Table1[[#Headers],[#Data]],5,FALSE)=0,"",VLOOKUP(Table2[[#This Row],['#]],Table1[[#Headers],[#Data]],5,FALSE))</f>
        <v>Agency for Healthcare Research and Quality</v>
      </c>
      <c r="E49" s="160" t="str">
        <f>IF(VLOOKUP(Table2[[#This Row],['#]],Table1[[#Headers],[#Data]],9,FALSE)=0,"",VLOOKUP(Table2[[#This Row],['#]],Table1[[#Headers],[#Data]],9,FALSE))</f>
        <v>Hospital</v>
      </c>
      <c r="F49" s="160" t="str">
        <f>IF(VLOOKUP(Table2[[#This Row],['#]],Table1[[#Headers],[#Data]],10,FALSE)=0,"",VLOOKUP(Table2[[#This Row],['#]],Table1[[#Headers],[#Data]],10,FALSE))</f>
        <v>Patient Safety</v>
      </c>
      <c r="G49" s="160" t="str">
        <f>IF(VLOOKUP(Table2[[#This Row],['#]],Table1[[#Headers],[#Data]],11,FALSE)=0,"",VLOOKUP(Table2[[#This Row],['#]],Table1[[#Headers],[#Data]],11,FALSE))</f>
        <v>Outcome</v>
      </c>
      <c r="H49" s="160" t="str">
        <f>IF(VLOOKUP(Table2[[#This Row],['#]],Table1[[#Headers],[#Data]],12,FALSE)=0,"",VLOOKUP(Table2[[#This Row],['#]],Table1[[#Headers],[#Data]],12,FALSE))</f>
        <v>Adult</v>
      </c>
      <c r="I49" s="160" t="str">
        <f>IF(VLOOKUP(Table2[[#This Row],['#]],Table1[[#Headers],[#Data]],13,FALSE)=0,"",VLOOKUP(Table2[[#This Row],['#]],Table1[[#Headers],[#Data]],13,FALSE))</f>
        <v>Claims</v>
      </c>
      <c r="J49" s="161" t="str">
        <f>IF(VLOOKUP(Table2[[#This Row],['#]],Table1[[#Headers],[#Data]],14,FALSE)=0,"",VLOOKUP(Table2[[#This Row],['#]],Table1[[#Headers],[#Data]],14,FALSE))</f>
        <v/>
      </c>
      <c r="K49" s="161"/>
      <c r="L49" s="162" t="str">
        <f>+IF(VLOOKUP(Table2[[#This Row],['#]],Table1[[#Headers],[#Data]],19,FALSE)=0,"",VLOOKUP(Table2[[#This Row],['#]],Table1[[#Headers],[#Data]],19,FALSE))</f>
        <v/>
      </c>
      <c r="M49" s="159">
        <f>+IF(VLOOKUP(Table2[[#This Row],['#]],Table1[[#Headers],[#Data]],50,FALSE)=0,"",VLOOKUP(Table2[[#This Row],['#]],Table1[[#Headers],[#Data]],50,FALSE))</f>
        <v>3</v>
      </c>
      <c r="N49" s="45"/>
    </row>
    <row r="50" spans="1:14" ht="50.15" customHeight="1">
      <c r="A50" s="157">
        <f>'Measure Selection Tool'!A42</f>
        <v>37</v>
      </c>
      <c r="B50" s="158" t="str">
        <f>IF(VLOOKUP(Table2[[#This Row],['#]],Table1[[#Headers],[#Data]],2,FALSE)=0,"",VLOOKUP(Table2[[#This Row],['#]],Table1[[#Headers],[#Data]],2,FALSE))</f>
        <v>GAPPS: Rate of preventable adverse events per 1,000 patient-days among pediatric inpatients</v>
      </c>
      <c r="C50" s="158" t="str">
        <f>IF(VLOOKUP(Table2[[#This Row],['#]],Table1[[#Headers],[#Data]],3,FALSE)=0,"",VLOOKUP(Table2[[#This Row],['#]],Table1[[#Headers],[#Data]],3,FALSE))</f>
        <v>3136</v>
      </c>
      <c r="D50" s="159" t="str">
        <f>IF(VLOOKUP(Table2[[#This Row],['#]],Table1[[#Headers],[#Data]],5,FALSE)=0,"",VLOOKUP(Table2[[#This Row],['#]],Table1[[#Headers],[#Data]],5,FALSE))</f>
        <v>Center of Excellence for Pediatric Quality Measurement</v>
      </c>
      <c r="E50" s="160" t="str">
        <f>IF(VLOOKUP(Table2[[#This Row],['#]],Table1[[#Headers],[#Data]],9,FALSE)=0,"",VLOOKUP(Table2[[#This Row],['#]],Table1[[#Headers],[#Data]],9,FALSE))</f>
        <v>Hospital</v>
      </c>
      <c r="F50" s="160" t="str">
        <f>IF(VLOOKUP(Table2[[#This Row],['#]],Table1[[#Headers],[#Data]],10,FALSE)=0,"",VLOOKUP(Table2[[#This Row],['#]],Table1[[#Headers],[#Data]],10,FALSE))</f>
        <v>Patient Safety</v>
      </c>
      <c r="G50" s="160" t="str">
        <f>IF(VLOOKUP(Table2[[#This Row],['#]],Table1[[#Headers],[#Data]],11,FALSE)=0,"",VLOOKUP(Table2[[#This Row],['#]],Table1[[#Headers],[#Data]],11,FALSE))</f>
        <v>Outcome</v>
      </c>
      <c r="H50" s="160" t="e">
        <f>IF(VLOOKUP(Table2[[#This Row],['#]],Table1[[#Headers],[#Data]],12,FALSE)=0,"",VLOOKUP(Table2[[#This Row],['#]],Table1[[#Headers],[#Data]],12,FALSE))</f>
        <v>#N/A</v>
      </c>
      <c r="I50" s="160" t="e">
        <f>IF(VLOOKUP(Table2[[#This Row],['#]],Table1[[#Headers],[#Data]],13,FALSE)=0,"",VLOOKUP(Table2[[#This Row],['#]],Table1[[#Headers],[#Data]],13,FALSE))</f>
        <v>#N/A</v>
      </c>
      <c r="J50" s="161" t="e">
        <f>IF(VLOOKUP(Table2[[#This Row],['#]],Table1[[#Headers],[#Data]],14,FALSE)=0,"",VLOOKUP(Table2[[#This Row],['#]],Table1[[#Headers],[#Data]],14,FALSE))</f>
        <v>#N/A</v>
      </c>
      <c r="K50" s="161"/>
      <c r="L50" s="162" t="str">
        <f>+IF(VLOOKUP(Table2[[#This Row],['#]],Table1[[#Headers],[#Data]],19,FALSE)=0,"",VLOOKUP(Table2[[#This Row],['#]],Table1[[#Headers],[#Data]],19,FALSE))</f>
        <v/>
      </c>
      <c r="M50" s="159" t="str">
        <f>+IF(VLOOKUP(Table2[[#This Row],['#]],Table1[[#Headers],[#Data]],50,FALSE)=0,"",VLOOKUP(Table2[[#This Row],['#]],Table1[[#Headers],[#Data]],50,FALSE))</f>
        <v/>
      </c>
      <c r="N50" s="45"/>
    </row>
    <row r="51" spans="1:14" ht="50.15" customHeight="1">
      <c r="A51" s="157">
        <f>'Measure Selection Tool'!A43</f>
        <v>38</v>
      </c>
      <c r="B51" s="158" t="str">
        <f>IF(VLOOKUP(Table2[[#This Row],['#]],Table1[[#Headers],[#Data]],2,FALSE)=0,"",VLOOKUP(Table2[[#This Row],['#]],Table1[[#Headers],[#Data]],2,FALSE))</f>
        <v>Death Rate among Surgical Inpatients with Serious Treatable Complications (PSI-4)</v>
      </c>
      <c r="C51" s="158" t="str">
        <f>IF(VLOOKUP(Table2[[#This Row],['#]],Table1[[#Headers],[#Data]],3,FALSE)=0,"",VLOOKUP(Table2[[#This Row],['#]],Table1[[#Headers],[#Data]],3,FALSE))</f>
        <v>0351</v>
      </c>
      <c r="D51" s="159" t="str">
        <f>IF(VLOOKUP(Table2[[#This Row],['#]],Table1[[#Headers],[#Data]],5,FALSE)=0,"",VLOOKUP(Table2[[#This Row],['#]],Table1[[#Headers],[#Data]],5,FALSE))</f>
        <v>Agency for Healthcare Research and Quality</v>
      </c>
      <c r="E51" s="160" t="str">
        <f>IF(VLOOKUP(Table2[[#This Row],['#]],Table1[[#Headers],[#Data]],9,FALSE)=0,"",VLOOKUP(Table2[[#This Row],['#]],Table1[[#Headers],[#Data]],9,FALSE))</f>
        <v>Population Health</v>
      </c>
      <c r="F51" s="160" t="str">
        <f>IF(VLOOKUP(Table2[[#This Row],['#]],Table1[[#Headers],[#Data]],10,FALSE)=0,"",VLOOKUP(Table2[[#This Row],['#]],Table1[[#Headers],[#Data]],10,FALSE))</f>
        <v>Patient Safety</v>
      </c>
      <c r="G51" s="160" t="str">
        <f>IF(VLOOKUP(Table2[[#This Row],['#]],Table1[[#Headers],[#Data]],11,FALSE)=0,"",VLOOKUP(Table2[[#This Row],['#]],Table1[[#Headers],[#Data]],11,FALSE))</f>
        <v>Outcome</v>
      </c>
      <c r="H51" s="160" t="str">
        <f>IF(VLOOKUP(Table2[[#This Row],['#]],Table1[[#Headers],[#Data]],12,FALSE)=0,"",VLOOKUP(Table2[[#This Row],['#]],Table1[[#Headers],[#Data]],12,FALSE))</f>
        <v>Adult</v>
      </c>
      <c r="I51" s="160" t="str">
        <f>IF(VLOOKUP(Table2[[#This Row],['#]],Table1[[#Headers],[#Data]],13,FALSE)=0,"",VLOOKUP(Table2[[#This Row],['#]],Table1[[#Headers],[#Data]],13,FALSE))</f>
        <v>Claims</v>
      </c>
      <c r="J51" s="161" t="str">
        <f>IF(VLOOKUP(Table2[[#This Row],['#]],Table1[[#Headers],[#Data]],14,FALSE)=0,"",VLOOKUP(Table2[[#This Row],['#]],Table1[[#Headers],[#Data]],14,FALSE))</f>
        <v/>
      </c>
      <c r="K51" s="161"/>
      <c r="L51" s="162" t="str">
        <f>+IF(VLOOKUP(Table2[[#This Row],['#]],Table1[[#Headers],[#Data]],19,FALSE)=0,"",VLOOKUP(Table2[[#This Row],['#]],Table1[[#Headers],[#Data]],19,FALSE))</f>
        <v/>
      </c>
      <c r="M51" s="159">
        <f>+IF(VLOOKUP(Table2[[#This Row],['#]],Table1[[#Headers],[#Data]],50,FALSE)=0,"",VLOOKUP(Table2[[#This Row],['#]],Table1[[#Headers],[#Data]],50,FALSE))</f>
        <v>1</v>
      </c>
      <c r="N51" s="45"/>
    </row>
    <row r="52" spans="1:14" ht="50.15" customHeight="1">
      <c r="A52" s="157">
        <f>'Measure Selection Tool'!A46</f>
        <v>41</v>
      </c>
      <c r="B52" s="158" t="str">
        <f>IF(VLOOKUP(Table2[[#This Row],['#]],Table1[[#Headers],[#Data]],2,FALSE)=0,"",VLOOKUP(Table2[[#This Row],['#]],Table1[[#Headers],[#Data]],2,FALSE))</f>
        <v>Informed, Patient Centered (IPC) Hip and Knee Replacement Surgery</v>
      </c>
      <c r="C52" s="158" t="str">
        <f>IF(VLOOKUP(Table2[[#This Row],['#]],Table1[[#Headers],[#Data]],3,FALSE)=0,"",VLOOKUP(Table2[[#This Row],['#]],Table1[[#Headers],[#Data]],3,FALSE))</f>
        <v>2958</v>
      </c>
      <c r="D52" s="159" t="str">
        <f>IF(VLOOKUP(Table2[[#This Row],['#]],Table1[[#Headers],[#Data]],5,FALSE)=0,"",VLOOKUP(Table2[[#This Row],['#]],Table1[[#Headers],[#Data]],5,FALSE))</f>
        <v>Massachusetts General Hospital</v>
      </c>
      <c r="E52" s="160" t="str">
        <f>IF(VLOOKUP(Table2[[#This Row],['#]],Table1[[#Headers],[#Data]],9,FALSE)=0,"",VLOOKUP(Table2[[#This Row],['#]],Table1[[#Headers],[#Data]],9,FALSE))</f>
        <v/>
      </c>
      <c r="F52" s="160" t="str">
        <f>IF(VLOOKUP(Table2[[#This Row],['#]],Table1[[#Headers],[#Data]],10,FALSE)=0,"",VLOOKUP(Table2[[#This Row],['#]],Table1[[#Headers],[#Data]],10,FALSE))</f>
        <v/>
      </c>
      <c r="G52" s="160" t="str">
        <f>IF(VLOOKUP(Table2[[#This Row],['#]],Table1[[#Headers],[#Data]],11,FALSE)=0,"",VLOOKUP(Table2[[#This Row],['#]],Table1[[#Headers],[#Data]],11,FALSE))</f>
        <v>Patient-reported Outcome</v>
      </c>
      <c r="H52" s="160" t="e">
        <f>IF(VLOOKUP(Table2[[#This Row],['#]],Table1[[#Headers],[#Data]],12,FALSE)=0,"",VLOOKUP(Table2[[#This Row],['#]],Table1[[#Headers],[#Data]],12,FALSE))</f>
        <v>#N/A</v>
      </c>
      <c r="I52" s="160" t="e">
        <f>IF(VLOOKUP(Table2[[#This Row],['#]],Table1[[#Headers],[#Data]],13,FALSE)=0,"",VLOOKUP(Table2[[#This Row],['#]],Table1[[#Headers],[#Data]],13,FALSE))</f>
        <v>#N/A</v>
      </c>
      <c r="J52" s="161" t="e">
        <f>IF(VLOOKUP(Table2[[#This Row],['#]],Table1[[#Headers],[#Data]],14,FALSE)=0,"",VLOOKUP(Table2[[#This Row],['#]],Table1[[#Headers],[#Data]],14,FALSE))</f>
        <v>#N/A</v>
      </c>
      <c r="K52" s="161"/>
      <c r="L52" s="162" t="str">
        <f>+IF(VLOOKUP(Table2[[#This Row],['#]],Table1[[#Headers],[#Data]],19,FALSE)=0,"",VLOOKUP(Table2[[#This Row],['#]],Table1[[#Headers],[#Data]],19,FALSE))</f>
        <v/>
      </c>
      <c r="M52" s="159" t="str">
        <f>+IF(VLOOKUP(Table2[[#This Row],['#]],Table1[[#Headers],[#Data]],50,FALSE)=0,"",VLOOKUP(Table2[[#This Row],['#]],Table1[[#Headers],[#Data]],50,FALSE))</f>
        <v/>
      </c>
      <c r="N52" s="45"/>
    </row>
    <row r="53" spans="1:14" ht="50.15" customHeight="1">
      <c r="A53" s="157" t="e">
        <f>'Measure Selection Tool'!#REF!</f>
        <v>#REF!</v>
      </c>
      <c r="B53" s="158" t="e">
        <f>IF(VLOOKUP(Table2[[#This Row],['#]],Table1[[#Headers],[#Data]],2,FALSE)=0,"",VLOOKUP(Table2[[#This Row],['#]],Table1[[#Headers],[#Data]],2,FALSE))</f>
        <v>#REF!</v>
      </c>
      <c r="C53" s="158" t="e">
        <f>IF(VLOOKUP(Table2[[#This Row],['#]],Table1[[#Headers],[#Data]],3,FALSE)=0,"",VLOOKUP(Table2[[#This Row],['#]],Table1[[#Headers],[#Data]],3,FALSE))</f>
        <v>#REF!</v>
      </c>
      <c r="D53" s="159" t="e">
        <f>IF(VLOOKUP(Table2[[#This Row],['#]],Table1[[#Headers],[#Data]],5,FALSE)=0,"",VLOOKUP(Table2[[#This Row],['#]],Table1[[#Headers],[#Data]],5,FALSE))</f>
        <v>#REF!</v>
      </c>
      <c r="E53" s="160" t="e">
        <f>IF(VLOOKUP(Table2[[#This Row],['#]],Table1[[#Headers],[#Data]],9,FALSE)=0,"",VLOOKUP(Table2[[#This Row],['#]],Table1[[#Headers],[#Data]],9,FALSE))</f>
        <v>#REF!</v>
      </c>
      <c r="F53" s="160" t="e">
        <f>IF(VLOOKUP(Table2[[#This Row],['#]],Table1[[#Headers],[#Data]],10,FALSE)=0,"",VLOOKUP(Table2[[#This Row],['#]],Table1[[#Headers],[#Data]],10,FALSE))</f>
        <v>#REF!</v>
      </c>
      <c r="G53" s="160" t="e">
        <f>IF(VLOOKUP(Table2[[#This Row],['#]],Table1[[#Headers],[#Data]],11,FALSE)=0,"",VLOOKUP(Table2[[#This Row],['#]],Table1[[#Headers],[#Data]],11,FALSE))</f>
        <v>#REF!</v>
      </c>
      <c r="H53" s="160" t="e">
        <f>IF(VLOOKUP(Table2[[#This Row],['#]],Table1[[#Headers],[#Data]],12,FALSE)=0,"",VLOOKUP(Table2[[#This Row],['#]],Table1[[#Headers],[#Data]],12,FALSE))</f>
        <v>#REF!</v>
      </c>
      <c r="I53" s="160" t="e">
        <f>IF(VLOOKUP(Table2[[#This Row],['#]],Table1[[#Headers],[#Data]],13,FALSE)=0,"",VLOOKUP(Table2[[#This Row],['#]],Table1[[#Headers],[#Data]],13,FALSE))</f>
        <v>#REF!</v>
      </c>
      <c r="J53" s="161" t="e">
        <f>IF(VLOOKUP(Table2[[#This Row],['#]],Table1[[#Headers],[#Data]],14,FALSE)=0,"",VLOOKUP(Table2[[#This Row],['#]],Table1[[#Headers],[#Data]],14,FALSE))</f>
        <v>#REF!</v>
      </c>
      <c r="K53" s="161"/>
      <c r="L53" s="162" t="e">
        <f>+IF(VLOOKUP(Table2[[#This Row],['#]],Table1[[#Headers],[#Data]],19,FALSE)=0,"",VLOOKUP(Table2[[#This Row],['#]],Table1[[#Headers],[#Data]],19,FALSE))</f>
        <v>#REF!</v>
      </c>
      <c r="M53" s="159" t="e">
        <f>+IF(VLOOKUP(Table2[[#This Row],['#]],Table1[[#Headers],[#Data]],50,FALSE)=0,"",VLOOKUP(Table2[[#This Row],['#]],Table1[[#Headers],[#Data]],50,FALSE))</f>
        <v>#REF!</v>
      </c>
      <c r="N53" s="45"/>
    </row>
    <row r="54" spans="1:14" ht="50.15" customHeight="1">
      <c r="A54" s="157">
        <f>'Measure Selection Tool'!A48</f>
        <v>0</v>
      </c>
      <c r="B54" s="158" t="e">
        <f>IF(VLOOKUP(Table2[[#This Row],['#]],Table1[[#Headers],[#Data]],2,FALSE)=0,"",VLOOKUP(Table2[[#This Row],['#]],Table1[[#Headers],[#Data]],2,FALSE))</f>
        <v>#N/A</v>
      </c>
      <c r="C54" s="158" t="e">
        <f>IF(VLOOKUP(Table2[[#This Row],['#]],Table1[[#Headers],[#Data]],3,FALSE)=0,"",VLOOKUP(Table2[[#This Row],['#]],Table1[[#Headers],[#Data]],3,FALSE))</f>
        <v>#N/A</v>
      </c>
      <c r="D54" s="159" t="e">
        <f>IF(VLOOKUP(Table2[[#This Row],['#]],Table1[[#Headers],[#Data]],5,FALSE)=0,"",VLOOKUP(Table2[[#This Row],['#]],Table1[[#Headers],[#Data]],5,FALSE))</f>
        <v>#N/A</v>
      </c>
      <c r="E54" s="160" t="e">
        <f>IF(VLOOKUP(Table2[[#This Row],['#]],Table1[[#Headers],[#Data]],9,FALSE)=0,"",VLOOKUP(Table2[[#This Row],['#]],Table1[[#Headers],[#Data]],9,FALSE))</f>
        <v>#N/A</v>
      </c>
      <c r="F54" s="160" t="e">
        <f>IF(VLOOKUP(Table2[[#This Row],['#]],Table1[[#Headers],[#Data]],10,FALSE)=0,"",VLOOKUP(Table2[[#This Row],['#]],Table1[[#Headers],[#Data]],10,FALSE))</f>
        <v>#N/A</v>
      </c>
      <c r="G54" s="160" t="e">
        <f>IF(VLOOKUP(Table2[[#This Row],['#]],Table1[[#Headers],[#Data]],11,FALSE)=0,"",VLOOKUP(Table2[[#This Row],['#]],Table1[[#Headers],[#Data]],11,FALSE))</f>
        <v>#N/A</v>
      </c>
      <c r="H54" s="160" t="e">
        <f>IF(VLOOKUP(Table2[[#This Row],['#]],Table1[[#Headers],[#Data]],12,FALSE)=0,"",VLOOKUP(Table2[[#This Row],['#]],Table1[[#Headers],[#Data]],12,FALSE))</f>
        <v>#N/A</v>
      </c>
      <c r="I54" s="160" t="e">
        <f>IF(VLOOKUP(Table2[[#This Row],['#]],Table1[[#Headers],[#Data]],13,FALSE)=0,"",VLOOKUP(Table2[[#This Row],['#]],Table1[[#Headers],[#Data]],13,FALSE))</f>
        <v>#N/A</v>
      </c>
      <c r="J54" s="161" t="e">
        <f>IF(VLOOKUP(Table2[[#This Row],['#]],Table1[[#Headers],[#Data]],14,FALSE)=0,"",VLOOKUP(Table2[[#This Row],['#]],Table1[[#Headers],[#Data]],14,FALSE))</f>
        <v>#N/A</v>
      </c>
      <c r="K54" s="161"/>
      <c r="L54" s="162" t="e">
        <f>+IF(VLOOKUP(Table2[[#This Row],['#]],Table1[[#Headers],[#Data]],19,FALSE)=0,"",VLOOKUP(Table2[[#This Row],['#]],Table1[[#Headers],[#Data]],19,FALSE))</f>
        <v>#N/A</v>
      </c>
      <c r="M54" s="159" t="e">
        <f>+IF(VLOOKUP(Table2[[#This Row],['#]],Table1[[#Headers],[#Data]],50,FALSE)=0,"",VLOOKUP(Table2[[#This Row],['#]],Table1[[#Headers],[#Data]],50,FALSE))</f>
        <v>#N/A</v>
      </c>
      <c r="N54" s="45"/>
    </row>
    <row r="55" spans="1:14">
      <c r="A55" s="34"/>
      <c r="B55" s="38"/>
      <c r="C55" s="38"/>
      <c r="D55" s="38"/>
      <c r="E55" s="38"/>
      <c r="F55" s="38"/>
      <c r="G55" s="38"/>
      <c r="H55" s="38"/>
      <c r="I55" s="38"/>
      <c r="J55" s="38"/>
      <c r="K55" s="38"/>
      <c r="L55" s="38"/>
      <c r="M55" s="38"/>
    </row>
    <row r="59" spans="1:14" ht="15.5">
      <c r="B59" s="39"/>
      <c r="C59" s="39"/>
    </row>
  </sheetData>
  <mergeCells count="1">
    <mergeCell ref="A1:N1"/>
  </mergeCells>
  <conditionalFormatting sqref="N2 A1 M3:M52 A54:L1048576 M54 A2:L52 D3:J54">
    <cfRule type="cellIs" dxfId="61" priority="4" operator="equal">
      <formula>"?"</formula>
    </cfRule>
  </conditionalFormatting>
  <conditionalFormatting sqref="M55:M1048576 M2">
    <cfRule type="cellIs" dxfId="60" priority="3" operator="equal">
      <formula>"?"</formula>
    </cfRule>
  </conditionalFormatting>
  <conditionalFormatting sqref="A53:M53">
    <cfRule type="cellIs" dxfId="59"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H816"/>
  <sheetViews>
    <sheetView zoomScale="70" zoomScaleNormal="70" zoomScalePageLayoutView="10" workbookViewId="0">
      <pane xSplit="4" ySplit="3" topLeftCell="M432" activePane="bottomRight" state="frozen"/>
      <selection pane="topRight" activeCell="E1" sqref="E1"/>
      <selection pane="bottomLeft" activeCell="A4" sqref="A4"/>
      <selection pane="bottomRight" activeCell="R440" sqref="R440"/>
    </sheetView>
  </sheetViews>
  <sheetFormatPr defaultColWidth="34" defaultRowHeight="14.5"/>
  <cols>
    <col min="1" max="1" width="15.453125" customWidth="1"/>
    <col min="2" max="2" width="46" customWidth="1"/>
    <col min="3" max="3" width="11.81640625" customWidth="1"/>
    <col min="4" max="4" width="22.1796875" customWidth="1"/>
    <col min="5" max="5" width="21" customWidth="1"/>
    <col min="6" max="6" width="14.7265625" customWidth="1"/>
    <col min="7" max="7" width="14.81640625" customWidth="1"/>
    <col min="8" max="8" width="52.453125" customWidth="1"/>
    <col min="9" max="14" width="22.7265625" customWidth="1"/>
    <col min="15" max="15" width="18" customWidth="1"/>
    <col min="16" max="34" width="52.81640625" customWidth="1"/>
  </cols>
  <sheetData>
    <row r="1" spans="1:34" s="47" customFormat="1" ht="54.75" customHeight="1">
      <c r="A1" s="315" t="s">
        <v>625</v>
      </c>
      <c r="B1" s="316"/>
      <c r="C1" s="316"/>
      <c r="D1" s="316"/>
      <c r="E1" s="316"/>
      <c r="F1" s="316"/>
      <c r="G1" s="316"/>
      <c r="H1" s="177"/>
      <c r="I1" s="177"/>
      <c r="J1" s="177"/>
      <c r="K1" s="177"/>
      <c r="L1" s="177"/>
      <c r="M1" s="177"/>
      <c r="N1" s="177"/>
      <c r="O1" s="177"/>
      <c r="P1" s="178"/>
      <c r="Q1" s="178"/>
      <c r="R1" s="178"/>
      <c r="S1" s="178"/>
      <c r="T1" s="178"/>
      <c r="U1" s="178"/>
      <c r="V1" s="178"/>
      <c r="W1" s="178"/>
      <c r="X1" s="178"/>
      <c r="Y1" s="178"/>
      <c r="Z1" s="178"/>
      <c r="AA1" s="178"/>
      <c r="AB1" s="178"/>
      <c r="AC1" s="178"/>
      <c r="AD1" s="178"/>
      <c r="AE1" s="178"/>
      <c r="AF1" s="178"/>
      <c r="AG1" s="178"/>
      <c r="AH1" s="178"/>
    </row>
    <row r="2" spans="1:34" s="47" customFormat="1" ht="79">
      <c r="A2" s="177"/>
      <c r="B2" s="177"/>
      <c r="C2" s="177"/>
      <c r="D2" s="177"/>
      <c r="E2" s="177"/>
      <c r="F2" s="177"/>
      <c r="G2" s="177"/>
      <c r="H2" s="177"/>
      <c r="I2" s="177"/>
      <c r="J2" s="177"/>
      <c r="K2" s="177"/>
      <c r="L2" s="177"/>
      <c r="M2" s="177"/>
      <c r="N2" s="177"/>
      <c r="O2" s="177"/>
      <c r="P2" s="317" t="s">
        <v>2204</v>
      </c>
      <c r="Q2" s="318"/>
      <c r="R2" s="318"/>
      <c r="S2" s="318"/>
      <c r="T2" s="318"/>
      <c r="U2" s="318"/>
      <c r="V2" s="318"/>
      <c r="W2" s="318"/>
      <c r="X2" s="319"/>
      <c r="Y2" s="317" t="s">
        <v>2205</v>
      </c>
      <c r="Z2" s="318"/>
      <c r="AA2" s="319"/>
      <c r="AB2" s="248" t="s">
        <v>2206</v>
      </c>
      <c r="AC2" s="318" t="s">
        <v>2202</v>
      </c>
      <c r="AD2" s="318"/>
      <c r="AE2" s="318"/>
      <c r="AF2" s="318"/>
      <c r="AG2" s="318"/>
      <c r="AH2" s="318"/>
    </row>
    <row r="3" spans="1:34" s="115" customFormat="1" ht="95">
      <c r="A3" s="167" t="s">
        <v>296</v>
      </c>
      <c r="B3" s="120" t="s">
        <v>0</v>
      </c>
      <c r="C3" s="121" t="s">
        <v>26</v>
      </c>
      <c r="D3" s="121" t="s">
        <v>3922</v>
      </c>
      <c r="E3" s="123" t="s">
        <v>3</v>
      </c>
      <c r="F3" s="122" t="s">
        <v>2559</v>
      </c>
      <c r="G3" s="122" t="s">
        <v>3923</v>
      </c>
      <c r="H3" s="123" t="s">
        <v>27</v>
      </c>
      <c r="I3" s="123" t="s">
        <v>2</v>
      </c>
      <c r="J3" s="123" t="s">
        <v>1905</v>
      </c>
      <c r="K3" s="186" t="s">
        <v>1965</v>
      </c>
      <c r="L3" s="123" t="s">
        <v>1906</v>
      </c>
      <c r="M3" s="123" t="s">
        <v>4</v>
      </c>
      <c r="N3" s="123" t="s">
        <v>3205</v>
      </c>
      <c r="O3" s="124" t="s">
        <v>116</v>
      </c>
      <c r="P3" s="125" t="s">
        <v>3921</v>
      </c>
      <c r="Q3" s="126" t="s">
        <v>3924</v>
      </c>
      <c r="R3" s="209" t="s">
        <v>3925</v>
      </c>
      <c r="S3" s="243" t="s">
        <v>3926</v>
      </c>
      <c r="T3" s="244" t="s">
        <v>3927</v>
      </c>
      <c r="U3" s="243" t="s">
        <v>3928</v>
      </c>
      <c r="V3" s="244" t="s">
        <v>3929</v>
      </c>
      <c r="W3" s="123" t="s">
        <v>3930</v>
      </c>
      <c r="X3" s="244" t="s">
        <v>3931</v>
      </c>
      <c r="Y3" s="126" t="s">
        <v>3932</v>
      </c>
      <c r="Z3" s="125" t="s">
        <v>3933</v>
      </c>
      <c r="AA3" s="126" t="s">
        <v>3934</v>
      </c>
      <c r="AB3" s="125" t="s">
        <v>3935</v>
      </c>
      <c r="AC3" s="126" t="s">
        <v>3936</v>
      </c>
      <c r="AD3" s="125" t="s">
        <v>3937</v>
      </c>
      <c r="AE3" s="126" t="s">
        <v>3938</v>
      </c>
      <c r="AF3" s="125" t="s">
        <v>3939</v>
      </c>
      <c r="AG3" s="126" t="s">
        <v>3940</v>
      </c>
      <c r="AH3" s="125" t="s">
        <v>3941</v>
      </c>
    </row>
    <row r="4" spans="1:34" s="46" customFormat="1" ht="76.5" customHeight="1">
      <c r="A4" s="232" t="s">
        <v>330</v>
      </c>
      <c r="B4" s="51" t="s">
        <v>3509</v>
      </c>
      <c r="C4" s="51" t="s">
        <v>127</v>
      </c>
      <c r="D4" s="51" t="s">
        <v>2402</v>
      </c>
      <c r="E4" s="181" t="s">
        <v>1979</v>
      </c>
      <c r="F4" s="249"/>
      <c r="G4" s="206"/>
      <c r="H4" s="170" t="s">
        <v>1426</v>
      </c>
      <c r="I4" s="44" t="s">
        <v>1911</v>
      </c>
      <c r="J4" s="44" t="s">
        <v>1919</v>
      </c>
      <c r="K4" s="44" t="s">
        <v>1909</v>
      </c>
      <c r="L4" s="44" t="s">
        <v>2399</v>
      </c>
      <c r="M4" s="44" t="s">
        <v>1771</v>
      </c>
      <c r="N4" s="44"/>
      <c r="O4" s="43">
        <f>COUNTIF(Table48[[#This Row],[CMMI Comprehensive Primary Care Plus (CPC+)
Version Date: CY 2021]:[CMS Merit-based Incentive Payment System (MIPS)
Version Date: CY 2021]],"*yes*")</f>
        <v>0</v>
      </c>
      <c r="P4" s="197"/>
      <c r="Q4" s="197"/>
      <c r="R4" s="197"/>
      <c r="S4" s="197"/>
      <c r="T4" s="44"/>
      <c r="U4" s="197"/>
      <c r="V4" s="197"/>
      <c r="W4" s="197"/>
      <c r="X4" s="197"/>
      <c r="Y4" s="197"/>
      <c r="Z4" s="197"/>
      <c r="AA4" s="197"/>
      <c r="AB4" s="44"/>
      <c r="AC4" s="197"/>
      <c r="AD4" s="197"/>
      <c r="AE4" s="44"/>
      <c r="AF4" s="197"/>
      <c r="AG4" s="197"/>
      <c r="AH4" s="44"/>
    </row>
    <row r="5" spans="1:34" s="194" customFormat="1" ht="76.5" customHeight="1">
      <c r="A5" s="141" t="s">
        <v>339</v>
      </c>
      <c r="B5" s="51" t="s">
        <v>299</v>
      </c>
      <c r="C5" s="51" t="s">
        <v>82</v>
      </c>
      <c r="D5" s="53" t="s">
        <v>2402</v>
      </c>
      <c r="E5" s="181" t="s">
        <v>1995</v>
      </c>
      <c r="F5" s="54"/>
      <c r="G5" s="54"/>
      <c r="H5" s="170" t="s">
        <v>2400</v>
      </c>
      <c r="I5" s="44" t="s">
        <v>1907</v>
      </c>
      <c r="J5" s="44" t="s">
        <v>1908</v>
      </c>
      <c r="K5" s="44" t="s">
        <v>1909</v>
      </c>
      <c r="L5" s="44" t="s">
        <v>1910</v>
      </c>
      <c r="M5" s="44" t="s">
        <v>5</v>
      </c>
      <c r="N5" s="44"/>
      <c r="O5" s="43">
        <f>COUNTIF(Table48[[#This Row],[CMMI Comprehensive Primary Care Plus (CPC+)
Version Date: CY 2021]:[CMS Merit-based Incentive Payment System (MIPS)
Version Date: CY 2021]],"*yes*")</f>
        <v>0</v>
      </c>
      <c r="P5" s="197"/>
      <c r="Q5" s="197"/>
      <c r="R5" s="197"/>
      <c r="S5" s="197"/>
      <c r="T5" s="44"/>
      <c r="U5" s="197"/>
      <c r="V5" s="197"/>
      <c r="W5" s="197"/>
      <c r="X5" s="197" t="s">
        <v>3510</v>
      </c>
      <c r="Y5" s="197"/>
      <c r="Z5" s="197"/>
      <c r="AA5" s="197"/>
      <c r="AB5" s="44"/>
      <c r="AC5" s="197"/>
      <c r="AD5" s="197"/>
      <c r="AE5" s="44"/>
      <c r="AF5" s="197"/>
      <c r="AG5" s="197"/>
      <c r="AH5" s="44" t="s">
        <v>1</v>
      </c>
    </row>
    <row r="6" spans="1:34" s="194" customFormat="1" ht="76.5" customHeight="1">
      <c r="A6" s="141" t="s">
        <v>428</v>
      </c>
      <c r="B6" s="51" t="s">
        <v>299</v>
      </c>
      <c r="C6" s="51" t="s">
        <v>82</v>
      </c>
      <c r="D6" s="53" t="s">
        <v>97</v>
      </c>
      <c r="E6" s="181" t="s">
        <v>1995</v>
      </c>
      <c r="F6" s="58" t="s">
        <v>2587</v>
      </c>
      <c r="G6" s="58" t="s">
        <v>3342</v>
      </c>
      <c r="H6" s="170" t="s">
        <v>2240</v>
      </c>
      <c r="I6" s="44" t="s">
        <v>1907</v>
      </c>
      <c r="J6" s="44" t="s">
        <v>1908</v>
      </c>
      <c r="K6" s="44" t="s">
        <v>1909</v>
      </c>
      <c r="L6" s="44" t="s">
        <v>1910</v>
      </c>
      <c r="M6" s="44" t="s">
        <v>5</v>
      </c>
      <c r="N6" s="44"/>
      <c r="O6" s="43">
        <f>COUNTIF(Table48[[#This Row],[CMMI Comprehensive Primary Care Plus (CPC+)
Version Date: CY 2021]:[CMS Merit-based Incentive Payment System (MIPS)
Version Date: CY 2021]],"*yes*")</f>
        <v>2</v>
      </c>
      <c r="P6" s="197"/>
      <c r="Q6" s="197"/>
      <c r="R6" s="197"/>
      <c r="S6" s="197" t="s">
        <v>1</v>
      </c>
      <c r="T6" s="44"/>
      <c r="U6" s="197"/>
      <c r="V6" s="197"/>
      <c r="W6" s="197" t="s">
        <v>1</v>
      </c>
      <c r="X6" s="197"/>
      <c r="Y6" s="197"/>
      <c r="Z6" s="197"/>
      <c r="AA6" s="197"/>
      <c r="AB6" s="44"/>
      <c r="AC6" s="197" t="s">
        <v>1</v>
      </c>
      <c r="AD6" s="197" t="s">
        <v>1</v>
      </c>
      <c r="AE6" s="44"/>
      <c r="AF6" s="197"/>
      <c r="AG6" s="197"/>
      <c r="AH6" s="44"/>
    </row>
    <row r="7" spans="1:34" s="26" customFormat="1" ht="76.5" customHeight="1">
      <c r="A7" s="232" t="s">
        <v>429</v>
      </c>
      <c r="B7" s="51" t="s">
        <v>2215</v>
      </c>
      <c r="C7" s="51" t="s">
        <v>28</v>
      </c>
      <c r="D7" s="53" t="s">
        <v>2401</v>
      </c>
      <c r="E7" s="181" t="s">
        <v>1995</v>
      </c>
      <c r="F7" s="58" t="s">
        <v>2694</v>
      </c>
      <c r="G7" s="58" t="s">
        <v>3330</v>
      </c>
      <c r="H7" s="170" t="s">
        <v>2250</v>
      </c>
      <c r="I7" s="44" t="s">
        <v>1911</v>
      </c>
      <c r="J7" s="44" t="s">
        <v>1912</v>
      </c>
      <c r="K7" s="44" t="s">
        <v>1909</v>
      </c>
      <c r="L7" s="44" t="s">
        <v>2230</v>
      </c>
      <c r="M7" s="44" t="s">
        <v>5</v>
      </c>
      <c r="N7" s="44" t="s">
        <v>1</v>
      </c>
      <c r="O7" s="43">
        <f>COUNTIF(Table48[[#This Row],[CMMI Comprehensive Primary Care Plus (CPC+)
Version Date: CY 2021]:[CMS Merit-based Incentive Payment System (MIPS)
Version Date: CY 2021]],"*yes*")</f>
        <v>4</v>
      </c>
      <c r="P7" s="197"/>
      <c r="Q7" s="197"/>
      <c r="R7" s="197" t="s">
        <v>3132</v>
      </c>
      <c r="S7" s="197" t="s">
        <v>1</v>
      </c>
      <c r="T7" s="44" t="s">
        <v>1</v>
      </c>
      <c r="U7" s="197"/>
      <c r="V7" s="197"/>
      <c r="W7" s="197" t="s">
        <v>1</v>
      </c>
      <c r="X7" s="197"/>
      <c r="Y7" s="197"/>
      <c r="Z7" s="197"/>
      <c r="AA7" s="197"/>
      <c r="AB7" s="44"/>
      <c r="AC7" s="197"/>
      <c r="AD7" s="197"/>
      <c r="AE7" s="44" t="s">
        <v>1</v>
      </c>
      <c r="AF7" s="197" t="s">
        <v>1</v>
      </c>
      <c r="AG7" s="197" t="s">
        <v>1854</v>
      </c>
      <c r="AH7" s="44"/>
    </row>
    <row r="8" spans="1:34" s="26" customFormat="1" ht="76.5" customHeight="1">
      <c r="A8" s="141" t="s">
        <v>430</v>
      </c>
      <c r="B8" s="51" t="s">
        <v>3414</v>
      </c>
      <c r="C8" s="51" t="s">
        <v>167</v>
      </c>
      <c r="D8" s="53" t="s">
        <v>2401</v>
      </c>
      <c r="E8" s="181" t="s">
        <v>585</v>
      </c>
      <c r="F8" s="58" t="s">
        <v>2599</v>
      </c>
      <c r="G8" s="58"/>
      <c r="H8" s="170" t="s">
        <v>1540</v>
      </c>
      <c r="I8" s="44" t="s">
        <v>1951</v>
      </c>
      <c r="J8" s="44" t="s">
        <v>97</v>
      </c>
      <c r="K8" s="44" t="s">
        <v>1913</v>
      </c>
      <c r="L8" s="44" t="s">
        <v>2399</v>
      </c>
      <c r="M8" s="44" t="s">
        <v>6</v>
      </c>
      <c r="N8" s="44"/>
      <c r="O8" s="43">
        <f>COUNTIF(Table48[[#This Row],[CMMI Comprehensive Primary Care Plus (CPC+)
Version Date: CY 2021]:[CMS Merit-based Incentive Payment System (MIPS)
Version Date: CY 2021]],"*yes*")</f>
        <v>3</v>
      </c>
      <c r="P8" s="197" t="s">
        <v>1</v>
      </c>
      <c r="Q8" s="197"/>
      <c r="R8" s="197"/>
      <c r="S8" s="197"/>
      <c r="T8" s="44"/>
      <c r="U8" s="197"/>
      <c r="V8" s="197" t="s">
        <v>3270</v>
      </c>
      <c r="W8" s="197" t="s">
        <v>1</v>
      </c>
      <c r="X8" s="197" t="s">
        <v>3511</v>
      </c>
      <c r="Y8" s="197"/>
      <c r="Z8" s="197"/>
      <c r="AA8" s="197"/>
      <c r="AB8" s="44" t="s">
        <v>1</v>
      </c>
      <c r="AC8" s="197"/>
      <c r="AD8" s="197" t="s">
        <v>3147</v>
      </c>
      <c r="AE8" s="44" t="s">
        <v>3512</v>
      </c>
      <c r="AF8" s="197"/>
      <c r="AG8" s="197"/>
      <c r="AH8" s="44" t="s">
        <v>3046</v>
      </c>
    </row>
    <row r="9" spans="1:34" s="26" customFormat="1" ht="76.5" customHeight="1">
      <c r="A9" s="232" t="s">
        <v>432</v>
      </c>
      <c r="B9" s="51" t="s">
        <v>3020</v>
      </c>
      <c r="C9" s="51" t="s">
        <v>174</v>
      </c>
      <c r="D9" s="53" t="s">
        <v>2401</v>
      </c>
      <c r="E9" s="181" t="s">
        <v>585</v>
      </c>
      <c r="F9" s="58" t="s">
        <v>2599</v>
      </c>
      <c r="G9" s="58"/>
      <c r="H9" s="170" t="s">
        <v>3021</v>
      </c>
      <c r="I9" s="44" t="s">
        <v>1942</v>
      </c>
      <c r="J9" s="44" t="s">
        <v>97</v>
      </c>
      <c r="K9" s="44" t="s">
        <v>1913</v>
      </c>
      <c r="L9" s="44" t="s">
        <v>1916</v>
      </c>
      <c r="M9" s="44" t="s">
        <v>6</v>
      </c>
      <c r="N9" s="44"/>
      <c r="O9" s="43">
        <f>COUNTIF(Table48[[#This Row],[CMMI Comprehensive Primary Care Plus (CPC+)
Version Date: CY 2021]:[CMS Merit-based Incentive Payment System (MIPS)
Version Date: CY 2021]],"*yes*")</f>
        <v>3</v>
      </c>
      <c r="P9" s="197"/>
      <c r="Q9" s="197" t="s">
        <v>3022</v>
      </c>
      <c r="R9" s="197"/>
      <c r="S9" s="197"/>
      <c r="T9" s="44"/>
      <c r="U9" s="197" t="s">
        <v>3513</v>
      </c>
      <c r="V9" s="197"/>
      <c r="W9" s="197" t="s">
        <v>1</v>
      </c>
      <c r="X9" s="197"/>
      <c r="Y9" s="197"/>
      <c r="Z9" s="197"/>
      <c r="AA9" s="197"/>
      <c r="AB9" s="44"/>
      <c r="AC9" s="197"/>
      <c r="AD9" s="197"/>
      <c r="AE9" s="44"/>
      <c r="AF9" s="197"/>
      <c r="AG9" s="197"/>
      <c r="AH9" s="44"/>
    </row>
    <row r="10" spans="1:34" s="26" customFormat="1" ht="76.5" customHeight="1">
      <c r="A10" s="141" t="s">
        <v>433</v>
      </c>
      <c r="B10" s="51" t="s">
        <v>176</v>
      </c>
      <c r="C10" s="51" t="s">
        <v>175</v>
      </c>
      <c r="D10" s="53" t="s">
        <v>2402</v>
      </c>
      <c r="E10" s="181" t="s">
        <v>1995</v>
      </c>
      <c r="F10" s="58"/>
      <c r="G10" s="58"/>
      <c r="H10" s="170" t="s">
        <v>1566</v>
      </c>
      <c r="I10" s="44" t="s">
        <v>1942</v>
      </c>
      <c r="J10" s="44" t="s">
        <v>97</v>
      </c>
      <c r="K10" s="44" t="s">
        <v>1913</v>
      </c>
      <c r="L10" s="44" t="s">
        <v>1916</v>
      </c>
      <c r="M10" s="44" t="s">
        <v>6</v>
      </c>
      <c r="N10" s="44"/>
      <c r="O10" s="43">
        <f>COUNTIF(Table48[[#This Row],[CMMI Comprehensive Primary Care Plus (CPC+)
Version Date: CY 2021]:[CMS Merit-based Incentive Payment System (MIPS)
Version Date: CY 2021]],"*yes*")</f>
        <v>0</v>
      </c>
      <c r="P10" s="197"/>
      <c r="Q10" s="197"/>
      <c r="R10" s="197"/>
      <c r="S10" s="197"/>
      <c r="T10" s="44"/>
      <c r="U10" s="197"/>
      <c r="V10" s="197"/>
      <c r="W10" s="197"/>
      <c r="X10" s="197"/>
      <c r="Y10" s="197"/>
      <c r="Z10" s="197"/>
      <c r="AA10" s="197"/>
      <c r="AB10" s="44"/>
      <c r="AC10" s="197"/>
      <c r="AD10" s="197"/>
      <c r="AE10" s="44"/>
      <c r="AF10" s="197"/>
      <c r="AG10" s="197"/>
      <c r="AH10" s="44"/>
    </row>
    <row r="11" spans="1:34" ht="76.5" customHeight="1">
      <c r="A11" s="232" t="s">
        <v>434</v>
      </c>
      <c r="B11" s="51" t="s">
        <v>2136</v>
      </c>
      <c r="C11" s="51" t="s">
        <v>177</v>
      </c>
      <c r="D11" s="53" t="s">
        <v>2402</v>
      </c>
      <c r="E11" s="181" t="s">
        <v>585</v>
      </c>
      <c r="F11" s="58"/>
      <c r="G11" s="58"/>
      <c r="H11" s="170" t="s">
        <v>1573</v>
      </c>
      <c r="I11" s="44" t="s">
        <v>1942</v>
      </c>
      <c r="J11" s="44" t="s">
        <v>97</v>
      </c>
      <c r="K11" s="44" t="s">
        <v>1913</v>
      </c>
      <c r="L11" s="44" t="s">
        <v>1910</v>
      </c>
      <c r="M11" s="44" t="s">
        <v>6</v>
      </c>
      <c r="N11" s="44"/>
      <c r="O11" s="43">
        <f>COUNTIF(Table48[[#This Row],[CMMI Comprehensive Primary Care Plus (CPC+)
Version Date: CY 2021]:[CMS Merit-based Incentive Payment System (MIPS)
Version Date: CY 2021]],"*yes*")</f>
        <v>0</v>
      </c>
      <c r="P11" s="197"/>
      <c r="Q11" s="197"/>
      <c r="R11" s="197"/>
      <c r="S11" s="197"/>
      <c r="T11" s="44"/>
      <c r="U11" s="197"/>
      <c r="V11" s="197"/>
      <c r="W11" s="197"/>
      <c r="X11" s="197"/>
      <c r="Y11" s="197"/>
      <c r="Z11" s="197"/>
      <c r="AA11" s="197"/>
      <c r="AB11" s="44"/>
      <c r="AC11" s="197"/>
      <c r="AD11" s="197"/>
      <c r="AE11" s="44"/>
      <c r="AF11" s="197"/>
      <c r="AG11" s="197"/>
      <c r="AH11" s="44"/>
    </row>
    <row r="12" spans="1:34" s="26" customFormat="1" ht="76.5" customHeight="1">
      <c r="A12" s="250" t="s">
        <v>435</v>
      </c>
      <c r="B12" s="51" t="s">
        <v>128</v>
      </c>
      <c r="C12" s="51" t="s">
        <v>129</v>
      </c>
      <c r="D12" s="53" t="s">
        <v>2402</v>
      </c>
      <c r="E12" s="181" t="s">
        <v>1979</v>
      </c>
      <c r="F12" s="58"/>
      <c r="G12" s="58"/>
      <c r="H12" s="170" t="s">
        <v>1579</v>
      </c>
      <c r="I12" s="44" t="s">
        <v>1911</v>
      </c>
      <c r="J12" s="44" t="s">
        <v>1914</v>
      </c>
      <c r="K12" s="44" t="s">
        <v>1915</v>
      </c>
      <c r="L12" s="44" t="s">
        <v>1916</v>
      </c>
      <c r="M12" s="44" t="s">
        <v>1771</v>
      </c>
      <c r="N12" s="44" t="s">
        <v>1</v>
      </c>
      <c r="O12" s="43">
        <f>COUNTIF(Table48[[#This Row],[CMMI Comprehensive Primary Care Plus (CPC+)
Version Date: CY 2021]:[CMS Merit-based Incentive Payment System (MIPS)
Version Date: CY 2021]],"*yes*")</f>
        <v>0</v>
      </c>
      <c r="P12" s="197"/>
      <c r="Q12" s="197"/>
      <c r="R12" s="197"/>
      <c r="S12" s="197"/>
      <c r="T12" s="44"/>
      <c r="U12" s="197"/>
      <c r="V12" s="197"/>
      <c r="W12" s="197"/>
      <c r="X12" s="197"/>
      <c r="Y12" s="197"/>
      <c r="Z12" s="197"/>
      <c r="AA12" s="197"/>
      <c r="AB12" s="44"/>
      <c r="AC12" s="197"/>
      <c r="AD12" s="197"/>
      <c r="AE12" s="44"/>
      <c r="AF12" s="197"/>
      <c r="AG12" s="197"/>
      <c r="AH12" s="44"/>
    </row>
    <row r="13" spans="1:34" s="26" customFormat="1" ht="76.5" customHeight="1">
      <c r="A13" s="141" t="s">
        <v>436</v>
      </c>
      <c r="B13" s="51" t="s">
        <v>29</v>
      </c>
      <c r="C13" s="51" t="s">
        <v>30</v>
      </c>
      <c r="D13" s="53" t="s">
        <v>2401</v>
      </c>
      <c r="E13" s="181" t="s">
        <v>1995</v>
      </c>
      <c r="F13" s="58" t="s">
        <v>2625</v>
      </c>
      <c r="G13" s="58" t="s">
        <v>3289</v>
      </c>
      <c r="H13" s="170" t="s">
        <v>1582</v>
      </c>
      <c r="I13" s="44" t="s">
        <v>1911</v>
      </c>
      <c r="J13" s="44" t="s">
        <v>1914</v>
      </c>
      <c r="K13" s="44" t="s">
        <v>1915</v>
      </c>
      <c r="L13" s="44" t="s">
        <v>1916</v>
      </c>
      <c r="M13" s="44" t="s">
        <v>1771</v>
      </c>
      <c r="N13" s="44" t="s">
        <v>1</v>
      </c>
      <c r="O13" s="43">
        <f>COUNTIF(Table48[[#This Row],[CMMI Comprehensive Primary Care Plus (CPC+)
Version Date: CY 2021]:[CMS Merit-based Incentive Payment System (MIPS)
Version Date: CY 2021]],"*yes*")</f>
        <v>6</v>
      </c>
      <c r="P13" s="197" t="s">
        <v>1</v>
      </c>
      <c r="Q13" s="197"/>
      <c r="R13" s="197" t="s">
        <v>1</v>
      </c>
      <c r="S13" s="197" t="s">
        <v>3514</v>
      </c>
      <c r="T13" s="44" t="s">
        <v>1</v>
      </c>
      <c r="U13" s="197"/>
      <c r="V13" s="197" t="s">
        <v>3451</v>
      </c>
      <c r="W13" s="197" t="s">
        <v>1</v>
      </c>
      <c r="X13" s="197" t="s">
        <v>2528</v>
      </c>
      <c r="Y13" s="197"/>
      <c r="Z13" s="197"/>
      <c r="AA13" s="197"/>
      <c r="AB13" s="44" t="s">
        <v>1</v>
      </c>
      <c r="AC13" s="197" t="s">
        <v>1</v>
      </c>
      <c r="AD13" s="197" t="s">
        <v>1</v>
      </c>
      <c r="AE13" s="44"/>
      <c r="AF13" s="197"/>
      <c r="AG13" s="197" t="s">
        <v>1854</v>
      </c>
      <c r="AH13" s="44" t="s">
        <v>1</v>
      </c>
    </row>
    <row r="14" spans="1:34" s="26" customFormat="1" ht="76.5" customHeight="1">
      <c r="A14" s="232" t="s">
        <v>437</v>
      </c>
      <c r="B14" s="51" t="s">
        <v>105</v>
      </c>
      <c r="C14" s="51" t="s">
        <v>106</v>
      </c>
      <c r="D14" s="53" t="s">
        <v>2402</v>
      </c>
      <c r="E14" s="181" t="s">
        <v>1995</v>
      </c>
      <c r="F14" s="54"/>
      <c r="G14" s="54"/>
      <c r="H14" s="170" t="s">
        <v>3515</v>
      </c>
      <c r="I14" s="44" t="s">
        <v>1963</v>
      </c>
      <c r="J14" s="44" t="s">
        <v>97</v>
      </c>
      <c r="K14" s="44" t="s">
        <v>1909</v>
      </c>
      <c r="L14" s="44" t="s">
        <v>1916</v>
      </c>
      <c r="M14" s="44" t="s">
        <v>5</v>
      </c>
      <c r="N14" s="44" t="s">
        <v>1</v>
      </c>
      <c r="O14" s="43">
        <f>COUNTIF(Table48[[#This Row],[CMMI Comprehensive Primary Care Plus (CPC+)
Version Date: CY 2021]:[CMS Merit-based Incentive Payment System (MIPS)
Version Date: CY 2021]],"*yes*")</f>
        <v>0</v>
      </c>
      <c r="P14" s="197"/>
      <c r="Q14" s="197"/>
      <c r="R14" s="197"/>
      <c r="S14" s="197"/>
      <c r="T14" s="44"/>
      <c r="U14" s="197"/>
      <c r="V14" s="197"/>
      <c r="W14" s="197"/>
      <c r="X14" s="197"/>
      <c r="Y14" s="197"/>
      <c r="Z14" s="197"/>
      <c r="AA14" s="197"/>
      <c r="AB14" s="44"/>
      <c r="AC14" s="197"/>
      <c r="AD14" s="197"/>
      <c r="AE14" s="44"/>
      <c r="AF14" s="197"/>
      <c r="AG14" s="197"/>
      <c r="AH14" s="44"/>
    </row>
    <row r="15" spans="1:34" s="26" customFormat="1" ht="76.5" customHeight="1">
      <c r="A15" s="232" t="s">
        <v>340</v>
      </c>
      <c r="B15" s="51" t="s">
        <v>300</v>
      </c>
      <c r="C15" s="51" t="s">
        <v>13</v>
      </c>
      <c r="D15" s="51" t="s">
        <v>2401</v>
      </c>
      <c r="E15" s="181" t="s">
        <v>1995</v>
      </c>
      <c r="F15" s="54" t="s">
        <v>2817</v>
      </c>
      <c r="G15" s="54" t="s">
        <v>3350</v>
      </c>
      <c r="H15" s="170" t="s">
        <v>2403</v>
      </c>
      <c r="I15" s="44" t="s">
        <v>1907</v>
      </c>
      <c r="J15" s="44" t="s">
        <v>1925</v>
      </c>
      <c r="K15" s="44" t="s">
        <v>1909</v>
      </c>
      <c r="L15" s="44" t="s">
        <v>1920</v>
      </c>
      <c r="M15" s="44" t="s">
        <v>5</v>
      </c>
      <c r="N15" s="44"/>
      <c r="O15" s="43">
        <f>COUNTIF(Table48[[#This Row],[CMMI Comprehensive Primary Care Plus (CPC+)
Version Date: CY 2021]:[CMS Merit-based Incentive Payment System (MIPS)
Version Date: CY 2021]],"*yes*")</f>
        <v>2</v>
      </c>
      <c r="P15" s="197"/>
      <c r="Q15" s="197"/>
      <c r="R15" s="197"/>
      <c r="S15" s="197" t="s">
        <v>3516</v>
      </c>
      <c r="T15" s="44"/>
      <c r="U15" s="197"/>
      <c r="V15" s="197"/>
      <c r="W15" s="197" t="s">
        <v>1</v>
      </c>
      <c r="X15" s="197"/>
      <c r="Y15" s="197"/>
      <c r="Z15" s="197"/>
      <c r="AA15" s="197"/>
      <c r="AB15" s="44"/>
      <c r="AC15" s="197"/>
      <c r="AD15" s="197"/>
      <c r="AE15" s="44"/>
      <c r="AF15" s="197"/>
      <c r="AG15" s="197"/>
      <c r="AH15" s="44"/>
    </row>
    <row r="16" spans="1:34" s="194" customFormat="1" ht="76.5" customHeight="1">
      <c r="A16" s="141" t="s">
        <v>438</v>
      </c>
      <c r="B16" s="51" t="s">
        <v>2028</v>
      </c>
      <c r="C16" s="51" t="s">
        <v>33</v>
      </c>
      <c r="D16" s="53" t="s">
        <v>2401</v>
      </c>
      <c r="E16" s="181" t="s">
        <v>1995</v>
      </c>
      <c r="F16" s="54" t="s">
        <v>2820</v>
      </c>
      <c r="G16" s="54" t="s">
        <v>3349</v>
      </c>
      <c r="H16" s="170" t="s">
        <v>2236</v>
      </c>
      <c r="I16" s="44" t="s">
        <v>3034</v>
      </c>
      <c r="J16" s="44" t="s">
        <v>1917</v>
      </c>
      <c r="K16" s="44" t="s">
        <v>1909</v>
      </c>
      <c r="L16" s="44" t="s">
        <v>1910</v>
      </c>
      <c r="M16" s="44" t="s">
        <v>1771</v>
      </c>
      <c r="N16" s="44"/>
      <c r="O16" s="43">
        <f>COUNTIF(Table48[[#This Row],[CMMI Comprehensive Primary Care Plus (CPC+)
Version Date: CY 2021]:[CMS Merit-based Incentive Payment System (MIPS)
Version Date: CY 2021]],"*yes*")</f>
        <v>3</v>
      </c>
      <c r="P16" s="197"/>
      <c r="Q16" s="197" t="s">
        <v>1</v>
      </c>
      <c r="R16" s="197"/>
      <c r="S16" s="197" t="s">
        <v>1</v>
      </c>
      <c r="T16" s="44"/>
      <c r="U16" s="197"/>
      <c r="V16" s="197"/>
      <c r="W16" s="197" t="s">
        <v>1</v>
      </c>
      <c r="X16" s="197" t="s">
        <v>3510</v>
      </c>
      <c r="Y16" s="197"/>
      <c r="Z16" s="197"/>
      <c r="AA16" s="197"/>
      <c r="AB16" s="44" t="s">
        <v>1</v>
      </c>
      <c r="AC16" s="197"/>
      <c r="AD16" s="197" t="s">
        <v>1</v>
      </c>
      <c r="AE16" s="44"/>
      <c r="AF16" s="197"/>
      <c r="AG16" s="197" t="s">
        <v>1852</v>
      </c>
      <c r="AH16" s="44" t="s">
        <v>1</v>
      </c>
    </row>
    <row r="17" spans="1:34" s="26" customFormat="1" ht="76.5" customHeight="1">
      <c r="A17" s="232" t="s">
        <v>439</v>
      </c>
      <c r="B17" s="51" t="s">
        <v>2087</v>
      </c>
      <c r="C17" s="51" t="s">
        <v>99</v>
      </c>
      <c r="D17" s="53" t="s">
        <v>2402</v>
      </c>
      <c r="E17" s="181" t="s">
        <v>1995</v>
      </c>
      <c r="F17" s="54"/>
      <c r="G17" s="54"/>
      <c r="H17" s="170" t="s">
        <v>3517</v>
      </c>
      <c r="I17" s="189" t="s">
        <v>3034</v>
      </c>
      <c r="J17" s="44" t="s">
        <v>1919</v>
      </c>
      <c r="K17" s="44" t="s">
        <v>1909</v>
      </c>
      <c r="L17" s="44" t="s">
        <v>1916</v>
      </c>
      <c r="M17" s="44" t="s">
        <v>6</v>
      </c>
      <c r="N17" s="44"/>
      <c r="O17" s="43">
        <f>COUNTIF(Table48[[#This Row],[CMMI Comprehensive Primary Care Plus (CPC+)
Version Date: CY 2021]:[CMS Merit-based Incentive Payment System (MIPS)
Version Date: CY 2021]],"*yes*")</f>
        <v>1</v>
      </c>
      <c r="P17" s="197"/>
      <c r="Q17" s="197"/>
      <c r="R17" s="197" t="s">
        <v>3132</v>
      </c>
      <c r="S17" s="197"/>
      <c r="T17" s="44"/>
      <c r="U17" s="197"/>
      <c r="V17" s="197"/>
      <c r="W17" s="197"/>
      <c r="X17" s="197"/>
      <c r="Y17" s="197"/>
      <c r="Z17" s="197"/>
      <c r="AA17" s="197"/>
      <c r="AB17" s="44"/>
      <c r="AC17" s="197"/>
      <c r="AD17" s="197"/>
      <c r="AE17" s="44"/>
      <c r="AF17" s="197"/>
      <c r="AG17" s="197"/>
      <c r="AH17" s="44" t="s">
        <v>1</v>
      </c>
    </row>
    <row r="18" spans="1:34" s="26" customFormat="1" ht="76.5" customHeight="1">
      <c r="A18" s="232" t="s">
        <v>440</v>
      </c>
      <c r="B18" s="51" t="s">
        <v>130</v>
      </c>
      <c r="C18" s="51" t="s">
        <v>32</v>
      </c>
      <c r="D18" s="53" t="s">
        <v>2401</v>
      </c>
      <c r="E18" s="181" t="s">
        <v>1979</v>
      </c>
      <c r="F18" s="54" t="s">
        <v>2753</v>
      </c>
      <c r="G18" s="54" t="s">
        <v>3331</v>
      </c>
      <c r="H18" s="170" t="s">
        <v>1456</v>
      </c>
      <c r="I18" s="44" t="s">
        <v>3034</v>
      </c>
      <c r="J18" s="44" t="s">
        <v>1919</v>
      </c>
      <c r="K18" s="44" t="s">
        <v>1909</v>
      </c>
      <c r="L18" s="44" t="s">
        <v>1916</v>
      </c>
      <c r="M18" s="44" t="s">
        <v>1771</v>
      </c>
      <c r="N18" s="44"/>
      <c r="O18" s="43">
        <f>COUNTIF(Table48[[#This Row],[CMMI Comprehensive Primary Care Plus (CPC+)
Version Date: CY 2021]:[CMS Merit-based Incentive Payment System (MIPS)
Version Date: CY 2021]],"*yes*")</f>
        <v>3</v>
      </c>
      <c r="P18" s="197"/>
      <c r="Q18" s="197"/>
      <c r="R18" s="197"/>
      <c r="S18" s="197" t="s">
        <v>3332</v>
      </c>
      <c r="T18" s="44"/>
      <c r="U18" s="197"/>
      <c r="V18" s="197" t="s">
        <v>3460</v>
      </c>
      <c r="W18" s="197" t="s">
        <v>1</v>
      </c>
      <c r="X18" s="197" t="s">
        <v>3518</v>
      </c>
      <c r="Y18" s="197"/>
      <c r="Z18" s="197"/>
      <c r="AA18" s="197"/>
      <c r="AB18" s="44" t="s">
        <v>1</v>
      </c>
      <c r="AC18" s="197"/>
      <c r="AD18" s="197"/>
      <c r="AE18" s="44"/>
      <c r="AF18" s="197"/>
      <c r="AG18" s="197"/>
      <c r="AH18" s="44"/>
    </row>
    <row r="19" spans="1:34" s="26" customFormat="1" ht="85" customHeight="1">
      <c r="A19" s="141" t="s">
        <v>441</v>
      </c>
      <c r="B19" s="51" t="s">
        <v>2109</v>
      </c>
      <c r="C19" s="51" t="s">
        <v>716</v>
      </c>
      <c r="D19" s="52" t="s">
        <v>2402</v>
      </c>
      <c r="E19" s="181" t="s">
        <v>1995</v>
      </c>
      <c r="F19" s="54"/>
      <c r="G19" s="54"/>
      <c r="H19" s="170" t="s">
        <v>1514</v>
      </c>
      <c r="I19" s="189" t="s">
        <v>3034</v>
      </c>
      <c r="J19" s="44" t="s">
        <v>97</v>
      </c>
      <c r="K19" s="44" t="s">
        <v>1909</v>
      </c>
      <c r="L19" s="44" t="s">
        <v>1920</v>
      </c>
      <c r="M19" s="44" t="s">
        <v>6</v>
      </c>
      <c r="N19" s="44"/>
      <c r="O19" s="43">
        <f>COUNTIF(Table48[[#This Row],[CMMI Comprehensive Primary Care Plus (CPC+)
Version Date: CY 2021]:[CMS Merit-based Incentive Payment System (MIPS)
Version Date: CY 2021]],"*yes*")</f>
        <v>1</v>
      </c>
      <c r="P19" s="197"/>
      <c r="Q19" s="197"/>
      <c r="R19" s="197"/>
      <c r="S19" s="197"/>
      <c r="T19" s="44"/>
      <c r="U19" s="197" t="s">
        <v>2176</v>
      </c>
      <c r="V19" s="197"/>
      <c r="W19" s="197"/>
      <c r="X19" s="197"/>
      <c r="Y19" s="197"/>
      <c r="Z19" s="197"/>
      <c r="AA19" s="197"/>
      <c r="AB19" s="44"/>
      <c r="AC19" s="197"/>
      <c r="AD19" s="197"/>
      <c r="AE19" s="44"/>
      <c r="AF19" s="197"/>
      <c r="AG19" s="197"/>
      <c r="AH19" s="44"/>
    </row>
    <row r="20" spans="1:34" s="26" customFormat="1" ht="76.5" customHeight="1">
      <c r="A20" s="232" t="s">
        <v>442</v>
      </c>
      <c r="B20" s="51" t="s">
        <v>2207</v>
      </c>
      <c r="C20" s="51" t="s">
        <v>717</v>
      </c>
      <c r="D20" s="52" t="s">
        <v>2402</v>
      </c>
      <c r="E20" s="181" t="s">
        <v>1995</v>
      </c>
      <c r="F20" s="54"/>
      <c r="G20" s="54"/>
      <c r="H20" s="170" t="s">
        <v>1515</v>
      </c>
      <c r="I20" s="44" t="s">
        <v>1911</v>
      </c>
      <c r="J20" s="44" t="s">
        <v>97</v>
      </c>
      <c r="K20" s="44" t="s">
        <v>1909</v>
      </c>
      <c r="L20" s="44" t="s">
        <v>1920</v>
      </c>
      <c r="M20" s="44" t="s">
        <v>6</v>
      </c>
      <c r="N20" s="44"/>
      <c r="O20" s="43">
        <f>COUNTIF(Table48[[#This Row],[CMMI Comprehensive Primary Care Plus (CPC+)
Version Date: CY 2021]:[CMS Merit-based Incentive Payment System (MIPS)
Version Date: CY 2021]],"*yes*")</f>
        <v>1</v>
      </c>
      <c r="P20" s="197"/>
      <c r="Q20" s="197"/>
      <c r="R20" s="197"/>
      <c r="S20" s="197"/>
      <c r="T20" s="44"/>
      <c r="U20" s="197" t="s">
        <v>2177</v>
      </c>
      <c r="V20" s="197"/>
      <c r="W20" s="197"/>
      <c r="X20" s="197"/>
      <c r="Y20" s="197"/>
      <c r="Z20" s="197"/>
      <c r="AA20" s="197"/>
      <c r="AB20" s="44"/>
      <c r="AC20" s="197"/>
      <c r="AD20" s="197"/>
      <c r="AE20" s="44"/>
      <c r="AF20" s="197"/>
      <c r="AG20" s="197"/>
      <c r="AH20" s="44"/>
    </row>
    <row r="21" spans="1:34" s="26" customFormat="1" ht="76.5" customHeight="1">
      <c r="A21" s="141" t="s">
        <v>443</v>
      </c>
      <c r="B21" s="51" t="s">
        <v>301</v>
      </c>
      <c r="C21" s="51" t="s">
        <v>81</v>
      </c>
      <c r="D21" s="52" t="s">
        <v>2402</v>
      </c>
      <c r="E21" s="181" t="s">
        <v>1995</v>
      </c>
      <c r="F21" s="54"/>
      <c r="G21" s="54"/>
      <c r="H21" s="170" t="s">
        <v>1832</v>
      </c>
      <c r="I21" s="44" t="s">
        <v>3034</v>
      </c>
      <c r="J21" s="44" t="s">
        <v>1918</v>
      </c>
      <c r="K21" s="44" t="s">
        <v>1909</v>
      </c>
      <c r="L21" s="44" t="s">
        <v>1916</v>
      </c>
      <c r="M21" s="44" t="s">
        <v>5</v>
      </c>
      <c r="N21" s="44" t="s">
        <v>1</v>
      </c>
      <c r="O21" s="43">
        <f>COUNTIF(Table48[[#This Row],[CMMI Comprehensive Primary Care Plus (CPC+)
Version Date: CY 2021]:[CMS Merit-based Incentive Payment System (MIPS)
Version Date: CY 2021]],"*yes*")</f>
        <v>0</v>
      </c>
      <c r="P21" s="197"/>
      <c r="Q21" s="197"/>
      <c r="R21" s="197"/>
      <c r="S21" s="197"/>
      <c r="T21" s="44"/>
      <c r="U21" s="197"/>
      <c r="V21" s="197"/>
      <c r="W21" s="197"/>
      <c r="X21" s="197"/>
      <c r="Y21" s="197"/>
      <c r="Z21" s="197"/>
      <c r="AA21" s="197"/>
      <c r="AB21" s="44"/>
      <c r="AC21" s="197"/>
      <c r="AD21" s="197"/>
      <c r="AE21" s="44"/>
      <c r="AF21" s="197"/>
      <c r="AG21" s="197"/>
      <c r="AH21" s="44"/>
    </row>
    <row r="22" spans="1:34" s="26" customFormat="1" ht="76.5" customHeight="1">
      <c r="A22" s="250" t="s">
        <v>444</v>
      </c>
      <c r="B22" s="51" t="s">
        <v>1596</v>
      </c>
      <c r="C22" s="51" t="s">
        <v>80</v>
      </c>
      <c r="D22" s="52" t="s">
        <v>2401</v>
      </c>
      <c r="E22" s="181" t="s">
        <v>1995</v>
      </c>
      <c r="F22" s="54" t="s">
        <v>2825</v>
      </c>
      <c r="G22" s="206" t="s">
        <v>3316</v>
      </c>
      <c r="H22" s="170" t="s">
        <v>2239</v>
      </c>
      <c r="I22" s="44" t="s">
        <v>3034</v>
      </c>
      <c r="J22" s="44" t="s">
        <v>1918</v>
      </c>
      <c r="K22" s="44" t="s">
        <v>1909</v>
      </c>
      <c r="L22" s="44" t="s">
        <v>1916</v>
      </c>
      <c r="M22" s="44" t="s">
        <v>1771</v>
      </c>
      <c r="N22" s="44" t="s">
        <v>1</v>
      </c>
      <c r="O22" s="43">
        <f>COUNTIF(Table48[[#This Row],[CMMI Comprehensive Primary Care Plus (CPC+)
Version Date: CY 2021]:[CMS Merit-based Incentive Payment System (MIPS)
Version Date: CY 2021]],"*yes*")</f>
        <v>3</v>
      </c>
      <c r="P22" s="197"/>
      <c r="Q22" s="197"/>
      <c r="R22" s="197" t="s">
        <v>1</v>
      </c>
      <c r="S22" s="197" t="s">
        <v>1</v>
      </c>
      <c r="T22" s="44"/>
      <c r="U22" s="197"/>
      <c r="V22" s="197"/>
      <c r="W22" s="197" t="s">
        <v>1</v>
      </c>
      <c r="X22" s="197" t="s">
        <v>2530</v>
      </c>
      <c r="Y22" s="197"/>
      <c r="Z22" s="197"/>
      <c r="AA22" s="197"/>
      <c r="AB22" s="44"/>
      <c r="AC22" s="197" t="s">
        <v>1</v>
      </c>
      <c r="AD22" s="197" t="s">
        <v>1</v>
      </c>
      <c r="AE22" s="44" t="s">
        <v>1</v>
      </c>
      <c r="AF22" s="197"/>
      <c r="AG22" s="197" t="s">
        <v>1854</v>
      </c>
      <c r="AH22" s="44" t="s">
        <v>1</v>
      </c>
    </row>
    <row r="23" spans="1:34" s="26" customFormat="1" ht="76.5" customHeight="1">
      <c r="A23" s="250" t="s">
        <v>445</v>
      </c>
      <c r="B23" s="51" t="s">
        <v>302</v>
      </c>
      <c r="C23" s="51" t="s">
        <v>84</v>
      </c>
      <c r="D23" s="52" t="s">
        <v>2401</v>
      </c>
      <c r="E23" s="181" t="s">
        <v>1995</v>
      </c>
      <c r="F23" s="54" t="s">
        <v>2616</v>
      </c>
      <c r="G23" s="206" t="s">
        <v>3347</v>
      </c>
      <c r="H23" s="170" t="s">
        <v>3519</v>
      </c>
      <c r="I23" s="44" t="s">
        <v>3034</v>
      </c>
      <c r="J23" s="44" t="s">
        <v>1908</v>
      </c>
      <c r="K23" s="44" t="s">
        <v>1909</v>
      </c>
      <c r="L23" s="44" t="s">
        <v>2230</v>
      </c>
      <c r="M23" s="44" t="s">
        <v>5</v>
      </c>
      <c r="N23" s="44" t="s">
        <v>1</v>
      </c>
      <c r="O23" s="43">
        <f>COUNTIF(Table48[[#This Row],[CMMI Comprehensive Primary Care Plus (CPC+)
Version Date: CY 2021]:[CMS Merit-based Incentive Payment System (MIPS)
Version Date: CY 2021]],"*yes*")</f>
        <v>4</v>
      </c>
      <c r="P23" s="197"/>
      <c r="Q23" s="197" t="s">
        <v>3066</v>
      </c>
      <c r="R23" s="197" t="s">
        <v>3070</v>
      </c>
      <c r="S23" s="197" t="s">
        <v>1</v>
      </c>
      <c r="T23" s="44"/>
      <c r="U23" s="197"/>
      <c r="V23" s="197"/>
      <c r="W23" s="197" t="s">
        <v>1</v>
      </c>
      <c r="X23" s="197" t="s">
        <v>3520</v>
      </c>
      <c r="Y23" s="197"/>
      <c r="Z23" s="197"/>
      <c r="AA23" s="197"/>
      <c r="AB23" s="44"/>
      <c r="AC23" s="197" t="s">
        <v>1</v>
      </c>
      <c r="AD23" s="197" t="s">
        <v>1</v>
      </c>
      <c r="AE23" s="44"/>
      <c r="AF23" s="197"/>
      <c r="AG23" s="197" t="s">
        <v>1854</v>
      </c>
      <c r="AH23" s="44" t="s">
        <v>1</v>
      </c>
    </row>
    <row r="24" spans="1:34" s="26" customFormat="1" ht="76.5" customHeight="1">
      <c r="A24" s="250" t="s">
        <v>446</v>
      </c>
      <c r="B24" s="51" t="s">
        <v>303</v>
      </c>
      <c r="C24" s="51" t="s">
        <v>36</v>
      </c>
      <c r="D24" s="52" t="s">
        <v>2401</v>
      </c>
      <c r="E24" s="181" t="s">
        <v>1995</v>
      </c>
      <c r="F24" s="54" t="s">
        <v>2623</v>
      </c>
      <c r="G24" s="206" t="s">
        <v>3322</v>
      </c>
      <c r="H24" s="170" t="s">
        <v>1479</v>
      </c>
      <c r="I24" s="44" t="s">
        <v>3034</v>
      </c>
      <c r="J24" s="44" t="s">
        <v>1918</v>
      </c>
      <c r="K24" s="44" t="s">
        <v>1909</v>
      </c>
      <c r="L24" s="44" t="s">
        <v>1916</v>
      </c>
      <c r="M24" s="44" t="s">
        <v>1771</v>
      </c>
      <c r="N24" s="44" t="s">
        <v>1</v>
      </c>
      <c r="O24" s="43">
        <f>COUNTIF(Table48[[#This Row],[CMMI Comprehensive Primary Care Plus (CPC+)
Version Date: CY 2021]:[CMS Merit-based Incentive Payment System (MIPS)
Version Date: CY 2021]],"*yes*")</f>
        <v>4</v>
      </c>
      <c r="P24" s="197"/>
      <c r="Q24" s="197"/>
      <c r="R24" s="197"/>
      <c r="S24" s="197" t="s">
        <v>1</v>
      </c>
      <c r="T24" s="44"/>
      <c r="U24" s="197" t="s">
        <v>2172</v>
      </c>
      <c r="V24" s="197" t="s">
        <v>3453</v>
      </c>
      <c r="W24" s="197" t="s">
        <v>1</v>
      </c>
      <c r="X24" s="197" t="s">
        <v>2529</v>
      </c>
      <c r="Y24" s="197"/>
      <c r="Z24" s="197"/>
      <c r="AA24" s="197"/>
      <c r="AB24" s="44" t="s">
        <v>1</v>
      </c>
      <c r="AC24" s="197" t="s">
        <v>1</v>
      </c>
      <c r="AD24" s="197" t="s">
        <v>1</v>
      </c>
      <c r="AE24" s="44"/>
      <c r="AF24" s="197"/>
      <c r="AG24" s="197" t="s">
        <v>1852</v>
      </c>
      <c r="AH24" s="44" t="s">
        <v>1</v>
      </c>
    </row>
    <row r="25" spans="1:34" s="26" customFormat="1" ht="76.5" customHeight="1">
      <c r="A25" s="250" t="s">
        <v>447</v>
      </c>
      <c r="B25" s="51" t="s">
        <v>2110</v>
      </c>
      <c r="C25" s="51" t="s">
        <v>718</v>
      </c>
      <c r="D25" s="52" t="s">
        <v>2402</v>
      </c>
      <c r="E25" s="181" t="s">
        <v>1995</v>
      </c>
      <c r="F25" s="58"/>
      <c r="G25" s="58"/>
      <c r="H25" s="170" t="s">
        <v>1516</v>
      </c>
      <c r="I25" s="44" t="s">
        <v>3034</v>
      </c>
      <c r="J25" s="44" t="s">
        <v>1925</v>
      </c>
      <c r="K25" s="44" t="s">
        <v>1909</v>
      </c>
      <c r="L25" s="44" t="s">
        <v>1920</v>
      </c>
      <c r="M25" s="44" t="s">
        <v>6</v>
      </c>
      <c r="N25" s="44"/>
      <c r="O25" s="43">
        <f>COUNTIF(Table48[[#This Row],[CMMI Comprehensive Primary Care Plus (CPC+)
Version Date: CY 2021]:[CMS Merit-based Incentive Payment System (MIPS)
Version Date: CY 2021]],"*yes*")</f>
        <v>1</v>
      </c>
      <c r="P25" s="197"/>
      <c r="Q25" s="197"/>
      <c r="R25" s="197"/>
      <c r="S25" s="197"/>
      <c r="T25" s="44"/>
      <c r="U25" s="197" t="s">
        <v>2174</v>
      </c>
      <c r="V25" s="197"/>
      <c r="W25" s="197"/>
      <c r="X25" s="197"/>
      <c r="Y25" s="197"/>
      <c r="Z25" s="197"/>
      <c r="AA25" s="197"/>
      <c r="AB25" s="44"/>
      <c r="AC25" s="197"/>
      <c r="AD25" s="197"/>
      <c r="AE25" s="44"/>
      <c r="AF25" s="197"/>
      <c r="AG25" s="197"/>
      <c r="AH25" s="44"/>
    </row>
    <row r="26" spans="1:34" s="26" customFormat="1" ht="76.5" customHeight="1">
      <c r="A26" s="232" t="s">
        <v>341</v>
      </c>
      <c r="B26" s="51" t="s">
        <v>304</v>
      </c>
      <c r="C26" s="51" t="s">
        <v>12</v>
      </c>
      <c r="D26" s="51" t="s">
        <v>2402</v>
      </c>
      <c r="E26" s="181" t="s">
        <v>1995</v>
      </c>
      <c r="F26" s="54"/>
      <c r="G26" s="54"/>
      <c r="H26" s="170" t="s">
        <v>1484</v>
      </c>
      <c r="I26" s="44" t="s">
        <v>1911</v>
      </c>
      <c r="J26" s="44" t="s">
        <v>1919</v>
      </c>
      <c r="K26" s="44" t="s">
        <v>1909</v>
      </c>
      <c r="L26" s="44" t="s">
        <v>1916</v>
      </c>
      <c r="M26" s="44" t="s">
        <v>5</v>
      </c>
      <c r="N26" s="44"/>
      <c r="O26" s="43">
        <f>COUNTIF(Table48[[#This Row],[CMMI Comprehensive Primary Care Plus (CPC+)
Version Date: CY 2021]:[CMS Merit-based Incentive Payment System (MIPS)
Version Date: CY 2021]],"*yes*")</f>
        <v>0</v>
      </c>
      <c r="P26" s="197"/>
      <c r="Q26" s="197"/>
      <c r="R26" s="197"/>
      <c r="S26" s="197"/>
      <c r="T26" s="44"/>
      <c r="U26" s="197"/>
      <c r="V26" s="197"/>
      <c r="W26" s="197"/>
      <c r="X26" s="197"/>
      <c r="Y26" s="197"/>
      <c r="Z26" s="197"/>
      <c r="AA26" s="197"/>
      <c r="AB26" s="44"/>
      <c r="AC26" s="197"/>
      <c r="AD26" s="197"/>
      <c r="AE26" s="44"/>
      <c r="AF26" s="197"/>
      <c r="AG26" s="197"/>
      <c r="AH26" s="44"/>
    </row>
    <row r="27" spans="1:34" s="194" customFormat="1" ht="76.5" customHeight="1">
      <c r="A27" s="232" t="s">
        <v>448</v>
      </c>
      <c r="B27" s="51" t="s">
        <v>305</v>
      </c>
      <c r="C27" s="51" t="s">
        <v>76</v>
      </c>
      <c r="D27" s="52" t="s">
        <v>2401</v>
      </c>
      <c r="E27" s="181" t="s">
        <v>1995</v>
      </c>
      <c r="F27" s="58" t="s">
        <v>2613</v>
      </c>
      <c r="G27" s="58" t="s">
        <v>3315</v>
      </c>
      <c r="H27" s="170" t="s">
        <v>2237</v>
      </c>
      <c r="I27" s="44" t="s">
        <v>3034</v>
      </c>
      <c r="J27" s="44" t="s">
        <v>1908</v>
      </c>
      <c r="K27" s="44" t="s">
        <v>1909</v>
      </c>
      <c r="L27" s="44" t="s">
        <v>1910</v>
      </c>
      <c r="M27" s="44" t="s">
        <v>1771</v>
      </c>
      <c r="N27" s="44"/>
      <c r="O27" s="43">
        <f>COUNTIF(Table48[[#This Row],[CMMI Comprehensive Primary Care Plus (CPC+)
Version Date: CY 2021]:[CMS Merit-based Incentive Payment System (MIPS)
Version Date: CY 2021]],"*yes*")</f>
        <v>3</v>
      </c>
      <c r="P27" s="197"/>
      <c r="Q27" s="197" t="s">
        <v>1</v>
      </c>
      <c r="R27" s="197"/>
      <c r="S27" s="197" t="s">
        <v>1</v>
      </c>
      <c r="T27" s="44"/>
      <c r="U27" s="197"/>
      <c r="V27" s="197"/>
      <c r="W27" s="197" t="s">
        <v>1</v>
      </c>
      <c r="X27" s="197" t="s">
        <v>3510</v>
      </c>
      <c r="Y27" s="197"/>
      <c r="Z27" s="197"/>
      <c r="AA27" s="197"/>
      <c r="AB27" s="44" t="s">
        <v>1</v>
      </c>
      <c r="AC27" s="197" t="s">
        <v>2863</v>
      </c>
      <c r="AD27" s="197" t="s">
        <v>2863</v>
      </c>
      <c r="AE27" s="44" t="s">
        <v>2863</v>
      </c>
      <c r="AF27" s="197" t="s">
        <v>2862</v>
      </c>
      <c r="AG27" s="197" t="s">
        <v>3521</v>
      </c>
      <c r="AH27" s="44" t="s">
        <v>1</v>
      </c>
    </row>
    <row r="28" spans="1:34" s="194" customFormat="1" ht="76.5" customHeight="1">
      <c r="A28" s="250" t="s">
        <v>449</v>
      </c>
      <c r="B28" s="51" t="s">
        <v>1600</v>
      </c>
      <c r="C28" s="51" t="s">
        <v>98</v>
      </c>
      <c r="D28" s="52" t="s">
        <v>2401</v>
      </c>
      <c r="E28" s="181" t="s">
        <v>1995</v>
      </c>
      <c r="F28" s="58"/>
      <c r="G28" s="58"/>
      <c r="H28" s="170" t="s">
        <v>2060</v>
      </c>
      <c r="I28" s="44" t="s">
        <v>3034</v>
      </c>
      <c r="J28" s="44" t="s">
        <v>1908</v>
      </c>
      <c r="K28" s="44" t="s">
        <v>1909</v>
      </c>
      <c r="L28" s="44" t="s">
        <v>1916</v>
      </c>
      <c r="M28" s="44" t="s">
        <v>6</v>
      </c>
      <c r="N28" s="44"/>
      <c r="O28" s="43">
        <f>COUNTIF(Table48[[#This Row],[CMMI Comprehensive Primary Care Plus (CPC+)
Version Date: CY 2021]:[CMS Merit-based Incentive Payment System (MIPS)
Version Date: CY 2021]],"*yes*")</f>
        <v>1</v>
      </c>
      <c r="P28" s="197"/>
      <c r="Q28" s="197"/>
      <c r="R28" s="197" t="s">
        <v>1</v>
      </c>
      <c r="S28" s="197"/>
      <c r="T28" s="44"/>
      <c r="U28" s="197"/>
      <c r="V28" s="197"/>
      <c r="W28" s="197"/>
      <c r="X28" s="197"/>
      <c r="Y28" s="197"/>
      <c r="Z28" s="197"/>
      <c r="AA28" s="197"/>
      <c r="AB28" s="44"/>
      <c r="AC28" s="197"/>
      <c r="AD28" s="197"/>
      <c r="AE28" s="44"/>
      <c r="AF28" s="197"/>
      <c r="AG28" s="197"/>
      <c r="AH28" s="44"/>
    </row>
    <row r="29" spans="1:34" s="194" customFormat="1" ht="76.5" customHeight="1">
      <c r="A29" s="250" t="s">
        <v>450</v>
      </c>
      <c r="B29" s="51" t="s">
        <v>2218</v>
      </c>
      <c r="C29" s="51" t="s">
        <v>719</v>
      </c>
      <c r="D29" s="52" t="s">
        <v>2402</v>
      </c>
      <c r="E29" s="181" t="s">
        <v>1995</v>
      </c>
      <c r="F29" s="58"/>
      <c r="G29" s="58"/>
      <c r="H29" s="170" t="s">
        <v>1517</v>
      </c>
      <c r="I29" s="44" t="s">
        <v>3034</v>
      </c>
      <c r="J29" s="44" t="s">
        <v>1908</v>
      </c>
      <c r="K29" s="44" t="s">
        <v>1909</v>
      </c>
      <c r="L29" s="44" t="s">
        <v>1920</v>
      </c>
      <c r="M29" s="44" t="s">
        <v>6</v>
      </c>
      <c r="N29" s="44"/>
      <c r="O29" s="43">
        <f>COUNTIF(Table48[[#This Row],[CMMI Comprehensive Primary Care Plus (CPC+)
Version Date: CY 2021]:[CMS Merit-based Incentive Payment System (MIPS)
Version Date: CY 2021]],"*yes*")</f>
        <v>1</v>
      </c>
      <c r="P29" s="197"/>
      <c r="Q29" s="197"/>
      <c r="R29" s="197"/>
      <c r="S29" s="197"/>
      <c r="T29" s="44"/>
      <c r="U29" s="197" t="s">
        <v>2178</v>
      </c>
      <c r="V29" s="197"/>
      <c r="W29" s="197"/>
      <c r="X29" s="197"/>
      <c r="Y29" s="197"/>
      <c r="Z29" s="197"/>
      <c r="AA29" s="197"/>
      <c r="AB29" s="44"/>
      <c r="AC29" s="197"/>
      <c r="AD29" s="197"/>
      <c r="AE29" s="44"/>
      <c r="AF29" s="197"/>
      <c r="AG29" s="197"/>
      <c r="AH29" s="44"/>
    </row>
    <row r="30" spans="1:34" s="194" customFormat="1" ht="76.5" customHeight="1">
      <c r="A30" s="250" t="s">
        <v>451</v>
      </c>
      <c r="B30" s="51" t="s">
        <v>1601</v>
      </c>
      <c r="C30" s="51" t="s">
        <v>40</v>
      </c>
      <c r="D30" s="52" t="s">
        <v>2401</v>
      </c>
      <c r="E30" s="181" t="s">
        <v>1979</v>
      </c>
      <c r="F30" s="58" t="s">
        <v>2751</v>
      </c>
      <c r="G30" s="58" t="s">
        <v>3343</v>
      </c>
      <c r="H30" s="170" t="s">
        <v>1495</v>
      </c>
      <c r="I30" s="44" t="s">
        <v>3034</v>
      </c>
      <c r="J30" s="44" t="s">
        <v>1908</v>
      </c>
      <c r="K30" s="44" t="s">
        <v>1909</v>
      </c>
      <c r="L30" s="44" t="s">
        <v>1950</v>
      </c>
      <c r="M30" s="44" t="s">
        <v>1771</v>
      </c>
      <c r="N30" s="44"/>
      <c r="O30" s="43">
        <f>COUNTIF(Table48[[#This Row],[CMMI Comprehensive Primary Care Plus (CPC+)
Version Date: CY 2021]:[CMS Merit-based Incentive Payment System (MIPS)
Version Date: CY 2021]],"*yes*")</f>
        <v>3</v>
      </c>
      <c r="P30" s="197"/>
      <c r="Q30" s="197"/>
      <c r="R30" s="197"/>
      <c r="S30" s="197" t="s">
        <v>3344</v>
      </c>
      <c r="T30" s="44"/>
      <c r="U30" s="197"/>
      <c r="V30" s="197" t="s">
        <v>3457</v>
      </c>
      <c r="W30" s="197" t="s">
        <v>1</v>
      </c>
      <c r="X30" s="197"/>
      <c r="Y30" s="197"/>
      <c r="Z30" s="197"/>
      <c r="AA30" s="197"/>
      <c r="AB30" s="44"/>
      <c r="AC30" s="197"/>
      <c r="AD30" s="197"/>
      <c r="AE30" s="44"/>
      <c r="AF30" s="197"/>
      <c r="AG30" s="197"/>
      <c r="AH30" s="44" t="s">
        <v>1</v>
      </c>
    </row>
    <row r="31" spans="1:34" s="194" customFormat="1" ht="76.5" customHeight="1">
      <c r="A31" s="250" t="s">
        <v>452</v>
      </c>
      <c r="B31" s="51" t="s">
        <v>3268</v>
      </c>
      <c r="C31" s="51" t="s">
        <v>35</v>
      </c>
      <c r="D31" s="52" t="s">
        <v>2402</v>
      </c>
      <c r="E31" s="181" t="s">
        <v>1995</v>
      </c>
      <c r="F31" s="58" t="s">
        <v>2743</v>
      </c>
      <c r="G31" s="58" t="s">
        <v>3318</v>
      </c>
      <c r="H31" s="170" t="s">
        <v>1833</v>
      </c>
      <c r="I31" s="44" t="s">
        <v>3034</v>
      </c>
      <c r="J31" s="44" t="s">
        <v>1919</v>
      </c>
      <c r="K31" s="44" t="s">
        <v>1909</v>
      </c>
      <c r="L31" s="44" t="s">
        <v>1920</v>
      </c>
      <c r="M31" s="44" t="s">
        <v>6</v>
      </c>
      <c r="N31" s="44"/>
      <c r="O31" s="196">
        <f>COUNTIF(Table48[[#This Row],[CMMI Comprehensive Primary Care Plus (CPC+)
Version Date: CY 2021]:[CMS Merit-based Incentive Payment System (MIPS)
Version Date: CY 2021]],"*yes*")</f>
        <v>2</v>
      </c>
      <c r="P31" s="197"/>
      <c r="Q31" s="197"/>
      <c r="R31" s="197"/>
      <c r="S31" s="197" t="s">
        <v>1</v>
      </c>
      <c r="T31" s="44"/>
      <c r="U31" s="197"/>
      <c r="V31" s="197"/>
      <c r="W31" s="197" t="s">
        <v>1</v>
      </c>
      <c r="X31" s="197"/>
      <c r="Y31" s="197"/>
      <c r="Z31" s="197"/>
      <c r="AA31" s="197"/>
      <c r="AB31" s="44"/>
      <c r="AC31" s="197"/>
      <c r="AD31" s="197"/>
      <c r="AE31" s="44"/>
      <c r="AF31" s="197"/>
      <c r="AG31" s="197"/>
      <c r="AH31" s="44"/>
    </row>
    <row r="32" spans="1:34" s="194" customFormat="1" ht="76.5" customHeight="1">
      <c r="A32" s="141" t="s">
        <v>453</v>
      </c>
      <c r="B32" s="51" t="s">
        <v>760</v>
      </c>
      <c r="C32" s="51" t="s">
        <v>1035</v>
      </c>
      <c r="D32" s="52" t="s">
        <v>2402</v>
      </c>
      <c r="E32" s="181" t="s">
        <v>1995</v>
      </c>
      <c r="F32" s="58" t="s">
        <v>2624</v>
      </c>
      <c r="G32" s="58"/>
      <c r="H32" s="170" t="s">
        <v>1530</v>
      </c>
      <c r="I32" s="44" t="s">
        <v>1911</v>
      </c>
      <c r="J32" s="44" t="s">
        <v>1921</v>
      </c>
      <c r="K32" s="44" t="s">
        <v>1909</v>
      </c>
      <c r="L32" s="44" t="s">
        <v>1916</v>
      </c>
      <c r="M32" s="44" t="s">
        <v>327</v>
      </c>
      <c r="N32" s="44"/>
      <c r="O32" s="196">
        <f>COUNTIF(Table48[[#This Row],[CMMI Comprehensive Primary Care Plus (CPC+)
Version Date: CY 2021]:[CMS Merit-based Incentive Payment System (MIPS)
Version Date: CY 2021]],"*yes*")</f>
        <v>1</v>
      </c>
      <c r="P32" s="197"/>
      <c r="Q32" s="197"/>
      <c r="R32" s="197"/>
      <c r="S32" s="197"/>
      <c r="T32" s="44"/>
      <c r="U32" s="197"/>
      <c r="V32" s="197"/>
      <c r="W32" s="197" t="s">
        <v>1</v>
      </c>
      <c r="X32" s="197"/>
      <c r="Y32" s="197"/>
      <c r="Z32" s="197"/>
      <c r="AA32" s="197"/>
      <c r="AB32" s="44"/>
      <c r="AC32" s="197"/>
      <c r="AD32" s="197"/>
      <c r="AE32" s="44"/>
      <c r="AF32" s="197"/>
      <c r="AG32" s="197"/>
      <c r="AH32" s="44"/>
    </row>
    <row r="33" spans="1:34" s="26" customFormat="1" ht="76.5" customHeight="1">
      <c r="A33" s="232" t="s">
        <v>454</v>
      </c>
      <c r="B33" s="51" t="s">
        <v>761</v>
      </c>
      <c r="C33" s="51" t="s">
        <v>1036</v>
      </c>
      <c r="D33" s="52" t="s">
        <v>2401</v>
      </c>
      <c r="E33" s="181" t="s">
        <v>1995</v>
      </c>
      <c r="F33" s="58" t="s">
        <v>2794</v>
      </c>
      <c r="G33" s="58"/>
      <c r="H33" s="170" t="s">
        <v>762</v>
      </c>
      <c r="I33" s="44" t="s">
        <v>1911</v>
      </c>
      <c r="J33" s="44" t="s">
        <v>1921</v>
      </c>
      <c r="K33" s="44" t="s">
        <v>1909</v>
      </c>
      <c r="L33" s="44" t="s">
        <v>1920</v>
      </c>
      <c r="M33" s="44" t="s">
        <v>327</v>
      </c>
      <c r="N33" s="44"/>
      <c r="O33" s="196">
        <f>COUNTIF(Table48[[#This Row],[CMMI Comprehensive Primary Care Plus (CPC+)
Version Date: CY 2021]:[CMS Merit-based Incentive Payment System (MIPS)
Version Date: CY 2021]],"*yes*")</f>
        <v>1</v>
      </c>
      <c r="P33" s="197"/>
      <c r="Q33" s="197"/>
      <c r="R33" s="197"/>
      <c r="S33" s="197"/>
      <c r="T33" s="44"/>
      <c r="U33" s="197"/>
      <c r="V33" s="197"/>
      <c r="W33" s="197" t="s">
        <v>1</v>
      </c>
      <c r="X33" s="197"/>
      <c r="Y33" s="197"/>
      <c r="Z33" s="197"/>
      <c r="AA33" s="197"/>
      <c r="AB33" s="44"/>
      <c r="AC33" s="197"/>
      <c r="AD33" s="197"/>
      <c r="AE33" s="44"/>
      <c r="AF33" s="197"/>
      <c r="AG33" s="197"/>
      <c r="AH33" s="44"/>
    </row>
    <row r="34" spans="1:34" s="26" customFormat="1" ht="76.5" customHeight="1">
      <c r="A34" s="141" t="s">
        <v>455</v>
      </c>
      <c r="B34" s="51" t="s">
        <v>47</v>
      </c>
      <c r="C34" s="51" t="s">
        <v>48</v>
      </c>
      <c r="D34" s="52" t="s">
        <v>2401</v>
      </c>
      <c r="E34" s="181" t="s">
        <v>1979</v>
      </c>
      <c r="F34" s="58"/>
      <c r="G34" s="58"/>
      <c r="H34" s="170" t="s">
        <v>2404</v>
      </c>
      <c r="I34" s="44" t="s">
        <v>1911</v>
      </c>
      <c r="J34" s="44" t="s">
        <v>1919</v>
      </c>
      <c r="K34" s="44" t="s">
        <v>1909</v>
      </c>
      <c r="L34" s="44" t="s">
        <v>2399</v>
      </c>
      <c r="M34" s="44" t="s">
        <v>1771</v>
      </c>
      <c r="N34" s="44"/>
      <c r="O34" s="196">
        <f>COUNTIF(Table48[[#This Row],[CMMI Comprehensive Primary Care Plus (CPC+)
Version Date: CY 2021]:[CMS Merit-based Incentive Payment System (MIPS)
Version Date: CY 2021]],"*yes*")</f>
        <v>0</v>
      </c>
      <c r="P34" s="197"/>
      <c r="Q34" s="197"/>
      <c r="R34" s="197"/>
      <c r="S34" s="197"/>
      <c r="T34" s="44"/>
      <c r="U34" s="197"/>
      <c r="V34" s="197"/>
      <c r="W34" s="197"/>
      <c r="X34" s="197"/>
      <c r="Y34" s="197"/>
      <c r="Z34" s="197"/>
      <c r="AA34" s="197"/>
      <c r="AB34" s="44" t="s">
        <v>1</v>
      </c>
      <c r="AC34" s="197"/>
      <c r="AD34" s="197"/>
      <c r="AE34" s="44"/>
      <c r="AF34" s="197"/>
      <c r="AG34" s="197"/>
      <c r="AH34" s="44"/>
    </row>
    <row r="35" spans="1:34" s="26" customFormat="1" ht="76.5" customHeight="1">
      <c r="A35" s="232" t="s">
        <v>456</v>
      </c>
      <c r="B35" s="51" t="s">
        <v>763</v>
      </c>
      <c r="C35" s="51" t="s">
        <v>1037</v>
      </c>
      <c r="D35" s="52" t="s">
        <v>2402</v>
      </c>
      <c r="E35" s="181" t="s">
        <v>1995</v>
      </c>
      <c r="F35" s="58"/>
      <c r="G35" s="58"/>
      <c r="H35" s="170" t="s">
        <v>1531</v>
      </c>
      <c r="I35" s="44" t="s">
        <v>1911</v>
      </c>
      <c r="J35" s="44" t="s">
        <v>1921</v>
      </c>
      <c r="K35" s="44" t="s">
        <v>1909</v>
      </c>
      <c r="L35" s="44" t="s">
        <v>1916</v>
      </c>
      <c r="M35" s="44" t="s">
        <v>5</v>
      </c>
      <c r="N35" s="44"/>
      <c r="O35" s="196">
        <f>COUNTIF(Table48[[#This Row],[CMMI Comprehensive Primary Care Plus (CPC+)
Version Date: CY 2021]:[CMS Merit-based Incentive Payment System (MIPS)
Version Date: CY 2021]],"*yes*")</f>
        <v>0</v>
      </c>
      <c r="P35" s="197"/>
      <c r="Q35" s="197"/>
      <c r="R35" s="197"/>
      <c r="S35" s="197"/>
      <c r="T35" s="44"/>
      <c r="U35" s="197"/>
      <c r="V35" s="197"/>
      <c r="W35" s="197"/>
      <c r="X35" s="197"/>
      <c r="Y35" s="197"/>
      <c r="Z35" s="197"/>
      <c r="AA35" s="197"/>
      <c r="AB35" s="44"/>
      <c r="AC35" s="197"/>
      <c r="AD35" s="197"/>
      <c r="AE35" s="44"/>
      <c r="AF35" s="197"/>
      <c r="AG35" s="197"/>
      <c r="AH35" s="44"/>
    </row>
    <row r="36" spans="1:34" s="26" customFormat="1" ht="76.5" customHeight="1">
      <c r="A36" s="141" t="s">
        <v>457</v>
      </c>
      <c r="B36" s="51" t="s">
        <v>880</v>
      </c>
      <c r="C36" s="51" t="s">
        <v>3165</v>
      </c>
      <c r="D36" s="52" t="s">
        <v>2402</v>
      </c>
      <c r="E36" s="181" t="s">
        <v>1995</v>
      </c>
      <c r="F36" s="58"/>
      <c r="G36" s="58"/>
      <c r="H36" s="170" t="s">
        <v>881</v>
      </c>
      <c r="I36" s="44" t="s">
        <v>1911</v>
      </c>
      <c r="J36" s="44" t="s">
        <v>1921</v>
      </c>
      <c r="K36" s="44" t="s">
        <v>1909</v>
      </c>
      <c r="L36" s="44" t="s">
        <v>1916</v>
      </c>
      <c r="M36" s="44" t="s">
        <v>1771</v>
      </c>
      <c r="N36" s="44"/>
      <c r="O36" s="196">
        <f>COUNTIF(Table48[[#This Row],[CMMI Comprehensive Primary Care Plus (CPC+)
Version Date: CY 2021]:[CMS Merit-based Incentive Payment System (MIPS)
Version Date: CY 2021]],"*yes*")</f>
        <v>0</v>
      </c>
      <c r="P36" s="197"/>
      <c r="Q36" s="197"/>
      <c r="R36" s="197"/>
      <c r="S36" s="197"/>
      <c r="T36" s="44"/>
      <c r="U36" s="197"/>
      <c r="V36" s="197"/>
      <c r="W36" s="197"/>
      <c r="X36" s="197"/>
      <c r="Y36" s="197"/>
      <c r="Z36" s="197"/>
      <c r="AA36" s="197"/>
      <c r="AB36" s="44"/>
      <c r="AC36" s="197"/>
      <c r="AD36" s="197"/>
      <c r="AE36" s="44"/>
      <c r="AF36" s="197"/>
      <c r="AG36" s="197"/>
      <c r="AH36" s="44"/>
    </row>
    <row r="37" spans="1:34" s="26" customFormat="1" ht="76.5" customHeight="1">
      <c r="A37" s="232" t="s">
        <v>342</v>
      </c>
      <c r="B37" s="51" t="s">
        <v>886</v>
      </c>
      <c r="C37" s="51" t="s">
        <v>3169</v>
      </c>
      <c r="D37" s="51" t="s">
        <v>2402</v>
      </c>
      <c r="E37" s="181" t="s">
        <v>1972</v>
      </c>
      <c r="F37" s="54" t="s">
        <v>2722</v>
      </c>
      <c r="G37" s="54"/>
      <c r="H37" s="170" t="s">
        <v>887</v>
      </c>
      <c r="I37" s="44" t="s">
        <v>1911</v>
      </c>
      <c r="J37" s="44" t="s">
        <v>1921</v>
      </c>
      <c r="K37" s="44" t="s">
        <v>1909</v>
      </c>
      <c r="L37" s="44" t="s">
        <v>1916</v>
      </c>
      <c r="M37" s="44" t="s">
        <v>1771</v>
      </c>
      <c r="N37" s="44"/>
      <c r="O37" s="196">
        <f>COUNTIF(Table48[[#This Row],[CMMI Comprehensive Primary Care Plus (CPC+)
Version Date: CY 2021]:[CMS Merit-based Incentive Payment System (MIPS)
Version Date: CY 2021]],"*yes*")</f>
        <v>0</v>
      </c>
      <c r="P37" s="197"/>
      <c r="Q37" s="197"/>
      <c r="R37" s="197"/>
      <c r="S37" s="197"/>
      <c r="T37" s="44"/>
      <c r="U37" s="197"/>
      <c r="V37" s="197"/>
      <c r="W37" s="197"/>
      <c r="X37" s="197"/>
      <c r="Y37" s="197"/>
      <c r="Z37" s="197"/>
      <c r="AA37" s="197"/>
      <c r="AB37" s="44"/>
      <c r="AC37" s="197"/>
      <c r="AD37" s="197"/>
      <c r="AE37" s="44"/>
      <c r="AF37" s="197"/>
      <c r="AG37" s="197"/>
      <c r="AH37" s="44"/>
    </row>
    <row r="38" spans="1:34" s="26" customFormat="1" ht="76.5" customHeight="1">
      <c r="A38" s="141" t="s">
        <v>458</v>
      </c>
      <c r="B38" s="51" t="s">
        <v>1603</v>
      </c>
      <c r="C38" s="51" t="s">
        <v>9</v>
      </c>
      <c r="D38" s="53" t="s">
        <v>2402</v>
      </c>
      <c r="E38" s="181" t="s">
        <v>1995</v>
      </c>
      <c r="F38" s="58" t="s">
        <v>2818</v>
      </c>
      <c r="G38" s="58" t="s">
        <v>2926</v>
      </c>
      <c r="H38" s="170" t="s">
        <v>2247</v>
      </c>
      <c r="I38" s="44" t="s">
        <v>1907</v>
      </c>
      <c r="J38" s="44" t="s">
        <v>1921</v>
      </c>
      <c r="K38" s="44" t="s">
        <v>1909</v>
      </c>
      <c r="L38" s="44" t="s">
        <v>1916</v>
      </c>
      <c r="M38" s="44" t="s">
        <v>5</v>
      </c>
      <c r="N38" s="44"/>
      <c r="O38" s="224">
        <f>COUNTIF(Table48[[#This Row],[CMMI Comprehensive Primary Care Plus (CPC+)
Version Date: CY 2021]:[CMS Merit-based Incentive Payment System (MIPS)
Version Date: CY 2021]],"*yes*")</f>
        <v>0</v>
      </c>
      <c r="P38" s="197"/>
      <c r="Q38" s="197"/>
      <c r="R38" s="197"/>
      <c r="S38" s="197"/>
      <c r="T38" s="44"/>
      <c r="U38" s="197"/>
      <c r="V38" s="197"/>
      <c r="W38" s="197"/>
      <c r="X38" s="197" t="s">
        <v>2529</v>
      </c>
      <c r="Y38" s="197"/>
      <c r="Z38" s="197"/>
      <c r="AA38" s="197"/>
      <c r="AB38" s="44" t="s">
        <v>1</v>
      </c>
      <c r="AC38" s="197"/>
      <c r="AD38" s="197"/>
      <c r="AE38" s="44"/>
      <c r="AF38" s="197"/>
      <c r="AG38" s="197" t="s">
        <v>1854</v>
      </c>
      <c r="AH38" s="44" t="s">
        <v>1</v>
      </c>
    </row>
    <row r="39" spans="1:34" s="26" customFormat="1" ht="76.5" customHeight="1">
      <c r="A39" s="232" t="s">
        <v>459</v>
      </c>
      <c r="B39" s="51" t="s">
        <v>2111</v>
      </c>
      <c r="C39" s="51" t="s">
        <v>720</v>
      </c>
      <c r="D39" s="53" t="s">
        <v>2401</v>
      </c>
      <c r="E39" s="181" t="s">
        <v>1995</v>
      </c>
      <c r="F39" s="54" t="s">
        <v>2723</v>
      </c>
      <c r="G39" s="54"/>
      <c r="H39" s="170" t="s">
        <v>1518</v>
      </c>
      <c r="I39" s="44" t="s">
        <v>3023</v>
      </c>
      <c r="J39" s="44" t="s">
        <v>1921</v>
      </c>
      <c r="K39" s="44" t="s">
        <v>1909</v>
      </c>
      <c r="L39" s="44" t="s">
        <v>1920</v>
      </c>
      <c r="M39" s="44" t="s">
        <v>5</v>
      </c>
      <c r="N39" s="44"/>
      <c r="O39" s="43">
        <f>COUNTIF(Table48[[#This Row],[CMMI Comprehensive Primary Care Plus (CPC+)
Version Date: CY 2021]:[CMS Merit-based Incentive Payment System (MIPS)
Version Date: CY 2021]],"*yes*")</f>
        <v>2</v>
      </c>
      <c r="P39" s="197"/>
      <c r="Q39" s="197"/>
      <c r="R39" s="197"/>
      <c r="S39" s="197"/>
      <c r="T39" s="44"/>
      <c r="U39" s="197" t="s">
        <v>2179</v>
      </c>
      <c r="V39" s="197"/>
      <c r="W39" s="197" t="s">
        <v>1</v>
      </c>
      <c r="X39" s="197"/>
      <c r="Y39" s="197"/>
      <c r="Z39" s="197"/>
      <c r="AA39" s="197"/>
      <c r="AB39" s="44"/>
      <c r="AC39" s="197"/>
      <c r="AD39" s="197"/>
      <c r="AE39" s="44"/>
      <c r="AF39" s="197"/>
      <c r="AG39" s="197"/>
      <c r="AH39" s="44"/>
    </row>
    <row r="40" spans="1:34" s="26" customFormat="1" ht="76.5" customHeight="1">
      <c r="A40" s="141" t="s">
        <v>460</v>
      </c>
      <c r="B40" s="51" t="s">
        <v>1604</v>
      </c>
      <c r="C40" s="51" t="s">
        <v>168</v>
      </c>
      <c r="D40" s="53" t="s">
        <v>2401</v>
      </c>
      <c r="E40" s="181" t="s">
        <v>1995</v>
      </c>
      <c r="F40" s="54"/>
      <c r="G40" s="54"/>
      <c r="H40" s="170" t="s">
        <v>1509</v>
      </c>
      <c r="I40" s="44" t="s">
        <v>1911</v>
      </c>
      <c r="J40" s="44" t="s">
        <v>1921</v>
      </c>
      <c r="K40" s="44" t="s">
        <v>1909</v>
      </c>
      <c r="L40" s="44" t="s">
        <v>1916</v>
      </c>
      <c r="M40" s="44" t="s">
        <v>5</v>
      </c>
      <c r="N40" s="44"/>
      <c r="O40" s="196">
        <f>COUNTIF(Table48[[#This Row],[CMMI Comprehensive Primary Care Plus (CPC+)
Version Date: CY 2021]:[CMS Merit-based Incentive Payment System (MIPS)
Version Date: CY 2021]],"*yes*")</f>
        <v>1</v>
      </c>
      <c r="P40" s="197"/>
      <c r="Q40" s="197"/>
      <c r="R40" s="197"/>
      <c r="S40" s="197"/>
      <c r="T40" s="44"/>
      <c r="U40" s="197" t="s">
        <v>2195</v>
      </c>
      <c r="V40" s="197"/>
      <c r="W40" s="197"/>
      <c r="X40" s="197"/>
      <c r="Y40" s="197"/>
      <c r="Z40" s="197"/>
      <c r="AA40" s="197"/>
      <c r="AB40" s="44"/>
      <c r="AC40" s="197"/>
      <c r="AD40" s="197"/>
      <c r="AE40" s="44"/>
      <c r="AF40" s="197"/>
      <c r="AG40" s="197"/>
      <c r="AH40" s="44"/>
    </row>
    <row r="41" spans="1:34" s="26" customFormat="1" ht="76.5" customHeight="1">
      <c r="A41" s="232" t="s">
        <v>461</v>
      </c>
      <c r="B41" s="51" t="s">
        <v>131</v>
      </c>
      <c r="C41" s="51" t="s">
        <v>37</v>
      </c>
      <c r="D41" s="53" t="s">
        <v>2401</v>
      </c>
      <c r="E41" s="181" t="s">
        <v>1995</v>
      </c>
      <c r="F41" s="54" t="s">
        <v>2647</v>
      </c>
      <c r="G41" s="54" t="s">
        <v>3323</v>
      </c>
      <c r="H41" s="170" t="s">
        <v>3522</v>
      </c>
      <c r="I41" s="44" t="s">
        <v>1911</v>
      </c>
      <c r="J41" s="44" t="s">
        <v>1922</v>
      </c>
      <c r="K41" s="44" t="s">
        <v>1909</v>
      </c>
      <c r="L41" s="44" t="s">
        <v>1916</v>
      </c>
      <c r="M41" s="44" t="s">
        <v>1771</v>
      </c>
      <c r="N41" s="44" t="s">
        <v>1</v>
      </c>
      <c r="O41" s="196">
        <f>COUNTIF(Table48[[#This Row],[CMMI Comprehensive Primary Care Plus (CPC+)
Version Date: CY 2021]:[CMS Merit-based Incentive Payment System (MIPS)
Version Date: CY 2021]],"*yes*")</f>
        <v>3</v>
      </c>
      <c r="P41" s="197"/>
      <c r="Q41" s="197"/>
      <c r="R41" s="197"/>
      <c r="S41" s="197" t="s">
        <v>1</v>
      </c>
      <c r="T41" s="44"/>
      <c r="U41" s="197" t="s">
        <v>2175</v>
      </c>
      <c r="V41" s="197"/>
      <c r="W41" s="197" t="s">
        <v>1</v>
      </c>
      <c r="X41" s="197" t="s">
        <v>2529</v>
      </c>
      <c r="Y41" s="197"/>
      <c r="Z41" s="197"/>
      <c r="AA41" s="197"/>
      <c r="AB41" s="44"/>
      <c r="AC41" s="197" t="s">
        <v>1</v>
      </c>
      <c r="AD41" s="197" t="s">
        <v>1</v>
      </c>
      <c r="AE41" s="44"/>
      <c r="AF41" s="197"/>
      <c r="AG41" s="197" t="s">
        <v>1852</v>
      </c>
      <c r="AH41" s="44" t="s">
        <v>1</v>
      </c>
    </row>
    <row r="42" spans="1:34" s="26" customFormat="1" ht="76.5" customHeight="1">
      <c r="A42" s="141" t="s">
        <v>462</v>
      </c>
      <c r="B42" s="51" t="s">
        <v>1606</v>
      </c>
      <c r="C42" s="51" t="s">
        <v>34</v>
      </c>
      <c r="D42" s="53" t="s">
        <v>2401</v>
      </c>
      <c r="E42" s="181" t="s">
        <v>1995</v>
      </c>
      <c r="F42" s="58" t="s">
        <v>2646</v>
      </c>
      <c r="G42" s="58" t="s">
        <v>3101</v>
      </c>
      <c r="H42" s="170" t="s">
        <v>2064</v>
      </c>
      <c r="I42" s="44" t="s">
        <v>1911</v>
      </c>
      <c r="J42" s="44" t="s">
        <v>1922</v>
      </c>
      <c r="K42" s="44" t="s">
        <v>1909</v>
      </c>
      <c r="L42" s="44" t="s">
        <v>1916</v>
      </c>
      <c r="M42" s="44" t="s">
        <v>1771</v>
      </c>
      <c r="N42" s="44" t="s">
        <v>1</v>
      </c>
      <c r="O42" s="196">
        <f>COUNTIF(Table48[[#This Row],[CMMI Comprehensive Primary Care Plus (CPC+)
Version Date: CY 2021]:[CMS Merit-based Incentive Payment System (MIPS)
Version Date: CY 2021]],"*yes*")</f>
        <v>0</v>
      </c>
      <c r="P42" s="197"/>
      <c r="Q42" s="197"/>
      <c r="R42" s="197"/>
      <c r="S42" s="197"/>
      <c r="T42" s="44"/>
      <c r="U42" s="197"/>
      <c r="V42" s="197"/>
      <c r="W42" s="197"/>
      <c r="X42" s="197"/>
      <c r="Y42" s="197"/>
      <c r="Z42" s="197"/>
      <c r="AA42" s="197"/>
      <c r="AB42" s="44"/>
      <c r="AC42" s="197"/>
      <c r="AD42" s="197"/>
      <c r="AE42" s="44"/>
      <c r="AF42" s="197"/>
      <c r="AG42" s="197"/>
      <c r="AH42" s="44"/>
    </row>
    <row r="43" spans="1:34" s="26" customFormat="1" ht="76.5" customHeight="1">
      <c r="A43" s="232" t="s">
        <v>463</v>
      </c>
      <c r="B43" s="51" t="s">
        <v>3523</v>
      </c>
      <c r="C43" s="51" t="s">
        <v>104</v>
      </c>
      <c r="D43" s="51" t="s">
        <v>2401</v>
      </c>
      <c r="E43" s="181" t="s">
        <v>1995</v>
      </c>
      <c r="F43" s="54"/>
      <c r="G43" s="54"/>
      <c r="H43" s="170" t="s">
        <v>1520</v>
      </c>
      <c r="I43" s="44" t="s">
        <v>1911</v>
      </c>
      <c r="J43" s="44" t="s">
        <v>1922</v>
      </c>
      <c r="K43" s="44" t="s">
        <v>1909</v>
      </c>
      <c r="L43" s="44" t="s">
        <v>1916</v>
      </c>
      <c r="M43" s="44" t="s">
        <v>1771</v>
      </c>
      <c r="N43" s="44" t="s">
        <v>1</v>
      </c>
      <c r="O43" s="196">
        <f>COUNTIF(Table48[[#This Row],[CMMI Comprehensive Primary Care Plus (CPC+)
Version Date: CY 2021]:[CMS Merit-based Incentive Payment System (MIPS)
Version Date: CY 2021]],"*yes*")</f>
        <v>0</v>
      </c>
      <c r="P43" s="197"/>
      <c r="Q43" s="197"/>
      <c r="R43" s="197"/>
      <c r="S43" s="197"/>
      <c r="T43" s="44"/>
      <c r="U43" s="197"/>
      <c r="V43" s="197"/>
      <c r="W43" s="197"/>
      <c r="X43" s="197" t="s">
        <v>2529</v>
      </c>
      <c r="Y43" s="197"/>
      <c r="Z43" s="197"/>
      <c r="AA43" s="197"/>
      <c r="AB43" s="44"/>
      <c r="AC43" s="197"/>
      <c r="AD43" s="197" t="s">
        <v>1</v>
      </c>
      <c r="AE43" s="44" t="s">
        <v>1</v>
      </c>
      <c r="AF43" s="197"/>
      <c r="AG43" s="197"/>
      <c r="AH43" s="44" t="s">
        <v>1</v>
      </c>
    </row>
    <row r="44" spans="1:34" s="26" customFormat="1" ht="76.5" customHeight="1">
      <c r="A44" s="141" t="s">
        <v>464</v>
      </c>
      <c r="B44" s="51" t="s">
        <v>3524</v>
      </c>
      <c r="C44" s="51" t="s">
        <v>204</v>
      </c>
      <c r="D44" s="51" t="s">
        <v>2401</v>
      </c>
      <c r="E44" s="181" t="s">
        <v>1995</v>
      </c>
      <c r="F44" s="54" t="s">
        <v>3525</v>
      </c>
      <c r="G44" s="54"/>
      <c r="H44" s="170" t="s">
        <v>1523</v>
      </c>
      <c r="I44" s="44" t="s">
        <v>1907</v>
      </c>
      <c r="J44" s="44" t="s">
        <v>1919</v>
      </c>
      <c r="K44" s="44" t="s">
        <v>1909</v>
      </c>
      <c r="L44" s="44" t="s">
        <v>1916</v>
      </c>
      <c r="M44" s="44" t="s">
        <v>5</v>
      </c>
      <c r="N44" s="44"/>
      <c r="O44" s="196">
        <f>COUNTIF(Table48[[#This Row],[CMMI Comprehensive Primary Care Plus (CPC+)
Version Date: CY 2021]:[CMS Merit-based Incentive Payment System (MIPS)
Version Date: CY 2021]],"*yes*")</f>
        <v>1</v>
      </c>
      <c r="P44" s="197"/>
      <c r="Q44" s="197"/>
      <c r="R44" s="197"/>
      <c r="S44" s="197"/>
      <c r="T44" s="44"/>
      <c r="U44" s="197"/>
      <c r="V44" s="197"/>
      <c r="W44" s="197" t="s">
        <v>1</v>
      </c>
      <c r="X44" s="197" t="s">
        <v>2529</v>
      </c>
      <c r="Y44" s="197"/>
      <c r="Z44" s="197"/>
      <c r="AA44" s="197"/>
      <c r="AB44" s="44"/>
      <c r="AC44" s="197" t="s">
        <v>1</v>
      </c>
      <c r="AD44" s="197" t="s">
        <v>1</v>
      </c>
      <c r="AE44" s="44"/>
      <c r="AF44" s="197"/>
      <c r="AG44" s="197"/>
      <c r="AH44" s="44" t="s">
        <v>1</v>
      </c>
    </row>
    <row r="45" spans="1:34" s="26" customFormat="1" ht="76.5" customHeight="1">
      <c r="A45" s="232" t="s">
        <v>465</v>
      </c>
      <c r="B45" s="51" t="s">
        <v>2213</v>
      </c>
      <c r="C45" s="51" t="s">
        <v>85</v>
      </c>
      <c r="D45" s="51" t="s">
        <v>2401</v>
      </c>
      <c r="E45" s="181" t="s">
        <v>1995</v>
      </c>
      <c r="F45" s="58" t="s">
        <v>2648</v>
      </c>
      <c r="G45" s="58" t="s">
        <v>3288</v>
      </c>
      <c r="H45" s="170" t="s">
        <v>1526</v>
      </c>
      <c r="I45" s="44" t="s">
        <v>1911</v>
      </c>
      <c r="J45" s="44" t="s">
        <v>1922</v>
      </c>
      <c r="K45" s="44" t="s">
        <v>1915</v>
      </c>
      <c r="L45" s="44" t="s">
        <v>1916</v>
      </c>
      <c r="M45" s="44" t="s">
        <v>1771</v>
      </c>
      <c r="N45" s="44" t="s">
        <v>1</v>
      </c>
      <c r="O45" s="196">
        <f>COUNTIF(Table48[[#This Row],[CMMI Comprehensive Primary Care Plus (CPC+)
Version Date: CY 2021]:[CMS Merit-based Incentive Payment System (MIPS)
Version Date: CY 2021]],"*yes*")</f>
        <v>6</v>
      </c>
      <c r="P45" s="197" t="s">
        <v>1</v>
      </c>
      <c r="Q45" s="197"/>
      <c r="R45" s="197" t="s">
        <v>1</v>
      </c>
      <c r="S45" s="197" t="s">
        <v>1</v>
      </c>
      <c r="T45" s="44"/>
      <c r="U45" s="197" t="s">
        <v>2193</v>
      </c>
      <c r="V45" s="197" t="s">
        <v>3454</v>
      </c>
      <c r="W45" s="197" t="s">
        <v>1</v>
      </c>
      <c r="X45" s="197" t="s">
        <v>2529</v>
      </c>
      <c r="Y45" s="197"/>
      <c r="Z45" s="197"/>
      <c r="AA45" s="197"/>
      <c r="AB45" s="44"/>
      <c r="AC45" s="197" t="s">
        <v>1</v>
      </c>
      <c r="AD45" s="197" t="s">
        <v>1</v>
      </c>
      <c r="AE45" s="44"/>
      <c r="AF45" s="197" t="s">
        <v>1</v>
      </c>
      <c r="AG45" s="197"/>
      <c r="AH45" s="44" t="s">
        <v>1</v>
      </c>
    </row>
    <row r="46" spans="1:34" s="26" customFormat="1" ht="76.5" customHeight="1">
      <c r="A46" s="232" t="s">
        <v>466</v>
      </c>
      <c r="B46" s="51" t="s">
        <v>628</v>
      </c>
      <c r="C46" s="51" t="s">
        <v>629</v>
      </c>
      <c r="D46" s="51" t="s">
        <v>2402</v>
      </c>
      <c r="E46" s="181" t="s">
        <v>1995</v>
      </c>
      <c r="F46" s="58"/>
      <c r="G46" s="58"/>
      <c r="H46" s="170" t="s">
        <v>1627</v>
      </c>
      <c r="I46" s="44" t="s">
        <v>1911</v>
      </c>
      <c r="J46" s="44" t="s">
        <v>1922</v>
      </c>
      <c r="K46" s="44" t="s">
        <v>1909</v>
      </c>
      <c r="L46" s="44" t="s">
        <v>1910</v>
      </c>
      <c r="M46" s="44" t="s">
        <v>1771</v>
      </c>
      <c r="N46" s="44" t="s">
        <v>1</v>
      </c>
      <c r="O46" s="196">
        <f>COUNTIF(Table48[[#This Row],[CMMI Comprehensive Primary Care Plus (CPC+)
Version Date: CY 2021]:[CMS Merit-based Incentive Payment System (MIPS)
Version Date: CY 2021]],"*yes*")</f>
        <v>0</v>
      </c>
      <c r="P46" s="197"/>
      <c r="Q46" s="197"/>
      <c r="R46" s="197"/>
      <c r="S46" s="197"/>
      <c r="T46" s="44"/>
      <c r="U46" s="197"/>
      <c r="V46" s="197"/>
      <c r="W46" s="197"/>
      <c r="X46" s="197"/>
      <c r="Y46" s="197"/>
      <c r="Z46" s="197"/>
      <c r="AA46" s="197"/>
      <c r="AB46" s="44"/>
      <c r="AC46" s="197"/>
      <c r="AD46" s="197"/>
      <c r="AE46" s="44"/>
      <c r="AF46" s="197"/>
      <c r="AG46" s="197"/>
      <c r="AH46" s="44"/>
    </row>
    <row r="47" spans="1:34" s="26" customFormat="1" ht="76.5" customHeight="1">
      <c r="A47" s="141" t="s">
        <v>467</v>
      </c>
      <c r="B47" s="51" t="s">
        <v>1616</v>
      </c>
      <c r="C47" s="51" t="s">
        <v>132</v>
      </c>
      <c r="D47" s="51" t="s">
        <v>2401</v>
      </c>
      <c r="E47" s="181" t="s">
        <v>1995</v>
      </c>
      <c r="F47" s="58"/>
      <c r="G47" s="58"/>
      <c r="H47" s="170" t="s">
        <v>1533</v>
      </c>
      <c r="I47" s="44" t="s">
        <v>1911</v>
      </c>
      <c r="J47" s="44" t="s">
        <v>1922</v>
      </c>
      <c r="K47" s="44" t="s">
        <v>1915</v>
      </c>
      <c r="L47" s="44" t="s">
        <v>1916</v>
      </c>
      <c r="M47" s="44" t="s">
        <v>1771</v>
      </c>
      <c r="N47" s="44" t="s">
        <v>1</v>
      </c>
      <c r="O47" s="196">
        <f>COUNTIF(Table48[[#This Row],[CMMI Comprehensive Primary Care Plus (CPC+)
Version Date: CY 2021]:[CMS Merit-based Incentive Payment System (MIPS)
Version Date: CY 2021]],"*yes*")</f>
        <v>0</v>
      </c>
      <c r="P47" s="197"/>
      <c r="Q47" s="197"/>
      <c r="R47" s="197"/>
      <c r="S47" s="197"/>
      <c r="T47" s="44"/>
      <c r="U47" s="197"/>
      <c r="V47" s="197"/>
      <c r="W47" s="197"/>
      <c r="X47" s="197"/>
      <c r="Y47" s="197"/>
      <c r="Z47" s="197"/>
      <c r="AA47" s="197"/>
      <c r="AB47" s="44"/>
      <c r="AC47" s="197" t="s">
        <v>1</v>
      </c>
      <c r="AD47" s="197" t="s">
        <v>1</v>
      </c>
      <c r="AE47" s="44"/>
      <c r="AF47" s="197"/>
      <c r="AG47" s="197"/>
      <c r="AH47" s="44" t="s">
        <v>1</v>
      </c>
    </row>
    <row r="48" spans="1:34" s="26" customFormat="1" ht="76.5" customHeight="1">
      <c r="A48" s="141" t="s">
        <v>468</v>
      </c>
      <c r="B48" s="51" t="s">
        <v>133</v>
      </c>
      <c r="C48" s="51" t="s">
        <v>38</v>
      </c>
      <c r="D48" s="51" t="s">
        <v>2401</v>
      </c>
      <c r="E48" s="181" t="s">
        <v>1995</v>
      </c>
      <c r="F48" s="58" t="s">
        <v>2649</v>
      </c>
      <c r="G48" s="58" t="s">
        <v>3326</v>
      </c>
      <c r="H48" s="170" t="s">
        <v>1534</v>
      </c>
      <c r="I48" s="44" t="s">
        <v>1911</v>
      </c>
      <c r="J48" s="44" t="s">
        <v>1922</v>
      </c>
      <c r="K48" s="44" t="s">
        <v>1909</v>
      </c>
      <c r="L48" s="44" t="s">
        <v>1916</v>
      </c>
      <c r="M48" s="44" t="s">
        <v>1771</v>
      </c>
      <c r="N48" s="44" t="s">
        <v>1</v>
      </c>
      <c r="O48" s="43">
        <f>COUNTIF(Table48[[#This Row],[CMMI Comprehensive Primary Care Plus (CPC+)
Version Date: CY 2021]:[CMS Merit-based Incentive Payment System (MIPS)
Version Date: CY 2021]],"*yes*")</f>
        <v>2</v>
      </c>
      <c r="P48" s="197"/>
      <c r="Q48" s="197"/>
      <c r="R48" s="197"/>
      <c r="S48" s="197" t="s">
        <v>1</v>
      </c>
      <c r="T48" s="44"/>
      <c r="U48" s="197"/>
      <c r="V48" s="197"/>
      <c r="W48" s="197" t="s">
        <v>1</v>
      </c>
      <c r="X48" s="197" t="s">
        <v>2529</v>
      </c>
      <c r="Y48" s="197"/>
      <c r="Z48" s="197"/>
      <c r="AA48" s="197"/>
      <c r="AB48" s="44"/>
      <c r="AC48" s="197" t="s">
        <v>1</v>
      </c>
      <c r="AD48" s="197" t="s">
        <v>1</v>
      </c>
      <c r="AE48" s="44"/>
      <c r="AF48" s="197"/>
      <c r="AG48" s="197"/>
      <c r="AH48" s="44"/>
    </row>
    <row r="49" spans="1:34" s="26" customFormat="1" ht="76.5" customHeight="1">
      <c r="A49" s="141" t="s">
        <v>469</v>
      </c>
      <c r="B49" s="51" t="s">
        <v>107</v>
      </c>
      <c r="C49" s="51" t="s">
        <v>103</v>
      </c>
      <c r="D49" s="53" t="s">
        <v>2402</v>
      </c>
      <c r="E49" s="181" t="s">
        <v>1995</v>
      </c>
      <c r="F49" s="58"/>
      <c r="G49" s="58"/>
      <c r="H49" s="170" t="s">
        <v>1535</v>
      </c>
      <c r="I49" s="44" t="s">
        <v>1911</v>
      </c>
      <c r="J49" s="44" t="s">
        <v>1922</v>
      </c>
      <c r="K49" s="44" t="s">
        <v>1909</v>
      </c>
      <c r="L49" s="44" t="s">
        <v>1916</v>
      </c>
      <c r="M49" s="44" t="s">
        <v>1771</v>
      </c>
      <c r="N49" s="44"/>
      <c r="O49" s="199">
        <f>COUNTIF(Table48[[#This Row],[CMMI Comprehensive Primary Care Plus (CPC+)
Version Date: CY 2021]:[CMS Merit-based Incentive Payment System (MIPS)
Version Date: CY 2021]],"*yes*")</f>
        <v>0</v>
      </c>
      <c r="P49" s="197"/>
      <c r="Q49" s="197"/>
      <c r="R49" s="197"/>
      <c r="S49" s="197"/>
      <c r="T49" s="44"/>
      <c r="U49" s="197"/>
      <c r="V49" s="197"/>
      <c r="W49" s="197"/>
      <c r="X49" s="197"/>
      <c r="Y49" s="197"/>
      <c r="Z49" s="197"/>
      <c r="AA49" s="197"/>
      <c r="AB49" s="44"/>
      <c r="AC49" s="197"/>
      <c r="AD49" s="197"/>
      <c r="AE49" s="44"/>
      <c r="AF49" s="197"/>
      <c r="AG49" s="197"/>
      <c r="AH49" s="44"/>
    </row>
    <row r="50" spans="1:34" s="26" customFormat="1" ht="76.5" customHeight="1">
      <c r="A50" s="141" t="s">
        <v>470</v>
      </c>
      <c r="B50" s="51" t="s">
        <v>134</v>
      </c>
      <c r="C50" s="51" t="s">
        <v>95</v>
      </c>
      <c r="D50" s="53" t="s">
        <v>2402</v>
      </c>
      <c r="E50" s="181" t="s">
        <v>1995</v>
      </c>
      <c r="F50" s="58"/>
      <c r="G50" s="58"/>
      <c r="H50" s="170" t="s">
        <v>1536</v>
      </c>
      <c r="I50" s="44" t="s">
        <v>1911</v>
      </c>
      <c r="J50" s="44" t="s">
        <v>1922</v>
      </c>
      <c r="K50" s="44" t="s">
        <v>1915</v>
      </c>
      <c r="L50" s="44" t="s">
        <v>1916</v>
      </c>
      <c r="M50" s="44" t="s">
        <v>1771</v>
      </c>
      <c r="N50" s="44"/>
      <c r="O50" s="199">
        <f>COUNTIF(Table48[[#This Row],[CMMI Comprehensive Primary Care Plus (CPC+)
Version Date: CY 2021]:[CMS Merit-based Incentive Payment System (MIPS)
Version Date: CY 2021]],"*yes*")</f>
        <v>0</v>
      </c>
      <c r="P50" s="197"/>
      <c r="Q50" s="197"/>
      <c r="R50" s="197"/>
      <c r="S50" s="197"/>
      <c r="T50" s="44"/>
      <c r="U50" s="197"/>
      <c r="V50" s="197"/>
      <c r="W50" s="197"/>
      <c r="X50" s="197"/>
      <c r="Y50" s="197"/>
      <c r="Z50" s="197"/>
      <c r="AA50" s="197"/>
      <c r="AB50" s="44"/>
      <c r="AC50" s="197"/>
      <c r="AD50" s="197"/>
      <c r="AE50" s="44"/>
      <c r="AF50" s="197"/>
      <c r="AG50" s="197"/>
      <c r="AH50" s="44"/>
    </row>
    <row r="51" spans="1:34" s="26" customFormat="1" ht="76.5" customHeight="1">
      <c r="A51" s="232" t="s">
        <v>471</v>
      </c>
      <c r="B51" s="51" t="s">
        <v>917</v>
      </c>
      <c r="C51" s="51" t="s">
        <v>3171</v>
      </c>
      <c r="D51" s="53" t="s">
        <v>2402</v>
      </c>
      <c r="E51" s="181" t="s">
        <v>1979</v>
      </c>
      <c r="F51" s="58"/>
      <c r="G51" s="58"/>
      <c r="H51" s="170" t="s">
        <v>1825</v>
      </c>
      <c r="I51" s="44" t="s">
        <v>1911</v>
      </c>
      <c r="J51" s="44" t="s">
        <v>1914</v>
      </c>
      <c r="K51" s="44" t="s">
        <v>1909</v>
      </c>
      <c r="L51" s="44" t="s">
        <v>1916</v>
      </c>
      <c r="M51" s="44" t="s">
        <v>327</v>
      </c>
      <c r="N51" s="44" t="s">
        <v>1</v>
      </c>
      <c r="O51" s="199">
        <f>COUNTIF(Table48[[#This Row],[CMMI Comprehensive Primary Care Plus (CPC+)
Version Date: CY 2021]:[CMS Merit-based Incentive Payment System (MIPS)
Version Date: CY 2021]],"*yes*")</f>
        <v>0</v>
      </c>
      <c r="P51" s="197"/>
      <c r="Q51" s="197"/>
      <c r="R51" s="197"/>
      <c r="S51" s="197"/>
      <c r="T51" s="44"/>
      <c r="U51" s="197"/>
      <c r="V51" s="197"/>
      <c r="W51" s="197"/>
      <c r="X51" s="197"/>
      <c r="Y51" s="197"/>
      <c r="Z51" s="197"/>
      <c r="AA51" s="197"/>
      <c r="AB51" s="44"/>
      <c r="AC51" s="197"/>
      <c r="AD51" s="197"/>
      <c r="AE51" s="44"/>
      <c r="AF51" s="197"/>
      <c r="AG51" s="197"/>
      <c r="AH51" s="44"/>
    </row>
    <row r="52" spans="1:34" s="26" customFormat="1" ht="76.5" customHeight="1">
      <c r="A52" s="232" t="s">
        <v>472</v>
      </c>
      <c r="B52" s="51" t="s">
        <v>2117</v>
      </c>
      <c r="C52" s="51" t="s">
        <v>45</v>
      </c>
      <c r="D52" s="53" t="s">
        <v>2401</v>
      </c>
      <c r="E52" s="181" t="s">
        <v>135</v>
      </c>
      <c r="F52" s="58" t="s">
        <v>2634</v>
      </c>
      <c r="G52" s="58"/>
      <c r="H52" s="170" t="s">
        <v>1537</v>
      </c>
      <c r="I52" s="44" t="s">
        <v>1911</v>
      </c>
      <c r="J52" s="44" t="s">
        <v>1914</v>
      </c>
      <c r="K52" s="44" t="s">
        <v>1909</v>
      </c>
      <c r="L52" s="44" t="s">
        <v>1916</v>
      </c>
      <c r="M52" s="44" t="s">
        <v>327</v>
      </c>
      <c r="N52" s="44" t="s">
        <v>1</v>
      </c>
      <c r="O52" s="43">
        <f>COUNTIF(Table48[[#This Row],[CMMI Comprehensive Primary Care Plus (CPC+)
Version Date: CY 2021]:[CMS Merit-based Incentive Payment System (MIPS)
Version Date: CY 2021]],"*yes*")</f>
        <v>1</v>
      </c>
      <c r="P52" s="197"/>
      <c r="Q52" s="197"/>
      <c r="R52" s="197"/>
      <c r="S52" s="197"/>
      <c r="T52" s="44"/>
      <c r="U52" s="197"/>
      <c r="V52" s="197"/>
      <c r="W52" s="197" t="s">
        <v>1</v>
      </c>
      <c r="X52" s="197" t="s">
        <v>2500</v>
      </c>
      <c r="Y52" s="197"/>
      <c r="Z52" s="197"/>
      <c r="AA52" s="197"/>
      <c r="AB52" s="44"/>
      <c r="AC52" s="197"/>
      <c r="AD52" s="197"/>
      <c r="AE52" s="44"/>
      <c r="AF52" s="197"/>
      <c r="AG52" s="197"/>
      <c r="AH52" s="44"/>
    </row>
    <row r="53" spans="1:34" s="26" customFormat="1" ht="76.5" customHeight="1">
      <c r="A53" s="141" t="s">
        <v>473</v>
      </c>
      <c r="B53" s="51" t="s">
        <v>1618</v>
      </c>
      <c r="C53" s="51" t="s">
        <v>66</v>
      </c>
      <c r="D53" s="53" t="s">
        <v>2401</v>
      </c>
      <c r="E53" s="181" t="s">
        <v>135</v>
      </c>
      <c r="F53" s="58" t="s">
        <v>2635</v>
      </c>
      <c r="G53" s="58"/>
      <c r="H53" s="170" t="s">
        <v>1538</v>
      </c>
      <c r="I53" s="44" t="s">
        <v>1911</v>
      </c>
      <c r="J53" s="44" t="s">
        <v>1914</v>
      </c>
      <c r="K53" s="44" t="s">
        <v>1909</v>
      </c>
      <c r="L53" s="44" t="s">
        <v>1916</v>
      </c>
      <c r="M53" s="44" t="s">
        <v>327</v>
      </c>
      <c r="N53" s="44" t="s">
        <v>1</v>
      </c>
      <c r="O53" s="43">
        <f>COUNTIF(Table48[[#This Row],[CMMI Comprehensive Primary Care Plus (CPC+)
Version Date: CY 2021]:[CMS Merit-based Incentive Payment System (MIPS)
Version Date: CY 2021]],"*yes*")</f>
        <v>1</v>
      </c>
      <c r="P53" s="197"/>
      <c r="Q53" s="197"/>
      <c r="R53" s="197"/>
      <c r="S53" s="197"/>
      <c r="T53" s="44"/>
      <c r="U53" s="197"/>
      <c r="V53" s="197"/>
      <c r="W53" s="197" t="s">
        <v>1</v>
      </c>
      <c r="X53" s="197" t="s">
        <v>2500</v>
      </c>
      <c r="Y53" s="197"/>
      <c r="Z53" s="197"/>
      <c r="AA53" s="197"/>
      <c r="AB53" s="44"/>
      <c r="AC53" s="197"/>
      <c r="AD53" s="197"/>
      <c r="AE53" s="44"/>
      <c r="AF53" s="197"/>
      <c r="AG53" s="197"/>
      <c r="AH53" s="44"/>
    </row>
    <row r="54" spans="1:34" s="26" customFormat="1" ht="76.5" customHeight="1">
      <c r="A54" s="232" t="s">
        <v>474</v>
      </c>
      <c r="B54" s="51" t="s">
        <v>136</v>
      </c>
      <c r="C54" s="51" t="s">
        <v>41</v>
      </c>
      <c r="D54" s="53" t="s">
        <v>2401</v>
      </c>
      <c r="E54" s="181" t="s">
        <v>1995</v>
      </c>
      <c r="F54" s="58" t="s">
        <v>2696</v>
      </c>
      <c r="G54" s="58" t="s">
        <v>3099</v>
      </c>
      <c r="H54" s="170" t="s">
        <v>1539</v>
      </c>
      <c r="I54" s="44" t="s">
        <v>1911</v>
      </c>
      <c r="J54" s="44" t="s">
        <v>1914</v>
      </c>
      <c r="K54" s="44" t="s">
        <v>1909</v>
      </c>
      <c r="L54" s="44" t="s">
        <v>1916</v>
      </c>
      <c r="M54" s="44" t="s">
        <v>1771</v>
      </c>
      <c r="N54" s="44" t="s">
        <v>1</v>
      </c>
      <c r="O54" s="43">
        <f>COUNTIF(Table48[[#This Row],[CMMI Comprehensive Primary Care Plus (CPC+)
Version Date: CY 2021]:[CMS Merit-based Incentive Payment System (MIPS)
Version Date: CY 2021]],"*yes*")</f>
        <v>0</v>
      </c>
      <c r="P54" s="197"/>
      <c r="Q54" s="197"/>
      <c r="R54" s="197"/>
      <c r="S54" s="197"/>
      <c r="T54" s="44"/>
      <c r="U54" s="197"/>
      <c r="V54" s="197"/>
      <c r="W54" s="197"/>
      <c r="X54" s="197"/>
      <c r="Y54" s="197"/>
      <c r="Z54" s="197"/>
      <c r="AA54" s="197"/>
      <c r="AB54" s="44"/>
      <c r="AC54" s="197"/>
      <c r="AD54" s="197"/>
      <c r="AE54" s="44"/>
      <c r="AF54" s="197"/>
      <c r="AG54" s="197"/>
      <c r="AH54" s="44"/>
    </row>
    <row r="55" spans="1:34" s="26" customFormat="1" ht="76.5" customHeight="1">
      <c r="A55" s="141" t="s">
        <v>475</v>
      </c>
      <c r="B55" s="51" t="s">
        <v>2118</v>
      </c>
      <c r="C55" s="51" t="s">
        <v>8</v>
      </c>
      <c r="D55" s="51" t="s">
        <v>2401</v>
      </c>
      <c r="E55" s="181" t="s">
        <v>1995</v>
      </c>
      <c r="F55" s="58" t="s">
        <v>2588</v>
      </c>
      <c r="G55" s="58" t="s">
        <v>3348</v>
      </c>
      <c r="H55" s="170" t="s">
        <v>1541</v>
      </c>
      <c r="I55" s="44" t="s">
        <v>1907</v>
      </c>
      <c r="J55" s="44" t="s">
        <v>1919</v>
      </c>
      <c r="K55" s="44" t="s">
        <v>1909</v>
      </c>
      <c r="L55" s="44" t="s">
        <v>1910</v>
      </c>
      <c r="M55" s="44" t="s">
        <v>5</v>
      </c>
      <c r="N55" s="44" t="s">
        <v>1</v>
      </c>
      <c r="O55" s="43">
        <f>COUNTIF(Table48[[#This Row],[CMMI Comprehensive Primary Care Plus (CPC+)
Version Date: CY 2021]:[CMS Merit-based Incentive Payment System (MIPS)
Version Date: CY 2021]],"*yes*")</f>
        <v>2</v>
      </c>
      <c r="P55" s="197"/>
      <c r="Q55" s="197"/>
      <c r="R55" s="197"/>
      <c r="S55" s="197" t="s">
        <v>1</v>
      </c>
      <c r="T55" s="44"/>
      <c r="U55" s="197"/>
      <c r="V55" s="197"/>
      <c r="W55" s="197" t="s">
        <v>1</v>
      </c>
      <c r="X55" s="197" t="s">
        <v>3510</v>
      </c>
      <c r="Y55" s="197"/>
      <c r="Z55" s="197"/>
      <c r="AA55" s="197"/>
      <c r="AB55" s="44" t="s">
        <v>1</v>
      </c>
      <c r="AC55" s="197"/>
      <c r="AD55" s="197"/>
      <c r="AE55" s="44"/>
      <c r="AF55" s="197"/>
      <c r="AG55" s="197"/>
      <c r="AH55" s="44"/>
    </row>
    <row r="56" spans="1:34" s="26" customFormat="1" ht="76.5" customHeight="1">
      <c r="A56" s="232" t="s">
        <v>476</v>
      </c>
      <c r="B56" s="51" t="s">
        <v>2378</v>
      </c>
      <c r="C56" s="51" t="s">
        <v>39</v>
      </c>
      <c r="D56" s="53" t="s">
        <v>2401</v>
      </c>
      <c r="E56" s="181" t="s">
        <v>1979</v>
      </c>
      <c r="F56" s="54" t="s">
        <v>2633</v>
      </c>
      <c r="G56" s="54" t="s">
        <v>3340</v>
      </c>
      <c r="H56" s="170" t="s">
        <v>1543</v>
      </c>
      <c r="I56" s="44" t="s">
        <v>1911</v>
      </c>
      <c r="J56" s="44" t="s">
        <v>1914</v>
      </c>
      <c r="K56" s="44" t="s">
        <v>1909</v>
      </c>
      <c r="L56" s="44" t="s">
        <v>1916</v>
      </c>
      <c r="M56" s="44" t="s">
        <v>327</v>
      </c>
      <c r="N56" s="44" t="s">
        <v>1</v>
      </c>
      <c r="O56" s="43">
        <f>COUNTIF(Table48[[#This Row],[CMMI Comprehensive Primary Care Plus (CPC+)
Version Date: CY 2021]:[CMS Merit-based Incentive Payment System (MIPS)
Version Date: CY 2021]],"*yes*")</f>
        <v>2</v>
      </c>
      <c r="P56" s="197"/>
      <c r="Q56" s="197"/>
      <c r="R56" s="197"/>
      <c r="S56" s="197" t="s">
        <v>3341</v>
      </c>
      <c r="T56" s="44"/>
      <c r="U56" s="197"/>
      <c r="V56" s="197"/>
      <c r="W56" s="197" t="s">
        <v>1</v>
      </c>
      <c r="X56" s="197" t="s">
        <v>3528</v>
      </c>
      <c r="Y56" s="197"/>
      <c r="Z56" s="197"/>
      <c r="AA56" s="197"/>
      <c r="AB56" s="44"/>
      <c r="AC56" s="197"/>
      <c r="AD56" s="197"/>
      <c r="AE56" s="44"/>
      <c r="AF56" s="197"/>
      <c r="AG56" s="197"/>
      <c r="AH56" s="44"/>
    </row>
    <row r="57" spans="1:34" s="26" customFormat="1" ht="76.5" customHeight="1">
      <c r="A57" s="141" t="s">
        <v>477</v>
      </c>
      <c r="B57" s="51" t="s">
        <v>307</v>
      </c>
      <c r="C57" s="51" t="s">
        <v>205</v>
      </c>
      <c r="D57" s="51" t="s">
        <v>2401</v>
      </c>
      <c r="E57" s="181" t="s">
        <v>1995</v>
      </c>
      <c r="F57" s="58" t="s">
        <v>3112</v>
      </c>
      <c r="G57" s="58"/>
      <c r="H57" s="170" t="s">
        <v>1544</v>
      </c>
      <c r="I57" s="44" t="s">
        <v>1963</v>
      </c>
      <c r="J57" s="44" t="s">
        <v>1914</v>
      </c>
      <c r="K57" s="44" t="s">
        <v>1915</v>
      </c>
      <c r="L57" s="44" t="s">
        <v>1916</v>
      </c>
      <c r="M57" s="44" t="s">
        <v>5</v>
      </c>
      <c r="N57" s="44" t="s">
        <v>1</v>
      </c>
      <c r="O57" s="43">
        <f>COUNTIF(Table48[[#This Row],[CMMI Comprehensive Primary Care Plus (CPC+)
Version Date: CY 2021]:[CMS Merit-based Incentive Payment System (MIPS)
Version Date: CY 2021]],"*yes*")</f>
        <v>0</v>
      </c>
      <c r="P57" s="197"/>
      <c r="Q57" s="197"/>
      <c r="R57" s="197"/>
      <c r="S57" s="197"/>
      <c r="T57" s="44"/>
      <c r="U57" s="197"/>
      <c r="V57" s="197"/>
      <c r="W57" s="197"/>
      <c r="X57" s="197"/>
      <c r="Y57" s="197"/>
      <c r="Z57" s="197"/>
      <c r="AA57" s="197"/>
      <c r="AB57" s="44"/>
      <c r="AC57" s="197"/>
      <c r="AD57" s="197"/>
      <c r="AE57" s="44" t="s">
        <v>1</v>
      </c>
      <c r="AF57" s="197"/>
      <c r="AG57" s="197"/>
      <c r="AH57" s="44"/>
    </row>
    <row r="58" spans="1:34" s="26" customFormat="1" ht="76.5" customHeight="1">
      <c r="A58" s="232" t="s">
        <v>344</v>
      </c>
      <c r="B58" s="51" t="s">
        <v>3529</v>
      </c>
      <c r="C58" s="51" t="s">
        <v>3530</v>
      </c>
      <c r="D58" s="51" t="s">
        <v>2401</v>
      </c>
      <c r="E58" s="181" t="s">
        <v>1995</v>
      </c>
      <c r="F58" s="54"/>
      <c r="G58" s="54"/>
      <c r="H58" s="170" t="s">
        <v>3531</v>
      </c>
      <c r="I58" s="44" t="s">
        <v>1911</v>
      </c>
      <c r="J58" s="44" t="s">
        <v>1914</v>
      </c>
      <c r="K58" s="44" t="s">
        <v>1909</v>
      </c>
      <c r="L58" s="44" t="s">
        <v>1916</v>
      </c>
      <c r="M58" s="44" t="s">
        <v>1771</v>
      </c>
      <c r="N58" s="44" t="s">
        <v>1</v>
      </c>
      <c r="O58" s="43">
        <f>COUNTIF(Table48[[#This Row],[CMMI Comprehensive Primary Care Plus (CPC+)
Version Date: CY 2021]:[CMS Merit-based Incentive Payment System (MIPS)
Version Date: CY 2021]],"*yes*")</f>
        <v>0</v>
      </c>
      <c r="P58" s="197"/>
      <c r="Q58" s="197"/>
      <c r="R58" s="197"/>
      <c r="S58" s="197"/>
      <c r="T58" s="44"/>
      <c r="U58" s="197"/>
      <c r="V58" s="197"/>
      <c r="W58" s="197"/>
      <c r="X58" s="197"/>
      <c r="Y58" s="197"/>
      <c r="Z58" s="197"/>
      <c r="AA58" s="197"/>
      <c r="AB58" s="44"/>
      <c r="AC58" s="197"/>
      <c r="AD58" s="197"/>
      <c r="AE58" s="44"/>
      <c r="AF58" s="197"/>
      <c r="AG58" s="197"/>
      <c r="AH58" s="44"/>
    </row>
    <row r="59" spans="1:34" s="26" customFormat="1" ht="76.5" customHeight="1">
      <c r="A59" s="141" t="s">
        <v>478</v>
      </c>
      <c r="B59" s="51" t="s">
        <v>137</v>
      </c>
      <c r="C59" s="51" t="s">
        <v>62</v>
      </c>
      <c r="D59" s="51" t="s">
        <v>2402</v>
      </c>
      <c r="E59" s="181" t="s">
        <v>135</v>
      </c>
      <c r="F59" s="54"/>
      <c r="G59" s="54"/>
      <c r="H59" s="170" t="s">
        <v>1545</v>
      </c>
      <c r="I59" s="44" t="s">
        <v>1911</v>
      </c>
      <c r="J59" s="44" t="s">
        <v>1914</v>
      </c>
      <c r="K59" s="44" t="s">
        <v>1915</v>
      </c>
      <c r="L59" s="44" t="s">
        <v>1916</v>
      </c>
      <c r="M59" s="44" t="s">
        <v>1771</v>
      </c>
      <c r="N59" s="44" t="s">
        <v>1</v>
      </c>
      <c r="O59" s="43">
        <f>COUNTIF(Table48[[#This Row],[CMMI Comprehensive Primary Care Plus (CPC+)
Version Date: CY 2021]:[CMS Merit-based Incentive Payment System (MIPS)
Version Date: CY 2021]],"*yes*")</f>
        <v>0</v>
      </c>
      <c r="P59" s="197"/>
      <c r="Q59" s="197"/>
      <c r="R59" s="197"/>
      <c r="S59" s="197"/>
      <c r="T59" s="44"/>
      <c r="U59" s="197"/>
      <c r="V59" s="197"/>
      <c r="W59" s="197"/>
      <c r="X59" s="197"/>
      <c r="Y59" s="197"/>
      <c r="Z59" s="197"/>
      <c r="AA59" s="197"/>
      <c r="AB59" s="44"/>
      <c r="AC59" s="197"/>
      <c r="AD59" s="197"/>
      <c r="AE59" s="44"/>
      <c r="AF59" s="197"/>
      <c r="AG59" s="197"/>
      <c r="AH59" s="44"/>
    </row>
    <row r="60" spans="1:34" s="26" customFormat="1" ht="76.5" customHeight="1">
      <c r="A60" s="250" t="s">
        <v>479</v>
      </c>
      <c r="B60" s="51" t="s">
        <v>138</v>
      </c>
      <c r="C60" s="51" t="s">
        <v>42</v>
      </c>
      <c r="D60" s="51" t="s">
        <v>2402</v>
      </c>
      <c r="E60" s="181" t="s">
        <v>1995</v>
      </c>
      <c r="F60" s="55"/>
      <c r="G60" s="55"/>
      <c r="H60" s="170" t="s">
        <v>1546</v>
      </c>
      <c r="I60" s="189" t="s">
        <v>1911</v>
      </c>
      <c r="J60" s="44" t="s">
        <v>1914</v>
      </c>
      <c r="K60" s="44" t="s">
        <v>1915</v>
      </c>
      <c r="L60" s="44" t="s">
        <v>1916</v>
      </c>
      <c r="M60" s="44" t="s">
        <v>1771</v>
      </c>
      <c r="N60" s="44" t="s">
        <v>1</v>
      </c>
      <c r="O60" s="196">
        <f>COUNTIF(Table48[[#This Row],[CMMI Comprehensive Primary Care Plus (CPC+)
Version Date: CY 2021]:[CMS Merit-based Incentive Payment System (MIPS)
Version Date: CY 2021]],"*yes*")</f>
        <v>0</v>
      </c>
      <c r="P60" s="197"/>
      <c r="Q60" s="197"/>
      <c r="R60" s="197"/>
      <c r="S60" s="197"/>
      <c r="T60" s="44"/>
      <c r="U60" s="197"/>
      <c r="V60" s="197"/>
      <c r="W60" s="197"/>
      <c r="X60" s="197"/>
      <c r="Y60" s="197"/>
      <c r="Z60" s="197"/>
      <c r="AA60" s="197"/>
      <c r="AB60" s="44"/>
      <c r="AC60" s="197"/>
      <c r="AD60" s="197"/>
      <c r="AE60" s="44"/>
      <c r="AF60" s="197"/>
      <c r="AG60" s="197"/>
      <c r="AH60" s="44"/>
    </row>
    <row r="61" spans="1:34" s="26" customFormat="1" ht="76.5" customHeight="1">
      <c r="A61" s="232" t="s">
        <v>480</v>
      </c>
      <c r="B61" s="51" t="s">
        <v>2855</v>
      </c>
      <c r="C61" s="51" t="s">
        <v>1038</v>
      </c>
      <c r="D61" s="51" t="s">
        <v>2401</v>
      </c>
      <c r="E61" s="181" t="s">
        <v>1703</v>
      </c>
      <c r="F61" s="54"/>
      <c r="G61" s="54"/>
      <c r="H61" s="170" t="s">
        <v>3532</v>
      </c>
      <c r="I61" s="44" t="s">
        <v>1911</v>
      </c>
      <c r="J61" s="44" t="s">
        <v>1914</v>
      </c>
      <c r="K61" s="44" t="s">
        <v>1915</v>
      </c>
      <c r="L61" s="44" t="s">
        <v>1916</v>
      </c>
      <c r="M61" s="44" t="s">
        <v>327</v>
      </c>
      <c r="N61" s="44" t="s">
        <v>1</v>
      </c>
      <c r="O61" s="196">
        <f>COUNTIF(Table48[[#This Row],[CMMI Comprehensive Primary Care Plus (CPC+)
Version Date: CY 2021]:[CMS Merit-based Incentive Payment System (MIPS)
Version Date: CY 2021]],"*yes*")</f>
        <v>0</v>
      </c>
      <c r="P61" s="197"/>
      <c r="Q61" s="197"/>
      <c r="R61" s="197"/>
      <c r="S61" s="197"/>
      <c r="T61" s="44"/>
      <c r="U61" s="197"/>
      <c r="V61" s="197"/>
      <c r="W61" s="197"/>
      <c r="X61" s="197"/>
      <c r="Y61" s="197"/>
      <c r="Z61" s="197"/>
      <c r="AA61" s="197"/>
      <c r="AB61" s="44" t="s">
        <v>1</v>
      </c>
      <c r="AC61" s="197"/>
      <c r="AD61" s="197"/>
      <c r="AE61" s="44"/>
      <c r="AF61" s="197"/>
      <c r="AG61" s="197"/>
      <c r="AH61" s="44"/>
    </row>
    <row r="62" spans="1:34" s="26" customFormat="1" ht="76.5" customHeight="1">
      <c r="A62" s="141" t="s">
        <v>481</v>
      </c>
      <c r="B62" s="51" t="s">
        <v>2119</v>
      </c>
      <c r="C62" s="51" t="s">
        <v>88</v>
      </c>
      <c r="D62" s="51" t="s">
        <v>2401</v>
      </c>
      <c r="E62" s="181" t="s">
        <v>1979</v>
      </c>
      <c r="F62" s="58" t="s">
        <v>2676</v>
      </c>
      <c r="G62" s="58" t="s">
        <v>3327</v>
      </c>
      <c r="H62" s="170" t="s">
        <v>1548</v>
      </c>
      <c r="I62" s="44" t="s">
        <v>1911</v>
      </c>
      <c r="J62" s="44" t="s">
        <v>1914</v>
      </c>
      <c r="K62" s="44" t="s">
        <v>1909</v>
      </c>
      <c r="L62" s="44" t="s">
        <v>1916</v>
      </c>
      <c r="M62" s="44" t="s">
        <v>327</v>
      </c>
      <c r="N62" s="44" t="s">
        <v>1</v>
      </c>
      <c r="O62" s="196">
        <f>COUNTIF(Table48[[#This Row],[CMMI Comprehensive Primary Care Plus (CPC+)
Version Date: CY 2021]:[CMS Merit-based Incentive Payment System (MIPS)
Version Date: CY 2021]],"*yes*")</f>
        <v>2</v>
      </c>
      <c r="P62" s="197"/>
      <c r="Q62" s="197"/>
      <c r="R62" s="197"/>
      <c r="S62" s="197" t="s">
        <v>3328</v>
      </c>
      <c r="T62" s="44"/>
      <c r="U62" s="197"/>
      <c r="V62" s="197"/>
      <c r="W62" s="197" t="s">
        <v>1</v>
      </c>
      <c r="X62" s="197" t="s">
        <v>3533</v>
      </c>
      <c r="Y62" s="197"/>
      <c r="Z62" s="197"/>
      <c r="AA62" s="197"/>
      <c r="AB62" s="44"/>
      <c r="AC62" s="197"/>
      <c r="AD62" s="197"/>
      <c r="AE62" s="44"/>
      <c r="AF62" s="197"/>
      <c r="AG62" s="197"/>
      <c r="AH62" s="44"/>
    </row>
    <row r="63" spans="1:34" s="26" customFormat="1" ht="76.5" customHeight="1">
      <c r="A63" s="232" t="s">
        <v>652</v>
      </c>
      <c r="B63" s="51" t="s">
        <v>2120</v>
      </c>
      <c r="C63" s="51" t="s">
        <v>50</v>
      </c>
      <c r="D63" s="53" t="s">
        <v>2401</v>
      </c>
      <c r="E63" s="181" t="s">
        <v>1979</v>
      </c>
      <c r="F63" s="58" t="s">
        <v>2675</v>
      </c>
      <c r="G63" s="58" t="s">
        <v>3339</v>
      </c>
      <c r="H63" s="170" t="s">
        <v>1549</v>
      </c>
      <c r="I63" s="44" t="s">
        <v>1911</v>
      </c>
      <c r="J63" s="44" t="s">
        <v>1914</v>
      </c>
      <c r="K63" s="44" t="s">
        <v>1909</v>
      </c>
      <c r="L63" s="44" t="s">
        <v>1916</v>
      </c>
      <c r="M63" s="44" t="s">
        <v>327</v>
      </c>
      <c r="N63" s="44" t="s">
        <v>1</v>
      </c>
      <c r="O63" s="43">
        <f>COUNTIF(Table48[[#This Row],[CMMI Comprehensive Primary Care Plus (CPC+)
Version Date: CY 2021]:[CMS Merit-based Incentive Payment System (MIPS)
Version Date: CY 2021]],"*yes*")</f>
        <v>2</v>
      </c>
      <c r="P63" s="197"/>
      <c r="Q63" s="197"/>
      <c r="R63" s="197"/>
      <c r="S63" s="197" t="s">
        <v>3338</v>
      </c>
      <c r="T63" s="44"/>
      <c r="U63" s="197"/>
      <c r="V63" s="197"/>
      <c r="W63" s="197" t="s">
        <v>1</v>
      </c>
      <c r="X63" s="197" t="s">
        <v>3534</v>
      </c>
      <c r="Y63" s="197"/>
      <c r="Z63" s="197"/>
      <c r="AA63" s="197"/>
      <c r="AB63" s="44"/>
      <c r="AC63" s="197"/>
      <c r="AD63" s="197"/>
      <c r="AE63" s="44"/>
      <c r="AF63" s="197"/>
      <c r="AG63" s="197"/>
      <c r="AH63" s="44"/>
    </row>
    <row r="64" spans="1:34" s="26" customFormat="1" ht="76.5" customHeight="1">
      <c r="A64" s="141" t="s">
        <v>653</v>
      </c>
      <c r="B64" s="51" t="s">
        <v>2121</v>
      </c>
      <c r="C64" s="51" t="s">
        <v>94</v>
      </c>
      <c r="D64" s="51" t="s">
        <v>2401</v>
      </c>
      <c r="E64" s="181" t="s">
        <v>1979</v>
      </c>
      <c r="F64" s="54" t="s">
        <v>2757</v>
      </c>
      <c r="G64" s="54" t="s">
        <v>3336</v>
      </c>
      <c r="H64" s="170" t="s">
        <v>3535</v>
      </c>
      <c r="I64" s="44" t="s">
        <v>1911</v>
      </c>
      <c r="J64" s="44" t="s">
        <v>1926</v>
      </c>
      <c r="K64" s="44" t="s">
        <v>1909</v>
      </c>
      <c r="L64" s="44" t="s">
        <v>1916</v>
      </c>
      <c r="M64" s="44" t="s">
        <v>1771</v>
      </c>
      <c r="N64" s="44"/>
      <c r="O64" s="43">
        <f>COUNTIF(Table48[[#This Row],[CMMI Comprehensive Primary Care Plus (CPC+)
Version Date: CY 2021]:[CMS Merit-based Incentive Payment System (MIPS)
Version Date: CY 2021]],"*yes*")</f>
        <v>2</v>
      </c>
      <c r="P64" s="197"/>
      <c r="Q64" s="197"/>
      <c r="R64" s="197"/>
      <c r="S64" s="197" t="s">
        <v>3337</v>
      </c>
      <c r="T64" s="44"/>
      <c r="U64" s="197"/>
      <c r="V64" s="197"/>
      <c r="W64" s="197" t="s">
        <v>1</v>
      </c>
      <c r="X64" s="197"/>
      <c r="Y64" s="197"/>
      <c r="Z64" s="197"/>
      <c r="AA64" s="197"/>
      <c r="AB64" s="44"/>
      <c r="AC64" s="197"/>
      <c r="AD64" s="197"/>
      <c r="AE64" s="44"/>
      <c r="AF64" s="197"/>
      <c r="AG64" s="197"/>
      <c r="AH64" s="44"/>
    </row>
    <row r="65" spans="1:34" s="26" customFormat="1" ht="76.5" customHeight="1">
      <c r="A65" s="232" t="s">
        <v>482</v>
      </c>
      <c r="B65" s="51" t="s">
        <v>764</v>
      </c>
      <c r="C65" s="51" t="s">
        <v>1039</v>
      </c>
      <c r="D65" s="53" t="s">
        <v>2401</v>
      </c>
      <c r="E65" s="181" t="s">
        <v>1970</v>
      </c>
      <c r="F65" s="54" t="s">
        <v>2576</v>
      </c>
      <c r="G65" s="54"/>
      <c r="H65" s="170" t="s">
        <v>1529</v>
      </c>
      <c r="I65" s="44" t="s">
        <v>1911</v>
      </c>
      <c r="J65" s="44" t="s">
        <v>1926</v>
      </c>
      <c r="K65" s="44" t="s">
        <v>1909</v>
      </c>
      <c r="L65" s="44" t="s">
        <v>1916</v>
      </c>
      <c r="M65" s="44" t="s">
        <v>1771</v>
      </c>
      <c r="N65" s="44"/>
      <c r="O65" s="43">
        <f>COUNTIF(Table48[[#This Row],[CMMI Comprehensive Primary Care Plus (CPC+)
Version Date: CY 2021]:[CMS Merit-based Incentive Payment System (MIPS)
Version Date: CY 2021]],"*yes*")</f>
        <v>1</v>
      </c>
      <c r="P65" s="197"/>
      <c r="Q65" s="197"/>
      <c r="R65" s="197"/>
      <c r="S65" s="197"/>
      <c r="T65" s="44"/>
      <c r="U65" s="197"/>
      <c r="V65" s="197"/>
      <c r="W65" s="197" t="s">
        <v>1</v>
      </c>
      <c r="X65" s="197"/>
      <c r="Y65" s="197"/>
      <c r="Z65" s="197"/>
      <c r="AA65" s="211"/>
      <c r="AB65" s="44"/>
      <c r="AC65" s="197"/>
      <c r="AD65" s="197"/>
      <c r="AE65" s="197"/>
      <c r="AF65" s="197"/>
      <c r="AG65" s="197"/>
      <c r="AH65" s="142"/>
    </row>
    <row r="66" spans="1:34" s="26" customFormat="1" ht="76.5" customHeight="1">
      <c r="A66" s="232" t="s">
        <v>483</v>
      </c>
      <c r="B66" s="51" t="s">
        <v>1621</v>
      </c>
      <c r="C66" s="51" t="s">
        <v>96</v>
      </c>
      <c r="D66" s="51" t="s">
        <v>2401</v>
      </c>
      <c r="E66" s="181" t="s">
        <v>1979</v>
      </c>
      <c r="F66" s="55" t="s">
        <v>2651</v>
      </c>
      <c r="G66" s="55" t="s">
        <v>3117</v>
      </c>
      <c r="H66" s="170" t="s">
        <v>3536</v>
      </c>
      <c r="I66" s="44" t="s">
        <v>1911</v>
      </c>
      <c r="J66" s="44" t="s">
        <v>1922</v>
      </c>
      <c r="K66" s="44" t="s">
        <v>1909</v>
      </c>
      <c r="L66" s="44" t="s">
        <v>1916</v>
      </c>
      <c r="M66" s="44" t="s">
        <v>1771</v>
      </c>
      <c r="N66" s="44" t="s">
        <v>1</v>
      </c>
      <c r="O66" s="43">
        <f>COUNTIF(Table48[[#This Row],[CMMI Comprehensive Primary Care Plus (CPC+)
Version Date: CY 2021]:[CMS Merit-based Incentive Payment System (MIPS)
Version Date: CY 2021]],"*yes*")</f>
        <v>0</v>
      </c>
      <c r="P66" s="197"/>
      <c r="Q66" s="197"/>
      <c r="R66" s="197"/>
      <c r="S66" s="197"/>
      <c r="T66" s="44"/>
      <c r="U66" s="197"/>
      <c r="V66" s="197"/>
      <c r="W66" s="197"/>
      <c r="X66" s="197"/>
      <c r="Y66" s="197"/>
      <c r="Z66" s="197"/>
      <c r="AA66" s="197"/>
      <c r="AB66" s="44"/>
      <c r="AC66" s="197"/>
      <c r="AD66" s="197"/>
      <c r="AE66" s="44"/>
      <c r="AF66" s="197"/>
      <c r="AG66" s="197"/>
      <c r="AH66" s="44"/>
    </row>
    <row r="67" spans="1:34" s="202" customFormat="1" ht="76.5" customHeight="1">
      <c r="A67" s="232" t="s">
        <v>484</v>
      </c>
      <c r="B67" s="51" t="s">
        <v>1622</v>
      </c>
      <c r="C67" s="51" t="s">
        <v>93</v>
      </c>
      <c r="D67" s="51" t="s">
        <v>2401</v>
      </c>
      <c r="E67" s="181" t="s">
        <v>1979</v>
      </c>
      <c r="F67" s="54" t="s">
        <v>2650</v>
      </c>
      <c r="G67" s="54" t="s">
        <v>3334</v>
      </c>
      <c r="H67" s="170" t="s">
        <v>1551</v>
      </c>
      <c r="I67" s="44" t="s">
        <v>1911</v>
      </c>
      <c r="J67" s="44" t="s">
        <v>1922</v>
      </c>
      <c r="K67" s="44" t="s">
        <v>1909</v>
      </c>
      <c r="L67" s="44" t="s">
        <v>1916</v>
      </c>
      <c r="M67" s="44" t="s">
        <v>1771</v>
      </c>
      <c r="N67" s="44" t="s">
        <v>1</v>
      </c>
      <c r="O67" s="43">
        <f>COUNTIF(Table48[[#This Row],[CMMI Comprehensive Primary Care Plus (CPC+)
Version Date: CY 2021]:[CMS Merit-based Incentive Payment System (MIPS)
Version Date: CY 2021]],"*yes*")</f>
        <v>2</v>
      </c>
      <c r="P67" s="197"/>
      <c r="Q67" s="197"/>
      <c r="R67" s="197"/>
      <c r="S67" s="197" t="s">
        <v>3335</v>
      </c>
      <c r="T67" s="44"/>
      <c r="U67" s="197"/>
      <c r="V67" s="197"/>
      <c r="W67" s="197" t="s">
        <v>1</v>
      </c>
      <c r="X67" s="197"/>
      <c r="Y67" s="197"/>
      <c r="Z67" s="197"/>
      <c r="AA67" s="197"/>
      <c r="AB67" s="44"/>
      <c r="AC67" s="197"/>
      <c r="AD67" s="197"/>
      <c r="AE67" s="44"/>
      <c r="AF67" s="197"/>
      <c r="AG67" s="197"/>
      <c r="AH67" s="44"/>
    </row>
    <row r="68" spans="1:34" s="26" customFormat="1" ht="76.5" customHeight="1">
      <c r="A68" s="141" t="s">
        <v>485</v>
      </c>
      <c r="B68" s="51" t="s">
        <v>765</v>
      </c>
      <c r="C68" s="51" t="s">
        <v>1040</v>
      </c>
      <c r="D68" s="51" t="s">
        <v>2402</v>
      </c>
      <c r="E68" s="181" t="s">
        <v>1979</v>
      </c>
      <c r="F68" s="55"/>
      <c r="G68" s="55"/>
      <c r="H68" s="170" t="s">
        <v>766</v>
      </c>
      <c r="I68" s="44" t="s">
        <v>1924</v>
      </c>
      <c r="J68" s="44" t="s">
        <v>1928</v>
      </c>
      <c r="K68" s="44" t="s">
        <v>1909</v>
      </c>
      <c r="L68" s="44" t="s">
        <v>1916</v>
      </c>
      <c r="M68" s="44" t="s">
        <v>327</v>
      </c>
      <c r="N68" s="44" t="s">
        <v>1</v>
      </c>
      <c r="O68" s="43">
        <f>COUNTIF(Table48[[#This Row],[CMMI Comprehensive Primary Care Plus (CPC+)
Version Date: CY 2021]:[CMS Merit-based Incentive Payment System (MIPS)
Version Date: CY 2021]],"*yes*")</f>
        <v>0</v>
      </c>
      <c r="P68" s="197"/>
      <c r="Q68" s="197"/>
      <c r="R68" s="197"/>
      <c r="S68" s="197"/>
      <c r="T68" s="44"/>
      <c r="U68" s="197"/>
      <c r="V68" s="197"/>
      <c r="W68" s="197"/>
      <c r="X68" s="197"/>
      <c r="Y68" s="197"/>
      <c r="Z68" s="197"/>
      <c r="AA68" s="197"/>
      <c r="AB68" s="44"/>
      <c r="AC68" s="197"/>
      <c r="AD68" s="197"/>
      <c r="AE68" s="44"/>
      <c r="AF68" s="197"/>
      <c r="AG68" s="197"/>
      <c r="AH68" s="44"/>
    </row>
    <row r="69" spans="1:34" s="26" customFormat="1" ht="76.5" customHeight="1">
      <c r="A69" s="141" t="s">
        <v>345</v>
      </c>
      <c r="B69" s="51" t="s">
        <v>767</v>
      </c>
      <c r="C69" s="51" t="s">
        <v>1041</v>
      </c>
      <c r="D69" s="53" t="s">
        <v>2401</v>
      </c>
      <c r="E69" s="181" t="s">
        <v>1992</v>
      </c>
      <c r="F69" s="54" t="s">
        <v>2617</v>
      </c>
      <c r="G69" s="54"/>
      <c r="H69" s="170" t="s">
        <v>768</v>
      </c>
      <c r="I69" s="44" t="s">
        <v>1911</v>
      </c>
      <c r="J69" s="44" t="s">
        <v>1919</v>
      </c>
      <c r="K69" s="44" t="s">
        <v>1909</v>
      </c>
      <c r="L69" s="44" t="s">
        <v>1916</v>
      </c>
      <c r="M69" s="44" t="s">
        <v>1771</v>
      </c>
      <c r="N69" s="44"/>
      <c r="O69" s="199">
        <f>COUNTIF(Table48[[#This Row],[CMMI Comprehensive Primary Care Plus (CPC+)
Version Date: CY 2021]:[CMS Merit-based Incentive Payment System (MIPS)
Version Date: CY 2021]],"*yes*")</f>
        <v>0</v>
      </c>
      <c r="P69" s="197"/>
      <c r="Q69" s="197"/>
      <c r="R69" s="197"/>
      <c r="S69" s="197"/>
      <c r="T69" s="44"/>
      <c r="U69" s="197"/>
      <c r="V69" s="197"/>
      <c r="W69" s="197"/>
      <c r="X69" s="197"/>
      <c r="Y69" s="197"/>
      <c r="Z69" s="197"/>
      <c r="AA69" s="197"/>
      <c r="AB69" s="44"/>
      <c r="AC69" s="197"/>
      <c r="AD69" s="197"/>
      <c r="AE69" s="44"/>
      <c r="AF69" s="197"/>
      <c r="AG69" s="197"/>
      <c r="AH69" s="44"/>
    </row>
    <row r="70" spans="1:34" s="26" customFormat="1" ht="76.5" customHeight="1">
      <c r="A70" s="141" t="s">
        <v>486</v>
      </c>
      <c r="B70" s="51" t="s">
        <v>2441</v>
      </c>
      <c r="C70" s="51" t="s">
        <v>10</v>
      </c>
      <c r="D70" s="52" t="s">
        <v>2401</v>
      </c>
      <c r="E70" s="181" t="s">
        <v>1995</v>
      </c>
      <c r="F70" s="58" t="s">
        <v>2703</v>
      </c>
      <c r="G70" s="58"/>
      <c r="H70" s="170" t="s">
        <v>2245</v>
      </c>
      <c r="I70" s="44" t="s">
        <v>1963</v>
      </c>
      <c r="J70" s="44" t="s">
        <v>1925</v>
      </c>
      <c r="K70" s="44" t="s">
        <v>1909</v>
      </c>
      <c r="L70" s="44" t="s">
        <v>1916</v>
      </c>
      <c r="M70" s="44" t="s">
        <v>1771</v>
      </c>
      <c r="N70" s="44"/>
      <c r="O70" s="43">
        <f>COUNTIF(Table48[[#This Row],[CMMI Comprehensive Primary Care Plus (CPC+)
Version Date: CY 2021]:[CMS Merit-based Incentive Payment System (MIPS)
Version Date: CY 2021]],"*yes*")</f>
        <v>1</v>
      </c>
      <c r="P70" s="197"/>
      <c r="Q70" s="197"/>
      <c r="R70" s="197"/>
      <c r="S70" s="197"/>
      <c r="T70" s="44"/>
      <c r="U70" s="197" t="s">
        <v>2173</v>
      </c>
      <c r="V70" s="197"/>
      <c r="W70" s="197"/>
      <c r="X70" s="197" t="s">
        <v>3537</v>
      </c>
      <c r="Y70" s="197"/>
      <c r="Z70" s="197"/>
      <c r="AA70" s="197"/>
      <c r="AB70" s="44"/>
      <c r="AC70" s="197"/>
      <c r="AD70" s="197"/>
      <c r="AE70" s="44"/>
      <c r="AF70" s="197"/>
      <c r="AG70" s="197"/>
      <c r="AH70" s="44"/>
    </row>
    <row r="71" spans="1:34" s="26" customFormat="1" ht="76.5" customHeight="1">
      <c r="A71" s="232" t="s">
        <v>654</v>
      </c>
      <c r="B71" s="51" t="s">
        <v>882</v>
      </c>
      <c r="C71" s="51" t="s">
        <v>3167</v>
      </c>
      <c r="D71" s="51" t="s">
        <v>2402</v>
      </c>
      <c r="E71" s="181" t="s">
        <v>1995</v>
      </c>
      <c r="F71" s="58" t="s">
        <v>2815</v>
      </c>
      <c r="G71" s="58"/>
      <c r="H71" s="170" t="s">
        <v>883</v>
      </c>
      <c r="I71" s="44" t="s">
        <v>1911</v>
      </c>
      <c r="J71" s="44" t="s">
        <v>1953</v>
      </c>
      <c r="K71" s="44" t="s">
        <v>1909</v>
      </c>
      <c r="L71" s="44" t="s">
        <v>1920</v>
      </c>
      <c r="M71" s="44" t="s">
        <v>327</v>
      </c>
      <c r="N71" s="44"/>
      <c r="O71" s="43">
        <f>COUNTIF(Table48[[#This Row],[CMMI Comprehensive Primary Care Plus (CPC+)
Version Date: CY 2021]:[CMS Merit-based Incentive Payment System (MIPS)
Version Date: CY 2021]],"*yes*")</f>
        <v>1</v>
      </c>
      <c r="P71" s="197"/>
      <c r="Q71" s="197"/>
      <c r="R71" s="197"/>
      <c r="S71" s="197"/>
      <c r="T71" s="44"/>
      <c r="U71" s="197"/>
      <c r="V71" s="197"/>
      <c r="W71" s="197" t="s">
        <v>1</v>
      </c>
      <c r="X71" s="197"/>
      <c r="Y71" s="197"/>
      <c r="Z71" s="197"/>
      <c r="AA71" s="197"/>
      <c r="AB71" s="44"/>
      <c r="AC71" s="197"/>
      <c r="AD71" s="197"/>
      <c r="AE71" s="44"/>
      <c r="AF71" s="197"/>
      <c r="AG71" s="197"/>
      <c r="AH71" s="44"/>
    </row>
    <row r="72" spans="1:34" s="26" customFormat="1" ht="76.5" customHeight="1">
      <c r="A72" s="232" t="s">
        <v>487</v>
      </c>
      <c r="B72" s="51" t="s">
        <v>884</v>
      </c>
      <c r="C72" s="51" t="s">
        <v>3166</v>
      </c>
      <c r="D72" s="52" t="s">
        <v>2402</v>
      </c>
      <c r="E72" s="181" t="s">
        <v>1995</v>
      </c>
      <c r="F72" s="58" t="s">
        <v>2816</v>
      </c>
      <c r="G72" s="58"/>
      <c r="H72" s="170" t="s">
        <v>885</v>
      </c>
      <c r="I72" s="44" t="s">
        <v>1911</v>
      </c>
      <c r="J72" s="44" t="s">
        <v>1953</v>
      </c>
      <c r="K72" s="44" t="s">
        <v>1909</v>
      </c>
      <c r="L72" s="44" t="s">
        <v>1920</v>
      </c>
      <c r="M72" s="44" t="s">
        <v>327</v>
      </c>
      <c r="N72" s="44"/>
      <c r="O72" s="43">
        <f>COUNTIF(Table48[[#This Row],[CMMI Comprehensive Primary Care Plus (CPC+)
Version Date: CY 2021]:[CMS Merit-based Incentive Payment System (MIPS)
Version Date: CY 2021]],"*yes*")</f>
        <v>1</v>
      </c>
      <c r="P72" s="197"/>
      <c r="Q72" s="197"/>
      <c r="R72" s="197"/>
      <c r="S72" s="197"/>
      <c r="T72" s="44"/>
      <c r="U72" s="197"/>
      <c r="V72" s="197"/>
      <c r="W72" s="197" t="s">
        <v>1</v>
      </c>
      <c r="X72" s="197"/>
      <c r="Y72" s="197"/>
      <c r="Z72" s="197"/>
      <c r="AA72" s="197"/>
      <c r="AB72" s="44"/>
      <c r="AC72" s="197"/>
      <c r="AD72" s="197"/>
      <c r="AE72" s="44"/>
      <c r="AF72" s="197"/>
      <c r="AG72" s="197"/>
      <c r="AH72" s="44"/>
    </row>
    <row r="73" spans="1:34" s="26" customFormat="1" ht="76.5" customHeight="1">
      <c r="A73" s="141" t="s">
        <v>655</v>
      </c>
      <c r="B73" s="51" t="s">
        <v>139</v>
      </c>
      <c r="C73" s="51" t="s">
        <v>90</v>
      </c>
      <c r="D73" s="51" t="s">
        <v>2401</v>
      </c>
      <c r="E73" s="181" t="s">
        <v>1995</v>
      </c>
      <c r="F73" s="58" t="s">
        <v>2659</v>
      </c>
      <c r="G73" s="58" t="s">
        <v>3333</v>
      </c>
      <c r="H73" s="170" t="s">
        <v>1933</v>
      </c>
      <c r="I73" s="44" t="s">
        <v>3034</v>
      </c>
      <c r="J73" s="44" t="s">
        <v>1925</v>
      </c>
      <c r="K73" s="44" t="s">
        <v>1909</v>
      </c>
      <c r="L73" s="44" t="s">
        <v>1920</v>
      </c>
      <c r="M73" s="44" t="s">
        <v>1771</v>
      </c>
      <c r="N73" s="44"/>
      <c r="O73" s="43">
        <f>COUNTIF(Table48[[#This Row],[CMMI Comprehensive Primary Care Plus (CPC+)
Version Date: CY 2021]:[CMS Merit-based Incentive Payment System (MIPS)
Version Date: CY 2021]],"*yes*")</f>
        <v>3</v>
      </c>
      <c r="P73" s="197"/>
      <c r="Q73" s="197"/>
      <c r="R73" s="197"/>
      <c r="S73" s="197" t="s">
        <v>3076</v>
      </c>
      <c r="T73" s="44"/>
      <c r="U73" s="197"/>
      <c r="V73" s="197" t="s">
        <v>3456</v>
      </c>
      <c r="W73" s="197" t="s">
        <v>1</v>
      </c>
      <c r="X73" s="197"/>
      <c r="Y73" s="197"/>
      <c r="Z73" s="197"/>
      <c r="AA73" s="197"/>
      <c r="AB73" s="44"/>
      <c r="AC73" s="197"/>
      <c r="AD73" s="197"/>
      <c r="AE73" s="44"/>
      <c r="AF73" s="197"/>
      <c r="AG73" s="197"/>
      <c r="AH73" s="44"/>
    </row>
    <row r="74" spans="1:34" s="26" customFormat="1" ht="76.5" customHeight="1">
      <c r="A74" s="232" t="s">
        <v>488</v>
      </c>
      <c r="B74" s="51" t="s">
        <v>2823</v>
      </c>
      <c r="C74" s="51" t="s">
        <v>54</v>
      </c>
      <c r="D74" s="51" t="s">
        <v>2401</v>
      </c>
      <c r="E74" s="181" t="s">
        <v>1979</v>
      </c>
      <c r="F74" s="54" t="s">
        <v>2618</v>
      </c>
      <c r="G74" s="54"/>
      <c r="H74" s="170" t="s">
        <v>1561</v>
      </c>
      <c r="I74" s="44" t="s">
        <v>1911</v>
      </c>
      <c r="J74" s="44" t="s">
        <v>1919</v>
      </c>
      <c r="K74" s="44" t="s">
        <v>1909</v>
      </c>
      <c r="L74" s="44" t="s">
        <v>1916</v>
      </c>
      <c r="M74" s="44" t="s">
        <v>1771</v>
      </c>
      <c r="N74" s="44"/>
      <c r="O74" s="43">
        <f>COUNTIF(Table48[[#This Row],[CMMI Comprehensive Primary Care Plus (CPC+)
Version Date: CY 2021]:[CMS Merit-based Incentive Payment System (MIPS)
Version Date: CY 2021]],"*yes*")</f>
        <v>1</v>
      </c>
      <c r="P74" s="197"/>
      <c r="Q74" s="197"/>
      <c r="R74" s="197"/>
      <c r="S74" s="197"/>
      <c r="T74" s="44"/>
      <c r="U74" s="197"/>
      <c r="V74" s="197"/>
      <c r="W74" s="197" t="s">
        <v>1</v>
      </c>
      <c r="X74" s="197"/>
      <c r="Y74" s="197"/>
      <c r="Z74" s="197"/>
      <c r="AA74" s="197"/>
      <c r="AB74" s="44"/>
      <c r="AC74" s="197"/>
      <c r="AD74" s="197"/>
      <c r="AE74" s="44"/>
      <c r="AF74" s="197"/>
      <c r="AG74" s="197"/>
      <c r="AH74" s="44"/>
    </row>
    <row r="75" spans="1:34" s="26" customFormat="1" ht="76.5" customHeight="1">
      <c r="A75" s="141" t="s">
        <v>489</v>
      </c>
      <c r="B75" s="51" t="s">
        <v>630</v>
      </c>
      <c r="C75" s="51" t="s">
        <v>631</v>
      </c>
      <c r="D75" s="51" t="s">
        <v>2401</v>
      </c>
      <c r="E75" s="181" t="s">
        <v>1979</v>
      </c>
      <c r="F75" s="54" t="s">
        <v>2567</v>
      </c>
      <c r="G75" s="54" t="s">
        <v>3355</v>
      </c>
      <c r="H75" s="170" t="s">
        <v>1425</v>
      </c>
      <c r="I75" s="44" t="s">
        <v>3034</v>
      </c>
      <c r="J75" s="44" t="s">
        <v>1923</v>
      </c>
      <c r="K75" s="44" t="s">
        <v>1909</v>
      </c>
      <c r="L75" s="44" t="s">
        <v>1916</v>
      </c>
      <c r="M75" s="44" t="s">
        <v>327</v>
      </c>
      <c r="N75" s="44" t="s">
        <v>1</v>
      </c>
      <c r="O75" s="43">
        <f>COUNTIF(Table48[[#This Row],[CMMI Comprehensive Primary Care Plus (CPC+)
Version Date: CY 2021]:[CMS Merit-based Incentive Payment System (MIPS)
Version Date: CY 2021]],"*yes*")</f>
        <v>2</v>
      </c>
      <c r="P75" s="197"/>
      <c r="Q75" s="197"/>
      <c r="R75" s="197"/>
      <c r="S75" s="197" t="s">
        <v>3356</v>
      </c>
      <c r="T75" s="44"/>
      <c r="U75" s="197"/>
      <c r="V75" s="197"/>
      <c r="W75" s="197" t="s">
        <v>1</v>
      </c>
      <c r="X75" s="197"/>
      <c r="Y75" s="197"/>
      <c r="Z75" s="197"/>
      <c r="AA75" s="197"/>
      <c r="AB75" s="44"/>
      <c r="AC75" s="197"/>
      <c r="AD75" s="197"/>
      <c r="AE75" s="44"/>
      <c r="AF75" s="197"/>
      <c r="AG75" s="197" t="s">
        <v>1854</v>
      </c>
      <c r="AH75" s="44"/>
    </row>
    <row r="76" spans="1:34" s="26" customFormat="1" ht="76.5" customHeight="1">
      <c r="A76" s="232" t="s">
        <v>490</v>
      </c>
      <c r="B76" s="51" t="s">
        <v>3538</v>
      </c>
      <c r="C76" s="51" t="s">
        <v>86</v>
      </c>
      <c r="D76" s="51" t="s">
        <v>2401</v>
      </c>
      <c r="E76" s="181" t="s">
        <v>1995</v>
      </c>
      <c r="F76" s="58" t="s">
        <v>2581</v>
      </c>
      <c r="G76" s="58" t="s">
        <v>3319</v>
      </c>
      <c r="H76" s="170" t="s">
        <v>2241</v>
      </c>
      <c r="I76" s="44" t="s">
        <v>1963</v>
      </c>
      <c r="J76" s="44" t="s">
        <v>1923</v>
      </c>
      <c r="K76" s="44" t="s">
        <v>1909</v>
      </c>
      <c r="L76" s="44" t="s">
        <v>1916</v>
      </c>
      <c r="M76" s="44" t="s">
        <v>5</v>
      </c>
      <c r="N76" s="44" t="s">
        <v>1</v>
      </c>
      <c r="O76" s="43">
        <f>COUNTIF(Table48[[#This Row],[CMMI Comprehensive Primary Care Plus (CPC+)
Version Date: CY 2021]:[CMS Merit-based Incentive Payment System (MIPS)
Version Date: CY 2021]],"*yes*")</f>
        <v>3</v>
      </c>
      <c r="P76" s="197"/>
      <c r="Q76" s="197"/>
      <c r="R76" s="197" t="s">
        <v>3132</v>
      </c>
      <c r="S76" s="197" t="s">
        <v>1</v>
      </c>
      <c r="T76" s="44"/>
      <c r="U76" s="197"/>
      <c r="V76" s="197"/>
      <c r="W76" s="197" t="s">
        <v>1</v>
      </c>
      <c r="X76" s="197"/>
      <c r="Y76" s="197"/>
      <c r="Z76" s="197"/>
      <c r="AA76" s="197"/>
      <c r="AB76" s="44" t="s">
        <v>1</v>
      </c>
      <c r="AC76" s="197"/>
      <c r="AD76" s="197"/>
      <c r="AE76" s="44"/>
      <c r="AF76" s="197"/>
      <c r="AG76" s="197"/>
      <c r="AH76" s="44" t="s">
        <v>1</v>
      </c>
    </row>
    <row r="77" spans="1:34" s="26" customFormat="1" ht="76.5" customHeight="1">
      <c r="A77" s="141" t="s">
        <v>491</v>
      </c>
      <c r="B77" s="51" t="s">
        <v>2210</v>
      </c>
      <c r="C77" s="51" t="s">
        <v>89</v>
      </c>
      <c r="D77" s="53" t="s">
        <v>2401</v>
      </c>
      <c r="E77" s="181" t="s">
        <v>1995</v>
      </c>
      <c r="F77" s="58" t="s">
        <v>2663</v>
      </c>
      <c r="G77" s="58" t="s">
        <v>3329</v>
      </c>
      <c r="H77" s="170" t="s">
        <v>2242</v>
      </c>
      <c r="I77" s="44" t="s">
        <v>1963</v>
      </c>
      <c r="J77" s="44" t="s">
        <v>1923</v>
      </c>
      <c r="K77" s="44" t="s">
        <v>1909</v>
      </c>
      <c r="L77" s="44" t="s">
        <v>1910</v>
      </c>
      <c r="M77" s="44" t="s">
        <v>5</v>
      </c>
      <c r="N77" s="44" t="s">
        <v>1</v>
      </c>
      <c r="O77" s="43">
        <f>COUNTIF(Table48[[#This Row],[CMMI Comprehensive Primary Care Plus (CPC+)
Version Date: CY 2021]:[CMS Merit-based Incentive Payment System (MIPS)
Version Date: CY 2021]],"*yes*")</f>
        <v>3</v>
      </c>
      <c r="P77" s="197"/>
      <c r="Q77" s="197" t="s">
        <v>3132</v>
      </c>
      <c r="R77" s="197"/>
      <c r="S77" s="197" t="s">
        <v>1</v>
      </c>
      <c r="T77" s="44"/>
      <c r="U77" s="197"/>
      <c r="V77" s="197"/>
      <c r="W77" s="197" t="s">
        <v>1</v>
      </c>
      <c r="X77" s="197" t="s">
        <v>3539</v>
      </c>
      <c r="Y77" s="197"/>
      <c r="Z77" s="197"/>
      <c r="AA77" s="197"/>
      <c r="AB77" s="44"/>
      <c r="AC77" s="197"/>
      <c r="AD77" s="197"/>
      <c r="AE77" s="44"/>
      <c r="AF77" s="197"/>
      <c r="AG77" s="197"/>
      <c r="AH77" s="44" t="s">
        <v>1</v>
      </c>
    </row>
    <row r="78" spans="1:34" s="26" customFormat="1" ht="76.5" customHeight="1">
      <c r="A78" s="232" t="s">
        <v>492</v>
      </c>
      <c r="B78" s="51" t="s">
        <v>2131</v>
      </c>
      <c r="C78" s="51" t="s">
        <v>632</v>
      </c>
      <c r="D78" s="51" t="s">
        <v>2402</v>
      </c>
      <c r="E78" s="181" t="s">
        <v>1986</v>
      </c>
      <c r="F78" s="58" t="s">
        <v>2595</v>
      </c>
      <c r="G78" s="58" t="s">
        <v>2927</v>
      </c>
      <c r="H78" s="170" t="s">
        <v>1564</v>
      </c>
      <c r="I78" s="44" t="s">
        <v>3034</v>
      </c>
      <c r="J78" s="44" t="s">
        <v>1923</v>
      </c>
      <c r="K78" s="44" t="s">
        <v>1909</v>
      </c>
      <c r="L78" s="44" t="s">
        <v>1916</v>
      </c>
      <c r="M78" s="44" t="s">
        <v>1771</v>
      </c>
      <c r="N78" s="44"/>
      <c r="O78" s="43">
        <f>COUNTIF(Table48[[#This Row],[CMMI Comprehensive Primary Care Plus (CPC+)
Version Date: CY 2021]:[CMS Merit-based Incentive Payment System (MIPS)
Version Date: CY 2021]],"*yes*")</f>
        <v>0</v>
      </c>
      <c r="P78" s="197"/>
      <c r="Q78" s="197"/>
      <c r="R78" s="197"/>
      <c r="S78" s="197"/>
      <c r="T78" s="44"/>
      <c r="U78" s="197"/>
      <c r="V78" s="197"/>
      <c r="W78" s="197"/>
      <c r="X78" s="197"/>
      <c r="Y78" s="197"/>
      <c r="Z78" s="197"/>
      <c r="AA78" s="197"/>
      <c r="AB78" s="44"/>
      <c r="AC78" s="197"/>
      <c r="AD78" s="197"/>
      <c r="AE78" s="44"/>
      <c r="AF78" s="197"/>
      <c r="AG78" s="197"/>
      <c r="AH78" s="44"/>
    </row>
    <row r="79" spans="1:34" s="26" customFormat="1" ht="76.5" customHeight="1">
      <c r="A79" s="232" t="s">
        <v>493</v>
      </c>
      <c r="B79" s="51" t="s">
        <v>2327</v>
      </c>
      <c r="C79" s="51" t="s">
        <v>232</v>
      </c>
      <c r="D79" s="51" t="s">
        <v>2401</v>
      </c>
      <c r="E79" s="181" t="s">
        <v>233</v>
      </c>
      <c r="F79" s="54"/>
      <c r="G79" s="54"/>
      <c r="H79" s="170" t="s">
        <v>1565</v>
      </c>
      <c r="I79" s="44" t="s">
        <v>1964</v>
      </c>
      <c r="J79" s="44" t="s">
        <v>97</v>
      </c>
      <c r="K79" s="44" t="s">
        <v>1927</v>
      </c>
      <c r="L79" s="44" t="s">
        <v>97</v>
      </c>
      <c r="M79" s="44" t="s">
        <v>327</v>
      </c>
      <c r="N79" s="44"/>
      <c r="O79" s="43">
        <f>COUNTIF(Table48[[#This Row],[CMMI Comprehensive Primary Care Plus (CPC+)
Version Date: CY 2021]:[CMS Merit-based Incentive Payment System (MIPS)
Version Date: CY 2021]],"*yes*")</f>
        <v>0</v>
      </c>
      <c r="P79" s="197"/>
      <c r="Q79" s="197"/>
      <c r="R79" s="197"/>
      <c r="S79" s="197"/>
      <c r="T79" s="44"/>
      <c r="U79" s="197"/>
      <c r="V79" s="197"/>
      <c r="W79" s="197"/>
      <c r="X79" s="197"/>
      <c r="Y79" s="197"/>
      <c r="Z79" s="197"/>
      <c r="AA79" s="197"/>
      <c r="AB79" s="44"/>
      <c r="AC79" s="197"/>
      <c r="AD79" s="197"/>
      <c r="AE79" s="44"/>
      <c r="AF79" s="197"/>
      <c r="AG79" s="197"/>
      <c r="AH79" s="44"/>
    </row>
    <row r="80" spans="1:34" s="26" customFormat="1" ht="76.5" customHeight="1">
      <c r="A80" s="141" t="s">
        <v>346</v>
      </c>
      <c r="B80" s="51" t="s">
        <v>769</v>
      </c>
      <c r="C80" s="51" t="s">
        <v>1042</v>
      </c>
      <c r="D80" s="51" t="s">
        <v>2401</v>
      </c>
      <c r="E80" s="181" t="s">
        <v>233</v>
      </c>
      <c r="F80" s="54" t="s">
        <v>2627</v>
      </c>
      <c r="G80" s="54"/>
      <c r="H80" s="170" t="s">
        <v>770</v>
      </c>
      <c r="I80" s="44" t="s">
        <v>1924</v>
      </c>
      <c r="J80" s="44" t="s">
        <v>1914</v>
      </c>
      <c r="K80" s="44" t="s">
        <v>1915</v>
      </c>
      <c r="L80" s="44" t="s">
        <v>1916</v>
      </c>
      <c r="M80" s="44" t="s">
        <v>327</v>
      </c>
      <c r="N80" s="44" t="s">
        <v>1</v>
      </c>
      <c r="O80" s="196">
        <f>COUNTIF(Table48[[#This Row],[CMMI Comprehensive Primary Care Plus (CPC+)
Version Date: CY 2021]:[CMS Merit-based Incentive Payment System (MIPS)
Version Date: CY 2021]],"*yes*")</f>
        <v>1</v>
      </c>
      <c r="P80" s="197"/>
      <c r="Q80" s="197"/>
      <c r="R80" s="197"/>
      <c r="S80" s="197"/>
      <c r="T80" s="44"/>
      <c r="U80" s="197"/>
      <c r="V80" s="197"/>
      <c r="W80" s="197" t="s">
        <v>1</v>
      </c>
      <c r="X80" s="197"/>
      <c r="Y80" s="197"/>
      <c r="Z80" s="197"/>
      <c r="AA80" s="197"/>
      <c r="AB80" s="44"/>
      <c r="AC80" s="197"/>
      <c r="AD80" s="197"/>
      <c r="AE80" s="44"/>
      <c r="AF80" s="197"/>
      <c r="AG80" s="197"/>
      <c r="AH80" s="44"/>
    </row>
    <row r="81" spans="1:34" s="26" customFormat="1" ht="76.5" customHeight="1">
      <c r="A81" s="250" t="s">
        <v>494</v>
      </c>
      <c r="B81" s="51" t="s">
        <v>771</v>
      </c>
      <c r="C81" s="51" t="s">
        <v>1043</v>
      </c>
      <c r="D81" s="51" t="s">
        <v>2401</v>
      </c>
      <c r="E81" s="181" t="s">
        <v>233</v>
      </c>
      <c r="F81" s="54" t="s">
        <v>2631</v>
      </c>
      <c r="G81" s="54"/>
      <c r="H81" s="170" t="s">
        <v>772</v>
      </c>
      <c r="I81" s="44" t="s">
        <v>1924</v>
      </c>
      <c r="J81" s="44" t="s">
        <v>1914</v>
      </c>
      <c r="K81" s="44" t="s">
        <v>1915</v>
      </c>
      <c r="L81" s="44" t="s">
        <v>1916</v>
      </c>
      <c r="M81" s="44" t="s">
        <v>327</v>
      </c>
      <c r="N81" s="44" t="s">
        <v>1</v>
      </c>
      <c r="O81" s="199">
        <f>COUNTIF(Table48[[#This Row],[CMMI Comprehensive Primary Care Plus (CPC+)
Version Date: CY 2021]:[CMS Merit-based Incentive Payment System (MIPS)
Version Date: CY 2021]],"*yes*")</f>
        <v>1</v>
      </c>
      <c r="P81" s="197"/>
      <c r="Q81" s="197"/>
      <c r="R81" s="197"/>
      <c r="S81" s="197"/>
      <c r="T81" s="44"/>
      <c r="U81" s="197"/>
      <c r="V81" s="197"/>
      <c r="W81" s="197" t="s">
        <v>1</v>
      </c>
      <c r="X81" s="197"/>
      <c r="Y81" s="197"/>
      <c r="Z81" s="197"/>
      <c r="AA81" s="197"/>
      <c r="AB81" s="44"/>
      <c r="AC81" s="197"/>
      <c r="AD81" s="197"/>
      <c r="AE81" s="44"/>
      <c r="AF81" s="197"/>
      <c r="AG81" s="197"/>
      <c r="AH81" s="44"/>
    </row>
    <row r="82" spans="1:34" s="26" customFormat="1" ht="76.5" customHeight="1">
      <c r="A82" s="232" t="s">
        <v>495</v>
      </c>
      <c r="B82" s="51" t="s">
        <v>2502</v>
      </c>
      <c r="C82" s="51" t="s">
        <v>2501</v>
      </c>
      <c r="D82" s="51" t="s">
        <v>2401</v>
      </c>
      <c r="E82" s="181" t="s">
        <v>233</v>
      </c>
      <c r="F82" s="54" t="s">
        <v>2792</v>
      </c>
      <c r="G82" s="54"/>
      <c r="H82" s="170" t="s">
        <v>2503</v>
      </c>
      <c r="I82" s="44" t="s">
        <v>1924</v>
      </c>
      <c r="J82" s="44" t="s">
        <v>1914</v>
      </c>
      <c r="K82" s="44" t="s">
        <v>1915</v>
      </c>
      <c r="L82" s="44" t="s">
        <v>1916</v>
      </c>
      <c r="M82" s="44" t="s">
        <v>327</v>
      </c>
      <c r="N82" s="44" t="s">
        <v>1</v>
      </c>
      <c r="O82" s="43">
        <f>COUNTIF(Table48[[#This Row],[CMMI Comprehensive Primary Care Plus (CPC+)
Version Date: CY 2021]:[CMS Merit-based Incentive Payment System (MIPS)
Version Date: CY 2021]],"*yes*")</f>
        <v>1</v>
      </c>
      <c r="P82" s="197"/>
      <c r="Q82" s="197"/>
      <c r="R82" s="197"/>
      <c r="S82" s="197"/>
      <c r="T82" s="44"/>
      <c r="U82" s="197"/>
      <c r="V82" s="197"/>
      <c r="W82" s="197" t="s">
        <v>1</v>
      </c>
      <c r="X82" s="197" t="s">
        <v>2500</v>
      </c>
      <c r="Y82" s="197"/>
      <c r="Z82" s="197"/>
      <c r="AA82" s="197"/>
      <c r="AB82" s="44"/>
      <c r="AC82" s="197"/>
      <c r="AD82" s="197"/>
      <c r="AE82" s="44"/>
      <c r="AF82" s="197"/>
      <c r="AG82" s="197"/>
      <c r="AH82" s="44"/>
    </row>
    <row r="83" spans="1:34" s="26" customFormat="1" ht="76.5" customHeight="1">
      <c r="A83" s="141" t="s">
        <v>496</v>
      </c>
      <c r="B83" s="51" t="s">
        <v>773</v>
      </c>
      <c r="C83" s="51" t="s">
        <v>1044</v>
      </c>
      <c r="D83" s="51" t="s">
        <v>2401</v>
      </c>
      <c r="E83" s="181" t="s">
        <v>233</v>
      </c>
      <c r="F83" s="54" t="s">
        <v>2629</v>
      </c>
      <c r="G83" s="54"/>
      <c r="H83" s="170" t="s">
        <v>774</v>
      </c>
      <c r="I83" s="44" t="s">
        <v>1924</v>
      </c>
      <c r="J83" s="44" t="s">
        <v>1914</v>
      </c>
      <c r="K83" s="44" t="s">
        <v>1915</v>
      </c>
      <c r="L83" s="44" t="s">
        <v>1916</v>
      </c>
      <c r="M83" s="44" t="s">
        <v>327</v>
      </c>
      <c r="N83" s="44" t="s">
        <v>1</v>
      </c>
      <c r="O83" s="196">
        <f>COUNTIF(Table48[[#This Row],[CMMI Comprehensive Primary Care Plus (CPC+)
Version Date: CY 2021]:[CMS Merit-based Incentive Payment System (MIPS)
Version Date: CY 2021]],"*yes*")</f>
        <v>1</v>
      </c>
      <c r="P83" s="197"/>
      <c r="Q83" s="197"/>
      <c r="R83" s="197"/>
      <c r="S83" s="197"/>
      <c r="T83" s="44"/>
      <c r="U83" s="197"/>
      <c r="V83" s="197"/>
      <c r="W83" s="197" t="s">
        <v>1</v>
      </c>
      <c r="X83" s="197"/>
      <c r="Y83" s="197"/>
      <c r="Z83" s="197"/>
      <c r="AA83" s="197"/>
      <c r="AB83" s="44"/>
      <c r="AC83" s="197"/>
      <c r="AD83" s="197"/>
      <c r="AE83" s="44"/>
      <c r="AF83" s="197"/>
      <c r="AG83" s="197"/>
      <c r="AH83" s="44"/>
    </row>
    <row r="84" spans="1:34" s="26" customFormat="1" ht="76.5" customHeight="1">
      <c r="A84" s="232" t="s">
        <v>497</v>
      </c>
      <c r="B84" s="51" t="s">
        <v>775</v>
      </c>
      <c r="C84" s="51" t="s">
        <v>1045</v>
      </c>
      <c r="D84" s="51" t="s">
        <v>2401</v>
      </c>
      <c r="E84" s="181" t="s">
        <v>233</v>
      </c>
      <c r="F84" s="54" t="s">
        <v>2626</v>
      </c>
      <c r="G84" s="54"/>
      <c r="H84" s="170" t="s">
        <v>776</v>
      </c>
      <c r="I84" s="44" t="s">
        <v>1924</v>
      </c>
      <c r="J84" s="44" t="s">
        <v>1914</v>
      </c>
      <c r="K84" s="44" t="s">
        <v>1915</v>
      </c>
      <c r="L84" s="44" t="s">
        <v>1916</v>
      </c>
      <c r="M84" s="44" t="s">
        <v>327</v>
      </c>
      <c r="N84" s="44" t="s">
        <v>1</v>
      </c>
      <c r="O84" s="199">
        <f>COUNTIF(Table48[[#This Row],[CMMI Comprehensive Primary Care Plus (CPC+)
Version Date: CY 2021]:[CMS Merit-based Incentive Payment System (MIPS)
Version Date: CY 2021]],"*yes*")</f>
        <v>0</v>
      </c>
      <c r="P84" s="197"/>
      <c r="Q84" s="197"/>
      <c r="R84" s="197"/>
      <c r="S84" s="197"/>
      <c r="T84" s="44"/>
      <c r="U84" s="197"/>
      <c r="V84" s="197"/>
      <c r="W84" s="197"/>
      <c r="X84" s="197"/>
      <c r="Y84" s="197"/>
      <c r="Z84" s="197"/>
      <c r="AA84" s="197"/>
      <c r="AB84" s="44"/>
      <c r="AC84" s="197"/>
      <c r="AD84" s="197"/>
      <c r="AE84" s="44"/>
      <c r="AF84" s="197"/>
      <c r="AG84" s="197"/>
      <c r="AH84" s="44"/>
    </row>
    <row r="85" spans="1:34" s="26" customFormat="1" ht="76.5" customHeight="1">
      <c r="A85" s="141" t="s">
        <v>498</v>
      </c>
      <c r="B85" s="51" t="s">
        <v>777</v>
      </c>
      <c r="C85" s="51" t="s">
        <v>1046</v>
      </c>
      <c r="D85" s="52" t="s">
        <v>2401</v>
      </c>
      <c r="E85" s="181" t="s">
        <v>233</v>
      </c>
      <c r="F85" s="54" t="s">
        <v>2630</v>
      </c>
      <c r="G85" s="54"/>
      <c r="H85" s="170" t="s">
        <v>778</v>
      </c>
      <c r="I85" s="44" t="s">
        <v>1924</v>
      </c>
      <c r="J85" s="44" t="s">
        <v>1914</v>
      </c>
      <c r="K85" s="44" t="s">
        <v>1915</v>
      </c>
      <c r="L85" s="44" t="s">
        <v>1916</v>
      </c>
      <c r="M85" s="44" t="s">
        <v>327</v>
      </c>
      <c r="N85" s="44" t="s">
        <v>1</v>
      </c>
      <c r="O85" s="199">
        <f>COUNTIF(Table48[[#This Row],[CMMI Comprehensive Primary Care Plus (CPC+)
Version Date: CY 2021]:[CMS Merit-based Incentive Payment System (MIPS)
Version Date: CY 2021]],"*yes*")</f>
        <v>0</v>
      </c>
      <c r="P85" s="197"/>
      <c r="Q85" s="197"/>
      <c r="R85" s="197"/>
      <c r="S85" s="197"/>
      <c r="T85" s="44"/>
      <c r="U85" s="197"/>
      <c r="V85" s="197"/>
      <c r="W85" s="197"/>
      <c r="X85" s="197"/>
      <c r="Y85" s="197"/>
      <c r="Z85" s="197"/>
      <c r="AA85" s="197"/>
      <c r="AB85" s="44"/>
      <c r="AC85" s="197"/>
      <c r="AD85" s="197"/>
      <c r="AE85" s="44"/>
      <c r="AF85" s="197"/>
      <c r="AG85" s="197"/>
      <c r="AH85" s="44"/>
    </row>
    <row r="86" spans="1:34" s="26" customFormat="1" ht="76.5" customHeight="1">
      <c r="A86" s="232" t="s">
        <v>499</v>
      </c>
      <c r="B86" s="51" t="s">
        <v>2328</v>
      </c>
      <c r="C86" s="51" t="s">
        <v>234</v>
      </c>
      <c r="D86" s="51" t="s">
        <v>2402</v>
      </c>
      <c r="E86" s="181" t="s">
        <v>1667</v>
      </c>
      <c r="F86" s="58"/>
      <c r="G86" s="58"/>
      <c r="H86" s="170" t="s">
        <v>2405</v>
      </c>
      <c r="I86" s="44" t="s">
        <v>1924</v>
      </c>
      <c r="J86" s="44" t="s">
        <v>1914</v>
      </c>
      <c r="K86" s="44" t="s">
        <v>1909</v>
      </c>
      <c r="L86" s="44" t="s">
        <v>1916</v>
      </c>
      <c r="M86" s="44" t="s">
        <v>327</v>
      </c>
      <c r="N86" s="44" t="s">
        <v>1</v>
      </c>
      <c r="O86" s="199">
        <f>COUNTIF(Table48[[#This Row],[CMMI Comprehensive Primary Care Plus (CPC+)
Version Date: CY 2021]:[CMS Merit-based Incentive Payment System (MIPS)
Version Date: CY 2021]],"*yes*")</f>
        <v>0</v>
      </c>
      <c r="P86" s="197"/>
      <c r="Q86" s="197"/>
      <c r="R86" s="197"/>
      <c r="S86" s="197"/>
      <c r="T86" s="44"/>
      <c r="U86" s="197"/>
      <c r="V86" s="197"/>
      <c r="W86" s="197"/>
      <c r="X86" s="197"/>
      <c r="Y86" s="197"/>
      <c r="Z86" s="197"/>
      <c r="AA86" s="197"/>
      <c r="AB86" s="44"/>
      <c r="AC86" s="197"/>
      <c r="AD86" s="197"/>
      <c r="AE86" s="44"/>
      <c r="AF86" s="197"/>
      <c r="AG86" s="197"/>
      <c r="AH86" s="44"/>
    </row>
    <row r="87" spans="1:34" s="26" customFormat="1" ht="76.5" customHeight="1">
      <c r="A87" s="141" t="s">
        <v>500</v>
      </c>
      <c r="B87" s="51" t="s">
        <v>779</v>
      </c>
      <c r="C87" s="51" t="s">
        <v>1047</v>
      </c>
      <c r="D87" s="51" t="s">
        <v>2401</v>
      </c>
      <c r="E87" s="181" t="s">
        <v>233</v>
      </c>
      <c r="F87" s="54" t="s">
        <v>2632</v>
      </c>
      <c r="G87" s="54"/>
      <c r="H87" s="170" t="s">
        <v>1532</v>
      </c>
      <c r="I87" s="44" t="s">
        <v>1924</v>
      </c>
      <c r="J87" s="44" t="s">
        <v>1914</v>
      </c>
      <c r="K87" s="44" t="s">
        <v>1909</v>
      </c>
      <c r="L87" s="44" t="s">
        <v>1916</v>
      </c>
      <c r="M87" s="44" t="s">
        <v>327</v>
      </c>
      <c r="N87" s="44" t="s">
        <v>1</v>
      </c>
      <c r="O87" s="199">
        <f>COUNTIF(Table48[[#This Row],[CMMI Comprehensive Primary Care Plus (CPC+)
Version Date: CY 2021]:[CMS Merit-based Incentive Payment System (MIPS)
Version Date: CY 2021]],"*yes*")</f>
        <v>0</v>
      </c>
      <c r="P87" s="197"/>
      <c r="Q87" s="197"/>
      <c r="R87" s="197"/>
      <c r="S87" s="197"/>
      <c r="T87" s="44"/>
      <c r="U87" s="197"/>
      <c r="V87" s="197"/>
      <c r="W87" s="197"/>
      <c r="X87" s="197"/>
      <c r="Y87" s="197"/>
      <c r="Z87" s="197"/>
      <c r="AA87" s="197"/>
      <c r="AB87" s="44"/>
      <c r="AC87" s="197"/>
      <c r="AD87" s="197"/>
      <c r="AE87" s="44"/>
      <c r="AF87" s="197"/>
      <c r="AG87" s="197"/>
      <c r="AH87" s="44"/>
    </row>
    <row r="88" spans="1:34" s="26" customFormat="1" ht="76.5" customHeight="1">
      <c r="A88" s="250" t="s">
        <v>501</v>
      </c>
      <c r="B88" s="51" t="s">
        <v>2329</v>
      </c>
      <c r="C88" s="51" t="s">
        <v>235</v>
      </c>
      <c r="D88" s="52" t="s">
        <v>2402</v>
      </c>
      <c r="E88" s="181" t="s">
        <v>1667</v>
      </c>
      <c r="F88" s="55"/>
      <c r="G88" s="55"/>
      <c r="H88" s="170" t="s">
        <v>2406</v>
      </c>
      <c r="I88" s="44" t="s">
        <v>1924</v>
      </c>
      <c r="J88" s="44" t="s">
        <v>1914</v>
      </c>
      <c r="K88" s="44" t="s">
        <v>1909</v>
      </c>
      <c r="L88" s="44" t="s">
        <v>1916</v>
      </c>
      <c r="M88" s="44" t="s">
        <v>1771</v>
      </c>
      <c r="N88" s="44" t="s">
        <v>1</v>
      </c>
      <c r="O88" s="43">
        <f>COUNTIF(Table48[[#This Row],[CMMI Comprehensive Primary Care Plus (CPC+)
Version Date: CY 2021]:[CMS Merit-based Incentive Payment System (MIPS)
Version Date: CY 2021]],"*yes*")</f>
        <v>0</v>
      </c>
      <c r="P88" s="197"/>
      <c r="Q88" s="197"/>
      <c r="R88" s="197"/>
      <c r="S88" s="197"/>
      <c r="T88" s="44"/>
      <c r="U88" s="197"/>
      <c r="V88" s="197"/>
      <c r="W88" s="197"/>
      <c r="X88" s="197"/>
      <c r="Y88" s="197"/>
      <c r="Z88" s="197"/>
      <c r="AA88" s="197"/>
      <c r="AB88" s="44"/>
      <c r="AC88" s="197"/>
      <c r="AD88" s="197"/>
      <c r="AE88" s="44"/>
      <c r="AF88" s="197"/>
      <c r="AG88" s="197"/>
      <c r="AH88" s="44"/>
    </row>
    <row r="89" spans="1:34" s="26" customFormat="1" ht="76.5" customHeight="1">
      <c r="A89" s="232" t="s">
        <v>502</v>
      </c>
      <c r="B89" s="51" t="s">
        <v>2330</v>
      </c>
      <c r="C89" s="51" t="s">
        <v>313</v>
      </c>
      <c r="D89" s="53" t="s">
        <v>2402</v>
      </c>
      <c r="E89" s="181" t="s">
        <v>1667</v>
      </c>
      <c r="F89" s="58"/>
      <c r="G89" s="58"/>
      <c r="H89" s="170" t="s">
        <v>2407</v>
      </c>
      <c r="I89" s="44" t="s">
        <v>1924</v>
      </c>
      <c r="J89" s="44" t="s">
        <v>1914</v>
      </c>
      <c r="K89" s="44" t="s">
        <v>1909</v>
      </c>
      <c r="L89" s="44" t="s">
        <v>1916</v>
      </c>
      <c r="M89" s="44" t="s">
        <v>327</v>
      </c>
      <c r="N89" s="44" t="s">
        <v>1</v>
      </c>
      <c r="O89" s="43">
        <f>COUNTIF(Table48[[#This Row],[CMMI Comprehensive Primary Care Plus (CPC+)
Version Date: CY 2021]:[CMS Merit-based Incentive Payment System (MIPS)
Version Date: CY 2021]],"*yes*")</f>
        <v>0</v>
      </c>
      <c r="P89" s="197"/>
      <c r="Q89" s="197"/>
      <c r="R89" s="197"/>
      <c r="S89" s="197"/>
      <c r="T89" s="44"/>
      <c r="U89" s="197"/>
      <c r="V89" s="197"/>
      <c r="W89" s="197"/>
      <c r="X89" s="197"/>
      <c r="Y89" s="197"/>
      <c r="Z89" s="197"/>
      <c r="AA89" s="197"/>
      <c r="AB89" s="44"/>
      <c r="AC89" s="197"/>
      <c r="AD89" s="197"/>
      <c r="AE89" s="44"/>
      <c r="AF89" s="197"/>
      <c r="AG89" s="197"/>
      <c r="AH89" s="44"/>
    </row>
    <row r="90" spans="1:34" s="26" customFormat="1" ht="76.5" customHeight="1">
      <c r="A90" s="232" t="s">
        <v>503</v>
      </c>
      <c r="B90" s="51" t="s">
        <v>2379</v>
      </c>
      <c r="C90" s="51" t="s">
        <v>236</v>
      </c>
      <c r="D90" s="53" t="s">
        <v>2401</v>
      </c>
      <c r="E90" s="181" t="s">
        <v>1667</v>
      </c>
      <c r="F90" s="54"/>
      <c r="G90" s="54"/>
      <c r="H90" s="170" t="s">
        <v>2408</v>
      </c>
      <c r="I90" s="44" t="s">
        <v>1924</v>
      </c>
      <c r="J90" s="44" t="s">
        <v>1914</v>
      </c>
      <c r="K90" s="44" t="s">
        <v>1909</v>
      </c>
      <c r="L90" s="44" t="s">
        <v>1916</v>
      </c>
      <c r="M90" s="44" t="s">
        <v>1771</v>
      </c>
      <c r="N90" s="44" t="s">
        <v>1</v>
      </c>
      <c r="O90" s="224">
        <v>2</v>
      </c>
      <c r="P90" s="197"/>
      <c r="Q90" s="197"/>
      <c r="R90" s="197"/>
      <c r="S90" s="197"/>
      <c r="T90" s="44"/>
      <c r="U90" s="197"/>
      <c r="V90" s="197"/>
      <c r="W90" s="197"/>
      <c r="X90" s="197"/>
      <c r="Y90" s="197"/>
      <c r="Z90" s="197"/>
      <c r="AA90" s="197"/>
      <c r="AB90" s="44"/>
      <c r="AC90" s="197"/>
      <c r="AD90" s="197"/>
      <c r="AE90" s="44"/>
      <c r="AF90" s="197"/>
      <c r="AG90" s="197"/>
      <c r="AH90" s="44"/>
    </row>
    <row r="91" spans="1:34" s="26" customFormat="1" ht="76.5" customHeight="1">
      <c r="A91" s="232" t="s">
        <v>347</v>
      </c>
      <c r="B91" s="51" t="s">
        <v>2331</v>
      </c>
      <c r="C91" s="51" t="s">
        <v>237</v>
      </c>
      <c r="D91" s="51" t="s">
        <v>2401</v>
      </c>
      <c r="E91" s="181" t="s">
        <v>1994</v>
      </c>
      <c r="F91" s="54"/>
      <c r="G91" s="54"/>
      <c r="H91" s="170" t="s">
        <v>1567</v>
      </c>
      <c r="I91" s="44" t="s">
        <v>1924</v>
      </c>
      <c r="J91" s="44" t="s">
        <v>1925</v>
      </c>
      <c r="K91" s="44" t="s">
        <v>1915</v>
      </c>
      <c r="L91" s="44" t="s">
        <v>1950</v>
      </c>
      <c r="M91" s="44" t="s">
        <v>327</v>
      </c>
      <c r="N91" s="44" t="s">
        <v>1</v>
      </c>
      <c r="O91" s="196">
        <f>COUNTIF(Table48[[#This Row],[CMMI Comprehensive Primary Care Plus (CPC+)
Version Date: CY 2021]:[CMS Merit-based Incentive Payment System (MIPS)
Version Date: CY 2021]],"*yes*")</f>
        <v>0</v>
      </c>
      <c r="P91" s="197"/>
      <c r="Q91" s="197"/>
      <c r="R91" s="197"/>
      <c r="S91" s="197"/>
      <c r="T91" s="44"/>
      <c r="U91" s="197"/>
      <c r="V91" s="197"/>
      <c r="W91" s="197"/>
      <c r="X91" s="197"/>
      <c r="Y91" s="197" t="s">
        <v>1</v>
      </c>
      <c r="Z91" s="197" t="s">
        <v>3540</v>
      </c>
      <c r="AA91" s="197"/>
      <c r="AB91" s="44"/>
      <c r="AC91" s="197"/>
      <c r="AD91" s="197"/>
      <c r="AE91" s="44"/>
      <c r="AF91" s="197"/>
      <c r="AG91" s="197"/>
      <c r="AH91" s="44" t="s">
        <v>1</v>
      </c>
    </row>
    <row r="92" spans="1:34" s="26" customFormat="1" ht="76.5" customHeight="1">
      <c r="A92" s="141" t="s">
        <v>504</v>
      </c>
      <c r="B92" s="51" t="s">
        <v>2332</v>
      </c>
      <c r="C92" s="51" t="s">
        <v>140</v>
      </c>
      <c r="D92" s="53" t="s">
        <v>2401</v>
      </c>
      <c r="E92" s="181" t="s">
        <v>1994</v>
      </c>
      <c r="F92" s="44"/>
      <c r="G92" s="44"/>
      <c r="H92" s="170" t="s">
        <v>1568</v>
      </c>
      <c r="I92" s="44" t="s">
        <v>1924</v>
      </c>
      <c r="J92" s="44" t="s">
        <v>1925</v>
      </c>
      <c r="K92" s="44" t="s">
        <v>1915</v>
      </c>
      <c r="L92" s="44" t="s">
        <v>1950</v>
      </c>
      <c r="M92" s="44" t="s">
        <v>327</v>
      </c>
      <c r="N92" s="44" t="s">
        <v>1</v>
      </c>
      <c r="O92" s="196">
        <f>COUNTIF(Table48[[#This Row],[CMMI Comprehensive Primary Care Plus (CPC+)
Version Date: CY 2021]:[CMS Merit-based Incentive Payment System (MIPS)
Version Date: CY 2021]],"*yes*")</f>
        <v>0</v>
      </c>
      <c r="P92" s="197"/>
      <c r="Q92" s="197"/>
      <c r="R92" s="197"/>
      <c r="S92" s="197"/>
      <c r="T92" s="44"/>
      <c r="U92" s="197"/>
      <c r="V92" s="197"/>
      <c r="W92" s="197"/>
      <c r="X92" s="197"/>
      <c r="Y92" s="197" t="s">
        <v>1</v>
      </c>
      <c r="Z92" s="197" t="s">
        <v>3541</v>
      </c>
      <c r="AA92" s="197"/>
      <c r="AB92" s="44"/>
      <c r="AC92" s="197"/>
      <c r="AD92" s="197"/>
      <c r="AE92" s="44"/>
      <c r="AF92" s="197"/>
      <c r="AG92" s="197"/>
      <c r="AH92" s="44"/>
    </row>
    <row r="93" spans="1:34" s="142" customFormat="1" ht="76.5" customHeight="1">
      <c r="A93" s="232" t="s">
        <v>505</v>
      </c>
      <c r="B93" s="51" t="s">
        <v>1325</v>
      </c>
      <c r="C93" s="51" t="s">
        <v>1324</v>
      </c>
      <c r="D93" s="53" t="s">
        <v>2402</v>
      </c>
      <c r="E93" s="181" t="s">
        <v>1316</v>
      </c>
      <c r="F93" s="54"/>
      <c r="G93" s="54"/>
      <c r="H93" s="170" t="s">
        <v>1555</v>
      </c>
      <c r="I93" s="44" t="s">
        <v>1924</v>
      </c>
      <c r="J93" s="44" t="s">
        <v>1925</v>
      </c>
      <c r="K93" s="44" t="s">
        <v>1915</v>
      </c>
      <c r="L93" s="44" t="s">
        <v>1916</v>
      </c>
      <c r="M93" s="44" t="s">
        <v>327</v>
      </c>
      <c r="N93" s="44"/>
      <c r="O93" s="43">
        <f>COUNTIF(Table48[[#This Row],[CMMI Comprehensive Primary Care Plus (CPC+)
Version Date: CY 2021]:[CMS Merit-based Incentive Payment System (MIPS)
Version Date: CY 2021]],"*yes*")</f>
        <v>0</v>
      </c>
      <c r="P93" s="197"/>
      <c r="Q93" s="197"/>
      <c r="R93" s="197"/>
      <c r="S93" s="197"/>
      <c r="T93" s="44"/>
      <c r="U93" s="197"/>
      <c r="V93" s="197"/>
      <c r="W93" s="197"/>
      <c r="X93" s="197"/>
      <c r="Y93" s="197"/>
      <c r="Z93" s="197"/>
      <c r="AA93" s="197"/>
      <c r="AB93" s="44"/>
      <c r="AC93" s="197"/>
      <c r="AD93" s="197"/>
      <c r="AE93" s="44"/>
      <c r="AF93" s="197"/>
      <c r="AG93" s="197"/>
      <c r="AH93" s="44"/>
    </row>
    <row r="94" spans="1:34" s="142" customFormat="1" ht="76.5" customHeight="1">
      <c r="A94" s="141" t="s">
        <v>506</v>
      </c>
      <c r="B94" s="51" t="s">
        <v>2333</v>
      </c>
      <c r="C94" s="51" t="s">
        <v>238</v>
      </c>
      <c r="D94" s="51" t="s">
        <v>2401</v>
      </c>
      <c r="E94" s="181" t="s">
        <v>1667</v>
      </c>
      <c r="F94" s="55"/>
      <c r="G94" s="55"/>
      <c r="H94" s="170" t="s">
        <v>2409</v>
      </c>
      <c r="I94" s="44" t="s">
        <v>1924</v>
      </c>
      <c r="J94" s="44" t="s">
        <v>1914</v>
      </c>
      <c r="K94" s="44" t="s">
        <v>1909</v>
      </c>
      <c r="L94" s="44" t="s">
        <v>1916</v>
      </c>
      <c r="M94" s="44" t="s">
        <v>1771</v>
      </c>
      <c r="N94" s="44" t="s">
        <v>1</v>
      </c>
      <c r="O94" s="199">
        <f>COUNTIF(Table48[[#This Row],[CMMI Comprehensive Primary Care Plus (CPC+)
Version Date: CY 2021]:[CMS Merit-based Incentive Payment System (MIPS)
Version Date: CY 2021]],"*yes*")</f>
        <v>0</v>
      </c>
      <c r="P94" s="197"/>
      <c r="Q94" s="197"/>
      <c r="R94" s="197"/>
      <c r="S94" s="197"/>
      <c r="T94" s="44"/>
      <c r="U94" s="197"/>
      <c r="V94" s="197"/>
      <c r="W94" s="197"/>
      <c r="X94" s="197"/>
      <c r="Y94" s="197"/>
      <c r="Z94" s="197"/>
      <c r="AA94" s="197"/>
      <c r="AB94" s="44"/>
      <c r="AC94" s="197"/>
      <c r="AD94" s="197"/>
      <c r="AE94" s="44"/>
      <c r="AF94" s="197"/>
      <c r="AG94" s="197"/>
      <c r="AH94" s="44"/>
    </row>
    <row r="95" spans="1:34" s="26" customFormat="1" ht="76.5" customHeight="1">
      <c r="A95" s="232" t="s">
        <v>507</v>
      </c>
      <c r="B95" s="51" t="s">
        <v>2334</v>
      </c>
      <c r="C95" s="51" t="s">
        <v>239</v>
      </c>
      <c r="D95" s="53" t="s">
        <v>2402</v>
      </c>
      <c r="E95" s="181" t="s">
        <v>240</v>
      </c>
      <c r="F95" s="54"/>
      <c r="G95" s="54"/>
      <c r="H95" s="170" t="s">
        <v>1569</v>
      </c>
      <c r="I95" s="44" t="s">
        <v>1924</v>
      </c>
      <c r="J95" s="44" t="s">
        <v>1919</v>
      </c>
      <c r="K95" s="44" t="s">
        <v>1909</v>
      </c>
      <c r="L95" s="44" t="s">
        <v>1910</v>
      </c>
      <c r="M95" s="44" t="s">
        <v>327</v>
      </c>
      <c r="N95" s="44"/>
      <c r="O95" s="196">
        <f>COUNTIF(Table48[[#This Row],[CMMI Comprehensive Primary Care Plus (CPC+)
Version Date: CY 2021]:[CMS Merit-based Incentive Payment System (MIPS)
Version Date: CY 2021]],"*yes*")</f>
        <v>0</v>
      </c>
      <c r="P95" s="197"/>
      <c r="Q95" s="197"/>
      <c r="R95" s="197"/>
      <c r="S95" s="197"/>
      <c r="T95" s="44"/>
      <c r="U95" s="197"/>
      <c r="V95" s="197"/>
      <c r="W95" s="197"/>
      <c r="X95" s="197"/>
      <c r="Y95" s="197"/>
      <c r="Z95" s="197"/>
      <c r="AA95" s="197"/>
      <c r="AB95" s="44"/>
      <c r="AC95" s="197"/>
      <c r="AD95" s="197"/>
      <c r="AE95" s="197"/>
      <c r="AF95" s="197"/>
      <c r="AG95" s="197"/>
      <c r="AH95" s="44"/>
    </row>
    <row r="96" spans="1:34" s="26" customFormat="1" ht="76.5" customHeight="1">
      <c r="A96" s="141" t="s">
        <v>508</v>
      </c>
      <c r="B96" s="51" t="s">
        <v>2335</v>
      </c>
      <c r="C96" s="51" t="s">
        <v>241</v>
      </c>
      <c r="D96" s="53" t="s">
        <v>2402</v>
      </c>
      <c r="E96" s="181" t="s">
        <v>240</v>
      </c>
      <c r="F96" s="54"/>
      <c r="G96" s="54"/>
      <c r="H96" s="170" t="s">
        <v>1570</v>
      </c>
      <c r="I96" s="44" t="s">
        <v>1924</v>
      </c>
      <c r="J96" s="44" t="s">
        <v>1919</v>
      </c>
      <c r="K96" s="44" t="s">
        <v>1909</v>
      </c>
      <c r="L96" s="44" t="s">
        <v>1910</v>
      </c>
      <c r="M96" s="44" t="s">
        <v>327</v>
      </c>
      <c r="N96" s="44"/>
      <c r="O96" s="196">
        <f>COUNTIF(Table48[[#This Row],[CMMI Comprehensive Primary Care Plus (CPC+)
Version Date: CY 2021]:[CMS Merit-based Incentive Payment System (MIPS)
Version Date: CY 2021]],"*yes*")</f>
        <v>0</v>
      </c>
      <c r="P96" s="197"/>
      <c r="Q96" s="197"/>
      <c r="R96" s="197"/>
      <c r="S96" s="197"/>
      <c r="T96" s="44"/>
      <c r="U96" s="197"/>
      <c r="V96" s="197"/>
      <c r="W96" s="197"/>
      <c r="X96" s="197"/>
      <c r="Y96" s="197"/>
      <c r="Z96" s="197"/>
      <c r="AA96" s="197"/>
      <c r="AB96" s="44"/>
      <c r="AC96" s="197"/>
      <c r="AD96" s="197"/>
      <c r="AE96" s="44"/>
      <c r="AF96" s="197"/>
      <c r="AG96" s="197"/>
      <c r="AH96" s="44"/>
    </row>
    <row r="97" spans="1:34" s="26" customFormat="1" ht="76.5" customHeight="1">
      <c r="A97" s="232" t="s">
        <v>509</v>
      </c>
      <c r="B97" s="51" t="s">
        <v>3542</v>
      </c>
      <c r="C97" s="51" t="s">
        <v>242</v>
      </c>
      <c r="D97" s="141" t="s">
        <v>2402</v>
      </c>
      <c r="E97" s="181" t="s">
        <v>1667</v>
      </c>
      <c r="F97" s="54"/>
      <c r="G97" s="54"/>
      <c r="H97" s="170" t="s">
        <v>1571</v>
      </c>
      <c r="I97" s="44" t="s">
        <v>1924</v>
      </c>
      <c r="J97" s="44" t="s">
        <v>1919</v>
      </c>
      <c r="K97" s="44" t="s">
        <v>1909</v>
      </c>
      <c r="L97" s="44" t="s">
        <v>1916</v>
      </c>
      <c r="M97" s="44" t="s">
        <v>327</v>
      </c>
      <c r="N97" s="44"/>
      <c r="O97" s="196">
        <f>COUNTIF(Table48[[#This Row],[CMMI Comprehensive Primary Care Plus (CPC+)
Version Date: CY 2021]:[CMS Merit-based Incentive Payment System (MIPS)
Version Date: CY 2021]],"*yes*")</f>
        <v>0</v>
      </c>
      <c r="P97" s="197"/>
      <c r="Q97" s="197"/>
      <c r="R97" s="197"/>
      <c r="S97" s="197"/>
      <c r="T97" s="197"/>
      <c r="U97" s="197"/>
      <c r="V97" s="197"/>
      <c r="W97" s="197"/>
      <c r="X97" s="197"/>
      <c r="Y97" s="197"/>
      <c r="Z97" s="197"/>
      <c r="AA97" s="197"/>
      <c r="AB97" s="197"/>
      <c r="AC97" s="197"/>
      <c r="AD97" s="197"/>
      <c r="AE97" s="197"/>
      <c r="AF97" s="197"/>
      <c r="AG97" s="197"/>
      <c r="AH97" s="197"/>
    </row>
    <row r="98" spans="1:34" s="26" customFormat="1" ht="76.5" customHeight="1">
      <c r="A98" s="229" t="s">
        <v>510</v>
      </c>
      <c r="B98" s="222" t="s">
        <v>2336</v>
      </c>
      <c r="C98" s="222" t="s">
        <v>314</v>
      </c>
      <c r="D98" s="223" t="s">
        <v>2402</v>
      </c>
      <c r="E98" s="200" t="s">
        <v>1667</v>
      </c>
      <c r="F98" s="195"/>
      <c r="G98" s="195"/>
      <c r="H98" s="201" t="s">
        <v>1572</v>
      </c>
      <c r="I98" s="197" t="s">
        <v>1924</v>
      </c>
      <c r="J98" s="197" t="s">
        <v>1919</v>
      </c>
      <c r="K98" s="197" t="s">
        <v>1909</v>
      </c>
      <c r="L98" s="197" t="s">
        <v>1916</v>
      </c>
      <c r="M98" s="197" t="s">
        <v>1771</v>
      </c>
      <c r="N98" s="197"/>
      <c r="O98" s="196">
        <f>COUNTIF(Table48[[#This Row],[CMMI Comprehensive Primary Care Plus (CPC+)
Version Date: CY 2021]:[CMS Merit-based Incentive Payment System (MIPS)
Version Date: CY 2021]],"*yes*")</f>
        <v>0</v>
      </c>
      <c r="P98" s="197"/>
      <c r="Q98" s="197"/>
      <c r="R98" s="197"/>
      <c r="S98" s="197"/>
      <c r="T98" s="44"/>
      <c r="U98" s="197"/>
      <c r="V98" s="197"/>
      <c r="W98" s="197"/>
      <c r="X98" s="197"/>
      <c r="Y98" s="197"/>
      <c r="Z98" s="197"/>
      <c r="AA98" s="197"/>
      <c r="AB98" s="44"/>
      <c r="AC98" s="197"/>
      <c r="AD98" s="197"/>
      <c r="AE98" s="197"/>
      <c r="AF98" s="197"/>
      <c r="AG98" s="197"/>
      <c r="AH98" s="44"/>
    </row>
    <row r="99" spans="1:34" s="26" customFormat="1" ht="76.5" customHeight="1">
      <c r="A99" s="232" t="s">
        <v>511</v>
      </c>
      <c r="B99" s="51" t="s">
        <v>2337</v>
      </c>
      <c r="C99" s="51" t="s">
        <v>243</v>
      </c>
      <c r="D99" s="53" t="s">
        <v>2402</v>
      </c>
      <c r="E99" s="181" t="s">
        <v>1667</v>
      </c>
      <c r="F99" s="54"/>
      <c r="G99" s="54"/>
      <c r="H99" s="170" t="s">
        <v>2410</v>
      </c>
      <c r="I99" s="44" t="s">
        <v>1924</v>
      </c>
      <c r="J99" s="44" t="s">
        <v>1914</v>
      </c>
      <c r="K99" s="44" t="s">
        <v>1909</v>
      </c>
      <c r="L99" s="44" t="s">
        <v>1916</v>
      </c>
      <c r="M99" s="44" t="s">
        <v>1771</v>
      </c>
      <c r="N99" s="44" t="s">
        <v>1</v>
      </c>
      <c r="O99" s="199">
        <f>COUNTIF(Table48[[#This Row],[CMMI Comprehensive Primary Care Plus (CPC+)
Version Date: CY 2021]:[CMS Merit-based Incentive Payment System (MIPS)
Version Date: CY 2021]],"*yes*")</f>
        <v>0</v>
      </c>
      <c r="P99" s="197"/>
      <c r="Q99" s="197"/>
      <c r="R99" s="197"/>
      <c r="S99" s="197"/>
      <c r="T99" s="44"/>
      <c r="U99" s="197"/>
      <c r="V99" s="197"/>
      <c r="W99" s="197"/>
      <c r="X99" s="197"/>
      <c r="Y99" s="197"/>
      <c r="Z99" s="197"/>
      <c r="AA99" s="197"/>
      <c r="AB99" s="44"/>
      <c r="AC99" s="197"/>
      <c r="AD99" s="197"/>
      <c r="AE99" s="44"/>
      <c r="AF99" s="197"/>
      <c r="AG99" s="197"/>
      <c r="AH99" s="44"/>
    </row>
    <row r="100" spans="1:34" s="26" customFormat="1" ht="76.5" customHeight="1">
      <c r="A100" s="232" t="s">
        <v>512</v>
      </c>
      <c r="B100" s="51" t="s">
        <v>2380</v>
      </c>
      <c r="C100" s="51" t="s">
        <v>244</v>
      </c>
      <c r="D100" s="53" t="s">
        <v>2402</v>
      </c>
      <c r="E100" s="181" t="s">
        <v>1667</v>
      </c>
      <c r="F100" s="54"/>
      <c r="G100" s="54"/>
      <c r="H100" s="170" t="s">
        <v>2411</v>
      </c>
      <c r="I100" s="44" t="s">
        <v>1924</v>
      </c>
      <c r="J100" s="44" t="s">
        <v>1914</v>
      </c>
      <c r="K100" s="44" t="s">
        <v>1909</v>
      </c>
      <c r="L100" s="44" t="s">
        <v>1916</v>
      </c>
      <c r="M100" s="44" t="s">
        <v>1771</v>
      </c>
      <c r="N100" s="44"/>
      <c r="O100" s="199">
        <f>COUNTIF(Table48[[#This Row],[CMMI Comprehensive Primary Care Plus (CPC+)
Version Date: CY 2021]:[CMS Merit-based Incentive Payment System (MIPS)
Version Date: CY 2021]],"*yes*")</f>
        <v>0</v>
      </c>
      <c r="P100" s="197"/>
      <c r="Q100" s="197"/>
      <c r="R100" s="197"/>
      <c r="S100" s="197"/>
      <c r="T100" s="44"/>
      <c r="U100" s="197"/>
      <c r="V100" s="197"/>
      <c r="W100" s="197"/>
      <c r="X100" s="197"/>
      <c r="Y100" s="197"/>
      <c r="Z100" s="197"/>
      <c r="AA100" s="197"/>
      <c r="AB100" s="44"/>
      <c r="AC100" s="197"/>
      <c r="AD100" s="197"/>
      <c r="AE100" s="44"/>
      <c r="AF100" s="197"/>
      <c r="AG100" s="197"/>
      <c r="AH100" s="44"/>
    </row>
    <row r="101" spans="1:34" s="26" customFormat="1" ht="76.5" customHeight="1">
      <c r="A101" s="232" t="s">
        <v>348</v>
      </c>
      <c r="B101" s="51" t="s">
        <v>2338</v>
      </c>
      <c r="C101" s="51" t="s">
        <v>70</v>
      </c>
      <c r="D101" s="53" t="s">
        <v>2402</v>
      </c>
      <c r="E101" s="181" t="s">
        <v>1667</v>
      </c>
      <c r="F101" s="54"/>
      <c r="G101" s="54"/>
      <c r="H101" s="170" t="s">
        <v>2412</v>
      </c>
      <c r="I101" s="44" t="s">
        <v>1924</v>
      </c>
      <c r="J101" s="44" t="s">
        <v>1914</v>
      </c>
      <c r="K101" s="44" t="s">
        <v>1909</v>
      </c>
      <c r="L101" s="44" t="s">
        <v>1916</v>
      </c>
      <c r="M101" s="44" t="s">
        <v>1771</v>
      </c>
      <c r="N101" s="44" t="s">
        <v>1</v>
      </c>
      <c r="O101" s="43">
        <f>COUNTIF(Table48[[#This Row],[CMMI Comprehensive Primary Care Plus (CPC+)
Version Date: CY 2021]:[CMS Merit-based Incentive Payment System (MIPS)
Version Date: CY 2021]],"*yes*")</f>
        <v>0</v>
      </c>
      <c r="P101" s="197"/>
      <c r="Q101" s="197"/>
      <c r="R101" s="197"/>
      <c r="S101" s="197"/>
      <c r="T101" s="44"/>
      <c r="U101" s="197"/>
      <c r="V101" s="197"/>
      <c r="W101" s="197"/>
      <c r="X101" s="197"/>
      <c r="Y101" s="197"/>
      <c r="Z101" s="197"/>
      <c r="AA101" s="197"/>
      <c r="AB101" s="44"/>
      <c r="AC101" s="197"/>
      <c r="AD101" s="197"/>
      <c r="AE101" s="44"/>
      <c r="AF101" s="197"/>
      <c r="AG101" s="197"/>
      <c r="AH101" s="44"/>
    </row>
    <row r="102" spans="1:34" s="142" customFormat="1" ht="76.5" customHeight="1">
      <c r="A102" s="232" t="s">
        <v>513</v>
      </c>
      <c r="B102" s="51" t="s">
        <v>2339</v>
      </c>
      <c r="C102" s="51" t="s">
        <v>58</v>
      </c>
      <c r="D102" s="53" t="s">
        <v>2402</v>
      </c>
      <c r="E102" s="181" t="s">
        <v>1667</v>
      </c>
      <c r="F102" s="54"/>
      <c r="G102" s="54"/>
      <c r="H102" s="170" t="s">
        <v>2413</v>
      </c>
      <c r="I102" s="44" t="s">
        <v>1924</v>
      </c>
      <c r="J102" s="44" t="s">
        <v>1914</v>
      </c>
      <c r="K102" s="44" t="s">
        <v>1909</v>
      </c>
      <c r="L102" s="44" t="s">
        <v>1916</v>
      </c>
      <c r="M102" s="44" t="s">
        <v>1771</v>
      </c>
      <c r="N102" s="44" t="s">
        <v>1</v>
      </c>
      <c r="O102" s="196">
        <f>COUNTIF(Table48[[#This Row],[CMMI Comprehensive Primary Care Plus (CPC+)
Version Date: CY 2021]:[CMS Merit-based Incentive Payment System (MIPS)
Version Date: CY 2021]],"*yes*")</f>
        <v>0</v>
      </c>
      <c r="P102" s="197"/>
      <c r="Q102" s="197"/>
      <c r="R102" s="197"/>
      <c r="S102" s="197"/>
      <c r="T102" s="44"/>
      <c r="U102" s="197"/>
      <c r="V102" s="197"/>
      <c r="W102" s="197"/>
      <c r="X102" s="197"/>
      <c r="Y102" s="197"/>
      <c r="Z102" s="197"/>
      <c r="AA102" s="197"/>
      <c r="AB102" s="44"/>
      <c r="AC102" s="197"/>
      <c r="AD102" s="197"/>
      <c r="AE102" s="44"/>
      <c r="AF102" s="197"/>
      <c r="AG102" s="197"/>
      <c r="AH102" s="44"/>
    </row>
    <row r="103" spans="1:34" s="142" customFormat="1" ht="76.5" customHeight="1">
      <c r="A103" s="141" t="s">
        <v>514</v>
      </c>
      <c r="B103" s="51" t="s">
        <v>1721</v>
      </c>
      <c r="C103" s="51" t="s">
        <v>245</v>
      </c>
      <c r="D103" s="53" t="s">
        <v>2401</v>
      </c>
      <c r="E103" s="181" t="s">
        <v>1667</v>
      </c>
      <c r="F103" s="54"/>
      <c r="G103" s="54"/>
      <c r="H103" s="170" t="s">
        <v>1574</v>
      </c>
      <c r="I103" s="44" t="s">
        <v>1924</v>
      </c>
      <c r="J103" s="44" t="s">
        <v>97</v>
      </c>
      <c r="K103" s="44" t="s">
        <v>1913</v>
      </c>
      <c r="L103" s="44" t="s">
        <v>1916</v>
      </c>
      <c r="M103" s="44" t="s">
        <v>6</v>
      </c>
      <c r="N103" s="44"/>
      <c r="O103" s="43">
        <f>COUNTIF(Table48[[#This Row],[CMMI Comprehensive Primary Care Plus (CPC+)
Version Date: CY 2021]:[CMS Merit-based Incentive Payment System (MIPS)
Version Date: CY 2021]],"*yes*")</f>
        <v>0</v>
      </c>
      <c r="P103" s="197"/>
      <c r="Q103" s="197"/>
      <c r="R103" s="197"/>
      <c r="S103" s="197"/>
      <c r="T103" s="44"/>
      <c r="U103" s="197"/>
      <c r="V103" s="197"/>
      <c r="W103" s="197"/>
      <c r="X103" s="197"/>
      <c r="Y103" s="197" t="s">
        <v>2845</v>
      </c>
      <c r="Z103" s="197" t="s">
        <v>3543</v>
      </c>
      <c r="AA103" s="197"/>
      <c r="AB103" s="44" t="s">
        <v>1</v>
      </c>
      <c r="AC103" s="197"/>
      <c r="AD103" s="197"/>
      <c r="AE103" s="44" t="s">
        <v>3544</v>
      </c>
      <c r="AF103" s="197"/>
      <c r="AG103" s="197" t="s">
        <v>1854</v>
      </c>
      <c r="AH103" s="44" t="s">
        <v>1725</v>
      </c>
    </row>
    <row r="104" spans="1:34" s="26" customFormat="1" ht="76.5" customHeight="1">
      <c r="A104" s="232" t="s">
        <v>515</v>
      </c>
      <c r="B104" s="51" t="s">
        <v>2381</v>
      </c>
      <c r="C104" s="51" t="s">
        <v>1314</v>
      </c>
      <c r="D104" s="53" t="s">
        <v>2402</v>
      </c>
      <c r="E104" s="181" t="s">
        <v>1316</v>
      </c>
      <c r="F104" s="54"/>
      <c r="G104" s="54"/>
      <c r="H104" s="170" t="s">
        <v>1554</v>
      </c>
      <c r="I104" s="44" t="s">
        <v>1924</v>
      </c>
      <c r="J104" s="44" t="s">
        <v>1925</v>
      </c>
      <c r="K104" s="44" t="s">
        <v>1915</v>
      </c>
      <c r="L104" s="44" t="s">
        <v>1916</v>
      </c>
      <c r="M104" s="44" t="s">
        <v>327</v>
      </c>
      <c r="N104" s="44"/>
      <c r="O104" s="43">
        <f>COUNTIF(Table48[[#This Row],[CMMI Comprehensive Primary Care Plus (CPC+)
Version Date: CY 2021]:[CMS Merit-based Incentive Payment System (MIPS)
Version Date: CY 2021]],"*yes*")</f>
        <v>0</v>
      </c>
      <c r="P104" s="197"/>
      <c r="Q104" s="197"/>
      <c r="R104" s="197"/>
      <c r="S104" s="197"/>
      <c r="T104" s="44"/>
      <c r="U104" s="197"/>
      <c r="V104" s="197"/>
      <c r="W104" s="197"/>
      <c r="X104" s="197"/>
      <c r="Y104" s="197"/>
      <c r="Z104" s="197"/>
      <c r="AA104" s="197"/>
      <c r="AB104" s="44"/>
      <c r="AC104" s="197"/>
      <c r="AD104" s="197"/>
      <c r="AE104" s="44"/>
      <c r="AF104" s="197"/>
      <c r="AG104" s="197"/>
      <c r="AH104" s="44" t="s">
        <v>1</v>
      </c>
    </row>
    <row r="105" spans="1:34" s="142" customFormat="1" ht="76.5" customHeight="1">
      <c r="A105" s="232" t="s">
        <v>516</v>
      </c>
      <c r="B105" s="51" t="s">
        <v>2382</v>
      </c>
      <c r="C105" s="51" t="s">
        <v>1048</v>
      </c>
      <c r="D105" s="53" t="s">
        <v>2401</v>
      </c>
      <c r="E105" s="181" t="s">
        <v>3545</v>
      </c>
      <c r="F105" s="54" t="s">
        <v>2726</v>
      </c>
      <c r="G105" s="54"/>
      <c r="H105" s="170" t="s">
        <v>780</v>
      </c>
      <c r="I105" s="44" t="s">
        <v>1937</v>
      </c>
      <c r="J105" s="44" t="s">
        <v>1925</v>
      </c>
      <c r="K105" s="44" t="s">
        <v>1915</v>
      </c>
      <c r="L105" s="44" t="s">
        <v>1916</v>
      </c>
      <c r="M105" s="44" t="s">
        <v>3506</v>
      </c>
      <c r="N105" s="44" t="s">
        <v>1</v>
      </c>
      <c r="O105" s="196">
        <f>COUNTIF(Table48[[#This Row],[CMMI Comprehensive Primary Care Plus (CPC+)
Version Date: CY 2021]:[CMS Merit-based Incentive Payment System (MIPS)
Version Date: CY 2021]],"*yes*")</f>
        <v>1</v>
      </c>
      <c r="P105" s="197"/>
      <c r="Q105" s="197"/>
      <c r="R105" s="197"/>
      <c r="S105" s="197"/>
      <c r="T105" s="44"/>
      <c r="U105" s="197"/>
      <c r="V105" s="197"/>
      <c r="W105" s="197" t="s">
        <v>1</v>
      </c>
      <c r="X105" s="197"/>
      <c r="Y105" s="197"/>
      <c r="Z105" s="197"/>
      <c r="AA105" s="197"/>
      <c r="AB105" s="44"/>
      <c r="AC105" s="197"/>
      <c r="AD105" s="197"/>
      <c r="AE105" s="44"/>
      <c r="AF105" s="197"/>
      <c r="AG105" s="197"/>
      <c r="AH105" s="44"/>
    </row>
    <row r="106" spans="1:34" s="142" customFormat="1" ht="76.5" customHeight="1">
      <c r="A106" s="232" t="s">
        <v>517</v>
      </c>
      <c r="B106" s="51" t="s">
        <v>2483</v>
      </c>
      <c r="C106" s="51" t="s">
        <v>2477</v>
      </c>
      <c r="D106" s="53" t="s">
        <v>2401</v>
      </c>
      <c r="E106" s="181" t="s">
        <v>2465</v>
      </c>
      <c r="F106" s="54" t="s">
        <v>2764</v>
      </c>
      <c r="G106" s="54"/>
      <c r="H106" s="170" t="s">
        <v>2482</v>
      </c>
      <c r="I106" s="44" t="s">
        <v>1937</v>
      </c>
      <c r="J106" s="44" t="s">
        <v>1925</v>
      </c>
      <c r="K106" s="44" t="s">
        <v>1909</v>
      </c>
      <c r="L106" s="44" t="s">
        <v>1916</v>
      </c>
      <c r="M106" s="44" t="s">
        <v>1771</v>
      </c>
      <c r="N106" s="44" t="s">
        <v>1</v>
      </c>
      <c r="O106" s="196">
        <f>COUNTIF(Table48[[#This Row],[CMMI Comprehensive Primary Care Plus (CPC+)
Version Date: CY 2021]:[CMS Merit-based Incentive Payment System (MIPS)
Version Date: CY 2021]],"*yes*")</f>
        <v>1</v>
      </c>
      <c r="P106" s="197"/>
      <c r="Q106" s="197"/>
      <c r="R106" s="197"/>
      <c r="S106" s="197"/>
      <c r="T106" s="44"/>
      <c r="U106" s="197"/>
      <c r="V106" s="197"/>
      <c r="W106" s="197" t="s">
        <v>1</v>
      </c>
      <c r="X106" s="197" t="s">
        <v>2461</v>
      </c>
      <c r="Y106" s="197"/>
      <c r="Z106" s="197"/>
      <c r="AA106" s="197"/>
      <c r="AB106" s="44"/>
      <c r="AC106" s="197"/>
      <c r="AD106" s="197"/>
      <c r="AE106" s="44"/>
      <c r="AF106" s="197"/>
      <c r="AG106" s="197"/>
      <c r="AH106" s="44"/>
    </row>
    <row r="107" spans="1:34" s="142" customFormat="1" ht="76.5" customHeight="1">
      <c r="A107" s="232" t="s">
        <v>518</v>
      </c>
      <c r="B107" s="51" t="s">
        <v>2485</v>
      </c>
      <c r="C107" s="51" t="s">
        <v>2478</v>
      </c>
      <c r="D107" s="53" t="s">
        <v>2402</v>
      </c>
      <c r="E107" s="181" t="s">
        <v>2465</v>
      </c>
      <c r="F107" s="54" t="s">
        <v>2763</v>
      </c>
      <c r="G107" s="54"/>
      <c r="H107" s="170" t="s">
        <v>2484</v>
      </c>
      <c r="I107" s="44" t="s">
        <v>1937</v>
      </c>
      <c r="J107" s="44" t="s">
        <v>1925</v>
      </c>
      <c r="K107" s="44" t="s">
        <v>1909</v>
      </c>
      <c r="L107" s="44" t="s">
        <v>1916</v>
      </c>
      <c r="M107" s="44" t="s">
        <v>1771</v>
      </c>
      <c r="N107" s="44" t="s">
        <v>1</v>
      </c>
      <c r="O107" s="43">
        <f>COUNTIF(Table48[[#This Row],[CMMI Comprehensive Primary Care Plus (CPC+)
Version Date: CY 2021]:[CMS Merit-based Incentive Payment System (MIPS)
Version Date: CY 2021]],"*yes*")</f>
        <v>0</v>
      </c>
      <c r="P107" s="197"/>
      <c r="Q107" s="197"/>
      <c r="R107" s="197"/>
      <c r="S107" s="197"/>
      <c r="T107" s="44"/>
      <c r="U107" s="197"/>
      <c r="V107" s="197"/>
      <c r="W107" s="197"/>
      <c r="X107" s="197" t="s">
        <v>2461</v>
      </c>
      <c r="Y107" s="197"/>
      <c r="Z107" s="197"/>
      <c r="AA107" s="197"/>
      <c r="AB107" s="44"/>
      <c r="AC107" s="197"/>
      <c r="AD107" s="197"/>
      <c r="AE107" s="44"/>
      <c r="AF107" s="197"/>
      <c r="AG107" s="197"/>
      <c r="AH107" s="44"/>
    </row>
    <row r="108" spans="1:34" s="211" customFormat="1" ht="76.5" customHeight="1">
      <c r="A108" s="141" t="s">
        <v>519</v>
      </c>
      <c r="B108" s="51" t="s">
        <v>2489</v>
      </c>
      <c r="C108" s="51" t="s">
        <v>2479</v>
      </c>
      <c r="D108" s="53" t="s">
        <v>2401</v>
      </c>
      <c r="E108" s="181" t="s">
        <v>2465</v>
      </c>
      <c r="F108" s="54" t="s">
        <v>2761</v>
      </c>
      <c r="G108" s="54"/>
      <c r="H108" s="170" t="s">
        <v>2486</v>
      </c>
      <c r="I108" s="44" t="s">
        <v>1937</v>
      </c>
      <c r="J108" s="44" t="s">
        <v>1925</v>
      </c>
      <c r="K108" s="44" t="s">
        <v>1909</v>
      </c>
      <c r="L108" s="44" t="s">
        <v>1916</v>
      </c>
      <c r="M108" s="44" t="s">
        <v>1771</v>
      </c>
      <c r="N108" s="44" t="s">
        <v>1</v>
      </c>
      <c r="O108" s="196">
        <f>COUNTIF(Table48[[#This Row],[CMMI Comprehensive Primary Care Plus (CPC+)
Version Date: CY 2021]:[CMS Merit-based Incentive Payment System (MIPS)
Version Date: CY 2021]],"*yes*")</f>
        <v>1</v>
      </c>
      <c r="P108" s="197"/>
      <c r="Q108" s="197"/>
      <c r="R108" s="197"/>
      <c r="S108" s="197"/>
      <c r="T108" s="44"/>
      <c r="U108" s="197"/>
      <c r="V108" s="197"/>
      <c r="W108" s="197" t="s">
        <v>1</v>
      </c>
      <c r="X108" s="197" t="s">
        <v>2461</v>
      </c>
      <c r="Y108" s="197"/>
      <c r="Z108" s="197"/>
      <c r="AA108" s="197"/>
      <c r="AB108" s="44"/>
      <c r="AC108" s="197"/>
      <c r="AD108" s="197"/>
      <c r="AE108" s="44"/>
      <c r="AF108" s="197"/>
      <c r="AG108" s="197"/>
      <c r="AH108" s="44"/>
    </row>
    <row r="109" spans="1:34" s="26" customFormat="1" ht="76.5" customHeight="1">
      <c r="A109" s="232" t="s">
        <v>520</v>
      </c>
      <c r="B109" s="51" t="s">
        <v>2490</v>
      </c>
      <c r="C109" s="51" t="s">
        <v>2480</v>
      </c>
      <c r="D109" s="53" t="s">
        <v>2401</v>
      </c>
      <c r="E109" s="181" t="s">
        <v>2465</v>
      </c>
      <c r="F109" s="54" t="s">
        <v>2762</v>
      </c>
      <c r="G109" s="54"/>
      <c r="H109" s="170" t="s">
        <v>2487</v>
      </c>
      <c r="I109" s="44" t="s">
        <v>1937</v>
      </c>
      <c r="J109" s="44" t="s">
        <v>1925</v>
      </c>
      <c r="K109" s="44" t="s">
        <v>1909</v>
      </c>
      <c r="L109" s="44" t="s">
        <v>1916</v>
      </c>
      <c r="M109" s="44" t="s">
        <v>1771</v>
      </c>
      <c r="N109" s="44" t="s">
        <v>1</v>
      </c>
      <c r="O109" s="196">
        <f>COUNTIF(Table48[[#This Row],[CMMI Comprehensive Primary Care Plus (CPC+)
Version Date: CY 2021]:[CMS Merit-based Incentive Payment System (MIPS)
Version Date: CY 2021]],"*yes*")</f>
        <v>0</v>
      </c>
      <c r="P109" s="197"/>
      <c r="Q109" s="197"/>
      <c r="R109" s="197"/>
      <c r="S109" s="197"/>
      <c r="T109" s="44"/>
      <c r="U109" s="197"/>
      <c r="V109" s="197"/>
      <c r="W109" s="197"/>
      <c r="X109" s="197" t="s">
        <v>2461</v>
      </c>
      <c r="Y109" s="197"/>
      <c r="Z109" s="197"/>
      <c r="AA109" s="197"/>
      <c r="AB109" s="44"/>
      <c r="AC109" s="197"/>
      <c r="AD109" s="197"/>
      <c r="AE109" s="44"/>
      <c r="AF109" s="197"/>
      <c r="AG109" s="197"/>
      <c r="AH109" s="44"/>
    </row>
    <row r="110" spans="1:34" s="26" customFormat="1" ht="76.5" customHeight="1">
      <c r="A110" s="141" t="s">
        <v>521</v>
      </c>
      <c r="B110" s="51" t="s">
        <v>2491</v>
      </c>
      <c r="C110" s="51" t="s">
        <v>2481</v>
      </c>
      <c r="D110" s="51" t="s">
        <v>2401</v>
      </c>
      <c r="E110" s="181" t="s">
        <v>2465</v>
      </c>
      <c r="F110" s="54" t="s">
        <v>2760</v>
      </c>
      <c r="G110" s="54"/>
      <c r="H110" s="170" t="s">
        <v>2488</v>
      </c>
      <c r="I110" s="44" t="s">
        <v>1937</v>
      </c>
      <c r="J110" s="44" t="s">
        <v>1925</v>
      </c>
      <c r="K110" s="44" t="s">
        <v>1909</v>
      </c>
      <c r="L110" s="44" t="s">
        <v>1916</v>
      </c>
      <c r="M110" s="44" t="s">
        <v>1771</v>
      </c>
      <c r="N110" s="44" t="s">
        <v>1</v>
      </c>
      <c r="O110" s="196">
        <f>COUNTIF(Table48[[#This Row],[CMMI Comprehensive Primary Care Plus (CPC+)
Version Date: CY 2021]:[CMS Merit-based Incentive Payment System (MIPS)
Version Date: CY 2021]],"*yes*")</f>
        <v>1</v>
      </c>
      <c r="P110" s="197"/>
      <c r="Q110" s="197"/>
      <c r="R110" s="197"/>
      <c r="S110" s="197"/>
      <c r="T110" s="44"/>
      <c r="U110" s="197"/>
      <c r="V110" s="197"/>
      <c r="W110" s="197" t="s">
        <v>1</v>
      </c>
      <c r="X110" s="197" t="s">
        <v>2461</v>
      </c>
      <c r="Y110" s="197"/>
      <c r="Z110" s="197"/>
      <c r="AA110" s="197"/>
      <c r="AB110" s="44"/>
      <c r="AC110" s="197"/>
      <c r="AD110" s="197"/>
      <c r="AE110" s="44"/>
      <c r="AF110" s="197"/>
      <c r="AG110" s="197"/>
      <c r="AH110" s="44"/>
    </row>
    <row r="111" spans="1:34" s="26" customFormat="1" ht="76.5" customHeight="1">
      <c r="A111" s="141" t="s">
        <v>522</v>
      </c>
      <c r="B111" s="51" t="s">
        <v>2383</v>
      </c>
      <c r="C111" s="51" t="s">
        <v>73</v>
      </c>
      <c r="D111" s="53" t="s">
        <v>2402</v>
      </c>
      <c r="E111" s="181" t="s">
        <v>1667</v>
      </c>
      <c r="F111" s="58"/>
      <c r="G111" s="58"/>
      <c r="H111" s="170" t="s">
        <v>1575</v>
      </c>
      <c r="I111" s="44" t="s">
        <v>1924</v>
      </c>
      <c r="J111" s="44" t="s">
        <v>1925</v>
      </c>
      <c r="K111" s="44" t="s">
        <v>1909</v>
      </c>
      <c r="L111" s="44" t="s">
        <v>1916</v>
      </c>
      <c r="M111" s="44" t="s">
        <v>327</v>
      </c>
      <c r="N111" s="44"/>
      <c r="O111" s="196">
        <f>COUNTIF(Table48[[#This Row],[CMMI Comprehensive Primary Care Plus (CPC+)
Version Date: CY 2021]:[CMS Merit-based Incentive Payment System (MIPS)
Version Date: CY 2021]],"*yes*")</f>
        <v>0</v>
      </c>
      <c r="P111" s="197"/>
      <c r="Q111" s="197"/>
      <c r="R111" s="197"/>
      <c r="S111" s="197"/>
      <c r="T111" s="197"/>
      <c r="U111" s="197"/>
      <c r="V111" s="197"/>
      <c r="W111" s="197"/>
      <c r="X111" s="197"/>
      <c r="Y111" s="197"/>
      <c r="Z111" s="197"/>
      <c r="AA111" s="197"/>
      <c r="AB111" s="197"/>
      <c r="AC111" s="197"/>
      <c r="AD111" s="197"/>
      <c r="AE111" s="197"/>
      <c r="AF111" s="197"/>
      <c r="AG111" s="197"/>
      <c r="AH111" s="197"/>
    </row>
    <row r="112" spans="1:34" s="26" customFormat="1" ht="76.5" customHeight="1">
      <c r="A112" s="252" t="s">
        <v>331</v>
      </c>
      <c r="B112" s="222" t="s">
        <v>3246</v>
      </c>
      <c r="C112" s="222" t="s">
        <v>2918</v>
      </c>
      <c r="D112" s="222" t="s">
        <v>2401</v>
      </c>
      <c r="E112" s="200" t="s">
        <v>2919</v>
      </c>
      <c r="F112" s="195"/>
      <c r="G112" s="195"/>
      <c r="H112" s="201" t="s">
        <v>2920</v>
      </c>
      <c r="I112" s="197" t="s">
        <v>1911</v>
      </c>
      <c r="J112" s="197" t="s">
        <v>1918</v>
      </c>
      <c r="K112" s="197" t="s">
        <v>1909</v>
      </c>
      <c r="L112" s="197" t="s">
        <v>1916</v>
      </c>
      <c r="M112" s="197" t="s">
        <v>327</v>
      </c>
      <c r="N112" s="44" t="s">
        <v>1</v>
      </c>
      <c r="O112" s="196">
        <f>COUNTIF(Table48[[#This Row],[CMMI Comprehensive Primary Care Plus (CPC+)
Version Date: CY 2021]:[CMS Merit-based Incentive Payment System (MIPS)
Version Date: CY 2021]],"*yes*")</f>
        <v>0</v>
      </c>
      <c r="P112" s="197"/>
      <c r="Q112" s="197"/>
      <c r="R112" s="197"/>
      <c r="S112" s="197"/>
      <c r="T112" s="44"/>
      <c r="U112" s="197"/>
      <c r="V112" s="197"/>
      <c r="W112" s="197"/>
      <c r="X112" s="197"/>
      <c r="Y112" s="197"/>
      <c r="Z112" s="197" t="s">
        <v>1</v>
      </c>
      <c r="AA112" s="197"/>
      <c r="AB112" s="44"/>
      <c r="AC112" s="197"/>
      <c r="AD112" s="197"/>
      <c r="AE112" s="44"/>
      <c r="AF112" s="197"/>
      <c r="AG112" s="197"/>
      <c r="AH112" s="44"/>
    </row>
    <row r="113" spans="1:34" s="26" customFormat="1" ht="76.5" customHeight="1">
      <c r="A113" s="250" t="s">
        <v>349</v>
      </c>
      <c r="B113" s="51" t="s">
        <v>2913</v>
      </c>
      <c r="C113" s="51" t="s">
        <v>2469</v>
      </c>
      <c r="D113" s="51" t="s">
        <v>2401</v>
      </c>
      <c r="E113" s="181" t="s">
        <v>1966</v>
      </c>
      <c r="F113" s="54"/>
      <c r="G113" s="54"/>
      <c r="H113" s="170" t="s">
        <v>2470</v>
      </c>
      <c r="I113" s="44" t="s">
        <v>97</v>
      </c>
      <c r="J113" s="44" t="s">
        <v>1918</v>
      </c>
      <c r="K113" s="44" t="s">
        <v>1909</v>
      </c>
      <c r="L113" s="44" t="s">
        <v>1916</v>
      </c>
      <c r="M113" s="44" t="s">
        <v>327</v>
      </c>
      <c r="N113" s="44" t="s">
        <v>1</v>
      </c>
      <c r="O113" s="196">
        <f>COUNTIF(Table48[[#This Row],[CMMI Comprehensive Primary Care Plus (CPC+)
Version Date: CY 2021]:[CMS Merit-based Incentive Payment System (MIPS)
Version Date: CY 2021]],"*yes*")</f>
        <v>0</v>
      </c>
      <c r="P113" s="197"/>
      <c r="Q113" s="197"/>
      <c r="R113" s="197"/>
      <c r="S113" s="197"/>
      <c r="T113" s="44"/>
      <c r="U113" s="197"/>
      <c r="V113" s="197"/>
      <c r="W113" s="197"/>
      <c r="X113" s="197" t="s">
        <v>2461</v>
      </c>
      <c r="Y113" s="197"/>
      <c r="Z113" s="197"/>
      <c r="AA113" s="197"/>
      <c r="AB113" s="44"/>
      <c r="AC113" s="197"/>
      <c r="AD113" s="197"/>
      <c r="AE113" s="44"/>
      <c r="AF113" s="197"/>
      <c r="AG113" s="197"/>
      <c r="AH113" s="44"/>
    </row>
    <row r="114" spans="1:34" s="26" customFormat="1" ht="76.5" customHeight="1">
      <c r="A114" s="250" t="s">
        <v>523</v>
      </c>
      <c r="B114" s="51" t="s">
        <v>141</v>
      </c>
      <c r="C114" s="51" t="s">
        <v>44</v>
      </c>
      <c r="D114" s="53" t="s">
        <v>2402</v>
      </c>
      <c r="E114" s="181" t="s">
        <v>1981</v>
      </c>
      <c r="F114" s="54"/>
      <c r="G114" s="54"/>
      <c r="H114" s="170" t="s">
        <v>3503</v>
      </c>
      <c r="I114" s="44" t="s">
        <v>1924</v>
      </c>
      <c r="J114" s="44" t="s">
        <v>97</v>
      </c>
      <c r="K114" s="44" t="s">
        <v>1915</v>
      </c>
      <c r="L114" s="44" t="s">
        <v>1916</v>
      </c>
      <c r="M114" s="44" t="s">
        <v>3506</v>
      </c>
      <c r="N114" s="44"/>
      <c r="O114" s="196">
        <f>COUNTIF(Table48[[#This Row],[CMMI Comprehensive Primary Care Plus (CPC+)
Version Date: CY 2021]:[CMS Merit-based Incentive Payment System (MIPS)
Version Date: CY 2021]],"*yes*")</f>
        <v>0</v>
      </c>
      <c r="P114" s="197"/>
      <c r="Q114" s="197"/>
      <c r="R114" s="197"/>
      <c r="S114" s="197"/>
      <c r="T114" s="44"/>
      <c r="U114" s="197"/>
      <c r="V114" s="197"/>
      <c r="W114" s="197"/>
      <c r="X114" s="197"/>
      <c r="Y114" s="197"/>
      <c r="Z114" s="197"/>
      <c r="AA114" s="197"/>
      <c r="AB114" s="44"/>
      <c r="AC114" s="197"/>
      <c r="AD114" s="197"/>
      <c r="AE114" s="44"/>
      <c r="AF114" s="197"/>
      <c r="AG114" s="197"/>
      <c r="AH114" s="44"/>
    </row>
    <row r="115" spans="1:34" s="26" customFormat="1" ht="76.5" customHeight="1">
      <c r="A115" s="250" t="s">
        <v>524</v>
      </c>
      <c r="B115" s="51" t="s">
        <v>2340</v>
      </c>
      <c r="C115" s="51" t="s">
        <v>173</v>
      </c>
      <c r="D115" s="52" t="s">
        <v>2401</v>
      </c>
      <c r="E115" s="181" t="s">
        <v>1667</v>
      </c>
      <c r="F115" s="54"/>
      <c r="G115" s="54"/>
      <c r="H115" s="170" t="s">
        <v>1576</v>
      </c>
      <c r="I115" s="44" t="s">
        <v>1924</v>
      </c>
      <c r="J115" s="44" t="s">
        <v>1914</v>
      </c>
      <c r="K115" s="44" t="s">
        <v>1915</v>
      </c>
      <c r="L115" s="44" t="s">
        <v>1916</v>
      </c>
      <c r="M115" s="44" t="s">
        <v>1771</v>
      </c>
      <c r="N115" s="44" t="s">
        <v>1</v>
      </c>
      <c r="O115" s="43">
        <f>COUNTIF(Table48[[#This Row],[CMMI Comprehensive Primary Care Plus (CPC+)
Version Date: CY 2021]:[CMS Merit-based Incentive Payment System (MIPS)
Version Date: CY 2021]],"*yes*")</f>
        <v>0</v>
      </c>
      <c r="P115" s="197"/>
      <c r="Q115" s="197"/>
      <c r="R115" s="197"/>
      <c r="S115" s="197"/>
      <c r="T115" s="44"/>
      <c r="U115" s="197"/>
      <c r="V115" s="197"/>
      <c r="W115" s="197"/>
      <c r="X115" s="197" t="s">
        <v>2500</v>
      </c>
      <c r="Y115" s="197" t="s">
        <v>1</v>
      </c>
      <c r="Z115" s="197" t="s">
        <v>1</v>
      </c>
      <c r="AA115" s="197"/>
      <c r="AB115" s="44"/>
      <c r="AC115" s="197"/>
      <c r="AD115" s="197"/>
      <c r="AE115" s="44"/>
      <c r="AF115" s="197"/>
      <c r="AG115" s="197"/>
      <c r="AH115" s="44"/>
    </row>
    <row r="116" spans="1:34" s="26" customFormat="1" ht="76.5" customHeight="1">
      <c r="A116" s="250" t="s">
        <v>525</v>
      </c>
      <c r="B116" s="51" t="s">
        <v>2341</v>
      </c>
      <c r="C116" s="51" t="s">
        <v>172</v>
      </c>
      <c r="D116" s="53" t="s">
        <v>2401</v>
      </c>
      <c r="E116" s="181" t="s">
        <v>1667</v>
      </c>
      <c r="F116" s="54"/>
      <c r="G116" s="54"/>
      <c r="H116" s="170" t="s">
        <v>1577</v>
      </c>
      <c r="I116" s="44" t="s">
        <v>1924</v>
      </c>
      <c r="J116" s="44" t="s">
        <v>1914</v>
      </c>
      <c r="K116" s="44" t="s">
        <v>1915</v>
      </c>
      <c r="L116" s="44" t="s">
        <v>1916</v>
      </c>
      <c r="M116" s="44" t="s">
        <v>1771</v>
      </c>
      <c r="N116" s="44" t="s">
        <v>1</v>
      </c>
      <c r="O116" s="196">
        <f>COUNTIF(Table48[[#This Row],[CMMI Comprehensive Primary Care Plus (CPC+)
Version Date: CY 2021]:[CMS Merit-based Incentive Payment System (MIPS)
Version Date: CY 2021]],"*yes*")</f>
        <v>0</v>
      </c>
      <c r="P116" s="197"/>
      <c r="Q116" s="197"/>
      <c r="R116" s="197"/>
      <c r="S116" s="197"/>
      <c r="T116" s="44"/>
      <c r="U116" s="197"/>
      <c r="V116" s="197"/>
      <c r="W116" s="197"/>
      <c r="X116" s="197" t="s">
        <v>2500</v>
      </c>
      <c r="Y116" s="197" t="s">
        <v>1</v>
      </c>
      <c r="Z116" s="197" t="s">
        <v>1</v>
      </c>
      <c r="AA116" s="197"/>
      <c r="AB116" s="44"/>
      <c r="AC116" s="197"/>
      <c r="AD116" s="197"/>
      <c r="AE116" s="44"/>
      <c r="AF116" s="197"/>
      <c r="AG116" s="197"/>
      <c r="AH116" s="44" t="s">
        <v>1</v>
      </c>
    </row>
    <row r="117" spans="1:34" s="26" customFormat="1" ht="76.5" customHeight="1">
      <c r="A117" s="250" t="s">
        <v>526</v>
      </c>
      <c r="B117" s="51" t="s">
        <v>781</v>
      </c>
      <c r="C117" s="51" t="s">
        <v>1049</v>
      </c>
      <c r="D117" s="52" t="s">
        <v>2402</v>
      </c>
      <c r="E117" s="181" t="s">
        <v>1667</v>
      </c>
      <c r="F117" s="54" t="s">
        <v>2628</v>
      </c>
      <c r="G117" s="54"/>
      <c r="H117" s="170" t="s">
        <v>782</v>
      </c>
      <c r="I117" s="44" t="s">
        <v>1924</v>
      </c>
      <c r="J117" s="44" t="s">
        <v>1914</v>
      </c>
      <c r="K117" s="44" t="s">
        <v>1909</v>
      </c>
      <c r="L117" s="44" t="s">
        <v>1916</v>
      </c>
      <c r="M117" s="44" t="s">
        <v>327</v>
      </c>
      <c r="N117" s="44" t="s">
        <v>1</v>
      </c>
      <c r="O117" s="43">
        <f>COUNTIF(Table48[[#This Row],[CMMI Comprehensive Primary Care Plus (CPC+)
Version Date: CY 2021]:[CMS Merit-based Incentive Payment System (MIPS)
Version Date: CY 2021]],"*yes*")</f>
        <v>1</v>
      </c>
      <c r="P117" s="197"/>
      <c r="Q117" s="197"/>
      <c r="R117" s="197"/>
      <c r="S117" s="197"/>
      <c r="T117" s="44"/>
      <c r="U117" s="197"/>
      <c r="V117" s="197"/>
      <c r="W117" s="197" t="s">
        <v>1</v>
      </c>
      <c r="X117" s="197"/>
      <c r="Y117" s="197"/>
      <c r="Z117" s="197"/>
      <c r="AA117" s="197"/>
      <c r="AB117" s="44"/>
      <c r="AC117" s="197"/>
      <c r="AD117" s="197"/>
      <c r="AE117" s="44"/>
      <c r="AF117" s="197"/>
      <c r="AG117" s="197"/>
      <c r="AH117" s="44"/>
    </row>
    <row r="118" spans="1:34" s="26" customFormat="1" ht="76.5" customHeight="1">
      <c r="A118" s="141" t="s">
        <v>527</v>
      </c>
      <c r="B118" s="51" t="s">
        <v>783</v>
      </c>
      <c r="C118" s="51" t="s">
        <v>1050</v>
      </c>
      <c r="D118" s="53" t="s">
        <v>2402</v>
      </c>
      <c r="E118" s="181" t="s">
        <v>1979</v>
      </c>
      <c r="F118" s="58" t="s">
        <v>2739</v>
      </c>
      <c r="G118" s="58"/>
      <c r="H118" s="170" t="s">
        <v>784</v>
      </c>
      <c r="I118" s="44" t="s">
        <v>1924</v>
      </c>
      <c r="J118" s="44" t="s">
        <v>1925</v>
      </c>
      <c r="K118" s="44" t="s">
        <v>1909</v>
      </c>
      <c r="L118" s="44" t="s">
        <v>1916</v>
      </c>
      <c r="M118" s="44" t="s">
        <v>1771</v>
      </c>
      <c r="N118" s="44"/>
      <c r="O118" s="199">
        <f>COUNTIF(Table48[[#This Row],[CMMI Comprehensive Primary Care Plus (CPC+)
Version Date: CY 2021]:[CMS Merit-based Incentive Payment System (MIPS)
Version Date: CY 2021]],"*yes*")</f>
        <v>1</v>
      </c>
      <c r="P118" s="197"/>
      <c r="Q118" s="197"/>
      <c r="R118" s="197"/>
      <c r="S118" s="197"/>
      <c r="T118" s="44"/>
      <c r="U118" s="197"/>
      <c r="V118" s="197"/>
      <c r="W118" s="197" t="s">
        <v>1</v>
      </c>
      <c r="X118" s="197"/>
      <c r="Y118" s="197"/>
      <c r="Z118" s="197"/>
      <c r="AA118" s="197"/>
      <c r="AB118" s="44"/>
      <c r="AC118" s="197"/>
      <c r="AD118" s="197"/>
      <c r="AE118" s="44"/>
      <c r="AF118" s="197"/>
      <c r="AG118" s="197"/>
      <c r="AH118" s="44"/>
    </row>
    <row r="119" spans="1:34" s="26" customFormat="1" ht="76.5" customHeight="1">
      <c r="A119" s="250" t="s">
        <v>528</v>
      </c>
      <c r="B119" s="51" t="s">
        <v>785</v>
      </c>
      <c r="C119" s="51" t="s">
        <v>1051</v>
      </c>
      <c r="D119" s="53" t="s">
        <v>2402</v>
      </c>
      <c r="E119" s="181" t="s">
        <v>1969</v>
      </c>
      <c r="F119" s="58"/>
      <c r="G119" s="58"/>
      <c r="H119" s="170" t="s">
        <v>786</v>
      </c>
      <c r="I119" s="44" t="s">
        <v>1924</v>
      </c>
      <c r="J119" s="44" t="s">
        <v>1938</v>
      </c>
      <c r="K119" s="44" t="s">
        <v>1909</v>
      </c>
      <c r="L119" s="44" t="s">
        <v>1916</v>
      </c>
      <c r="M119" s="44" t="s">
        <v>1771</v>
      </c>
      <c r="N119" s="44" t="s">
        <v>1</v>
      </c>
      <c r="O119" s="199">
        <f>COUNTIF(Table48[[#This Row],[CMMI Comprehensive Primary Care Plus (CPC+)
Version Date: CY 2021]:[CMS Merit-based Incentive Payment System (MIPS)
Version Date: CY 2021]],"*yes*")</f>
        <v>0</v>
      </c>
      <c r="P119" s="197"/>
      <c r="Q119" s="197"/>
      <c r="R119" s="197"/>
      <c r="S119" s="197"/>
      <c r="T119" s="44"/>
      <c r="U119" s="197"/>
      <c r="V119" s="197"/>
      <c r="W119" s="197"/>
      <c r="X119" s="197"/>
      <c r="Y119" s="197"/>
      <c r="Z119" s="197"/>
      <c r="AA119" s="197"/>
      <c r="AB119" s="44"/>
      <c r="AC119" s="197"/>
      <c r="AD119" s="197"/>
      <c r="AE119" s="44"/>
      <c r="AF119" s="197"/>
      <c r="AG119" s="197"/>
      <c r="AH119" s="44"/>
    </row>
    <row r="120" spans="1:34" s="26" customFormat="1" ht="76.5" customHeight="1">
      <c r="A120" s="232" t="s">
        <v>529</v>
      </c>
      <c r="B120" s="51" t="s">
        <v>185</v>
      </c>
      <c r="C120" s="51" t="s">
        <v>179</v>
      </c>
      <c r="D120" s="53" t="s">
        <v>2401</v>
      </c>
      <c r="E120" s="181" t="s">
        <v>1667</v>
      </c>
      <c r="F120" s="58"/>
      <c r="G120" s="58"/>
      <c r="H120" s="170" t="s">
        <v>3546</v>
      </c>
      <c r="I120" s="44" t="s">
        <v>1911</v>
      </c>
      <c r="J120" s="44" t="s">
        <v>1929</v>
      </c>
      <c r="K120" s="44" t="s">
        <v>1913</v>
      </c>
      <c r="L120" s="44" t="s">
        <v>1916</v>
      </c>
      <c r="M120" s="44" t="s">
        <v>6</v>
      </c>
      <c r="N120" s="44" t="s">
        <v>1</v>
      </c>
      <c r="O120" s="199">
        <f>COUNTIF(Table48[[#This Row],[CMMI Comprehensive Primary Care Plus (CPC+)
Version Date: CY 2021]:[CMS Merit-based Incentive Payment System (MIPS)
Version Date: CY 2021]],"*yes*")</f>
        <v>0</v>
      </c>
      <c r="P120" s="197"/>
      <c r="Q120" s="197"/>
      <c r="R120" s="197"/>
      <c r="S120" s="197"/>
      <c r="T120" s="44"/>
      <c r="U120" s="197"/>
      <c r="V120" s="197"/>
      <c r="W120" s="197"/>
      <c r="X120" s="197"/>
      <c r="Y120" s="197"/>
      <c r="Z120" s="197"/>
      <c r="AA120" s="197"/>
      <c r="AB120" s="44"/>
      <c r="AC120" s="197"/>
      <c r="AD120" s="197"/>
      <c r="AE120" s="44"/>
      <c r="AF120" s="197"/>
      <c r="AG120" s="197"/>
      <c r="AH120" s="44"/>
    </row>
    <row r="121" spans="1:34" s="26" customFormat="1" ht="76.5" customHeight="1">
      <c r="A121" s="141" t="s">
        <v>530</v>
      </c>
      <c r="B121" s="51" t="s">
        <v>897</v>
      </c>
      <c r="C121" s="51" t="s">
        <v>3170</v>
      </c>
      <c r="D121" s="53" t="s">
        <v>2402</v>
      </c>
      <c r="E121" s="181" t="s">
        <v>1653</v>
      </c>
      <c r="F121" s="58"/>
      <c r="G121" s="58"/>
      <c r="H121" s="170" t="s">
        <v>898</v>
      </c>
      <c r="I121" s="44" t="s">
        <v>1911</v>
      </c>
      <c r="J121" s="44" t="s">
        <v>1929</v>
      </c>
      <c r="K121" s="44" t="s">
        <v>1909</v>
      </c>
      <c r="L121" s="44" t="s">
        <v>1916</v>
      </c>
      <c r="M121" s="44" t="s">
        <v>1771</v>
      </c>
      <c r="N121" s="44" t="s">
        <v>1</v>
      </c>
      <c r="O121" s="196">
        <f>COUNTIF(Table48[[#This Row],[CMMI Comprehensive Primary Care Plus (CPC+)
Version Date: CY 2021]:[CMS Merit-based Incentive Payment System (MIPS)
Version Date: CY 2021]],"*yes*")</f>
        <v>0</v>
      </c>
      <c r="P121" s="197"/>
      <c r="Q121" s="197"/>
      <c r="R121" s="197"/>
      <c r="S121" s="197"/>
      <c r="T121" s="44"/>
      <c r="U121" s="197"/>
      <c r="V121" s="197"/>
      <c r="W121" s="197"/>
      <c r="X121" s="197"/>
      <c r="Y121" s="197"/>
      <c r="Z121" s="197"/>
      <c r="AA121" s="197"/>
      <c r="AB121" s="44"/>
      <c r="AC121" s="197"/>
      <c r="AD121" s="197"/>
      <c r="AE121" s="44"/>
      <c r="AF121" s="197"/>
      <c r="AG121" s="197"/>
      <c r="AH121" s="44"/>
    </row>
    <row r="122" spans="1:34" s="26" customFormat="1" ht="76.5" customHeight="1">
      <c r="A122" s="141" t="s">
        <v>531</v>
      </c>
      <c r="B122" s="51" t="s">
        <v>2342</v>
      </c>
      <c r="C122" s="51" t="s">
        <v>1749</v>
      </c>
      <c r="D122" s="53" t="s">
        <v>2402</v>
      </c>
      <c r="E122" s="181" t="s">
        <v>1999</v>
      </c>
      <c r="F122" s="58"/>
      <c r="G122" s="58"/>
      <c r="H122" s="170" t="s">
        <v>1750</v>
      </c>
      <c r="I122" s="44" t="s">
        <v>1939</v>
      </c>
      <c r="J122" s="44" t="s">
        <v>1925</v>
      </c>
      <c r="K122" s="44" t="s">
        <v>1915</v>
      </c>
      <c r="L122" s="44" t="s">
        <v>1916</v>
      </c>
      <c r="M122" s="44" t="s">
        <v>327</v>
      </c>
      <c r="N122" s="44"/>
      <c r="O122" s="199">
        <f>COUNTIF(Table48[[#This Row],[CMMI Comprehensive Primary Care Plus (CPC+)
Version Date: CY 2021]:[CMS Merit-based Incentive Payment System (MIPS)
Version Date: CY 2021]],"*yes*")</f>
        <v>0</v>
      </c>
      <c r="P122" s="197"/>
      <c r="Q122" s="197"/>
      <c r="R122" s="197"/>
      <c r="S122" s="197"/>
      <c r="T122" s="44"/>
      <c r="U122" s="197"/>
      <c r="V122" s="197"/>
      <c r="W122" s="197"/>
      <c r="X122" s="197"/>
      <c r="Y122" s="197"/>
      <c r="Z122" s="197"/>
      <c r="AA122" s="197"/>
      <c r="AB122" s="44"/>
      <c r="AC122" s="197"/>
      <c r="AD122" s="197"/>
      <c r="AE122" s="44"/>
      <c r="AF122" s="197"/>
      <c r="AG122" s="197"/>
      <c r="AH122" s="44"/>
    </row>
    <row r="123" spans="1:34" s="26" customFormat="1" ht="76.5" customHeight="1">
      <c r="A123" s="232" t="s">
        <v>532</v>
      </c>
      <c r="B123" s="51" t="s">
        <v>2343</v>
      </c>
      <c r="C123" s="51" t="s">
        <v>1756</v>
      </c>
      <c r="D123" s="51" t="s">
        <v>2402</v>
      </c>
      <c r="E123" s="181" t="s">
        <v>1999</v>
      </c>
      <c r="F123" s="54"/>
      <c r="G123" s="54"/>
      <c r="H123" s="170" t="s">
        <v>1757</v>
      </c>
      <c r="I123" s="44" t="s">
        <v>1939</v>
      </c>
      <c r="J123" s="44" t="s">
        <v>1925</v>
      </c>
      <c r="K123" s="44" t="s">
        <v>1909</v>
      </c>
      <c r="L123" s="44" t="s">
        <v>1916</v>
      </c>
      <c r="M123" s="44" t="s">
        <v>327</v>
      </c>
      <c r="N123" s="44"/>
      <c r="O123" s="199">
        <f>COUNTIF(Table48[[#This Row],[CMMI Comprehensive Primary Care Plus (CPC+)
Version Date: CY 2021]:[CMS Merit-based Incentive Payment System (MIPS)
Version Date: CY 2021]],"*yes*")</f>
        <v>0</v>
      </c>
      <c r="P123" s="197"/>
      <c r="Q123" s="197"/>
      <c r="R123" s="197"/>
      <c r="S123" s="197"/>
      <c r="T123" s="44"/>
      <c r="U123" s="197"/>
      <c r="V123" s="197"/>
      <c r="W123" s="197"/>
      <c r="X123" s="197"/>
      <c r="Y123" s="197"/>
      <c r="Z123" s="197"/>
      <c r="AA123" s="197"/>
      <c r="AB123" s="44"/>
      <c r="AC123" s="197"/>
      <c r="AD123" s="197"/>
      <c r="AE123" s="44"/>
      <c r="AF123" s="197"/>
      <c r="AG123" s="197"/>
      <c r="AH123" s="44"/>
    </row>
    <row r="124" spans="1:34" s="26" customFormat="1" ht="76.5" customHeight="1">
      <c r="A124" s="141" t="s">
        <v>651</v>
      </c>
      <c r="B124" s="51" t="s">
        <v>2344</v>
      </c>
      <c r="C124" s="51" t="s">
        <v>1748</v>
      </c>
      <c r="D124" s="51" t="s">
        <v>2402</v>
      </c>
      <c r="E124" s="181" t="s">
        <v>1999</v>
      </c>
      <c r="F124" s="54"/>
      <c r="G124" s="54"/>
      <c r="H124" s="170" t="s">
        <v>1755</v>
      </c>
      <c r="I124" s="44" t="s">
        <v>1939</v>
      </c>
      <c r="J124" s="44" t="s">
        <v>1925</v>
      </c>
      <c r="K124" s="44" t="s">
        <v>1915</v>
      </c>
      <c r="L124" s="44" t="s">
        <v>1916</v>
      </c>
      <c r="M124" s="44" t="s">
        <v>327</v>
      </c>
      <c r="N124" s="44"/>
      <c r="O124" s="199">
        <f>COUNTIF(Table48[[#This Row],[CMMI Comprehensive Primary Care Plus (CPC+)
Version Date: CY 2021]:[CMS Merit-based Incentive Payment System (MIPS)
Version Date: CY 2021]],"*yes*")</f>
        <v>0</v>
      </c>
      <c r="P124" s="197"/>
      <c r="Q124" s="197"/>
      <c r="R124" s="197"/>
      <c r="S124" s="197"/>
      <c r="T124" s="44"/>
      <c r="U124" s="197"/>
      <c r="V124" s="197"/>
      <c r="W124" s="197"/>
      <c r="X124" s="197"/>
      <c r="Y124" s="197"/>
      <c r="Z124" s="197"/>
      <c r="AA124" s="197"/>
      <c r="AB124" s="44"/>
      <c r="AC124" s="197"/>
      <c r="AD124" s="197"/>
      <c r="AE124" s="44"/>
      <c r="AF124" s="197"/>
      <c r="AG124" s="197"/>
      <c r="AH124" s="44"/>
    </row>
    <row r="125" spans="1:34" s="225" customFormat="1" ht="76.5" customHeight="1">
      <c r="A125" s="232" t="s">
        <v>533</v>
      </c>
      <c r="B125" s="51" t="s">
        <v>2345</v>
      </c>
      <c r="C125" s="51" t="s">
        <v>1751</v>
      </c>
      <c r="D125" s="51" t="s">
        <v>2402</v>
      </c>
      <c r="E125" s="181" t="s">
        <v>1999</v>
      </c>
      <c r="F125" s="58"/>
      <c r="G125" s="58"/>
      <c r="H125" s="170" t="s">
        <v>1752</v>
      </c>
      <c r="I125" s="44" t="s">
        <v>1939</v>
      </c>
      <c r="J125" s="44" t="s">
        <v>1925</v>
      </c>
      <c r="K125" s="44" t="s">
        <v>1915</v>
      </c>
      <c r="L125" s="44" t="s">
        <v>1916</v>
      </c>
      <c r="M125" s="44" t="s">
        <v>327</v>
      </c>
      <c r="N125" s="44"/>
      <c r="O125" s="199">
        <f>COUNTIF(Table48[[#This Row],[CMMI Comprehensive Primary Care Plus (CPC+)
Version Date: CY 2021]:[CMS Merit-based Incentive Payment System (MIPS)
Version Date: CY 2021]],"*yes*")</f>
        <v>0</v>
      </c>
      <c r="P125" s="197"/>
      <c r="Q125" s="197"/>
      <c r="R125" s="197"/>
      <c r="S125" s="197"/>
      <c r="T125" s="44"/>
      <c r="U125" s="197"/>
      <c r="V125" s="197"/>
      <c r="W125" s="197"/>
      <c r="X125" s="197"/>
      <c r="Y125" s="197"/>
      <c r="Z125" s="197"/>
      <c r="AA125" s="197"/>
      <c r="AB125" s="44"/>
      <c r="AC125" s="197"/>
      <c r="AD125" s="197"/>
      <c r="AE125" s="44"/>
      <c r="AF125" s="197"/>
      <c r="AG125" s="197"/>
      <c r="AH125" s="44"/>
    </row>
    <row r="126" spans="1:34" s="26" customFormat="1" ht="76.5" customHeight="1">
      <c r="A126" s="141" t="s">
        <v>534</v>
      </c>
      <c r="B126" s="51" t="s">
        <v>2346</v>
      </c>
      <c r="C126" s="51" t="s">
        <v>1753</v>
      </c>
      <c r="D126" s="51" t="s">
        <v>2402</v>
      </c>
      <c r="E126" s="181" t="s">
        <v>1999</v>
      </c>
      <c r="F126" s="54"/>
      <c r="G126" s="54"/>
      <c r="H126" s="170" t="s">
        <v>1754</v>
      </c>
      <c r="I126" s="44" t="s">
        <v>1939</v>
      </c>
      <c r="J126" s="44" t="s">
        <v>1925</v>
      </c>
      <c r="K126" s="44" t="s">
        <v>1915</v>
      </c>
      <c r="L126" s="44" t="s">
        <v>1916</v>
      </c>
      <c r="M126" s="44" t="s">
        <v>327</v>
      </c>
      <c r="N126" s="44"/>
      <c r="O126" s="43">
        <f>COUNTIF(Table48[[#This Row],[CMMI Comprehensive Primary Care Plus (CPC+)
Version Date: CY 2021]:[CMS Merit-based Incentive Payment System (MIPS)
Version Date: CY 2021]],"*yes*")</f>
        <v>0</v>
      </c>
      <c r="P126" s="197"/>
      <c r="Q126" s="197"/>
      <c r="R126" s="197"/>
      <c r="S126" s="197"/>
      <c r="T126" s="44"/>
      <c r="U126" s="197"/>
      <c r="V126" s="197"/>
      <c r="W126" s="197"/>
      <c r="X126" s="197"/>
      <c r="Y126" s="197"/>
      <c r="Z126" s="197"/>
      <c r="AA126" s="197"/>
      <c r="AB126" s="44"/>
      <c r="AC126" s="197"/>
      <c r="AD126" s="197"/>
      <c r="AE126" s="44"/>
      <c r="AF126" s="197"/>
      <c r="AG126" s="197"/>
      <c r="AH126" s="44"/>
    </row>
    <row r="127" spans="1:34" s="26" customFormat="1" ht="76.5" customHeight="1">
      <c r="A127" s="232" t="s">
        <v>535</v>
      </c>
      <c r="B127" s="51" t="s">
        <v>2347</v>
      </c>
      <c r="C127" s="51" t="s">
        <v>246</v>
      </c>
      <c r="D127" s="51" t="s">
        <v>2401</v>
      </c>
      <c r="E127" s="181" t="s">
        <v>1667</v>
      </c>
      <c r="F127" s="54" t="s">
        <v>2741</v>
      </c>
      <c r="G127" s="54"/>
      <c r="H127" s="170" t="s">
        <v>1578</v>
      </c>
      <c r="I127" s="44" t="s">
        <v>1943</v>
      </c>
      <c r="J127" s="44" t="s">
        <v>1925</v>
      </c>
      <c r="K127" s="44" t="s">
        <v>1909</v>
      </c>
      <c r="L127" s="44" t="s">
        <v>1916</v>
      </c>
      <c r="M127" s="44" t="s">
        <v>5</v>
      </c>
      <c r="N127" s="44"/>
      <c r="O127" s="199">
        <f>COUNTIF(Table48[[#This Row],[CMMI Comprehensive Primary Care Plus (CPC+)
Version Date: CY 2021]:[CMS Merit-based Incentive Payment System (MIPS)
Version Date: CY 2021]],"*yes*")</f>
        <v>1</v>
      </c>
      <c r="P127" s="197"/>
      <c r="Q127" s="197"/>
      <c r="R127" s="197"/>
      <c r="S127" s="197"/>
      <c r="T127" s="44"/>
      <c r="U127" s="197"/>
      <c r="V127" s="197"/>
      <c r="W127" s="197" t="s">
        <v>1</v>
      </c>
      <c r="X127" s="197"/>
      <c r="Y127" s="197"/>
      <c r="Z127" s="197"/>
      <c r="AA127" s="197"/>
      <c r="AB127" s="44"/>
      <c r="AC127" s="197"/>
      <c r="AD127" s="197"/>
      <c r="AE127" s="44"/>
      <c r="AF127" s="197"/>
      <c r="AG127" s="197"/>
      <c r="AH127" s="44"/>
    </row>
    <row r="128" spans="1:34" s="26" customFormat="1" ht="76.5" customHeight="1">
      <c r="A128" s="141" t="s">
        <v>536</v>
      </c>
      <c r="B128" s="51" t="s">
        <v>2348</v>
      </c>
      <c r="C128" s="51" t="s">
        <v>315</v>
      </c>
      <c r="D128" s="51" t="s">
        <v>2402</v>
      </c>
      <c r="E128" s="181" t="s">
        <v>1979</v>
      </c>
      <c r="F128" s="54"/>
      <c r="G128" s="54"/>
      <c r="H128" s="170" t="s">
        <v>1580</v>
      </c>
      <c r="I128" s="44" t="s">
        <v>1943</v>
      </c>
      <c r="J128" s="44" t="s">
        <v>1925</v>
      </c>
      <c r="K128" s="44" t="s">
        <v>1909</v>
      </c>
      <c r="L128" s="44" t="s">
        <v>1916</v>
      </c>
      <c r="M128" s="44" t="s">
        <v>1771</v>
      </c>
      <c r="N128" s="44"/>
      <c r="O128" s="199">
        <f>COUNTIF(Table48[[#This Row],[CMMI Comprehensive Primary Care Plus (CPC+)
Version Date: CY 2021]:[CMS Merit-based Incentive Payment System (MIPS)
Version Date: CY 2021]],"*yes*")</f>
        <v>0</v>
      </c>
      <c r="P128" s="197"/>
      <c r="Q128" s="197"/>
      <c r="R128" s="197"/>
      <c r="S128" s="197"/>
      <c r="T128" s="44"/>
      <c r="U128" s="197"/>
      <c r="V128" s="197"/>
      <c r="W128" s="197"/>
      <c r="X128" s="197"/>
      <c r="Y128" s="197"/>
      <c r="Z128" s="197"/>
      <c r="AA128" s="197"/>
      <c r="AB128" s="44"/>
      <c r="AC128" s="197"/>
      <c r="AD128" s="197"/>
      <c r="AE128" s="44"/>
      <c r="AF128" s="197"/>
      <c r="AG128" s="197"/>
      <c r="AH128" s="44"/>
    </row>
    <row r="129" spans="1:34" s="26" customFormat="1" ht="76.5" customHeight="1">
      <c r="A129" s="232" t="s">
        <v>537</v>
      </c>
      <c r="B129" s="51" t="s">
        <v>787</v>
      </c>
      <c r="C129" s="51" t="s">
        <v>1052</v>
      </c>
      <c r="D129" s="53" t="s">
        <v>2401</v>
      </c>
      <c r="E129" s="181" t="s">
        <v>1979</v>
      </c>
      <c r="F129" s="54"/>
      <c r="G129" s="54"/>
      <c r="H129" s="170" t="s">
        <v>788</v>
      </c>
      <c r="I129" s="44" t="s">
        <v>1924</v>
      </c>
      <c r="J129" s="44" t="s">
        <v>1925</v>
      </c>
      <c r="K129" s="44" t="s">
        <v>1909</v>
      </c>
      <c r="L129" s="44" t="s">
        <v>1916</v>
      </c>
      <c r="M129" s="44" t="s">
        <v>5</v>
      </c>
      <c r="N129" s="44"/>
      <c r="O129" s="199">
        <f>COUNTIF(Table48[[#This Row],[CMMI Comprehensive Primary Care Plus (CPC+)
Version Date: CY 2021]:[CMS Merit-based Incentive Payment System (MIPS)
Version Date: CY 2021]],"*yes*")</f>
        <v>0</v>
      </c>
      <c r="P129" s="197"/>
      <c r="Q129" s="197"/>
      <c r="R129" s="197"/>
      <c r="S129" s="197"/>
      <c r="T129" s="44"/>
      <c r="U129" s="197"/>
      <c r="V129" s="197"/>
      <c r="W129" s="197"/>
      <c r="X129" s="197"/>
      <c r="Y129" s="197"/>
      <c r="Z129" s="197"/>
      <c r="AA129" s="197"/>
      <c r="AB129" s="44"/>
      <c r="AC129" s="197"/>
      <c r="AD129" s="197"/>
      <c r="AE129" s="44"/>
      <c r="AF129" s="197"/>
      <c r="AG129" s="197"/>
      <c r="AH129" s="44"/>
    </row>
    <row r="130" spans="1:34" s="26" customFormat="1" ht="76.5" customHeight="1">
      <c r="A130" s="141" t="s">
        <v>538</v>
      </c>
      <c r="B130" s="51" t="s">
        <v>100</v>
      </c>
      <c r="C130" s="51" t="s">
        <v>101</v>
      </c>
      <c r="D130" s="51" t="s">
        <v>2401</v>
      </c>
      <c r="E130" s="181" t="s">
        <v>585</v>
      </c>
      <c r="F130" s="54"/>
      <c r="G130" s="54"/>
      <c r="H130" s="170" t="s">
        <v>2418</v>
      </c>
      <c r="I130" s="44" t="s">
        <v>1940</v>
      </c>
      <c r="J130" s="44" t="s">
        <v>1925</v>
      </c>
      <c r="K130" s="44" t="s">
        <v>1915</v>
      </c>
      <c r="L130" s="44" t="s">
        <v>1916</v>
      </c>
      <c r="M130" s="44" t="s">
        <v>5</v>
      </c>
      <c r="N130" s="44" t="s">
        <v>1</v>
      </c>
      <c r="O130" s="196">
        <f>COUNTIF(Table48[[#This Row],[CMMI Comprehensive Primary Care Plus (CPC+)
Version Date: CY 2021]:[CMS Merit-based Incentive Payment System (MIPS)
Version Date: CY 2021]],"*yes*")</f>
        <v>1</v>
      </c>
      <c r="P130" s="197"/>
      <c r="Q130" s="197"/>
      <c r="R130" s="197" t="s">
        <v>1</v>
      </c>
      <c r="S130" s="197"/>
      <c r="T130" s="44"/>
      <c r="U130" s="197"/>
      <c r="V130" s="197"/>
      <c r="W130" s="197"/>
      <c r="X130" s="197"/>
      <c r="Y130" s="197"/>
      <c r="Z130" s="197"/>
      <c r="AA130" s="197"/>
      <c r="AB130" s="44"/>
      <c r="AC130" s="197"/>
      <c r="AD130" s="197"/>
      <c r="AE130" s="44"/>
      <c r="AF130" s="197"/>
      <c r="AG130" s="197"/>
      <c r="AH130" s="44"/>
    </row>
    <row r="131" spans="1:34" s="26" customFormat="1" ht="76.5" customHeight="1">
      <c r="A131" s="232" t="s">
        <v>539</v>
      </c>
      <c r="B131" s="51" t="s">
        <v>1898</v>
      </c>
      <c r="C131" s="51" t="s">
        <v>55</v>
      </c>
      <c r="D131" s="51" t="s">
        <v>2401</v>
      </c>
      <c r="E131" s="181" t="s">
        <v>585</v>
      </c>
      <c r="F131" s="54"/>
      <c r="G131" s="54"/>
      <c r="H131" s="170" t="s">
        <v>2419</v>
      </c>
      <c r="I131" s="44" t="s">
        <v>1940</v>
      </c>
      <c r="J131" s="44" t="s">
        <v>1925</v>
      </c>
      <c r="K131" s="44" t="s">
        <v>1915</v>
      </c>
      <c r="L131" s="44" t="s">
        <v>1916</v>
      </c>
      <c r="M131" s="44" t="s">
        <v>5</v>
      </c>
      <c r="N131" s="44" t="s">
        <v>1</v>
      </c>
      <c r="O131" s="196">
        <f>COUNTIF(Table48[[#This Row],[CMMI Comprehensive Primary Care Plus (CPC+)
Version Date: CY 2021]:[CMS Merit-based Incentive Payment System (MIPS)
Version Date: CY 2021]],"*yes*")</f>
        <v>0</v>
      </c>
      <c r="P131" s="197"/>
      <c r="Q131" s="197"/>
      <c r="R131" s="197"/>
      <c r="S131" s="197"/>
      <c r="T131" s="44"/>
      <c r="U131" s="197"/>
      <c r="V131" s="197"/>
      <c r="W131" s="197"/>
      <c r="X131" s="197"/>
      <c r="Y131" s="197"/>
      <c r="Z131" s="197"/>
      <c r="AA131" s="197"/>
      <c r="AB131" s="44"/>
      <c r="AC131" s="197"/>
      <c r="AD131" s="197"/>
      <c r="AE131" s="44"/>
      <c r="AF131" s="197"/>
      <c r="AG131" s="197"/>
      <c r="AH131" s="44"/>
    </row>
    <row r="132" spans="1:34" s="26" customFormat="1" ht="76.5" customHeight="1">
      <c r="A132" s="141" t="s">
        <v>540</v>
      </c>
      <c r="B132" s="51" t="s">
        <v>1899</v>
      </c>
      <c r="C132" s="51" t="s">
        <v>52</v>
      </c>
      <c r="D132" s="51" t="s">
        <v>2401</v>
      </c>
      <c r="E132" s="181" t="s">
        <v>585</v>
      </c>
      <c r="F132" s="54"/>
      <c r="G132" s="54"/>
      <c r="H132" s="170" t="s">
        <v>2420</v>
      </c>
      <c r="I132" s="44" t="s">
        <v>1940</v>
      </c>
      <c r="J132" s="44" t="s">
        <v>1925</v>
      </c>
      <c r="K132" s="44" t="s">
        <v>1915</v>
      </c>
      <c r="L132" s="44" t="s">
        <v>1916</v>
      </c>
      <c r="M132" s="44" t="s">
        <v>5</v>
      </c>
      <c r="N132" s="44"/>
      <c r="O132" s="196">
        <f>COUNTIF(Table48[[#This Row],[CMMI Comprehensive Primary Care Plus (CPC+)
Version Date: CY 2021]:[CMS Merit-based Incentive Payment System (MIPS)
Version Date: CY 2021]],"*yes*")</f>
        <v>1</v>
      </c>
      <c r="P132" s="197"/>
      <c r="Q132" s="197"/>
      <c r="R132" s="197" t="s">
        <v>1</v>
      </c>
      <c r="S132" s="197"/>
      <c r="T132" s="44"/>
      <c r="U132" s="197"/>
      <c r="V132" s="197"/>
      <c r="W132" s="197"/>
      <c r="X132" s="197"/>
      <c r="Y132" s="197"/>
      <c r="Z132" s="197"/>
      <c r="AA132" s="197"/>
      <c r="AB132" s="44"/>
      <c r="AC132" s="197"/>
      <c r="AD132" s="197"/>
      <c r="AE132" s="44"/>
      <c r="AF132" s="197"/>
      <c r="AG132" s="197"/>
      <c r="AH132" s="44" t="s">
        <v>1</v>
      </c>
    </row>
    <row r="133" spans="1:34" s="26" customFormat="1" ht="76.5" customHeight="1">
      <c r="A133" s="232" t="s">
        <v>541</v>
      </c>
      <c r="B133" s="51" t="s">
        <v>1900</v>
      </c>
      <c r="C133" s="51" t="s">
        <v>53</v>
      </c>
      <c r="D133" s="51" t="s">
        <v>2401</v>
      </c>
      <c r="E133" s="181" t="s">
        <v>585</v>
      </c>
      <c r="F133" s="54"/>
      <c r="G133" s="54"/>
      <c r="H133" s="170" t="s">
        <v>2417</v>
      </c>
      <c r="I133" s="44" t="s">
        <v>1940</v>
      </c>
      <c r="J133" s="44" t="s">
        <v>1925</v>
      </c>
      <c r="K133" s="44" t="s">
        <v>1915</v>
      </c>
      <c r="L133" s="44" t="s">
        <v>1916</v>
      </c>
      <c r="M133" s="44" t="s">
        <v>5</v>
      </c>
      <c r="N133" s="44" t="s">
        <v>1</v>
      </c>
      <c r="O133" s="196">
        <f>COUNTIF(Table48[[#This Row],[CMMI Comprehensive Primary Care Plus (CPC+)
Version Date: CY 2021]:[CMS Merit-based Incentive Payment System (MIPS)
Version Date: CY 2021]],"*yes*")</f>
        <v>1</v>
      </c>
      <c r="P133" s="197"/>
      <c r="Q133" s="197"/>
      <c r="R133" s="197" t="s">
        <v>1</v>
      </c>
      <c r="S133" s="197"/>
      <c r="T133" s="44"/>
      <c r="U133" s="197"/>
      <c r="V133" s="197"/>
      <c r="W133" s="197"/>
      <c r="X133" s="197"/>
      <c r="Y133" s="197"/>
      <c r="Z133" s="197"/>
      <c r="AA133" s="197"/>
      <c r="AB133" s="44"/>
      <c r="AC133" s="197"/>
      <c r="AD133" s="197"/>
      <c r="AE133" s="44"/>
      <c r="AF133" s="197"/>
      <c r="AG133" s="197"/>
      <c r="AH133" s="44"/>
    </row>
    <row r="134" spans="1:34" s="26" customFormat="1" ht="76.5" customHeight="1">
      <c r="A134" s="141" t="s">
        <v>542</v>
      </c>
      <c r="B134" s="51" t="s">
        <v>1901</v>
      </c>
      <c r="C134" s="51" t="s">
        <v>49</v>
      </c>
      <c r="D134" s="51" t="s">
        <v>2401</v>
      </c>
      <c r="E134" s="181" t="s">
        <v>585</v>
      </c>
      <c r="F134" s="54"/>
      <c r="G134" s="54"/>
      <c r="H134" s="170" t="s">
        <v>2416</v>
      </c>
      <c r="I134" s="44" t="s">
        <v>1940</v>
      </c>
      <c r="J134" s="44" t="s">
        <v>1925</v>
      </c>
      <c r="K134" s="44" t="s">
        <v>1915</v>
      </c>
      <c r="L134" s="44" t="s">
        <v>1916</v>
      </c>
      <c r="M134" s="44" t="s">
        <v>5</v>
      </c>
      <c r="N134" s="44"/>
      <c r="O134" s="196">
        <f>COUNTIF(Table48[[#This Row],[CMMI Comprehensive Primary Care Plus (CPC+)
Version Date: CY 2021]:[CMS Merit-based Incentive Payment System (MIPS)
Version Date: CY 2021]],"*yes*")</f>
        <v>0</v>
      </c>
      <c r="P134" s="197"/>
      <c r="Q134" s="197"/>
      <c r="R134" s="197"/>
      <c r="S134" s="197"/>
      <c r="T134" s="44"/>
      <c r="U134" s="197"/>
      <c r="V134" s="197"/>
      <c r="W134" s="197"/>
      <c r="X134" s="197"/>
      <c r="Y134" s="197"/>
      <c r="Z134" s="197"/>
      <c r="AA134" s="197"/>
      <c r="AB134" s="44"/>
      <c r="AC134" s="197"/>
      <c r="AD134" s="197"/>
      <c r="AE134" s="44"/>
      <c r="AF134" s="197"/>
      <c r="AG134" s="197"/>
      <c r="AH134" s="44"/>
    </row>
    <row r="135" spans="1:34" s="26" customFormat="1" ht="76.5" customHeight="1">
      <c r="A135" s="232" t="s">
        <v>350</v>
      </c>
      <c r="B135" s="51" t="s">
        <v>1902</v>
      </c>
      <c r="C135" s="51" t="s">
        <v>75</v>
      </c>
      <c r="D135" s="51" t="s">
        <v>2401</v>
      </c>
      <c r="E135" s="181" t="s">
        <v>585</v>
      </c>
      <c r="F135" s="54"/>
      <c r="G135" s="54"/>
      <c r="H135" s="170" t="s">
        <v>2415</v>
      </c>
      <c r="I135" s="44" t="s">
        <v>1940</v>
      </c>
      <c r="J135" s="44" t="s">
        <v>1925</v>
      </c>
      <c r="K135" s="44" t="s">
        <v>1915</v>
      </c>
      <c r="L135" s="44" t="s">
        <v>1916</v>
      </c>
      <c r="M135" s="44" t="s">
        <v>5</v>
      </c>
      <c r="N135" s="44" t="s">
        <v>1</v>
      </c>
      <c r="O135" s="196">
        <f>COUNTIF(Table48[[#This Row],[CMMI Comprehensive Primary Care Plus (CPC+)
Version Date: CY 2021]:[CMS Merit-based Incentive Payment System (MIPS)
Version Date: CY 2021]],"*yes*")</f>
        <v>0</v>
      </c>
      <c r="P135" s="197"/>
      <c r="Q135" s="197"/>
      <c r="R135" s="197"/>
      <c r="S135" s="197"/>
      <c r="T135" s="44"/>
      <c r="U135" s="197"/>
      <c r="V135" s="197"/>
      <c r="W135" s="197"/>
      <c r="X135" s="197"/>
      <c r="Y135" s="197"/>
      <c r="Z135" s="197"/>
      <c r="AA135" s="197"/>
      <c r="AB135" s="44"/>
      <c r="AC135" s="197"/>
      <c r="AD135" s="197"/>
      <c r="AE135" s="44"/>
      <c r="AF135" s="197"/>
      <c r="AG135" s="197"/>
      <c r="AH135" s="44"/>
    </row>
    <row r="136" spans="1:34" s="26" customFormat="1" ht="76.5" customHeight="1">
      <c r="A136" s="141" t="s">
        <v>543</v>
      </c>
      <c r="B136" s="51" t="s">
        <v>1903</v>
      </c>
      <c r="C136" s="51" t="s">
        <v>46</v>
      </c>
      <c r="D136" s="51" t="s">
        <v>2401</v>
      </c>
      <c r="E136" s="181" t="s">
        <v>585</v>
      </c>
      <c r="F136" s="54"/>
      <c r="G136" s="54"/>
      <c r="H136" s="170" t="s">
        <v>2414</v>
      </c>
      <c r="I136" s="44" t="s">
        <v>1940</v>
      </c>
      <c r="J136" s="44" t="s">
        <v>1925</v>
      </c>
      <c r="K136" s="44" t="s">
        <v>1915</v>
      </c>
      <c r="L136" s="44" t="s">
        <v>1916</v>
      </c>
      <c r="M136" s="44" t="s">
        <v>5</v>
      </c>
      <c r="N136" s="44"/>
      <c r="O136" s="196">
        <f>COUNTIF(Table48[[#This Row],[CMMI Comprehensive Primary Care Plus (CPC+)
Version Date: CY 2021]:[CMS Merit-based Incentive Payment System (MIPS)
Version Date: CY 2021]],"*yes*")</f>
        <v>1</v>
      </c>
      <c r="P136" s="197"/>
      <c r="Q136" s="197"/>
      <c r="R136" s="197" t="s">
        <v>1</v>
      </c>
      <c r="S136" s="197"/>
      <c r="T136" s="44"/>
      <c r="U136" s="197"/>
      <c r="V136" s="197"/>
      <c r="W136" s="197"/>
      <c r="X136" s="197"/>
      <c r="Y136" s="197"/>
      <c r="Z136" s="197"/>
      <c r="AA136" s="197"/>
      <c r="AB136" s="44"/>
      <c r="AC136" s="197"/>
      <c r="AD136" s="197"/>
      <c r="AE136" s="44"/>
      <c r="AF136" s="197"/>
      <c r="AG136" s="197"/>
      <c r="AH136" s="44"/>
    </row>
    <row r="137" spans="1:34" s="26" customFormat="1" ht="76.5" customHeight="1">
      <c r="A137" s="232" t="s">
        <v>544</v>
      </c>
      <c r="B137" s="51" t="s">
        <v>2349</v>
      </c>
      <c r="C137" s="51" t="s">
        <v>247</v>
      </c>
      <c r="D137" s="51" t="s">
        <v>2402</v>
      </c>
      <c r="E137" s="181" t="s">
        <v>1667</v>
      </c>
      <c r="F137" s="54"/>
      <c r="G137" s="54"/>
      <c r="H137" s="170" t="s">
        <v>1581</v>
      </c>
      <c r="I137" s="44" t="s">
        <v>1924</v>
      </c>
      <c r="J137" s="44" t="s">
        <v>1914</v>
      </c>
      <c r="K137" s="44" t="s">
        <v>1909</v>
      </c>
      <c r="L137" s="44" t="s">
        <v>1916</v>
      </c>
      <c r="M137" s="44" t="s">
        <v>1771</v>
      </c>
      <c r="N137" s="44" t="s">
        <v>1</v>
      </c>
      <c r="O137" s="43">
        <f>COUNTIF(Table48[[#This Row],[CMMI Comprehensive Primary Care Plus (CPC+)
Version Date: CY 2021]:[CMS Merit-based Incentive Payment System (MIPS)
Version Date: CY 2021]],"*yes*")</f>
        <v>0</v>
      </c>
      <c r="P137" s="197"/>
      <c r="Q137" s="197"/>
      <c r="R137" s="197"/>
      <c r="S137" s="197"/>
      <c r="T137" s="44"/>
      <c r="U137" s="197"/>
      <c r="V137" s="197"/>
      <c r="W137" s="197"/>
      <c r="X137" s="197"/>
      <c r="Y137" s="197"/>
      <c r="Z137" s="197"/>
      <c r="AA137" s="197"/>
      <c r="AB137" s="44"/>
      <c r="AC137" s="197"/>
      <c r="AD137" s="197"/>
      <c r="AE137" s="44"/>
      <c r="AF137" s="197"/>
      <c r="AG137" s="197"/>
      <c r="AH137" s="44"/>
    </row>
    <row r="138" spans="1:34" s="26" customFormat="1" ht="76.5" customHeight="1">
      <c r="A138" s="141" t="s">
        <v>2999</v>
      </c>
      <c r="B138" s="51" t="s">
        <v>2421</v>
      </c>
      <c r="C138" s="51" t="s">
        <v>584</v>
      </c>
      <c r="D138" s="51" t="s">
        <v>2401</v>
      </c>
      <c r="E138" s="181" t="s">
        <v>585</v>
      </c>
      <c r="F138" s="58"/>
      <c r="G138" s="58"/>
      <c r="H138" s="170" t="s">
        <v>2422</v>
      </c>
      <c r="I138" s="44" t="s">
        <v>1940</v>
      </c>
      <c r="J138" s="44" t="s">
        <v>1925</v>
      </c>
      <c r="K138" s="44" t="s">
        <v>1915</v>
      </c>
      <c r="L138" s="44" t="s">
        <v>1916</v>
      </c>
      <c r="M138" s="44" t="s">
        <v>5</v>
      </c>
      <c r="N138" s="44" t="s">
        <v>1</v>
      </c>
      <c r="O138" s="43">
        <f>COUNTIF(Table48[[#This Row],[CMMI Comprehensive Primary Care Plus (CPC+)
Version Date: CY 2021]:[CMS Merit-based Incentive Payment System (MIPS)
Version Date: CY 2021]],"*yes*")</f>
        <v>0</v>
      </c>
      <c r="P138" s="197"/>
      <c r="Q138" s="197"/>
      <c r="R138" s="197"/>
      <c r="S138" s="197"/>
      <c r="T138" s="44"/>
      <c r="U138" s="197"/>
      <c r="V138" s="197"/>
      <c r="W138" s="197"/>
      <c r="X138" s="197"/>
      <c r="Y138" s="197"/>
      <c r="Z138" s="197"/>
      <c r="AA138" s="197"/>
      <c r="AB138" s="44"/>
      <c r="AC138" s="197"/>
      <c r="AD138" s="197"/>
      <c r="AE138" s="44"/>
      <c r="AF138" s="197"/>
      <c r="AG138" s="197"/>
      <c r="AH138" s="44"/>
    </row>
    <row r="139" spans="1:34" s="26" customFormat="1" ht="76.5" customHeight="1">
      <c r="A139" s="232" t="s">
        <v>545</v>
      </c>
      <c r="B139" s="51" t="s">
        <v>2350</v>
      </c>
      <c r="C139" s="51" t="s">
        <v>248</v>
      </c>
      <c r="D139" s="51" t="s">
        <v>2402</v>
      </c>
      <c r="E139" s="181" t="s">
        <v>1667</v>
      </c>
      <c r="F139" s="54"/>
      <c r="G139" s="54"/>
      <c r="H139" s="170" t="s">
        <v>1583</v>
      </c>
      <c r="I139" s="44" t="s">
        <v>1924</v>
      </c>
      <c r="J139" s="44" t="s">
        <v>1928</v>
      </c>
      <c r="K139" s="44" t="s">
        <v>1909</v>
      </c>
      <c r="L139" s="44" t="s">
        <v>1916</v>
      </c>
      <c r="M139" s="44" t="s">
        <v>1771</v>
      </c>
      <c r="N139" s="44" t="s">
        <v>1</v>
      </c>
      <c r="O139" s="43">
        <f>COUNTIF(Table48[[#This Row],[CMMI Comprehensive Primary Care Plus (CPC+)
Version Date: CY 2021]:[CMS Merit-based Incentive Payment System (MIPS)
Version Date: CY 2021]],"*yes*")</f>
        <v>0</v>
      </c>
      <c r="P139" s="197"/>
      <c r="Q139" s="197"/>
      <c r="R139" s="197"/>
      <c r="S139" s="197"/>
      <c r="T139" s="44"/>
      <c r="U139" s="197"/>
      <c r="V139" s="197"/>
      <c r="W139" s="197"/>
      <c r="X139" s="197"/>
      <c r="Y139" s="197"/>
      <c r="Z139" s="197"/>
      <c r="AA139" s="197"/>
      <c r="AB139" s="44"/>
      <c r="AC139" s="197"/>
      <c r="AD139" s="197"/>
      <c r="AE139" s="44"/>
      <c r="AF139" s="197"/>
      <c r="AG139" s="197"/>
      <c r="AH139" s="44"/>
    </row>
    <row r="140" spans="1:34" s="26" customFormat="1" ht="76.5" customHeight="1">
      <c r="A140" s="141" t="s">
        <v>546</v>
      </c>
      <c r="B140" s="51" t="s">
        <v>2351</v>
      </c>
      <c r="C140" s="51" t="s">
        <v>1894</v>
      </c>
      <c r="D140" s="51" t="s">
        <v>2402</v>
      </c>
      <c r="E140" s="181" t="s">
        <v>1667</v>
      </c>
      <c r="F140" s="54"/>
      <c r="G140" s="54"/>
      <c r="H140" s="170" t="s">
        <v>1893</v>
      </c>
      <c r="I140" s="44" t="s">
        <v>1924</v>
      </c>
      <c r="J140" s="44" t="s">
        <v>1928</v>
      </c>
      <c r="K140" s="44" t="s">
        <v>1909</v>
      </c>
      <c r="L140" s="44" t="s">
        <v>1916</v>
      </c>
      <c r="M140" s="44" t="s">
        <v>1771</v>
      </c>
      <c r="N140" s="44" t="s">
        <v>1</v>
      </c>
      <c r="O140" s="43">
        <f>COUNTIF(Table48[[#This Row],[CMMI Comprehensive Primary Care Plus (CPC+)
Version Date: CY 2021]:[CMS Merit-based Incentive Payment System (MIPS)
Version Date: CY 2021]],"*yes*")</f>
        <v>0</v>
      </c>
      <c r="P140" s="197"/>
      <c r="Q140" s="197"/>
      <c r="R140" s="197"/>
      <c r="S140" s="197"/>
      <c r="T140" s="44"/>
      <c r="U140" s="197"/>
      <c r="V140" s="197"/>
      <c r="W140" s="197"/>
      <c r="X140" s="197"/>
      <c r="Y140" s="197"/>
      <c r="Z140" s="197"/>
      <c r="AA140" s="197"/>
      <c r="AB140" s="44"/>
      <c r="AC140" s="197"/>
      <c r="AD140" s="197"/>
      <c r="AE140" s="44"/>
      <c r="AF140" s="197"/>
      <c r="AG140" s="197"/>
      <c r="AH140" s="44"/>
    </row>
    <row r="141" spans="1:34" s="26" customFormat="1" ht="76.5" customHeight="1">
      <c r="A141" s="141" t="s">
        <v>547</v>
      </c>
      <c r="B141" s="51" t="s">
        <v>2352</v>
      </c>
      <c r="C141" s="51" t="s">
        <v>57</v>
      </c>
      <c r="D141" s="51" t="s">
        <v>2402</v>
      </c>
      <c r="E141" s="181" t="s">
        <v>1667</v>
      </c>
      <c r="F141" s="54"/>
      <c r="G141" s="54"/>
      <c r="H141" s="170" t="s">
        <v>1584</v>
      </c>
      <c r="I141" s="44" t="s">
        <v>1924</v>
      </c>
      <c r="J141" s="44" t="s">
        <v>1928</v>
      </c>
      <c r="K141" s="44" t="s">
        <v>1909</v>
      </c>
      <c r="L141" s="44" t="s">
        <v>1916</v>
      </c>
      <c r="M141" s="44" t="s">
        <v>1771</v>
      </c>
      <c r="N141" s="44" t="s">
        <v>1</v>
      </c>
      <c r="O141" s="199">
        <f>COUNTIF(Table48[[#This Row],[CMMI Comprehensive Primary Care Plus (CPC+)
Version Date: CY 2021]:[CMS Merit-based Incentive Payment System (MIPS)
Version Date: CY 2021]],"*yes*")</f>
        <v>0</v>
      </c>
      <c r="P141" s="197"/>
      <c r="Q141" s="197"/>
      <c r="R141" s="197"/>
      <c r="S141" s="197"/>
      <c r="T141" s="44"/>
      <c r="U141" s="197"/>
      <c r="V141" s="197"/>
      <c r="W141" s="197"/>
      <c r="X141" s="197"/>
      <c r="Y141" s="197"/>
      <c r="Z141" s="197" t="s">
        <v>1</v>
      </c>
      <c r="AA141" s="197"/>
      <c r="AB141" s="44"/>
      <c r="AC141" s="197"/>
      <c r="AD141" s="197"/>
      <c r="AE141" s="44"/>
      <c r="AF141" s="197"/>
      <c r="AG141" s="197"/>
      <c r="AH141" s="44"/>
    </row>
    <row r="142" spans="1:34" s="26" customFormat="1" ht="76.5" customHeight="1">
      <c r="A142" s="141" t="s">
        <v>548</v>
      </c>
      <c r="B142" s="51" t="s">
        <v>2353</v>
      </c>
      <c r="C142" s="51" t="s">
        <v>249</v>
      </c>
      <c r="D142" s="51" t="s">
        <v>2402</v>
      </c>
      <c r="E142" s="181" t="s">
        <v>1667</v>
      </c>
      <c r="F142" s="54"/>
      <c r="G142" s="54"/>
      <c r="H142" s="170" t="s">
        <v>1585</v>
      </c>
      <c r="I142" s="44" t="s">
        <v>1924</v>
      </c>
      <c r="J142" s="44" t="s">
        <v>1928</v>
      </c>
      <c r="K142" s="44" t="s">
        <v>1909</v>
      </c>
      <c r="L142" s="44" t="s">
        <v>1916</v>
      </c>
      <c r="M142" s="44" t="s">
        <v>1771</v>
      </c>
      <c r="N142" s="44" t="s">
        <v>1</v>
      </c>
      <c r="O142" s="196">
        <f>COUNTIF(Table48[[#This Row],[CMMI Comprehensive Primary Care Plus (CPC+)
Version Date: CY 2021]:[CMS Merit-based Incentive Payment System (MIPS)
Version Date: CY 2021]],"*yes*")</f>
        <v>0</v>
      </c>
      <c r="P142" s="197"/>
      <c r="Q142" s="197"/>
      <c r="R142" s="197"/>
      <c r="S142" s="197"/>
      <c r="T142" s="44"/>
      <c r="U142" s="197"/>
      <c r="V142" s="197"/>
      <c r="W142" s="197"/>
      <c r="X142" s="197"/>
      <c r="Y142" s="197"/>
      <c r="Z142" s="197"/>
      <c r="AA142" s="197"/>
      <c r="AB142" s="44"/>
      <c r="AC142" s="197"/>
      <c r="AD142" s="197"/>
      <c r="AE142" s="44"/>
      <c r="AF142" s="197"/>
      <c r="AG142" s="197"/>
      <c r="AH142" s="44"/>
    </row>
    <row r="143" spans="1:34" s="26" customFormat="1" ht="76.5" customHeight="1">
      <c r="A143" s="141" t="s">
        <v>549</v>
      </c>
      <c r="B143" s="51" t="s">
        <v>3083</v>
      </c>
      <c r="C143" s="51" t="s">
        <v>63</v>
      </c>
      <c r="D143" s="51" t="s">
        <v>2401</v>
      </c>
      <c r="E143" s="181" t="s">
        <v>1667</v>
      </c>
      <c r="F143" s="54"/>
      <c r="G143" s="54"/>
      <c r="H143" s="170" t="s">
        <v>1586</v>
      </c>
      <c r="I143" s="44" t="s">
        <v>1924</v>
      </c>
      <c r="J143" s="44" t="s">
        <v>1928</v>
      </c>
      <c r="K143" s="44" t="s">
        <v>1909</v>
      </c>
      <c r="L143" s="44" t="s">
        <v>1916</v>
      </c>
      <c r="M143" s="44" t="s">
        <v>1771</v>
      </c>
      <c r="N143" s="44" t="s">
        <v>1</v>
      </c>
      <c r="O143" s="196">
        <f>COUNTIF(Table48[[#This Row],[CMMI Comprehensive Primary Care Plus (CPC+)
Version Date: CY 2021]:[CMS Merit-based Incentive Payment System (MIPS)
Version Date: CY 2021]],"*yes*")</f>
        <v>0</v>
      </c>
      <c r="P143" s="197"/>
      <c r="Q143" s="197"/>
      <c r="R143" s="197"/>
      <c r="S143" s="197"/>
      <c r="T143" s="44"/>
      <c r="U143" s="197"/>
      <c r="V143" s="197"/>
      <c r="W143" s="197"/>
      <c r="X143" s="197"/>
      <c r="Y143" s="197"/>
      <c r="Z143" s="197" t="s">
        <v>3082</v>
      </c>
      <c r="AA143" s="197"/>
      <c r="AB143" s="44"/>
      <c r="AC143" s="197"/>
      <c r="AD143" s="197"/>
      <c r="AE143" s="44"/>
      <c r="AF143" s="197"/>
      <c r="AG143" s="197"/>
      <c r="AH143" s="44"/>
    </row>
    <row r="144" spans="1:34" s="26" customFormat="1" ht="76.5" customHeight="1">
      <c r="A144" s="141" t="s">
        <v>550</v>
      </c>
      <c r="B144" s="51" t="s">
        <v>754</v>
      </c>
      <c r="C144" s="51" t="s">
        <v>755</v>
      </c>
      <c r="D144" s="51" t="s">
        <v>2402</v>
      </c>
      <c r="E144" s="181" t="s">
        <v>1997</v>
      </c>
      <c r="F144" s="54"/>
      <c r="G144" s="54"/>
      <c r="H144" s="170" t="s">
        <v>1527</v>
      </c>
      <c r="I144" s="44" t="s">
        <v>1924</v>
      </c>
      <c r="J144" s="44" t="s">
        <v>1928</v>
      </c>
      <c r="K144" s="44" t="s">
        <v>1909</v>
      </c>
      <c r="L144" s="44" t="s">
        <v>1950</v>
      </c>
      <c r="M144" s="44" t="s">
        <v>1771</v>
      </c>
      <c r="N144" s="44"/>
      <c r="O144" s="199">
        <f>COUNTIF(Table48[[#This Row],[CMMI Comprehensive Primary Care Plus (CPC+)
Version Date: CY 2021]:[CMS Merit-based Incentive Payment System (MIPS)
Version Date: CY 2021]],"*yes*")</f>
        <v>0</v>
      </c>
      <c r="P144" s="197"/>
      <c r="Q144" s="197"/>
      <c r="R144" s="197"/>
      <c r="S144" s="197"/>
      <c r="T144" s="44"/>
      <c r="U144" s="197"/>
      <c r="V144" s="197"/>
      <c r="W144" s="197"/>
      <c r="X144" s="197"/>
      <c r="Y144" s="197"/>
      <c r="Z144" s="197"/>
      <c r="AA144" s="197"/>
      <c r="AB144" s="44"/>
      <c r="AC144" s="197"/>
      <c r="AD144" s="197"/>
      <c r="AE144" s="44"/>
      <c r="AF144" s="197"/>
      <c r="AG144" s="197"/>
      <c r="AH144" s="44"/>
    </row>
    <row r="145" spans="1:34" s="26" customFormat="1" ht="76.5" customHeight="1">
      <c r="A145" s="232" t="s">
        <v>551</v>
      </c>
      <c r="B145" s="51" t="s">
        <v>2354</v>
      </c>
      <c r="C145" s="51" t="s">
        <v>250</v>
      </c>
      <c r="D145" s="51" t="s">
        <v>2402</v>
      </c>
      <c r="E145" s="181" t="s">
        <v>1667</v>
      </c>
      <c r="F145" s="44"/>
      <c r="G145" s="44"/>
      <c r="H145" s="170" t="s">
        <v>1587</v>
      </c>
      <c r="I145" s="187" t="s">
        <v>1924</v>
      </c>
      <c r="J145" s="44" t="s">
        <v>1914</v>
      </c>
      <c r="K145" s="44" t="s">
        <v>1909</v>
      </c>
      <c r="L145" s="44" t="s">
        <v>1916</v>
      </c>
      <c r="M145" s="44" t="s">
        <v>1771</v>
      </c>
      <c r="N145" s="44" t="s">
        <v>1</v>
      </c>
      <c r="O145" s="199">
        <f>COUNTIF(Table48[[#This Row],[CMMI Comprehensive Primary Care Plus (CPC+)
Version Date: CY 2021]:[CMS Merit-based Incentive Payment System (MIPS)
Version Date: CY 2021]],"*yes*")</f>
        <v>0</v>
      </c>
      <c r="P145" s="197"/>
      <c r="Q145" s="197"/>
      <c r="R145" s="197"/>
      <c r="S145" s="197"/>
      <c r="T145" s="44"/>
      <c r="U145" s="197"/>
      <c r="V145" s="197"/>
      <c r="W145" s="197"/>
      <c r="X145" s="197"/>
      <c r="Y145" s="197"/>
      <c r="Z145" s="197"/>
      <c r="AA145" s="197"/>
      <c r="AB145" s="44"/>
      <c r="AC145" s="197"/>
      <c r="AD145" s="197"/>
      <c r="AE145" s="44"/>
      <c r="AF145" s="197"/>
      <c r="AG145" s="197"/>
      <c r="AH145" s="44"/>
    </row>
    <row r="146" spans="1:34" s="26" customFormat="1" ht="76.5" customHeight="1">
      <c r="A146" s="141" t="s">
        <v>351</v>
      </c>
      <c r="B146" s="51" t="s">
        <v>2355</v>
      </c>
      <c r="C146" s="51" t="s">
        <v>251</v>
      </c>
      <c r="D146" s="53" t="s">
        <v>2402</v>
      </c>
      <c r="E146" s="181" t="s">
        <v>1667</v>
      </c>
      <c r="F146" s="54"/>
      <c r="G146" s="54"/>
      <c r="H146" s="170" t="s">
        <v>1588</v>
      </c>
      <c r="I146" s="44" t="s">
        <v>1924</v>
      </c>
      <c r="J146" s="182" t="s">
        <v>1914</v>
      </c>
      <c r="K146" s="44" t="s">
        <v>1909</v>
      </c>
      <c r="L146" s="44" t="s">
        <v>1916</v>
      </c>
      <c r="M146" s="44" t="s">
        <v>1771</v>
      </c>
      <c r="N146" s="44"/>
      <c r="O146" s="199">
        <f>COUNTIF(Table48[[#This Row],[CMMI Comprehensive Primary Care Plus (CPC+)
Version Date: CY 2021]:[CMS Merit-based Incentive Payment System (MIPS)
Version Date: CY 2021]],"*yes*")</f>
        <v>0</v>
      </c>
      <c r="P146" s="197"/>
      <c r="Q146" s="197"/>
      <c r="R146" s="197"/>
      <c r="S146" s="197"/>
      <c r="T146" s="44"/>
      <c r="U146" s="197"/>
      <c r="V146" s="197"/>
      <c r="W146" s="197"/>
      <c r="X146" s="197"/>
      <c r="Y146" s="197"/>
      <c r="Z146" s="197"/>
      <c r="AA146" s="197"/>
      <c r="AB146" s="44"/>
      <c r="AC146" s="197"/>
      <c r="AD146" s="197"/>
      <c r="AE146" s="44"/>
      <c r="AF146" s="197"/>
      <c r="AG146" s="197"/>
      <c r="AH146" s="44"/>
    </row>
    <row r="147" spans="1:34" s="26" customFormat="1" ht="76.5" customHeight="1">
      <c r="A147" s="232" t="s">
        <v>552</v>
      </c>
      <c r="B147" s="51" t="s">
        <v>789</v>
      </c>
      <c r="C147" s="51" t="s">
        <v>1053</v>
      </c>
      <c r="D147" s="51" t="s">
        <v>2401</v>
      </c>
      <c r="E147" s="181" t="s">
        <v>1685</v>
      </c>
      <c r="F147" s="58"/>
      <c r="G147" s="58"/>
      <c r="H147" s="170" t="s">
        <v>790</v>
      </c>
      <c r="I147" s="44" t="s">
        <v>1911</v>
      </c>
      <c r="J147" s="44" t="s">
        <v>1929</v>
      </c>
      <c r="K147" s="44" t="s">
        <v>1915</v>
      </c>
      <c r="L147" s="44" t="s">
        <v>1916</v>
      </c>
      <c r="M147" s="44" t="s">
        <v>1771</v>
      </c>
      <c r="N147" s="44" t="s">
        <v>1</v>
      </c>
      <c r="O147" s="199">
        <f>COUNTIF(Table48[[#This Row],[CMMI Comprehensive Primary Care Plus (CPC+)
Version Date: CY 2021]:[CMS Merit-based Incentive Payment System (MIPS)
Version Date: CY 2021]],"*yes*")</f>
        <v>0</v>
      </c>
      <c r="P147" s="197"/>
      <c r="Q147" s="197"/>
      <c r="R147" s="197"/>
      <c r="S147" s="197"/>
      <c r="T147" s="193"/>
      <c r="U147" s="197"/>
      <c r="V147" s="197"/>
      <c r="W147" s="197"/>
      <c r="X147" s="197"/>
      <c r="Y147" s="197"/>
      <c r="Z147" s="197"/>
      <c r="AA147" s="197"/>
      <c r="AB147" s="193"/>
      <c r="AC147" s="197"/>
      <c r="AD147" s="197"/>
      <c r="AE147" s="193"/>
      <c r="AF147" s="197"/>
      <c r="AG147" s="197"/>
      <c r="AH147" s="44"/>
    </row>
    <row r="148" spans="1:34" s="26" customFormat="1" ht="76.5" customHeight="1">
      <c r="A148" s="141" t="s">
        <v>2934</v>
      </c>
      <c r="B148" s="51" t="s">
        <v>791</v>
      </c>
      <c r="C148" s="51" t="s">
        <v>1054</v>
      </c>
      <c r="D148" s="51" t="s">
        <v>2401</v>
      </c>
      <c r="E148" s="181" t="s">
        <v>1685</v>
      </c>
      <c r="F148" s="54"/>
      <c r="G148" s="54"/>
      <c r="H148" s="170" t="s">
        <v>792</v>
      </c>
      <c r="I148" s="44" t="s">
        <v>1911</v>
      </c>
      <c r="J148" s="44" t="s">
        <v>1929</v>
      </c>
      <c r="K148" s="44" t="s">
        <v>1915</v>
      </c>
      <c r="L148" s="44" t="s">
        <v>1916</v>
      </c>
      <c r="M148" s="44" t="s">
        <v>1771</v>
      </c>
      <c r="N148" s="44" t="s">
        <v>1</v>
      </c>
      <c r="O148" s="43">
        <f>COUNTIF(Table48[[#This Row],[CMMI Comprehensive Primary Care Plus (CPC+)
Version Date: CY 2021]:[CMS Merit-based Incentive Payment System (MIPS)
Version Date: CY 2021]],"*yes*")</f>
        <v>0</v>
      </c>
      <c r="P148" s="197"/>
      <c r="Q148" s="197"/>
      <c r="R148" s="197"/>
      <c r="S148" s="197"/>
      <c r="T148" s="197"/>
      <c r="U148" s="197"/>
      <c r="V148" s="197"/>
      <c r="W148" s="197"/>
      <c r="X148" s="197"/>
      <c r="Y148" s="197"/>
      <c r="Z148" s="197"/>
      <c r="AA148" s="197"/>
      <c r="AB148" s="197"/>
      <c r="AC148" s="197"/>
      <c r="AD148" s="197"/>
      <c r="AE148" s="197"/>
      <c r="AF148" s="197"/>
      <c r="AG148" s="197"/>
      <c r="AH148" s="197"/>
    </row>
    <row r="149" spans="1:34" s="26" customFormat="1" ht="76.5" customHeight="1">
      <c r="A149" s="232" t="s">
        <v>553</v>
      </c>
      <c r="B149" s="51" t="s">
        <v>793</v>
      </c>
      <c r="C149" s="51" t="s">
        <v>1055</v>
      </c>
      <c r="D149" s="51" t="s">
        <v>2402</v>
      </c>
      <c r="E149" s="181" t="s">
        <v>1969</v>
      </c>
      <c r="F149" s="44" t="s">
        <v>2802</v>
      </c>
      <c r="G149" s="44"/>
      <c r="H149" s="170" t="s">
        <v>794</v>
      </c>
      <c r="I149" s="44" t="s">
        <v>1924</v>
      </c>
      <c r="J149" s="44" t="s">
        <v>1938</v>
      </c>
      <c r="K149" s="44" t="s">
        <v>1909</v>
      </c>
      <c r="L149" s="44" t="s">
        <v>1916</v>
      </c>
      <c r="M149" s="44" t="s">
        <v>1771</v>
      </c>
      <c r="N149" s="44" t="s">
        <v>1</v>
      </c>
      <c r="O149" s="199">
        <f>COUNTIF(Table48[[#This Row],[CMMI Comprehensive Primary Care Plus (CPC+)
Version Date: CY 2021]:[CMS Merit-based Incentive Payment System (MIPS)
Version Date: CY 2021]],"*yes*")</f>
        <v>0</v>
      </c>
      <c r="P149" s="197"/>
      <c r="Q149" s="197"/>
      <c r="R149" s="197"/>
      <c r="S149" s="197"/>
      <c r="T149" s="197"/>
      <c r="U149" s="197"/>
      <c r="V149" s="197"/>
      <c r="W149" s="197"/>
      <c r="X149" s="197"/>
      <c r="Y149" s="197"/>
      <c r="Z149" s="197"/>
      <c r="AA149" s="197"/>
      <c r="AB149" s="197"/>
      <c r="AC149" s="197"/>
      <c r="AD149" s="197"/>
      <c r="AE149" s="197"/>
      <c r="AF149" s="197"/>
      <c r="AG149" s="197"/>
      <c r="AH149" s="197"/>
    </row>
    <row r="150" spans="1:34" s="26" customFormat="1" ht="76.5" customHeight="1">
      <c r="A150" s="232" t="s">
        <v>554</v>
      </c>
      <c r="B150" s="51" t="s">
        <v>1357</v>
      </c>
      <c r="C150" s="51" t="s">
        <v>1056</v>
      </c>
      <c r="D150" s="51" t="s">
        <v>2401</v>
      </c>
      <c r="E150" s="181" t="s">
        <v>1995</v>
      </c>
      <c r="F150" s="54" t="s">
        <v>2604</v>
      </c>
      <c r="G150" s="54"/>
      <c r="H150" s="170" t="s">
        <v>1628</v>
      </c>
      <c r="I150" s="44" t="s">
        <v>1951</v>
      </c>
      <c r="J150" s="44" t="s">
        <v>1925</v>
      </c>
      <c r="K150" s="44" t="s">
        <v>1909</v>
      </c>
      <c r="L150" s="44" t="s">
        <v>1920</v>
      </c>
      <c r="M150" s="44" t="s">
        <v>1771</v>
      </c>
      <c r="N150" s="44"/>
      <c r="O150" s="43">
        <f>COUNTIF(Table48[[#This Row],[CMMI Comprehensive Primary Care Plus (CPC+)
Version Date: CY 2021]:[CMS Merit-based Incentive Payment System (MIPS)
Version Date: CY 2021]],"*yes*")</f>
        <v>1</v>
      </c>
      <c r="P150" s="197"/>
      <c r="Q150" s="197"/>
      <c r="R150" s="197"/>
      <c r="S150" s="197"/>
      <c r="T150" s="197"/>
      <c r="U150" s="197"/>
      <c r="V150" s="197"/>
      <c r="W150" s="197" t="s">
        <v>1</v>
      </c>
      <c r="X150" s="197"/>
      <c r="Y150" s="197"/>
      <c r="Z150" s="197"/>
      <c r="AA150" s="197"/>
      <c r="AB150" s="197"/>
      <c r="AC150" s="197"/>
      <c r="AD150" s="197"/>
      <c r="AE150" s="197"/>
      <c r="AF150" s="197"/>
      <c r="AG150" s="197" t="s">
        <v>3547</v>
      </c>
      <c r="AH150" s="197"/>
    </row>
    <row r="151" spans="1:34" s="26" customFormat="1" ht="76.5" customHeight="1">
      <c r="A151" s="141" t="s">
        <v>555</v>
      </c>
      <c r="B151" s="51" t="s">
        <v>2865</v>
      </c>
      <c r="C151" s="51" t="s">
        <v>2864</v>
      </c>
      <c r="D151" s="51" t="s">
        <v>2402</v>
      </c>
      <c r="E151" s="181" t="s">
        <v>2866</v>
      </c>
      <c r="F151" s="54"/>
      <c r="G151" s="54"/>
      <c r="H151" s="170" t="s">
        <v>2867</v>
      </c>
      <c r="I151" s="44" t="s">
        <v>1924</v>
      </c>
      <c r="J151" s="44" t="s">
        <v>1925</v>
      </c>
      <c r="K151" s="44" t="s">
        <v>1915</v>
      </c>
      <c r="L151" s="44" t="s">
        <v>1916</v>
      </c>
      <c r="M151" s="44" t="s">
        <v>5</v>
      </c>
      <c r="N151" s="44"/>
      <c r="O151" s="43">
        <f>COUNTIF(Table48[[#This Row],[CMMI Comprehensive Primary Care Plus (CPC+)
Version Date: CY 2021]:[CMS Merit-based Incentive Payment System (MIPS)
Version Date: CY 2021]],"*yes*")</f>
        <v>0</v>
      </c>
      <c r="P151" s="197"/>
      <c r="Q151" s="197"/>
      <c r="R151" s="197"/>
      <c r="S151" s="197"/>
      <c r="T151" s="197"/>
      <c r="U151" s="197"/>
      <c r="V151" s="197"/>
      <c r="W151" s="197"/>
      <c r="X151" s="197"/>
      <c r="Y151" s="197"/>
      <c r="Z151" s="197"/>
      <c r="AA151" s="197"/>
      <c r="AB151" s="197"/>
      <c r="AC151" s="197"/>
      <c r="AD151" s="197"/>
      <c r="AE151" s="197"/>
      <c r="AF151" s="197"/>
      <c r="AG151" s="197"/>
      <c r="AH151" s="197"/>
    </row>
    <row r="152" spans="1:34" s="26" customFormat="1" ht="76.5" customHeight="1">
      <c r="A152" s="232" t="s">
        <v>556</v>
      </c>
      <c r="B152" s="51" t="s">
        <v>2356</v>
      </c>
      <c r="C152" s="51" t="s">
        <v>252</v>
      </c>
      <c r="D152" s="51" t="s">
        <v>2401</v>
      </c>
      <c r="E152" s="181" t="s">
        <v>1667</v>
      </c>
      <c r="F152" s="54"/>
      <c r="G152" s="54"/>
      <c r="H152" s="170" t="s">
        <v>1589</v>
      </c>
      <c r="I152" s="44" t="s">
        <v>1924</v>
      </c>
      <c r="J152" s="44" t="s">
        <v>1914</v>
      </c>
      <c r="K152" s="44" t="s">
        <v>1915</v>
      </c>
      <c r="L152" s="44" t="s">
        <v>1916</v>
      </c>
      <c r="M152" s="44" t="s">
        <v>5</v>
      </c>
      <c r="N152" s="44" t="s">
        <v>1</v>
      </c>
      <c r="O152" s="43">
        <f>COUNTIF(Table48[[#This Row],[CMMI Comprehensive Primary Care Plus (CPC+)
Version Date: CY 2021]:[CMS Merit-based Incentive Payment System (MIPS)
Version Date: CY 2021]],"*yes*")</f>
        <v>0</v>
      </c>
      <c r="P152" s="197"/>
      <c r="Q152" s="197"/>
      <c r="R152" s="197"/>
      <c r="S152" s="197"/>
      <c r="T152" s="197"/>
      <c r="U152" s="197"/>
      <c r="V152" s="197"/>
      <c r="W152" s="197"/>
      <c r="X152" s="197" t="s">
        <v>2500</v>
      </c>
      <c r="Y152" s="197"/>
      <c r="Z152" s="197" t="s">
        <v>3391</v>
      </c>
      <c r="AA152" s="197"/>
      <c r="AB152" s="197"/>
      <c r="AC152" s="197"/>
      <c r="AD152" s="197"/>
      <c r="AE152" s="197"/>
      <c r="AF152" s="197"/>
      <c r="AG152" s="197"/>
      <c r="AH152" s="197"/>
    </row>
    <row r="153" spans="1:34" s="26" customFormat="1" ht="76.5" customHeight="1">
      <c r="A153" s="232" t="s">
        <v>557</v>
      </c>
      <c r="B153" s="51" t="s">
        <v>2357</v>
      </c>
      <c r="C153" s="51" t="s">
        <v>253</v>
      </c>
      <c r="D153" s="51" t="s">
        <v>2402</v>
      </c>
      <c r="E153" s="181" t="s">
        <v>240</v>
      </c>
      <c r="F153" s="54"/>
      <c r="G153" s="54"/>
      <c r="H153" s="170" t="s">
        <v>1590</v>
      </c>
      <c r="I153" s="44" t="s">
        <v>1924</v>
      </c>
      <c r="J153" s="44" t="s">
        <v>1919</v>
      </c>
      <c r="K153" s="44" t="s">
        <v>1909</v>
      </c>
      <c r="L153" s="44" t="s">
        <v>1910</v>
      </c>
      <c r="M153" s="44" t="s">
        <v>327</v>
      </c>
      <c r="N153" s="44"/>
      <c r="O153" s="43">
        <f>COUNTIF(Table48[[#This Row],[CMMI Comprehensive Primary Care Plus (CPC+)
Version Date: CY 2021]:[CMS Merit-based Incentive Payment System (MIPS)
Version Date: CY 2021]],"*yes*")</f>
        <v>0</v>
      </c>
      <c r="P153" s="197"/>
      <c r="Q153" s="197"/>
      <c r="R153" s="197"/>
      <c r="S153" s="197"/>
      <c r="T153" s="197"/>
      <c r="U153" s="197"/>
      <c r="V153" s="197"/>
      <c r="W153" s="197"/>
      <c r="X153" s="197"/>
      <c r="Y153" s="197"/>
      <c r="Z153" s="197"/>
      <c r="AA153" s="197"/>
      <c r="AB153" s="197"/>
      <c r="AC153" s="197"/>
      <c r="AD153" s="197"/>
      <c r="AE153" s="197"/>
      <c r="AF153" s="197"/>
      <c r="AG153" s="197"/>
      <c r="AH153" s="197"/>
    </row>
    <row r="154" spans="1:34" s="26" customFormat="1" ht="76.5" customHeight="1">
      <c r="A154" s="141" t="s">
        <v>558</v>
      </c>
      <c r="B154" s="51" t="s">
        <v>2384</v>
      </c>
      <c r="C154" s="51" t="s">
        <v>254</v>
      </c>
      <c r="D154" s="51" t="s">
        <v>2401</v>
      </c>
      <c r="E154" s="181" t="s">
        <v>585</v>
      </c>
      <c r="F154" s="54"/>
      <c r="G154" s="54"/>
      <c r="H154" s="170" t="s">
        <v>2423</v>
      </c>
      <c r="I154" s="44" t="s">
        <v>1940</v>
      </c>
      <c r="J154" s="44" t="s">
        <v>1925</v>
      </c>
      <c r="K154" s="44" t="s">
        <v>1915</v>
      </c>
      <c r="L154" s="44" t="s">
        <v>1916</v>
      </c>
      <c r="M154" s="44" t="s">
        <v>5</v>
      </c>
      <c r="N154" s="44"/>
      <c r="O154" s="43">
        <f>COUNTIF(Table48[[#This Row],[CMMI Comprehensive Primary Care Plus (CPC+)
Version Date: CY 2021]:[CMS Merit-based Incentive Payment System (MIPS)
Version Date: CY 2021]],"*yes*")</f>
        <v>0</v>
      </c>
      <c r="P154" s="197"/>
      <c r="Q154" s="197"/>
      <c r="R154" s="197"/>
      <c r="S154" s="197"/>
      <c r="T154" s="197"/>
      <c r="U154" s="197"/>
      <c r="V154" s="197"/>
      <c r="W154" s="197"/>
      <c r="X154" s="197"/>
      <c r="Y154" s="197"/>
      <c r="Z154" s="197" t="s">
        <v>1</v>
      </c>
      <c r="AA154" s="197"/>
      <c r="AB154" s="197"/>
      <c r="AC154" s="197"/>
      <c r="AD154" s="197"/>
      <c r="AE154" s="197"/>
      <c r="AF154" s="197"/>
      <c r="AG154" s="197"/>
      <c r="AH154" s="197"/>
    </row>
    <row r="155" spans="1:34" s="26" customFormat="1" ht="76.5" customHeight="1">
      <c r="A155" s="232" t="s">
        <v>559</v>
      </c>
      <c r="B155" s="51" t="s">
        <v>2385</v>
      </c>
      <c r="C155" s="51" t="s">
        <v>255</v>
      </c>
      <c r="D155" s="51" t="s">
        <v>2401</v>
      </c>
      <c r="E155" s="181" t="s">
        <v>585</v>
      </c>
      <c r="F155" s="54"/>
      <c r="G155" s="54"/>
      <c r="H155" s="170" t="s">
        <v>2424</v>
      </c>
      <c r="I155" s="187" t="s">
        <v>1940</v>
      </c>
      <c r="J155" s="44" t="s">
        <v>1925</v>
      </c>
      <c r="K155" s="44" t="s">
        <v>1915</v>
      </c>
      <c r="L155" s="44" t="s">
        <v>1916</v>
      </c>
      <c r="M155" s="44" t="s">
        <v>5</v>
      </c>
      <c r="N155" s="44"/>
      <c r="O155" s="43">
        <f>COUNTIF(Table48[[#This Row],[CMMI Comprehensive Primary Care Plus (CPC+)
Version Date: CY 2021]:[CMS Merit-based Incentive Payment System (MIPS)
Version Date: CY 2021]],"*yes*")</f>
        <v>0</v>
      </c>
      <c r="P155" s="197"/>
      <c r="Q155" s="197"/>
      <c r="R155" s="197"/>
      <c r="S155" s="197"/>
      <c r="T155" s="197"/>
      <c r="U155" s="197"/>
      <c r="V155" s="197"/>
      <c r="W155" s="197"/>
      <c r="X155" s="197"/>
      <c r="Y155" s="197"/>
      <c r="Z155" s="197" t="s">
        <v>1</v>
      </c>
      <c r="AA155" s="197"/>
      <c r="AB155" s="197"/>
      <c r="AC155" s="197"/>
      <c r="AD155" s="197"/>
      <c r="AE155" s="197"/>
      <c r="AF155" s="197"/>
      <c r="AG155" s="197"/>
      <c r="AH155" s="197"/>
    </row>
    <row r="156" spans="1:34" s="26" customFormat="1" ht="76.5" customHeight="1">
      <c r="A156" s="141" t="s">
        <v>560</v>
      </c>
      <c r="B156" s="51" t="s">
        <v>2425</v>
      </c>
      <c r="C156" s="51" t="s">
        <v>256</v>
      </c>
      <c r="D156" s="51" t="s">
        <v>2402</v>
      </c>
      <c r="E156" s="181" t="s">
        <v>585</v>
      </c>
      <c r="F156" s="44"/>
      <c r="G156" s="44"/>
      <c r="H156" s="170" t="s">
        <v>2426</v>
      </c>
      <c r="I156" s="187" t="s">
        <v>1940</v>
      </c>
      <c r="J156" s="44" t="s">
        <v>1925</v>
      </c>
      <c r="K156" s="44" t="s">
        <v>1915</v>
      </c>
      <c r="L156" s="44" t="s">
        <v>1916</v>
      </c>
      <c r="M156" s="44" t="s">
        <v>5</v>
      </c>
      <c r="N156" s="44"/>
      <c r="O156" s="43">
        <f>COUNTIF(Table48[[#This Row],[CMMI Comprehensive Primary Care Plus (CPC+)
Version Date: CY 2021]:[CMS Merit-based Incentive Payment System (MIPS)
Version Date: CY 2021]],"*yes*")</f>
        <v>0</v>
      </c>
      <c r="P156" s="197"/>
      <c r="Q156" s="197"/>
      <c r="R156" s="197"/>
      <c r="S156" s="197"/>
      <c r="T156" s="197"/>
      <c r="U156" s="197"/>
      <c r="V156" s="197"/>
      <c r="W156" s="197"/>
      <c r="X156" s="197"/>
      <c r="Y156" s="197"/>
      <c r="Z156" s="197" t="s">
        <v>1</v>
      </c>
      <c r="AA156" s="197"/>
      <c r="AB156" s="197"/>
      <c r="AC156" s="197"/>
      <c r="AD156" s="197"/>
      <c r="AE156" s="197"/>
      <c r="AF156" s="197"/>
      <c r="AG156" s="197"/>
      <c r="AH156" s="197"/>
    </row>
    <row r="157" spans="1:34" s="26" customFormat="1" ht="76.5" customHeight="1">
      <c r="A157" s="141" t="s">
        <v>352</v>
      </c>
      <c r="B157" s="51" t="s">
        <v>2358</v>
      </c>
      <c r="C157" s="51" t="s">
        <v>257</v>
      </c>
      <c r="D157" s="51" t="s">
        <v>2402</v>
      </c>
      <c r="E157" s="181" t="s">
        <v>1667</v>
      </c>
      <c r="F157" s="54"/>
      <c r="G157" s="54"/>
      <c r="H157" s="170" t="s">
        <v>2049</v>
      </c>
      <c r="I157" s="44" t="s">
        <v>1924</v>
      </c>
      <c r="J157" s="44" t="s">
        <v>1919</v>
      </c>
      <c r="K157" s="44" t="s">
        <v>1909</v>
      </c>
      <c r="L157" s="44" t="s">
        <v>1916</v>
      </c>
      <c r="M157" s="44" t="s">
        <v>1771</v>
      </c>
      <c r="N157" s="44"/>
      <c r="O157" s="43">
        <f>COUNTIF(Table48[[#This Row],[CMMI Comprehensive Primary Care Plus (CPC+)
Version Date: CY 2021]:[CMS Merit-based Incentive Payment System (MIPS)
Version Date: CY 2021]],"*yes*")</f>
        <v>0</v>
      </c>
      <c r="P157" s="197"/>
      <c r="Q157" s="197"/>
      <c r="R157" s="197"/>
      <c r="S157" s="197"/>
      <c r="T157" s="197"/>
      <c r="U157" s="197"/>
      <c r="V157" s="197"/>
      <c r="W157" s="197"/>
      <c r="X157" s="197"/>
      <c r="Y157" s="197"/>
      <c r="Z157" s="197"/>
      <c r="AA157" s="197"/>
      <c r="AB157" s="197"/>
      <c r="AC157" s="197"/>
      <c r="AD157" s="197"/>
      <c r="AE157" s="197"/>
      <c r="AF157" s="197"/>
      <c r="AG157" s="197"/>
      <c r="AH157" s="197"/>
    </row>
    <row r="158" spans="1:34" s="26" customFormat="1" ht="76.5" customHeight="1">
      <c r="A158" s="232" t="s">
        <v>561</v>
      </c>
      <c r="B158" s="51" t="s">
        <v>2386</v>
      </c>
      <c r="C158" s="51" t="s">
        <v>316</v>
      </c>
      <c r="D158" s="51" t="s">
        <v>2402</v>
      </c>
      <c r="E158" s="181" t="s">
        <v>585</v>
      </c>
      <c r="F158" s="54"/>
      <c r="G158" s="54"/>
      <c r="H158" s="170" t="s">
        <v>2427</v>
      </c>
      <c r="I158" s="44" t="s">
        <v>1940</v>
      </c>
      <c r="J158" s="44" t="s">
        <v>1925</v>
      </c>
      <c r="K158" s="44" t="s">
        <v>1915</v>
      </c>
      <c r="L158" s="44" t="s">
        <v>1916</v>
      </c>
      <c r="M158" s="44" t="s">
        <v>5</v>
      </c>
      <c r="N158" s="44"/>
      <c r="O158" s="43">
        <f>COUNTIF(Table48[[#This Row],[CMMI Comprehensive Primary Care Plus (CPC+)
Version Date: CY 2021]:[CMS Merit-based Incentive Payment System (MIPS)
Version Date: CY 2021]],"*yes*")</f>
        <v>0</v>
      </c>
      <c r="P158" s="197"/>
      <c r="Q158" s="197"/>
      <c r="R158" s="197"/>
      <c r="S158" s="197"/>
      <c r="T158" s="197"/>
      <c r="U158" s="197"/>
      <c r="V158" s="197"/>
      <c r="W158" s="197"/>
      <c r="X158" s="197"/>
      <c r="Y158" s="197"/>
      <c r="Z158" s="197" t="s">
        <v>1</v>
      </c>
      <c r="AA158" s="197"/>
      <c r="AB158" s="197"/>
      <c r="AC158" s="197"/>
      <c r="AD158" s="197"/>
      <c r="AE158" s="197"/>
      <c r="AF158" s="197"/>
      <c r="AG158" s="197"/>
      <c r="AH158" s="197"/>
    </row>
    <row r="159" spans="1:34" s="26" customFormat="1" ht="76.5" customHeight="1">
      <c r="A159" s="141" t="s">
        <v>562</v>
      </c>
      <c r="B159" s="51" t="s">
        <v>2359</v>
      </c>
      <c r="C159" s="51" t="s">
        <v>258</v>
      </c>
      <c r="D159" s="51" t="s">
        <v>2402</v>
      </c>
      <c r="E159" s="181" t="s">
        <v>240</v>
      </c>
      <c r="F159" s="54"/>
      <c r="G159" s="54"/>
      <c r="H159" s="170" t="s">
        <v>1775</v>
      </c>
      <c r="I159" s="44" t="s">
        <v>1924</v>
      </c>
      <c r="J159" s="44" t="s">
        <v>1925</v>
      </c>
      <c r="K159" s="44" t="s">
        <v>1909</v>
      </c>
      <c r="L159" s="44" t="s">
        <v>1916</v>
      </c>
      <c r="M159" s="44" t="s">
        <v>327</v>
      </c>
      <c r="N159" s="44"/>
      <c r="O159" s="43">
        <f>COUNTIF(Table48[[#This Row],[CMMI Comprehensive Primary Care Plus (CPC+)
Version Date: CY 2021]:[CMS Merit-based Incentive Payment System (MIPS)
Version Date: CY 2021]],"*yes*")</f>
        <v>0</v>
      </c>
      <c r="P159" s="197"/>
      <c r="Q159" s="197"/>
      <c r="R159" s="197"/>
      <c r="S159" s="197"/>
      <c r="T159" s="197"/>
      <c r="U159" s="197"/>
      <c r="V159" s="197"/>
      <c r="W159" s="197"/>
      <c r="X159" s="197"/>
      <c r="Y159" s="197"/>
      <c r="Z159" s="197"/>
      <c r="AA159" s="197" t="s">
        <v>2014</v>
      </c>
      <c r="AB159" s="197"/>
      <c r="AC159" s="197"/>
      <c r="AD159" s="197"/>
      <c r="AE159" s="197"/>
      <c r="AF159" s="197"/>
      <c r="AG159" s="197"/>
      <c r="AH159" s="197"/>
    </row>
    <row r="160" spans="1:34" s="26" customFormat="1" ht="76.5" customHeight="1">
      <c r="A160" s="232" t="s">
        <v>563</v>
      </c>
      <c r="B160" s="51" t="s">
        <v>2360</v>
      </c>
      <c r="C160" s="51" t="s">
        <v>259</v>
      </c>
      <c r="D160" s="51" t="s">
        <v>2402</v>
      </c>
      <c r="E160" s="181" t="s">
        <v>240</v>
      </c>
      <c r="F160" s="54"/>
      <c r="G160" s="54"/>
      <c r="H160" s="170" t="s">
        <v>1427</v>
      </c>
      <c r="I160" s="44" t="s">
        <v>1924</v>
      </c>
      <c r="J160" s="44" t="s">
        <v>1925</v>
      </c>
      <c r="K160" s="44" t="s">
        <v>1909</v>
      </c>
      <c r="L160" s="44" t="s">
        <v>1916</v>
      </c>
      <c r="M160" s="44" t="s">
        <v>327</v>
      </c>
      <c r="N160" s="44"/>
      <c r="O160" s="43">
        <f>COUNTIF(Table48[[#This Row],[CMMI Comprehensive Primary Care Plus (CPC+)
Version Date: CY 2021]:[CMS Merit-based Incentive Payment System (MIPS)
Version Date: CY 2021]],"*yes*")</f>
        <v>0</v>
      </c>
      <c r="P160" s="197"/>
      <c r="Q160" s="197"/>
      <c r="R160" s="197"/>
      <c r="S160" s="197"/>
      <c r="T160" s="197"/>
      <c r="U160" s="197"/>
      <c r="V160" s="197"/>
      <c r="W160" s="197"/>
      <c r="X160" s="197"/>
      <c r="Y160" s="197"/>
      <c r="Z160" s="197"/>
      <c r="AA160" s="197" t="s">
        <v>2015</v>
      </c>
      <c r="AB160" s="197"/>
      <c r="AC160" s="197"/>
      <c r="AD160" s="197"/>
      <c r="AE160" s="197"/>
      <c r="AF160" s="197"/>
      <c r="AG160" s="197"/>
      <c r="AH160" s="197"/>
    </row>
    <row r="161" spans="1:34" s="26" customFormat="1" ht="76.5" customHeight="1">
      <c r="A161" s="141" t="s">
        <v>564</v>
      </c>
      <c r="B161" s="51" t="s">
        <v>2361</v>
      </c>
      <c r="C161" s="51" t="s">
        <v>260</v>
      </c>
      <c r="D161" s="51" t="s">
        <v>2402</v>
      </c>
      <c r="E161" s="181" t="s">
        <v>240</v>
      </c>
      <c r="F161" s="54"/>
      <c r="G161" s="54"/>
      <c r="H161" s="170" t="s">
        <v>1428</v>
      </c>
      <c r="I161" s="44" t="s">
        <v>1924</v>
      </c>
      <c r="J161" s="44" t="s">
        <v>1925</v>
      </c>
      <c r="K161" s="44" t="s">
        <v>1909</v>
      </c>
      <c r="L161" s="44" t="s">
        <v>1916</v>
      </c>
      <c r="M161" s="44" t="s">
        <v>327</v>
      </c>
      <c r="N161" s="44"/>
      <c r="O161" s="43">
        <f>COUNTIF(Table48[[#This Row],[CMMI Comprehensive Primary Care Plus (CPC+)
Version Date: CY 2021]:[CMS Merit-based Incentive Payment System (MIPS)
Version Date: CY 2021]],"*yes*")</f>
        <v>0</v>
      </c>
      <c r="P161" s="197"/>
      <c r="Q161" s="197"/>
      <c r="R161" s="197"/>
      <c r="S161" s="197"/>
      <c r="T161" s="197"/>
      <c r="U161" s="197"/>
      <c r="V161" s="197"/>
      <c r="W161" s="197"/>
      <c r="X161" s="197"/>
      <c r="Y161" s="197"/>
      <c r="Z161" s="197"/>
      <c r="AA161" s="197"/>
      <c r="AB161" s="197"/>
      <c r="AC161" s="197"/>
      <c r="AD161" s="197"/>
      <c r="AE161" s="197"/>
      <c r="AF161" s="197"/>
      <c r="AG161" s="197"/>
      <c r="AH161" s="197"/>
    </row>
    <row r="162" spans="1:34" s="26" customFormat="1" ht="76.5" customHeight="1">
      <c r="A162" s="250" t="s">
        <v>565</v>
      </c>
      <c r="B162" s="51" t="s">
        <v>2362</v>
      </c>
      <c r="C162" s="51" t="s">
        <v>317</v>
      </c>
      <c r="D162" s="51" t="s">
        <v>2402</v>
      </c>
      <c r="E162" s="181" t="s">
        <v>240</v>
      </c>
      <c r="F162" s="54"/>
      <c r="G162" s="54"/>
      <c r="H162" s="170" t="s">
        <v>1429</v>
      </c>
      <c r="I162" s="44" t="s">
        <v>1924</v>
      </c>
      <c r="J162" s="44" t="s">
        <v>1925</v>
      </c>
      <c r="K162" s="44" t="s">
        <v>1909</v>
      </c>
      <c r="L162" s="44" t="s">
        <v>1916</v>
      </c>
      <c r="M162" s="44" t="s">
        <v>1771</v>
      </c>
      <c r="N162" s="44"/>
      <c r="O162" s="224">
        <f>COUNTIF(Table48[[#This Row],[CMMI Comprehensive Primary Care Plus (CPC+)
Version Date: CY 2021]:[CMS Merit-based Incentive Payment System (MIPS)
Version Date: CY 2021]],"*yes*")</f>
        <v>0</v>
      </c>
      <c r="P162" s="197"/>
      <c r="Q162" s="197"/>
      <c r="R162" s="197"/>
      <c r="S162" s="197"/>
      <c r="T162" s="197"/>
      <c r="U162" s="197"/>
      <c r="V162" s="197"/>
      <c r="W162" s="197"/>
      <c r="X162" s="197"/>
      <c r="Y162" s="197"/>
      <c r="Z162" s="197"/>
      <c r="AA162" s="197"/>
      <c r="AB162" s="197"/>
      <c r="AC162" s="197"/>
      <c r="AD162" s="197"/>
      <c r="AE162" s="197"/>
      <c r="AF162" s="197"/>
      <c r="AG162" s="197"/>
      <c r="AH162" s="197"/>
    </row>
    <row r="163" spans="1:34" s="26" customFormat="1" ht="76.5" customHeight="1">
      <c r="A163" s="232" t="s">
        <v>566</v>
      </c>
      <c r="B163" s="51" t="s">
        <v>2363</v>
      </c>
      <c r="C163" s="51" t="s">
        <v>318</v>
      </c>
      <c r="D163" s="51" t="s">
        <v>2402</v>
      </c>
      <c r="E163" s="181" t="s">
        <v>240</v>
      </c>
      <c r="F163" s="58"/>
      <c r="G163" s="58"/>
      <c r="H163" s="170" t="s">
        <v>1430</v>
      </c>
      <c r="I163" s="44" t="s">
        <v>1924</v>
      </c>
      <c r="J163" s="44" t="s">
        <v>1925</v>
      </c>
      <c r="K163" s="44" t="s">
        <v>1909</v>
      </c>
      <c r="L163" s="44" t="s">
        <v>1916</v>
      </c>
      <c r="M163" s="44" t="s">
        <v>1771</v>
      </c>
      <c r="N163" s="44"/>
      <c r="O163" s="43">
        <f>COUNTIF(Table48[[#This Row],[CMMI Comprehensive Primary Care Plus (CPC+)
Version Date: CY 2021]:[CMS Merit-based Incentive Payment System (MIPS)
Version Date: CY 2021]],"*yes*")</f>
        <v>0</v>
      </c>
      <c r="P163" s="197"/>
      <c r="Q163" s="197"/>
      <c r="R163" s="197"/>
      <c r="S163" s="197"/>
      <c r="T163" s="197"/>
      <c r="U163" s="197"/>
      <c r="V163" s="197"/>
      <c r="W163" s="197"/>
      <c r="X163" s="197"/>
      <c r="Y163" s="197"/>
      <c r="Z163" s="197"/>
      <c r="AA163" s="197"/>
      <c r="AB163" s="197"/>
      <c r="AC163" s="197"/>
      <c r="AD163" s="197"/>
      <c r="AE163" s="197"/>
      <c r="AF163" s="197"/>
      <c r="AG163" s="197"/>
      <c r="AH163" s="197"/>
    </row>
    <row r="164" spans="1:34" s="26" customFormat="1" ht="76.5" customHeight="1">
      <c r="A164" s="141" t="s">
        <v>567</v>
      </c>
      <c r="B164" s="51" t="s">
        <v>2387</v>
      </c>
      <c r="C164" s="51" t="s">
        <v>319</v>
      </c>
      <c r="D164" s="51" t="s">
        <v>2402</v>
      </c>
      <c r="E164" s="181" t="s">
        <v>240</v>
      </c>
      <c r="F164" s="54"/>
      <c r="G164" s="54"/>
      <c r="H164" s="170" t="s">
        <v>1431</v>
      </c>
      <c r="I164" s="44" t="s">
        <v>1924</v>
      </c>
      <c r="J164" s="44" t="s">
        <v>1925</v>
      </c>
      <c r="K164" s="44" t="s">
        <v>1915</v>
      </c>
      <c r="L164" s="44" t="s">
        <v>1916</v>
      </c>
      <c r="M164" s="44" t="s">
        <v>1771</v>
      </c>
      <c r="N164" s="44"/>
      <c r="O164" s="43">
        <f>COUNTIF(Table48[[#This Row],[CMMI Comprehensive Primary Care Plus (CPC+)
Version Date: CY 2021]:[CMS Merit-based Incentive Payment System (MIPS)
Version Date: CY 2021]],"*yes*")</f>
        <v>0</v>
      </c>
      <c r="P164" s="197"/>
      <c r="Q164" s="197"/>
      <c r="R164" s="197"/>
      <c r="S164" s="197"/>
      <c r="T164" s="197"/>
      <c r="U164" s="197"/>
      <c r="V164" s="197"/>
      <c r="W164" s="197"/>
      <c r="X164" s="197"/>
      <c r="Y164" s="197"/>
      <c r="Z164" s="197" t="s">
        <v>1</v>
      </c>
      <c r="AA164" s="197" t="s">
        <v>3548</v>
      </c>
      <c r="AB164" s="197"/>
      <c r="AC164" s="197"/>
      <c r="AD164" s="197"/>
      <c r="AE164" s="197"/>
      <c r="AF164" s="197"/>
      <c r="AG164" s="197"/>
      <c r="AH164" s="197"/>
    </row>
    <row r="165" spans="1:34" s="26" customFormat="1" ht="76.5" customHeight="1">
      <c r="A165" s="232" t="s">
        <v>568</v>
      </c>
      <c r="B165" s="51" t="s">
        <v>795</v>
      </c>
      <c r="C165" s="51" t="s">
        <v>1057</v>
      </c>
      <c r="D165" s="51" t="s">
        <v>2402</v>
      </c>
      <c r="E165" s="181" t="s">
        <v>1979</v>
      </c>
      <c r="F165" s="54" t="s">
        <v>2679</v>
      </c>
      <c r="G165" s="54"/>
      <c r="H165" s="170" t="s">
        <v>796</v>
      </c>
      <c r="I165" s="44" t="s">
        <v>1911</v>
      </c>
      <c r="J165" s="44" t="s">
        <v>1918</v>
      </c>
      <c r="K165" s="44" t="s">
        <v>1909</v>
      </c>
      <c r="L165" s="44" t="s">
        <v>1916</v>
      </c>
      <c r="M165" s="44" t="s">
        <v>327</v>
      </c>
      <c r="N165" s="44" t="s">
        <v>1</v>
      </c>
      <c r="O165" s="43">
        <f>COUNTIF(Table48[[#This Row],[CMMI Comprehensive Primary Care Plus (CPC+)
Version Date: CY 2021]:[CMS Merit-based Incentive Payment System (MIPS)
Version Date: CY 2021]],"*yes*")</f>
        <v>1</v>
      </c>
      <c r="P165" s="197"/>
      <c r="Q165" s="197"/>
      <c r="R165" s="197"/>
      <c r="S165" s="197"/>
      <c r="T165" s="197"/>
      <c r="U165" s="197"/>
      <c r="V165" s="197"/>
      <c r="W165" s="197" t="s">
        <v>1</v>
      </c>
      <c r="X165" s="197"/>
      <c r="Y165" s="197"/>
      <c r="Z165" s="197"/>
      <c r="AA165" s="197"/>
      <c r="AB165" s="197"/>
      <c r="AC165" s="197"/>
      <c r="AD165" s="197"/>
      <c r="AE165" s="197"/>
      <c r="AF165" s="197"/>
      <c r="AG165" s="197"/>
      <c r="AH165" s="197"/>
    </row>
    <row r="166" spans="1:34" s="26" customFormat="1" ht="76.5" customHeight="1">
      <c r="A166" s="232" t="s">
        <v>569</v>
      </c>
      <c r="B166" s="51" t="s">
        <v>797</v>
      </c>
      <c r="C166" s="51" t="s">
        <v>1058</v>
      </c>
      <c r="D166" s="51" t="s">
        <v>2402</v>
      </c>
      <c r="E166" s="181" t="s">
        <v>1979</v>
      </c>
      <c r="F166" s="54" t="s">
        <v>2680</v>
      </c>
      <c r="G166" s="54"/>
      <c r="H166" s="170" t="s">
        <v>798</v>
      </c>
      <c r="I166" s="44" t="s">
        <v>1911</v>
      </c>
      <c r="J166" s="44" t="s">
        <v>1918</v>
      </c>
      <c r="K166" s="44" t="s">
        <v>1909</v>
      </c>
      <c r="L166" s="44" t="s">
        <v>1916</v>
      </c>
      <c r="M166" s="44" t="s">
        <v>327</v>
      </c>
      <c r="N166" s="44" t="s">
        <v>1</v>
      </c>
      <c r="O166" s="43">
        <f>COUNTIF(Table48[[#This Row],[CMMI Comprehensive Primary Care Plus (CPC+)
Version Date: CY 2021]:[CMS Merit-based Incentive Payment System (MIPS)
Version Date: CY 2021]],"*yes*")</f>
        <v>0</v>
      </c>
      <c r="P166" s="197"/>
      <c r="Q166" s="197"/>
      <c r="R166" s="197"/>
      <c r="S166" s="197"/>
      <c r="T166" s="197"/>
      <c r="U166" s="197"/>
      <c r="V166" s="197"/>
      <c r="W166" s="197"/>
      <c r="X166" s="197"/>
      <c r="Y166" s="197"/>
      <c r="Z166" s="197"/>
      <c r="AA166" s="197"/>
      <c r="AB166" s="197"/>
      <c r="AC166" s="197"/>
      <c r="AD166" s="197"/>
      <c r="AE166" s="197"/>
      <c r="AF166" s="197"/>
      <c r="AG166" s="197"/>
      <c r="AH166" s="197"/>
    </row>
    <row r="167" spans="1:34" s="26" customFormat="1" ht="76.5" customHeight="1">
      <c r="A167" s="141" t="s">
        <v>570</v>
      </c>
      <c r="B167" s="51" t="s">
        <v>799</v>
      </c>
      <c r="C167" s="51" t="s">
        <v>1059</v>
      </c>
      <c r="D167" s="51" t="s">
        <v>2402</v>
      </c>
      <c r="E167" s="181" t="s">
        <v>1979</v>
      </c>
      <c r="F167" s="54" t="s">
        <v>2677</v>
      </c>
      <c r="G167" s="54"/>
      <c r="H167" s="170" t="s">
        <v>800</v>
      </c>
      <c r="I167" s="44" t="s">
        <v>1911</v>
      </c>
      <c r="J167" s="44" t="s">
        <v>1918</v>
      </c>
      <c r="K167" s="44" t="s">
        <v>1909</v>
      </c>
      <c r="L167" s="44" t="s">
        <v>1916</v>
      </c>
      <c r="M167" s="56" t="s">
        <v>1771</v>
      </c>
      <c r="N167" s="56" t="s">
        <v>1</v>
      </c>
      <c r="O167" s="43">
        <f>COUNTIF(Table48[[#This Row],[CMMI Comprehensive Primary Care Plus (CPC+)
Version Date: CY 2021]:[CMS Merit-based Incentive Payment System (MIPS)
Version Date: CY 2021]],"*yes*")</f>
        <v>1</v>
      </c>
      <c r="P167" s="197"/>
      <c r="Q167" s="197"/>
      <c r="R167" s="197"/>
      <c r="S167" s="197"/>
      <c r="T167" s="197"/>
      <c r="U167" s="197"/>
      <c r="V167" s="197"/>
      <c r="W167" s="197" t="s">
        <v>1</v>
      </c>
      <c r="X167" s="197"/>
      <c r="Y167" s="197"/>
      <c r="Z167" s="197"/>
      <c r="AA167" s="197"/>
      <c r="AB167" s="197"/>
      <c r="AC167" s="197"/>
      <c r="AD167" s="197"/>
      <c r="AE167" s="197"/>
      <c r="AF167" s="197"/>
      <c r="AG167" s="197"/>
      <c r="AH167" s="197"/>
    </row>
    <row r="168" spans="1:34" s="26" customFormat="1" ht="76.5" customHeight="1">
      <c r="A168" s="232" t="s">
        <v>353</v>
      </c>
      <c r="B168" s="51" t="s">
        <v>801</v>
      </c>
      <c r="C168" s="51" t="s">
        <v>1060</v>
      </c>
      <c r="D168" s="53" t="s">
        <v>2402</v>
      </c>
      <c r="E168" s="181" t="s">
        <v>1979</v>
      </c>
      <c r="F168" s="54" t="s">
        <v>2678</v>
      </c>
      <c r="G168" s="54"/>
      <c r="H168" s="170" t="s">
        <v>802</v>
      </c>
      <c r="I168" s="44" t="s">
        <v>1911</v>
      </c>
      <c r="J168" s="44" t="s">
        <v>1918</v>
      </c>
      <c r="K168" s="44" t="s">
        <v>1909</v>
      </c>
      <c r="L168" s="44" t="s">
        <v>1916</v>
      </c>
      <c r="M168" s="44" t="s">
        <v>1771</v>
      </c>
      <c r="N168" s="44" t="s">
        <v>1</v>
      </c>
      <c r="O168" s="43">
        <f>COUNTIF(Table48[[#This Row],[CMMI Comprehensive Primary Care Plus (CPC+)
Version Date: CY 2021]:[CMS Merit-based Incentive Payment System (MIPS)
Version Date: CY 2021]],"*yes*")</f>
        <v>0</v>
      </c>
      <c r="P168" s="197"/>
      <c r="Q168" s="197"/>
      <c r="R168" s="197"/>
      <c r="S168" s="197"/>
      <c r="T168" s="197"/>
      <c r="U168" s="197"/>
      <c r="V168" s="197"/>
      <c r="W168" s="197"/>
      <c r="X168" s="197"/>
      <c r="Y168" s="197"/>
      <c r="Z168" s="197"/>
      <c r="AA168" s="197"/>
      <c r="AB168" s="197"/>
      <c r="AC168" s="197"/>
      <c r="AD168" s="197"/>
      <c r="AE168" s="197"/>
      <c r="AF168" s="197"/>
      <c r="AG168" s="197"/>
      <c r="AH168" s="197"/>
    </row>
    <row r="169" spans="1:34" s="26" customFormat="1" ht="76.5" customHeight="1">
      <c r="A169" s="141" t="s">
        <v>571</v>
      </c>
      <c r="B169" s="51" t="s">
        <v>2915</v>
      </c>
      <c r="C169" s="51" t="s">
        <v>1061</v>
      </c>
      <c r="D169" s="52" t="s">
        <v>2402</v>
      </c>
      <c r="E169" s="181" t="s">
        <v>2001</v>
      </c>
      <c r="F169" s="54" t="s">
        <v>2712</v>
      </c>
      <c r="G169" s="54"/>
      <c r="H169" s="170" t="s">
        <v>1278</v>
      </c>
      <c r="I169" s="44" t="s">
        <v>1911</v>
      </c>
      <c r="J169" s="44" t="s">
        <v>1918</v>
      </c>
      <c r="K169" s="44" t="s">
        <v>1909</v>
      </c>
      <c r="L169" s="44" t="s">
        <v>1950</v>
      </c>
      <c r="M169" s="44" t="s">
        <v>1771</v>
      </c>
      <c r="N169" s="44" t="s">
        <v>1</v>
      </c>
      <c r="O169" s="199">
        <f>COUNTIF(Table48[[#This Row],[CMMI Comprehensive Primary Care Plus (CPC+)
Version Date: CY 2021]:[CMS Merit-based Incentive Payment System (MIPS)
Version Date: CY 2021]],"*yes*")</f>
        <v>0</v>
      </c>
      <c r="P169" s="197"/>
      <c r="Q169" s="197"/>
      <c r="R169" s="197"/>
      <c r="S169" s="197"/>
      <c r="T169" s="197"/>
      <c r="U169" s="197"/>
      <c r="V169" s="197"/>
      <c r="W169" s="197"/>
      <c r="X169" s="197"/>
      <c r="Y169" s="197"/>
      <c r="Z169" s="197"/>
      <c r="AA169" s="197"/>
      <c r="AB169" s="197"/>
      <c r="AC169" s="197"/>
      <c r="AD169" s="197"/>
      <c r="AE169" s="197"/>
      <c r="AF169" s="197"/>
      <c r="AG169" s="197"/>
      <c r="AH169" s="197"/>
    </row>
    <row r="170" spans="1:34" s="26" customFormat="1" ht="76.5" customHeight="1">
      <c r="A170" s="232" t="s">
        <v>572</v>
      </c>
      <c r="B170" s="51" t="s">
        <v>3181</v>
      </c>
      <c r="C170" s="51" t="s">
        <v>1062</v>
      </c>
      <c r="D170" s="52" t="s">
        <v>2401</v>
      </c>
      <c r="E170" s="181" t="s">
        <v>1979</v>
      </c>
      <c r="F170" s="54" t="s">
        <v>2710</v>
      </c>
      <c r="G170" s="54"/>
      <c r="H170" s="170" t="s">
        <v>1277</v>
      </c>
      <c r="I170" s="44" t="s">
        <v>1911</v>
      </c>
      <c r="J170" s="44" t="s">
        <v>1918</v>
      </c>
      <c r="K170" s="44" t="s">
        <v>1909</v>
      </c>
      <c r="L170" s="44" t="s">
        <v>1950</v>
      </c>
      <c r="M170" s="44" t="s">
        <v>1771</v>
      </c>
      <c r="N170" s="44" t="s">
        <v>1</v>
      </c>
      <c r="O170" s="43">
        <f>COUNTIF(Table48[[#This Row],[CMMI Comprehensive Primary Care Plus (CPC+)
Version Date: CY 2021]:[CMS Merit-based Incentive Payment System (MIPS)
Version Date: CY 2021]],"*yes*")</f>
        <v>1</v>
      </c>
      <c r="P170" s="197"/>
      <c r="Q170" s="197"/>
      <c r="R170" s="197"/>
      <c r="S170" s="197"/>
      <c r="T170" s="197"/>
      <c r="U170" s="197"/>
      <c r="V170" s="197"/>
      <c r="W170" s="197" t="s">
        <v>1</v>
      </c>
      <c r="X170" s="197"/>
      <c r="Y170" s="197"/>
      <c r="Z170" s="197" t="s">
        <v>1</v>
      </c>
      <c r="AA170" s="197"/>
      <c r="AB170" s="197"/>
      <c r="AC170" s="197"/>
      <c r="AD170" s="197"/>
      <c r="AE170" s="197"/>
      <c r="AF170" s="197"/>
      <c r="AG170" s="197"/>
      <c r="AH170" s="197"/>
    </row>
    <row r="171" spans="1:34" s="26" customFormat="1" ht="76.5" customHeight="1">
      <c r="A171" s="141" t="s">
        <v>573</v>
      </c>
      <c r="B171" s="51" t="s">
        <v>2916</v>
      </c>
      <c r="C171" s="51" t="s">
        <v>3180</v>
      </c>
      <c r="D171" s="51" t="s">
        <v>2401</v>
      </c>
      <c r="E171" s="181" t="s">
        <v>1979</v>
      </c>
      <c r="F171" s="54" t="s">
        <v>2711</v>
      </c>
      <c r="G171" s="54" t="s">
        <v>3351</v>
      </c>
      <c r="H171" s="170" t="s">
        <v>1432</v>
      </c>
      <c r="I171" s="44" t="s">
        <v>1911</v>
      </c>
      <c r="J171" s="44" t="s">
        <v>1918</v>
      </c>
      <c r="K171" s="44" t="s">
        <v>1909</v>
      </c>
      <c r="L171" s="44" t="s">
        <v>1950</v>
      </c>
      <c r="M171" s="44" t="s">
        <v>1771</v>
      </c>
      <c r="N171" s="44" t="s">
        <v>1</v>
      </c>
      <c r="O171" s="43">
        <f>COUNTIF(Table48[[#This Row],[CMMI Comprehensive Primary Care Plus (CPC+)
Version Date: CY 2021]:[CMS Merit-based Incentive Payment System (MIPS)
Version Date: CY 2021]],"*yes*")</f>
        <v>2</v>
      </c>
      <c r="P171" s="197"/>
      <c r="Q171" s="197"/>
      <c r="R171" s="197"/>
      <c r="S171" s="197" t="s">
        <v>3352</v>
      </c>
      <c r="T171" s="197"/>
      <c r="U171" s="197"/>
      <c r="V171" s="197"/>
      <c r="W171" s="197" t="s">
        <v>1</v>
      </c>
      <c r="X171" s="197" t="s">
        <v>3549</v>
      </c>
      <c r="Y171" s="197"/>
      <c r="Z171" s="197"/>
      <c r="AA171" s="197"/>
      <c r="AB171" s="197"/>
      <c r="AC171" s="197"/>
      <c r="AD171" s="197"/>
      <c r="AE171" s="197"/>
      <c r="AF171" s="197"/>
      <c r="AG171" s="197"/>
      <c r="AH171" s="197"/>
    </row>
    <row r="172" spans="1:34" s="26" customFormat="1" ht="76.5" customHeight="1">
      <c r="A172" s="232" t="s">
        <v>574</v>
      </c>
      <c r="B172" s="51" t="s">
        <v>2010</v>
      </c>
      <c r="C172" s="51" t="s">
        <v>92</v>
      </c>
      <c r="D172" s="51" t="s">
        <v>2402</v>
      </c>
      <c r="E172" s="181" t="s">
        <v>1979</v>
      </c>
      <c r="F172" s="58"/>
      <c r="G172" s="58"/>
      <c r="H172" s="170" t="s">
        <v>1433</v>
      </c>
      <c r="I172" s="44" t="s">
        <v>1911</v>
      </c>
      <c r="J172" s="44" t="s">
        <v>1918</v>
      </c>
      <c r="K172" s="44" t="s">
        <v>1909</v>
      </c>
      <c r="L172" s="44" t="s">
        <v>1916</v>
      </c>
      <c r="M172" s="44" t="s">
        <v>1771</v>
      </c>
      <c r="N172" s="44" t="s">
        <v>1</v>
      </c>
      <c r="O172" s="43">
        <f>COUNTIF(Table48[[#This Row],[CMMI Comprehensive Primary Care Plus (CPC+)
Version Date: CY 2021]:[CMS Merit-based Incentive Payment System (MIPS)
Version Date: CY 2021]],"*yes*")</f>
        <v>0</v>
      </c>
      <c r="P172" s="197"/>
      <c r="Q172" s="197"/>
      <c r="R172" s="197"/>
      <c r="S172" s="197"/>
      <c r="T172" s="197"/>
      <c r="U172" s="197"/>
      <c r="V172" s="197"/>
      <c r="W172" s="197"/>
      <c r="X172" s="197"/>
      <c r="Y172" s="197"/>
      <c r="Z172" s="197"/>
      <c r="AA172" s="197"/>
      <c r="AB172" s="197"/>
      <c r="AC172" s="197"/>
      <c r="AD172" s="197"/>
      <c r="AE172" s="197"/>
      <c r="AF172" s="197"/>
      <c r="AG172" s="197"/>
      <c r="AH172" s="197"/>
    </row>
    <row r="173" spans="1:34" s="26" customFormat="1" ht="76.5" customHeight="1">
      <c r="A173" s="141" t="s">
        <v>575</v>
      </c>
      <c r="B173" s="51" t="s">
        <v>803</v>
      </c>
      <c r="C173" s="51" t="s">
        <v>1063</v>
      </c>
      <c r="D173" s="51" t="s">
        <v>2402</v>
      </c>
      <c r="E173" s="181" t="s">
        <v>1979</v>
      </c>
      <c r="F173" s="54"/>
      <c r="G173" s="54"/>
      <c r="H173" s="170" t="s">
        <v>804</v>
      </c>
      <c r="I173" s="44" t="s">
        <v>1911</v>
      </c>
      <c r="J173" s="44" t="s">
        <v>1918</v>
      </c>
      <c r="K173" s="44" t="s">
        <v>1909</v>
      </c>
      <c r="L173" s="44" t="s">
        <v>1950</v>
      </c>
      <c r="M173" s="44" t="s">
        <v>1771</v>
      </c>
      <c r="N173" s="44" t="s">
        <v>1</v>
      </c>
      <c r="O173" s="199">
        <f>COUNTIF(Table48[[#This Row],[CMMI Comprehensive Primary Care Plus (CPC+)
Version Date: CY 2021]:[CMS Merit-based Incentive Payment System (MIPS)
Version Date: CY 2021]],"*yes*")</f>
        <v>0</v>
      </c>
      <c r="P173" s="197"/>
      <c r="Q173" s="197"/>
      <c r="R173" s="197"/>
      <c r="S173" s="197"/>
      <c r="T173" s="197"/>
      <c r="U173" s="197"/>
      <c r="V173" s="197"/>
      <c r="W173" s="197"/>
      <c r="X173" s="197"/>
      <c r="Y173" s="197"/>
      <c r="Z173" s="197"/>
      <c r="AA173" s="197"/>
      <c r="AB173" s="197" t="s">
        <v>1</v>
      </c>
      <c r="AC173" s="197"/>
      <c r="AD173" s="197"/>
      <c r="AE173" s="197"/>
      <c r="AF173" s="197"/>
      <c r="AG173" s="197"/>
      <c r="AH173" s="197"/>
    </row>
    <row r="174" spans="1:34" s="26" customFormat="1" ht="76.5" customHeight="1">
      <c r="A174" s="141" t="s">
        <v>576</v>
      </c>
      <c r="B174" s="51" t="s">
        <v>2086</v>
      </c>
      <c r="C174" s="51" t="s">
        <v>91</v>
      </c>
      <c r="D174" s="51" t="s">
        <v>2402</v>
      </c>
      <c r="E174" s="181" t="s">
        <v>1979</v>
      </c>
      <c r="F174" s="58"/>
      <c r="G174" s="58"/>
      <c r="H174" s="170" t="s">
        <v>1434</v>
      </c>
      <c r="I174" s="44" t="s">
        <v>1911</v>
      </c>
      <c r="J174" s="44" t="s">
        <v>1918</v>
      </c>
      <c r="K174" s="44" t="s">
        <v>1909</v>
      </c>
      <c r="L174" s="44" t="s">
        <v>1916</v>
      </c>
      <c r="M174" s="44" t="s">
        <v>1771</v>
      </c>
      <c r="N174" s="44" t="s">
        <v>1</v>
      </c>
      <c r="O174" s="199">
        <f>COUNTIF(Table48[[#This Row],[CMMI Comprehensive Primary Care Plus (CPC+)
Version Date: CY 2021]:[CMS Merit-based Incentive Payment System (MIPS)
Version Date: CY 2021]],"*yes*")</f>
        <v>0</v>
      </c>
      <c r="P174" s="197"/>
      <c r="Q174" s="197"/>
      <c r="R174" s="197"/>
      <c r="S174" s="197"/>
      <c r="T174" s="197"/>
      <c r="U174" s="197"/>
      <c r="V174" s="197"/>
      <c r="W174" s="197"/>
      <c r="X174" s="197"/>
      <c r="Y174" s="197"/>
      <c r="Z174" s="197"/>
      <c r="AA174" s="197"/>
      <c r="AB174" s="197"/>
      <c r="AC174" s="197"/>
      <c r="AD174" s="197"/>
      <c r="AE174" s="197"/>
      <c r="AF174" s="197"/>
      <c r="AG174" s="197"/>
      <c r="AH174" s="197"/>
    </row>
    <row r="175" spans="1:34" s="26" customFormat="1" ht="76.5" customHeight="1">
      <c r="A175" s="232" t="s">
        <v>577</v>
      </c>
      <c r="B175" s="51" t="s">
        <v>2917</v>
      </c>
      <c r="C175" s="51" t="s">
        <v>87</v>
      </c>
      <c r="D175" s="51" t="s">
        <v>2401</v>
      </c>
      <c r="E175" s="181" t="s">
        <v>1979</v>
      </c>
      <c r="F175" s="58" t="s">
        <v>2766</v>
      </c>
      <c r="G175" s="58" t="s">
        <v>3320</v>
      </c>
      <c r="H175" s="170" t="s">
        <v>1435</v>
      </c>
      <c r="I175" s="44" t="s">
        <v>1907</v>
      </c>
      <c r="J175" s="44" t="s">
        <v>1918</v>
      </c>
      <c r="K175" s="44" t="s">
        <v>1909</v>
      </c>
      <c r="L175" s="44" t="s">
        <v>1950</v>
      </c>
      <c r="M175" s="44" t="s">
        <v>327</v>
      </c>
      <c r="N175" s="44" t="s">
        <v>1</v>
      </c>
      <c r="O175" s="196">
        <f>COUNTIF(Table48[[#This Row],[CMMI Comprehensive Primary Care Plus (CPC+)
Version Date: CY 2021]:[CMS Merit-based Incentive Payment System (MIPS)
Version Date: CY 2021]],"*yes*")</f>
        <v>2</v>
      </c>
      <c r="P175" s="197"/>
      <c r="Q175" s="197"/>
      <c r="R175" s="197"/>
      <c r="S175" s="197" t="s">
        <v>3321</v>
      </c>
      <c r="T175" s="197"/>
      <c r="U175" s="197"/>
      <c r="V175" s="197"/>
      <c r="W175" s="197" t="s">
        <v>1</v>
      </c>
      <c r="X175" s="197" t="s">
        <v>3550</v>
      </c>
      <c r="Y175" s="197"/>
      <c r="Z175" s="197"/>
      <c r="AA175" s="197"/>
      <c r="AB175" s="197"/>
      <c r="AC175" s="197"/>
      <c r="AD175" s="197"/>
      <c r="AE175" s="197"/>
      <c r="AF175" s="197"/>
      <c r="AG175" s="197"/>
      <c r="AH175" s="197"/>
    </row>
    <row r="176" spans="1:34" s="26" customFormat="1" ht="76.5" customHeight="1">
      <c r="A176" s="141" t="s">
        <v>578</v>
      </c>
      <c r="B176" s="51" t="s">
        <v>3080</v>
      </c>
      <c r="C176" s="51" t="s">
        <v>1064</v>
      </c>
      <c r="D176" s="51" t="s">
        <v>2401</v>
      </c>
      <c r="E176" s="181" t="s">
        <v>1979</v>
      </c>
      <c r="F176" s="44" t="s">
        <v>2765</v>
      </c>
      <c r="G176" s="44"/>
      <c r="H176" s="170" t="s">
        <v>1276</v>
      </c>
      <c r="I176" s="44" t="s">
        <v>1911</v>
      </c>
      <c r="J176" s="44" t="s">
        <v>1918</v>
      </c>
      <c r="K176" s="44" t="s">
        <v>1909</v>
      </c>
      <c r="L176" s="44" t="s">
        <v>1950</v>
      </c>
      <c r="M176" s="44" t="s">
        <v>327</v>
      </c>
      <c r="N176" s="44" t="s">
        <v>1</v>
      </c>
      <c r="O176" s="43">
        <f>COUNTIF(Table48[[#This Row],[CMMI Comprehensive Primary Care Plus (CPC+)
Version Date: CY 2021]:[CMS Merit-based Incentive Payment System (MIPS)
Version Date: CY 2021]],"*yes*")</f>
        <v>1</v>
      </c>
      <c r="P176" s="197"/>
      <c r="Q176" s="197"/>
      <c r="R176" s="197"/>
      <c r="S176" s="197"/>
      <c r="T176" s="197"/>
      <c r="U176" s="197"/>
      <c r="V176" s="197"/>
      <c r="W176" s="197" t="s">
        <v>1</v>
      </c>
      <c r="X176" s="197"/>
      <c r="Y176" s="197"/>
      <c r="Z176" s="197"/>
      <c r="AA176" s="197"/>
      <c r="AB176" s="197"/>
      <c r="AC176" s="197"/>
      <c r="AD176" s="197"/>
      <c r="AE176" s="197"/>
      <c r="AF176" s="197"/>
      <c r="AG176" s="197"/>
      <c r="AH176" s="197"/>
    </row>
    <row r="177" spans="1:34" s="26" customFormat="1" ht="76.5" customHeight="1">
      <c r="A177" s="232" t="s">
        <v>579</v>
      </c>
      <c r="B177" s="51" t="s">
        <v>805</v>
      </c>
      <c r="C177" s="51" t="s">
        <v>1065</v>
      </c>
      <c r="D177" s="51" t="s">
        <v>2402</v>
      </c>
      <c r="E177" s="181" t="s">
        <v>1984</v>
      </c>
      <c r="F177" s="54" t="s">
        <v>2596</v>
      </c>
      <c r="G177" s="54"/>
      <c r="H177" s="170" t="s">
        <v>806</v>
      </c>
      <c r="I177" s="44" t="s">
        <v>1911</v>
      </c>
      <c r="J177" s="44" t="s">
        <v>1918</v>
      </c>
      <c r="K177" s="44" t="s">
        <v>1909</v>
      </c>
      <c r="L177" s="44" t="s">
        <v>1916</v>
      </c>
      <c r="M177" s="44" t="s">
        <v>327</v>
      </c>
      <c r="N177" s="44" t="s">
        <v>1</v>
      </c>
      <c r="O177" s="43">
        <f>COUNTIF(Table48[[#This Row],[CMMI Comprehensive Primary Care Plus (CPC+)
Version Date: CY 2021]:[CMS Merit-based Incentive Payment System (MIPS)
Version Date: CY 2021]],"*yes*")</f>
        <v>0</v>
      </c>
      <c r="P177" s="197"/>
      <c r="Q177" s="197"/>
      <c r="R177" s="197"/>
      <c r="S177" s="197"/>
      <c r="T177" s="197"/>
      <c r="U177" s="197"/>
      <c r="V177" s="197"/>
      <c r="W177" s="197"/>
      <c r="X177" s="197"/>
      <c r="Y177" s="197"/>
      <c r="Z177" s="197"/>
      <c r="AA177" s="197"/>
      <c r="AB177" s="197"/>
      <c r="AC177" s="197"/>
      <c r="AD177" s="197"/>
      <c r="AE177" s="197"/>
      <c r="AF177" s="197"/>
      <c r="AG177" s="197"/>
      <c r="AH177" s="197"/>
    </row>
    <row r="178" spans="1:34" s="26" customFormat="1" ht="76.5" customHeight="1">
      <c r="A178" s="141" t="s">
        <v>580</v>
      </c>
      <c r="B178" s="51" t="s">
        <v>807</v>
      </c>
      <c r="C178" s="51" t="s">
        <v>1066</v>
      </c>
      <c r="D178" s="53" t="s">
        <v>2402</v>
      </c>
      <c r="E178" s="181" t="s">
        <v>1984</v>
      </c>
      <c r="F178" s="58" t="s">
        <v>2622</v>
      </c>
      <c r="G178" s="58"/>
      <c r="H178" s="170" t="s">
        <v>808</v>
      </c>
      <c r="I178" s="44" t="s">
        <v>1911</v>
      </c>
      <c r="J178" s="44" t="s">
        <v>1918</v>
      </c>
      <c r="K178" s="44" t="s">
        <v>1909</v>
      </c>
      <c r="L178" s="44" t="s">
        <v>1916</v>
      </c>
      <c r="M178" s="44" t="s">
        <v>327</v>
      </c>
      <c r="N178" s="44" t="s">
        <v>1</v>
      </c>
      <c r="O178" s="43">
        <f>COUNTIF(Table48[[#This Row],[CMMI Comprehensive Primary Care Plus (CPC+)
Version Date: CY 2021]:[CMS Merit-based Incentive Payment System (MIPS)
Version Date: CY 2021]],"*yes*")</f>
        <v>0</v>
      </c>
      <c r="P178" s="197"/>
      <c r="Q178" s="197"/>
      <c r="R178" s="197"/>
      <c r="S178" s="197"/>
      <c r="T178" s="197"/>
      <c r="U178" s="197"/>
      <c r="V178" s="197"/>
      <c r="W178" s="197"/>
      <c r="X178" s="197"/>
      <c r="Y178" s="197"/>
      <c r="Z178" s="197"/>
      <c r="AA178" s="197"/>
      <c r="AB178" s="197"/>
      <c r="AC178" s="197"/>
      <c r="AD178" s="197"/>
      <c r="AE178" s="197"/>
      <c r="AF178" s="197"/>
      <c r="AG178" s="197"/>
      <c r="AH178" s="197"/>
    </row>
    <row r="179" spans="1:34" s="26" customFormat="1" ht="76.5" customHeight="1">
      <c r="A179" s="232" t="s">
        <v>354</v>
      </c>
      <c r="B179" s="51" t="s">
        <v>809</v>
      </c>
      <c r="C179" s="51" t="s">
        <v>1067</v>
      </c>
      <c r="D179" s="53" t="s">
        <v>2402</v>
      </c>
      <c r="E179" s="181" t="s">
        <v>1668</v>
      </c>
      <c r="F179" s="55"/>
      <c r="G179" s="55"/>
      <c r="H179" s="170" t="s">
        <v>810</v>
      </c>
      <c r="I179" s="44" t="s">
        <v>1911</v>
      </c>
      <c r="J179" s="44" t="s">
        <v>1908</v>
      </c>
      <c r="K179" s="44" t="s">
        <v>1909</v>
      </c>
      <c r="L179" s="44" t="s">
        <v>1916</v>
      </c>
      <c r="M179" s="44" t="s">
        <v>327</v>
      </c>
      <c r="N179" s="44"/>
      <c r="O179" s="43">
        <f>COUNTIF(Table48[[#This Row],[CMMI Comprehensive Primary Care Plus (CPC+)
Version Date: CY 2021]:[CMS Merit-based Incentive Payment System (MIPS)
Version Date: CY 2021]],"*yes*")</f>
        <v>0</v>
      </c>
      <c r="P179" s="197"/>
      <c r="Q179" s="197"/>
      <c r="R179" s="197"/>
      <c r="S179" s="197"/>
      <c r="T179" s="197"/>
      <c r="U179" s="197"/>
      <c r="V179" s="197"/>
      <c r="W179" s="197"/>
      <c r="X179" s="197"/>
      <c r="Y179" s="197"/>
      <c r="Z179" s="197"/>
      <c r="AA179" s="197"/>
      <c r="AB179" s="197"/>
      <c r="AC179" s="197"/>
      <c r="AD179" s="197"/>
      <c r="AE179" s="197"/>
      <c r="AF179" s="197"/>
      <c r="AG179" s="197"/>
      <c r="AH179" s="197"/>
    </row>
    <row r="180" spans="1:34" s="26" customFormat="1" ht="76.5" customHeight="1">
      <c r="A180" s="141" t="s">
        <v>581</v>
      </c>
      <c r="B180" s="51" t="s">
        <v>811</v>
      </c>
      <c r="C180" s="51" t="s">
        <v>1068</v>
      </c>
      <c r="D180" s="51" t="s">
        <v>2402</v>
      </c>
      <c r="E180" s="181" t="s">
        <v>1668</v>
      </c>
      <c r="F180" s="54"/>
      <c r="G180" s="54"/>
      <c r="H180" s="170" t="s">
        <v>812</v>
      </c>
      <c r="I180" s="44" t="s">
        <v>1911</v>
      </c>
      <c r="J180" s="44" t="s">
        <v>1908</v>
      </c>
      <c r="K180" s="44" t="s">
        <v>1909</v>
      </c>
      <c r="L180" s="44" t="s">
        <v>1916</v>
      </c>
      <c r="M180" s="44" t="s">
        <v>327</v>
      </c>
      <c r="N180" s="44"/>
      <c r="O180" s="43">
        <f>COUNTIF(Table48[[#This Row],[CMMI Comprehensive Primary Care Plus (CPC+)
Version Date: CY 2021]:[CMS Merit-based Incentive Payment System (MIPS)
Version Date: CY 2021]],"*yes*")</f>
        <v>0</v>
      </c>
      <c r="P180" s="197"/>
      <c r="Q180" s="197"/>
      <c r="R180" s="197"/>
      <c r="S180" s="197"/>
      <c r="T180" s="197"/>
      <c r="U180" s="197"/>
      <c r="V180" s="197"/>
      <c r="W180" s="197"/>
      <c r="X180" s="197"/>
      <c r="Y180" s="197"/>
      <c r="Z180" s="197"/>
      <c r="AA180" s="197"/>
      <c r="AB180" s="197"/>
      <c r="AC180" s="197"/>
      <c r="AD180" s="197"/>
      <c r="AE180" s="197"/>
      <c r="AF180" s="197"/>
      <c r="AG180" s="197"/>
      <c r="AH180" s="197"/>
    </row>
    <row r="181" spans="1:34" s="26" customFormat="1" ht="76.5" customHeight="1">
      <c r="A181" s="141" t="s">
        <v>583</v>
      </c>
      <c r="B181" s="51" t="s">
        <v>813</v>
      </c>
      <c r="C181" s="51" t="s">
        <v>1069</v>
      </c>
      <c r="D181" s="51" t="s">
        <v>2402</v>
      </c>
      <c r="E181" s="181" t="s">
        <v>1668</v>
      </c>
      <c r="F181" s="58"/>
      <c r="G181" s="58"/>
      <c r="H181" s="170" t="s">
        <v>814</v>
      </c>
      <c r="I181" s="44" t="s">
        <v>1911</v>
      </c>
      <c r="J181" s="44" t="s">
        <v>1908</v>
      </c>
      <c r="K181" s="44" t="s">
        <v>1909</v>
      </c>
      <c r="L181" s="44" t="s">
        <v>1916</v>
      </c>
      <c r="M181" s="44" t="s">
        <v>327</v>
      </c>
      <c r="N181" s="44"/>
      <c r="O181" s="43">
        <f>COUNTIF(Table48[[#This Row],[CMMI Comprehensive Primary Care Plus (CPC+)
Version Date: CY 2021]:[CMS Merit-based Incentive Payment System (MIPS)
Version Date: CY 2021]],"*yes*")</f>
        <v>0</v>
      </c>
      <c r="P181" s="197"/>
      <c r="Q181" s="197"/>
      <c r="R181" s="197"/>
      <c r="S181" s="197"/>
      <c r="T181" s="197"/>
      <c r="U181" s="197"/>
      <c r="V181" s="197"/>
      <c r="W181" s="197"/>
      <c r="X181" s="197"/>
      <c r="Y181" s="197"/>
      <c r="Z181" s="197"/>
      <c r="AA181" s="197"/>
      <c r="AB181" s="197"/>
      <c r="AC181" s="197"/>
      <c r="AD181" s="197"/>
      <c r="AE181" s="197"/>
      <c r="AF181" s="197"/>
      <c r="AG181" s="197"/>
      <c r="AH181" s="197"/>
    </row>
    <row r="182" spans="1:34" s="26" customFormat="1" ht="76.5" customHeight="1">
      <c r="A182" s="232" t="s">
        <v>586</v>
      </c>
      <c r="B182" s="51" t="s">
        <v>815</v>
      </c>
      <c r="C182" s="51" t="s">
        <v>1070</v>
      </c>
      <c r="D182" s="51" t="s">
        <v>2402</v>
      </c>
      <c r="E182" s="181" t="s">
        <v>1668</v>
      </c>
      <c r="F182" s="58"/>
      <c r="G182" s="58"/>
      <c r="H182" s="170" t="s">
        <v>816</v>
      </c>
      <c r="I182" s="44" t="s">
        <v>1911</v>
      </c>
      <c r="J182" s="44" t="s">
        <v>1908</v>
      </c>
      <c r="K182" s="44" t="s">
        <v>1909</v>
      </c>
      <c r="L182" s="44" t="s">
        <v>1916</v>
      </c>
      <c r="M182" s="44" t="s">
        <v>327</v>
      </c>
      <c r="N182" s="44"/>
      <c r="O182" s="43">
        <f>COUNTIF(Table48[[#This Row],[CMMI Comprehensive Primary Care Plus (CPC+)
Version Date: CY 2021]:[CMS Merit-based Incentive Payment System (MIPS)
Version Date: CY 2021]],"*yes*")</f>
        <v>0</v>
      </c>
      <c r="P182" s="197"/>
      <c r="Q182" s="197"/>
      <c r="R182" s="197"/>
      <c r="S182" s="197"/>
      <c r="T182" s="197"/>
      <c r="U182" s="197"/>
      <c r="V182" s="197"/>
      <c r="W182" s="197"/>
      <c r="X182" s="197"/>
      <c r="Y182" s="197"/>
      <c r="Z182" s="197"/>
      <c r="AA182" s="197"/>
      <c r="AB182" s="197"/>
      <c r="AC182" s="197"/>
      <c r="AD182" s="197"/>
      <c r="AE182" s="197"/>
      <c r="AF182" s="197"/>
      <c r="AG182" s="197"/>
      <c r="AH182" s="197"/>
    </row>
    <row r="183" spans="1:34" s="26" customFormat="1" ht="76.5" customHeight="1">
      <c r="A183" s="250" t="s">
        <v>587</v>
      </c>
      <c r="B183" s="51" t="s">
        <v>633</v>
      </c>
      <c r="C183" s="51" t="s">
        <v>1812</v>
      </c>
      <c r="D183" s="51" t="s">
        <v>2402</v>
      </c>
      <c r="E183" s="181" t="s">
        <v>1995</v>
      </c>
      <c r="F183" s="54"/>
      <c r="G183" s="54"/>
      <c r="H183" s="170" t="s">
        <v>1506</v>
      </c>
      <c r="I183" s="44" t="s">
        <v>1911</v>
      </c>
      <c r="J183" s="44" t="s">
        <v>1908</v>
      </c>
      <c r="K183" s="44" t="s">
        <v>1909</v>
      </c>
      <c r="L183" s="44" t="s">
        <v>1950</v>
      </c>
      <c r="M183" s="44" t="s">
        <v>1771</v>
      </c>
      <c r="N183" s="44"/>
      <c r="O183" s="43">
        <f>COUNTIF(Table48[[#This Row],[CMMI Comprehensive Primary Care Plus (CPC+)
Version Date: CY 2021]:[CMS Merit-based Incentive Payment System (MIPS)
Version Date: CY 2021]],"*yes*")</f>
        <v>0</v>
      </c>
      <c r="P183" s="197"/>
      <c r="Q183" s="197"/>
      <c r="R183" s="197"/>
      <c r="S183" s="197"/>
      <c r="T183" s="197"/>
      <c r="U183" s="197"/>
      <c r="V183" s="197"/>
      <c r="W183" s="197"/>
      <c r="X183" s="197"/>
      <c r="Y183" s="197"/>
      <c r="Z183" s="197"/>
      <c r="AA183" s="197"/>
      <c r="AB183" s="197"/>
      <c r="AC183" s="197"/>
      <c r="AD183" s="197"/>
      <c r="AE183" s="197"/>
      <c r="AF183" s="197"/>
      <c r="AG183" s="197"/>
      <c r="AH183" s="197"/>
    </row>
    <row r="184" spans="1:34" s="26" customFormat="1" ht="76.5" customHeight="1">
      <c r="A184" s="250" t="s">
        <v>589</v>
      </c>
      <c r="B184" s="51" t="s">
        <v>2393</v>
      </c>
      <c r="C184" s="51" t="s">
        <v>634</v>
      </c>
      <c r="D184" s="51" t="s">
        <v>2401</v>
      </c>
      <c r="E184" s="181" t="s">
        <v>1995</v>
      </c>
      <c r="F184" s="54" t="s">
        <v>2686</v>
      </c>
      <c r="G184" s="54" t="s">
        <v>3363</v>
      </c>
      <c r="H184" s="170" t="s">
        <v>1436</v>
      </c>
      <c r="I184" s="44" t="s">
        <v>1911</v>
      </c>
      <c r="J184" s="44" t="s">
        <v>1908</v>
      </c>
      <c r="K184" s="44" t="s">
        <v>1909</v>
      </c>
      <c r="L184" s="44" t="s">
        <v>1950</v>
      </c>
      <c r="M184" s="44" t="s">
        <v>327</v>
      </c>
      <c r="N184" s="44" t="s">
        <v>1</v>
      </c>
      <c r="O184" s="43">
        <f>COUNTIF(Table48[[#This Row],[CMMI Comprehensive Primary Care Plus (CPC+)
Version Date: CY 2021]:[CMS Merit-based Incentive Payment System (MIPS)
Version Date: CY 2021]],"*yes*")</f>
        <v>0</v>
      </c>
      <c r="P184" s="197"/>
      <c r="Q184" s="197"/>
      <c r="R184" s="197"/>
      <c r="S184" s="197"/>
      <c r="T184" s="197"/>
      <c r="U184" s="197"/>
      <c r="V184" s="197"/>
      <c r="W184" s="197"/>
      <c r="X184" s="197" t="s">
        <v>2492</v>
      </c>
      <c r="Y184" s="197"/>
      <c r="Z184" s="197"/>
      <c r="AA184" s="197"/>
      <c r="AB184" s="197"/>
      <c r="AC184" s="197"/>
      <c r="AD184" s="197"/>
      <c r="AE184" s="197"/>
      <c r="AF184" s="197"/>
      <c r="AG184" s="197"/>
      <c r="AH184" s="197"/>
    </row>
    <row r="185" spans="1:34" s="26" customFormat="1" ht="76.5" customHeight="1">
      <c r="A185" s="141" t="s">
        <v>656</v>
      </c>
      <c r="B185" s="51" t="s">
        <v>635</v>
      </c>
      <c r="C185" s="51" t="s">
        <v>1813</v>
      </c>
      <c r="D185" s="51" t="s">
        <v>2402</v>
      </c>
      <c r="E185" s="181" t="s">
        <v>1667</v>
      </c>
      <c r="F185" s="58"/>
      <c r="G185" s="58"/>
      <c r="H185" s="170" t="s">
        <v>1819</v>
      </c>
      <c r="I185" s="44" t="s">
        <v>1911</v>
      </c>
      <c r="J185" s="44" t="s">
        <v>1908</v>
      </c>
      <c r="K185" s="44" t="s">
        <v>1915</v>
      </c>
      <c r="L185" s="44" t="s">
        <v>2230</v>
      </c>
      <c r="M185" s="44" t="s">
        <v>1771</v>
      </c>
      <c r="N185" s="44"/>
      <c r="O185" s="43">
        <f>COUNTIF(Table48[[#This Row],[CMMI Comprehensive Primary Care Plus (CPC+)
Version Date: CY 2021]:[CMS Merit-based Incentive Payment System (MIPS)
Version Date: CY 2021]],"*yes*")</f>
        <v>0</v>
      </c>
      <c r="P185" s="197"/>
      <c r="Q185" s="197"/>
      <c r="R185" s="197"/>
      <c r="S185" s="197"/>
      <c r="T185" s="197"/>
      <c r="U185" s="197"/>
      <c r="V185" s="197"/>
      <c r="W185" s="197"/>
      <c r="X185" s="197"/>
      <c r="Y185" s="197"/>
      <c r="Z185" s="197"/>
      <c r="AA185" s="197"/>
      <c r="AB185" s="197"/>
      <c r="AC185" s="197"/>
      <c r="AD185" s="197"/>
      <c r="AE185" s="197"/>
      <c r="AF185" s="197"/>
      <c r="AG185" s="197"/>
      <c r="AH185" s="197"/>
    </row>
    <row r="186" spans="1:34" s="26" customFormat="1" ht="76.5" customHeight="1">
      <c r="A186" s="250" t="s">
        <v>657</v>
      </c>
      <c r="B186" s="51" t="s">
        <v>817</v>
      </c>
      <c r="C186" s="51" t="s">
        <v>1071</v>
      </c>
      <c r="D186" s="51" t="s">
        <v>2401</v>
      </c>
      <c r="E186" s="181" t="s">
        <v>1995</v>
      </c>
      <c r="F186" s="58" t="s">
        <v>2687</v>
      </c>
      <c r="G186" s="237"/>
      <c r="H186" s="170" t="s">
        <v>3551</v>
      </c>
      <c r="I186" s="44" t="s">
        <v>1911</v>
      </c>
      <c r="J186" s="44" t="s">
        <v>1908</v>
      </c>
      <c r="K186" s="44" t="s">
        <v>1909</v>
      </c>
      <c r="L186" s="44" t="s">
        <v>2230</v>
      </c>
      <c r="M186" s="44" t="s">
        <v>327</v>
      </c>
      <c r="N186" s="44"/>
      <c r="O186" s="43">
        <f>COUNTIF(Table48[[#This Row],[CMMI Comprehensive Primary Care Plus (CPC+)
Version Date: CY 2021]:[CMS Merit-based Incentive Payment System (MIPS)
Version Date: CY 2021]],"*yes*")</f>
        <v>1</v>
      </c>
      <c r="P186" s="197"/>
      <c r="Q186" s="197"/>
      <c r="R186" s="197"/>
      <c r="S186" s="197"/>
      <c r="T186" s="197"/>
      <c r="U186" s="197"/>
      <c r="V186" s="197"/>
      <c r="W186" s="197" t="s">
        <v>1</v>
      </c>
      <c r="X186" s="197" t="s">
        <v>2492</v>
      </c>
      <c r="Y186" s="197"/>
      <c r="Z186" s="197"/>
      <c r="AA186" s="197"/>
      <c r="AB186" s="197"/>
      <c r="AC186" s="197"/>
      <c r="AD186" s="197"/>
      <c r="AE186" s="197"/>
      <c r="AF186" s="197"/>
      <c r="AG186" s="197"/>
      <c r="AH186" s="197"/>
    </row>
    <row r="187" spans="1:34" s="26" customFormat="1" ht="76.5" customHeight="1">
      <c r="A187" s="232" t="s">
        <v>658</v>
      </c>
      <c r="B187" s="51" t="s">
        <v>891</v>
      </c>
      <c r="C187" s="51" t="s">
        <v>1678</v>
      </c>
      <c r="D187" s="51" t="s">
        <v>2401</v>
      </c>
      <c r="E187" s="181" t="s">
        <v>1991</v>
      </c>
      <c r="F187" s="58" t="s">
        <v>2645</v>
      </c>
      <c r="G187" s="58"/>
      <c r="H187" s="170" t="s">
        <v>892</v>
      </c>
      <c r="I187" s="44" t="s">
        <v>1911</v>
      </c>
      <c r="J187" s="44" t="s">
        <v>1922</v>
      </c>
      <c r="K187" s="44" t="s">
        <v>1909</v>
      </c>
      <c r="L187" s="44" t="s">
        <v>1916</v>
      </c>
      <c r="M187" s="44" t="s">
        <v>1771</v>
      </c>
      <c r="N187" s="44" t="s">
        <v>1</v>
      </c>
      <c r="O187" s="43">
        <f>COUNTIF(Table48[[#This Row],[CMMI Comprehensive Primary Care Plus (CPC+)
Version Date: CY 2021]:[CMS Merit-based Incentive Payment System (MIPS)
Version Date: CY 2021]],"*yes*")</f>
        <v>1</v>
      </c>
      <c r="P187" s="197"/>
      <c r="Q187" s="197"/>
      <c r="R187" s="197"/>
      <c r="S187" s="197"/>
      <c r="T187" s="197"/>
      <c r="U187" s="197"/>
      <c r="V187" s="197"/>
      <c r="W187" s="197" t="s">
        <v>1</v>
      </c>
      <c r="X187" s="197"/>
      <c r="Y187" s="197"/>
      <c r="Z187" s="197"/>
      <c r="AA187" s="197"/>
      <c r="AB187" s="197"/>
      <c r="AC187" s="197"/>
      <c r="AD187" s="197"/>
      <c r="AE187" s="197"/>
      <c r="AF187" s="197"/>
      <c r="AG187" s="197"/>
      <c r="AH187" s="197"/>
    </row>
    <row r="188" spans="1:34" s="26" customFormat="1" ht="76.5" customHeight="1">
      <c r="A188" s="232" t="s">
        <v>659</v>
      </c>
      <c r="B188" s="51" t="s">
        <v>1617</v>
      </c>
      <c r="C188" s="51" t="s">
        <v>1677</v>
      </c>
      <c r="D188" s="51" t="s">
        <v>2401</v>
      </c>
      <c r="E188" s="181" t="s">
        <v>1991</v>
      </c>
      <c r="F188" s="58" t="s">
        <v>2644</v>
      </c>
      <c r="G188" s="58"/>
      <c r="H188" s="170" t="s">
        <v>890</v>
      </c>
      <c r="I188" s="44" t="s">
        <v>1911</v>
      </c>
      <c r="J188" s="44" t="s">
        <v>1922</v>
      </c>
      <c r="K188" s="44" t="s">
        <v>1909</v>
      </c>
      <c r="L188" s="44" t="s">
        <v>1916</v>
      </c>
      <c r="M188" s="44" t="s">
        <v>1771</v>
      </c>
      <c r="N188" s="44" t="s">
        <v>1</v>
      </c>
      <c r="O188" s="43">
        <f>COUNTIF(Table48[[#This Row],[CMMI Comprehensive Primary Care Plus (CPC+)
Version Date: CY 2021]:[CMS Merit-based Incentive Payment System (MIPS)
Version Date: CY 2021]],"*yes*")</f>
        <v>1</v>
      </c>
      <c r="P188" s="197"/>
      <c r="Q188" s="197"/>
      <c r="R188" s="197"/>
      <c r="S188" s="44"/>
      <c r="T188" s="197"/>
      <c r="U188" s="197"/>
      <c r="V188" s="197"/>
      <c r="W188" s="197" t="s">
        <v>1</v>
      </c>
      <c r="X188" s="197"/>
      <c r="Y188" s="197"/>
      <c r="Z188" s="197"/>
      <c r="AA188" s="44"/>
      <c r="AB188" s="197"/>
      <c r="AC188" s="197"/>
      <c r="AD188" s="44"/>
      <c r="AE188" s="197"/>
      <c r="AF188" s="197"/>
      <c r="AG188" s="44"/>
      <c r="AH188" s="42"/>
    </row>
    <row r="189" spans="1:34" s="26" customFormat="1" ht="76.5" customHeight="1">
      <c r="A189" s="232" t="s">
        <v>355</v>
      </c>
      <c r="B189" s="51" t="s">
        <v>3552</v>
      </c>
      <c r="C189" s="51" t="s">
        <v>43</v>
      </c>
      <c r="D189" s="53" t="s">
        <v>2402</v>
      </c>
      <c r="E189" s="181" t="s">
        <v>1667</v>
      </c>
      <c r="F189" s="54" t="s">
        <v>2558</v>
      </c>
      <c r="G189" s="54" t="s">
        <v>3303</v>
      </c>
      <c r="H189" s="170" t="s">
        <v>1437</v>
      </c>
      <c r="I189" s="44" t="s">
        <v>3034</v>
      </c>
      <c r="J189" s="44" t="s">
        <v>1923</v>
      </c>
      <c r="K189" s="44" t="s">
        <v>1909</v>
      </c>
      <c r="L189" s="44" t="s">
        <v>2230</v>
      </c>
      <c r="M189" s="44" t="s">
        <v>1771</v>
      </c>
      <c r="N189" s="44" t="s">
        <v>1</v>
      </c>
      <c r="O189" s="43">
        <f>COUNTIF(Table48[[#This Row],[CMMI Comprehensive Primary Care Plus (CPC+)
Version Date: CY 2021]:[CMS Merit-based Incentive Payment System (MIPS)
Version Date: CY 2021]],"*yes*")</f>
        <v>6</v>
      </c>
      <c r="P189" s="197"/>
      <c r="Q189" s="197" t="s">
        <v>3130</v>
      </c>
      <c r="R189" s="197" t="s">
        <v>3131</v>
      </c>
      <c r="S189" s="197" t="s">
        <v>2852</v>
      </c>
      <c r="T189" s="197" t="s">
        <v>2852</v>
      </c>
      <c r="U189" s="197"/>
      <c r="V189" s="197" t="s">
        <v>3458</v>
      </c>
      <c r="W189" s="197" t="s">
        <v>1</v>
      </c>
      <c r="X189" s="197" t="s">
        <v>3553</v>
      </c>
      <c r="Y189" s="197"/>
      <c r="Z189" s="197"/>
      <c r="AA189" s="197"/>
      <c r="AB189" s="197" t="s">
        <v>1</v>
      </c>
      <c r="AC189" s="197" t="s">
        <v>3554</v>
      </c>
      <c r="AD189" s="197"/>
      <c r="AE189" s="197"/>
      <c r="AF189" s="197" t="s">
        <v>1</v>
      </c>
      <c r="AG189" s="197"/>
      <c r="AH189" s="197"/>
    </row>
    <row r="190" spans="1:34" s="26" customFormat="1" ht="76.5" customHeight="1">
      <c r="A190" s="141" t="s">
        <v>661</v>
      </c>
      <c r="B190" s="51" t="s">
        <v>142</v>
      </c>
      <c r="C190" s="51" t="s">
        <v>143</v>
      </c>
      <c r="D190" s="51" t="s">
        <v>2402</v>
      </c>
      <c r="E190" s="181" t="s">
        <v>1667</v>
      </c>
      <c r="F190" s="54" t="s">
        <v>2652</v>
      </c>
      <c r="G190" s="54" t="s">
        <v>3308</v>
      </c>
      <c r="H190" s="170" t="s">
        <v>1438</v>
      </c>
      <c r="I190" s="44" t="s">
        <v>1963</v>
      </c>
      <c r="J190" s="44" t="s">
        <v>1925</v>
      </c>
      <c r="K190" s="44" t="s">
        <v>1909</v>
      </c>
      <c r="L190" s="44" t="s">
        <v>1916</v>
      </c>
      <c r="M190" s="44" t="s">
        <v>1771</v>
      </c>
      <c r="N190" s="44"/>
      <c r="O190" s="43">
        <f>COUNTIF(Table48[[#This Row],[CMMI Comprehensive Primary Care Plus (CPC+)
Version Date: CY 2021]:[CMS Merit-based Incentive Payment System (MIPS)
Version Date: CY 2021]],"*yes*")</f>
        <v>2</v>
      </c>
      <c r="P190" s="197"/>
      <c r="Q190" s="197"/>
      <c r="R190" s="197"/>
      <c r="S190" s="197" t="s">
        <v>3309</v>
      </c>
      <c r="T190" s="197"/>
      <c r="U190" s="197"/>
      <c r="V190" s="197"/>
      <c r="W190" s="197" t="s">
        <v>1</v>
      </c>
      <c r="X190" s="197" t="s">
        <v>2536</v>
      </c>
      <c r="Y190" s="197"/>
      <c r="Z190" s="197"/>
      <c r="AA190" s="197"/>
      <c r="AB190" s="197" t="s">
        <v>1</v>
      </c>
      <c r="AC190" s="197"/>
      <c r="AD190" s="197"/>
      <c r="AE190" s="197"/>
      <c r="AF190" s="197"/>
      <c r="AG190" s="197"/>
      <c r="AH190" s="197"/>
    </row>
    <row r="191" spans="1:34" s="26" customFormat="1" ht="76.5" customHeight="1">
      <c r="A191" s="232" t="s">
        <v>662</v>
      </c>
      <c r="B191" s="51" t="s">
        <v>818</v>
      </c>
      <c r="C191" s="51" t="s">
        <v>1072</v>
      </c>
      <c r="D191" s="51" t="s">
        <v>2401</v>
      </c>
      <c r="E191" s="181" t="s">
        <v>1667</v>
      </c>
      <c r="F191" s="54" t="s">
        <v>2725</v>
      </c>
      <c r="G191" s="54"/>
      <c r="H191" s="170" t="s">
        <v>819</v>
      </c>
      <c r="I191" s="44" t="s">
        <v>3034</v>
      </c>
      <c r="J191" s="44" t="s">
        <v>97</v>
      </c>
      <c r="K191" s="44" t="s">
        <v>1909</v>
      </c>
      <c r="L191" s="44" t="s">
        <v>1916</v>
      </c>
      <c r="M191" s="44" t="s">
        <v>1771</v>
      </c>
      <c r="N191" s="44"/>
      <c r="O191" s="43">
        <f>COUNTIF(Table48[[#This Row],[CMMI Comprehensive Primary Care Plus (CPC+)
Version Date: CY 2021]:[CMS Merit-based Incentive Payment System (MIPS)
Version Date: CY 2021]],"*yes*")</f>
        <v>0</v>
      </c>
      <c r="P191" s="197"/>
      <c r="Q191" s="197"/>
      <c r="R191" s="197"/>
      <c r="S191" s="197"/>
      <c r="T191" s="197"/>
      <c r="U191" s="197"/>
      <c r="V191" s="197"/>
      <c r="W191" s="197"/>
      <c r="X191" s="197"/>
      <c r="Y191" s="197"/>
      <c r="Z191" s="197"/>
      <c r="AA191" s="197"/>
      <c r="AB191" s="197"/>
      <c r="AC191" s="197"/>
      <c r="AD191" s="197"/>
      <c r="AE191" s="197"/>
      <c r="AF191" s="197"/>
      <c r="AG191" s="197"/>
      <c r="AH191" s="197"/>
    </row>
    <row r="192" spans="1:34" s="26" customFormat="1" ht="76.5" customHeight="1">
      <c r="A192" s="141" t="s">
        <v>663</v>
      </c>
      <c r="B192" s="51" t="s">
        <v>2276</v>
      </c>
      <c r="C192" s="51" t="s">
        <v>31</v>
      </c>
      <c r="D192" s="51" t="s">
        <v>2402</v>
      </c>
      <c r="E192" s="181" t="s">
        <v>1667</v>
      </c>
      <c r="F192" s="54" t="s">
        <v>2750</v>
      </c>
      <c r="G192" s="54" t="s">
        <v>3311</v>
      </c>
      <c r="H192" s="170" t="s">
        <v>1439</v>
      </c>
      <c r="I192" s="44" t="s">
        <v>3034</v>
      </c>
      <c r="J192" s="44" t="s">
        <v>1917</v>
      </c>
      <c r="K192" s="44" t="s">
        <v>1909</v>
      </c>
      <c r="L192" s="44" t="s">
        <v>1916</v>
      </c>
      <c r="M192" s="44" t="s">
        <v>327</v>
      </c>
      <c r="N192" s="44"/>
      <c r="O192" s="43">
        <f>COUNTIF(Table48[[#This Row],[CMMI Comprehensive Primary Care Plus (CPC+)
Version Date: CY 2021]:[CMS Merit-based Incentive Payment System (MIPS)
Version Date: CY 2021]],"*yes*")</f>
        <v>2</v>
      </c>
      <c r="P192" s="197"/>
      <c r="Q192" s="197"/>
      <c r="R192" s="197"/>
      <c r="S192" s="197" t="s">
        <v>3310</v>
      </c>
      <c r="T192" s="197"/>
      <c r="U192" s="197" t="s">
        <v>3555</v>
      </c>
      <c r="V192" s="197"/>
      <c r="W192" s="197" t="s">
        <v>1</v>
      </c>
      <c r="X192" s="197" t="s">
        <v>3556</v>
      </c>
      <c r="Y192" s="197"/>
      <c r="Z192" s="197"/>
      <c r="AA192" s="197"/>
      <c r="AB192" s="197" t="s">
        <v>1</v>
      </c>
      <c r="AC192" s="197"/>
      <c r="AD192" s="197"/>
      <c r="AE192" s="197"/>
      <c r="AF192" s="197"/>
      <c r="AG192" s="197"/>
      <c r="AH192" s="197"/>
    </row>
    <row r="193" spans="1:34" s="26" customFormat="1" ht="76.5" customHeight="1">
      <c r="A193" s="232" t="s">
        <v>664</v>
      </c>
      <c r="B193" s="51" t="s">
        <v>820</v>
      </c>
      <c r="C193" s="51" t="s">
        <v>1073</v>
      </c>
      <c r="D193" s="51" t="s">
        <v>2401</v>
      </c>
      <c r="E193" s="181" t="s">
        <v>1987</v>
      </c>
      <c r="F193" s="54" t="s">
        <v>2672</v>
      </c>
      <c r="G193" s="54"/>
      <c r="H193" s="170" t="s">
        <v>821</v>
      </c>
      <c r="I193" s="44" t="s">
        <v>3023</v>
      </c>
      <c r="J193" s="44" t="s">
        <v>1921</v>
      </c>
      <c r="K193" s="44" t="s">
        <v>1915</v>
      </c>
      <c r="L193" s="44" t="s">
        <v>1916</v>
      </c>
      <c r="M193" s="44" t="s">
        <v>327</v>
      </c>
      <c r="N193" s="44"/>
      <c r="O193" s="43">
        <f>COUNTIF(Table48[[#This Row],[CMMI Comprehensive Primary Care Plus (CPC+)
Version Date: CY 2021]:[CMS Merit-based Incentive Payment System (MIPS)
Version Date: CY 2021]],"*yes*")</f>
        <v>1</v>
      </c>
      <c r="P193" s="197"/>
      <c r="Q193" s="197"/>
      <c r="R193" s="197"/>
      <c r="S193" s="197"/>
      <c r="T193" s="197"/>
      <c r="U193" s="197"/>
      <c r="V193" s="197"/>
      <c r="W193" s="197" t="s">
        <v>1</v>
      </c>
      <c r="X193" s="197"/>
      <c r="Y193" s="197"/>
      <c r="Z193" s="197"/>
      <c r="AA193" s="197"/>
      <c r="AB193" s="197"/>
      <c r="AC193" s="197"/>
      <c r="AD193" s="197"/>
      <c r="AE193" s="197"/>
      <c r="AF193" s="197"/>
      <c r="AG193" s="197"/>
      <c r="AH193" s="197"/>
    </row>
    <row r="194" spans="1:34" s="26" customFormat="1" ht="76.5" customHeight="1">
      <c r="A194" s="141" t="s">
        <v>665</v>
      </c>
      <c r="B194" s="51" t="s">
        <v>822</v>
      </c>
      <c r="C194" s="51" t="s">
        <v>1074</v>
      </c>
      <c r="D194" s="51" t="s">
        <v>2401</v>
      </c>
      <c r="E194" s="181" t="s">
        <v>1987</v>
      </c>
      <c r="F194" s="54" t="s">
        <v>2671</v>
      </c>
      <c r="G194" s="54"/>
      <c r="H194" s="170" t="s">
        <v>823</v>
      </c>
      <c r="I194" s="44" t="s">
        <v>3023</v>
      </c>
      <c r="J194" s="44" t="s">
        <v>1921</v>
      </c>
      <c r="K194" s="44" t="s">
        <v>1915</v>
      </c>
      <c r="L194" s="44" t="s">
        <v>1916</v>
      </c>
      <c r="M194" s="44" t="s">
        <v>327</v>
      </c>
      <c r="N194" s="44"/>
      <c r="O194" s="43">
        <f>COUNTIF(Table48[[#This Row],[CMMI Comprehensive Primary Care Plus (CPC+)
Version Date: CY 2021]:[CMS Merit-based Incentive Payment System (MIPS)
Version Date: CY 2021]],"*yes*")</f>
        <v>1</v>
      </c>
      <c r="P194" s="197"/>
      <c r="Q194" s="197"/>
      <c r="R194" s="197"/>
      <c r="S194" s="197"/>
      <c r="T194" s="197"/>
      <c r="U194" s="197"/>
      <c r="V194" s="197"/>
      <c r="W194" s="197" t="s">
        <v>1</v>
      </c>
      <c r="X194" s="197"/>
      <c r="Y194" s="197"/>
      <c r="Z194" s="197"/>
      <c r="AA194" s="197"/>
      <c r="AB194" s="197"/>
      <c r="AC194" s="197"/>
      <c r="AD194" s="197"/>
      <c r="AE194" s="197"/>
      <c r="AF194" s="197"/>
      <c r="AG194" s="197"/>
      <c r="AH194" s="197"/>
    </row>
    <row r="195" spans="1:34" s="26" customFormat="1" ht="76.5" customHeight="1">
      <c r="A195" s="232" t="s">
        <v>666</v>
      </c>
      <c r="B195" s="51" t="s">
        <v>824</v>
      </c>
      <c r="C195" s="51" t="s">
        <v>1075</v>
      </c>
      <c r="D195" s="51" t="s">
        <v>2401</v>
      </c>
      <c r="E195" s="181" t="s">
        <v>1987</v>
      </c>
      <c r="F195" s="54" t="s">
        <v>2669</v>
      </c>
      <c r="G195" s="54"/>
      <c r="H195" s="170" t="s">
        <v>825</v>
      </c>
      <c r="I195" s="44" t="s">
        <v>3023</v>
      </c>
      <c r="J195" s="44" t="s">
        <v>1921</v>
      </c>
      <c r="K195" s="44" t="s">
        <v>1915</v>
      </c>
      <c r="L195" s="44" t="s">
        <v>1916</v>
      </c>
      <c r="M195" s="44" t="s">
        <v>327</v>
      </c>
      <c r="N195" s="44"/>
      <c r="O195" s="43">
        <f>COUNTIF(Table48[[#This Row],[CMMI Comprehensive Primary Care Plus (CPC+)
Version Date: CY 2021]:[CMS Merit-based Incentive Payment System (MIPS)
Version Date: CY 2021]],"*yes*")</f>
        <v>1</v>
      </c>
      <c r="P195" s="197"/>
      <c r="Q195" s="197"/>
      <c r="R195" s="197"/>
      <c r="S195" s="197"/>
      <c r="T195" s="197"/>
      <c r="U195" s="197"/>
      <c r="V195" s="197"/>
      <c r="W195" s="197" t="s">
        <v>1</v>
      </c>
      <c r="X195" s="197"/>
      <c r="Y195" s="197"/>
      <c r="Z195" s="197"/>
      <c r="AA195" s="197"/>
      <c r="AB195" s="197"/>
      <c r="AC195" s="197"/>
      <c r="AD195" s="197"/>
      <c r="AE195" s="197"/>
      <c r="AF195" s="197"/>
      <c r="AG195" s="197"/>
      <c r="AH195" s="197"/>
    </row>
    <row r="196" spans="1:34" s="26" customFormat="1" ht="76.5" customHeight="1">
      <c r="A196" s="141" t="s">
        <v>667</v>
      </c>
      <c r="B196" s="51" t="s">
        <v>826</v>
      </c>
      <c r="C196" s="51" t="s">
        <v>1076</v>
      </c>
      <c r="D196" s="51" t="s">
        <v>2401</v>
      </c>
      <c r="E196" s="181" t="s">
        <v>1987</v>
      </c>
      <c r="F196" s="54" t="s">
        <v>2673</v>
      </c>
      <c r="G196" s="54"/>
      <c r="H196" s="170" t="s">
        <v>827</v>
      </c>
      <c r="I196" s="44" t="s">
        <v>3023</v>
      </c>
      <c r="J196" s="44" t="s">
        <v>1921</v>
      </c>
      <c r="K196" s="44" t="s">
        <v>1915</v>
      </c>
      <c r="L196" s="44" t="s">
        <v>1916</v>
      </c>
      <c r="M196" s="44" t="s">
        <v>327</v>
      </c>
      <c r="N196" s="44"/>
      <c r="O196" s="43">
        <f>COUNTIF(Table48[[#This Row],[CMMI Comprehensive Primary Care Plus (CPC+)
Version Date: CY 2021]:[CMS Merit-based Incentive Payment System (MIPS)
Version Date: CY 2021]],"*yes*")</f>
        <v>1</v>
      </c>
      <c r="P196" s="197"/>
      <c r="Q196" s="197"/>
      <c r="R196" s="197"/>
      <c r="S196" s="197"/>
      <c r="T196" s="197"/>
      <c r="U196" s="197"/>
      <c r="V196" s="197"/>
      <c r="W196" s="197" t="s">
        <v>1</v>
      </c>
      <c r="X196" s="197"/>
      <c r="Y196" s="197"/>
      <c r="Z196" s="197"/>
      <c r="AA196" s="197"/>
      <c r="AB196" s="197"/>
      <c r="AC196" s="197"/>
      <c r="AD196" s="197"/>
      <c r="AE196" s="197"/>
      <c r="AF196" s="197"/>
      <c r="AG196" s="197"/>
      <c r="AH196" s="197"/>
    </row>
    <row r="197" spans="1:34" s="26" customFormat="1" ht="76.5" customHeight="1">
      <c r="A197" s="232" t="s">
        <v>668</v>
      </c>
      <c r="B197" s="51" t="s">
        <v>828</v>
      </c>
      <c r="C197" s="51" t="s">
        <v>1077</v>
      </c>
      <c r="D197" s="51" t="s">
        <v>2401</v>
      </c>
      <c r="E197" s="181" t="s">
        <v>1987</v>
      </c>
      <c r="F197" s="54" t="s">
        <v>2674</v>
      </c>
      <c r="G197" s="54"/>
      <c r="H197" s="170" t="s">
        <v>829</v>
      </c>
      <c r="I197" s="44" t="s">
        <v>3023</v>
      </c>
      <c r="J197" s="44" t="s">
        <v>1921</v>
      </c>
      <c r="K197" s="44" t="s">
        <v>1915</v>
      </c>
      <c r="L197" s="44" t="s">
        <v>1916</v>
      </c>
      <c r="M197" s="44" t="s">
        <v>327</v>
      </c>
      <c r="N197" s="44"/>
      <c r="O197" s="43">
        <f>COUNTIF(Table48[[#This Row],[CMMI Comprehensive Primary Care Plus (CPC+)
Version Date: CY 2021]:[CMS Merit-based Incentive Payment System (MIPS)
Version Date: CY 2021]],"*yes*")</f>
        <v>1</v>
      </c>
      <c r="P197" s="197"/>
      <c r="Q197" s="197"/>
      <c r="R197" s="197"/>
      <c r="S197" s="197"/>
      <c r="T197" s="197"/>
      <c r="U197" s="197"/>
      <c r="V197" s="197"/>
      <c r="W197" s="197" t="s">
        <v>1</v>
      </c>
      <c r="X197" s="197"/>
      <c r="Y197" s="197"/>
      <c r="Z197" s="197"/>
      <c r="AA197" s="197"/>
      <c r="AB197" s="197"/>
      <c r="AC197" s="197"/>
      <c r="AD197" s="197"/>
      <c r="AE197" s="197"/>
      <c r="AF197" s="197"/>
      <c r="AG197" s="197"/>
      <c r="AH197" s="197"/>
    </row>
    <row r="198" spans="1:34" s="26" customFormat="1" ht="76.5" customHeight="1">
      <c r="A198" s="141" t="s">
        <v>669</v>
      </c>
      <c r="B198" s="51" t="s">
        <v>830</v>
      </c>
      <c r="C198" s="51" t="s">
        <v>1078</v>
      </c>
      <c r="D198" s="51" t="s">
        <v>2401</v>
      </c>
      <c r="E198" s="181" t="s">
        <v>1987</v>
      </c>
      <c r="F198" s="54" t="s">
        <v>2668</v>
      </c>
      <c r="G198" s="54"/>
      <c r="H198" s="170" t="s">
        <v>831</v>
      </c>
      <c r="I198" s="44" t="s">
        <v>3023</v>
      </c>
      <c r="J198" s="44" t="s">
        <v>1921</v>
      </c>
      <c r="K198" s="44" t="s">
        <v>1915</v>
      </c>
      <c r="L198" s="44" t="s">
        <v>1916</v>
      </c>
      <c r="M198" s="44" t="s">
        <v>327</v>
      </c>
      <c r="N198" s="44"/>
      <c r="O198" s="43">
        <f>COUNTIF(Table48[[#This Row],[CMMI Comprehensive Primary Care Plus (CPC+)
Version Date: CY 2021]:[CMS Merit-based Incentive Payment System (MIPS)
Version Date: CY 2021]],"*yes*")</f>
        <v>1</v>
      </c>
      <c r="P198" s="197"/>
      <c r="Q198" s="197"/>
      <c r="R198" s="197"/>
      <c r="S198" s="197"/>
      <c r="T198" s="197"/>
      <c r="U198" s="197"/>
      <c r="V198" s="197"/>
      <c r="W198" s="197" t="s">
        <v>1</v>
      </c>
      <c r="X198" s="197"/>
      <c r="Y198" s="197"/>
      <c r="Z198" s="197"/>
      <c r="AA198" s="197"/>
      <c r="AB198" s="197"/>
      <c r="AC198" s="197"/>
      <c r="AD198" s="197"/>
      <c r="AE198" s="197"/>
      <c r="AF198" s="197"/>
      <c r="AG198" s="197"/>
      <c r="AH198" s="197"/>
    </row>
    <row r="199" spans="1:34" s="26" customFormat="1" ht="76.5" customHeight="1">
      <c r="A199" s="232" t="s">
        <v>670</v>
      </c>
      <c r="B199" s="51" t="s">
        <v>1823</v>
      </c>
      <c r="C199" s="51" t="s">
        <v>1079</v>
      </c>
      <c r="D199" s="51" t="s">
        <v>2401</v>
      </c>
      <c r="E199" s="181" t="s">
        <v>1987</v>
      </c>
      <c r="F199" s="58" t="s">
        <v>2670</v>
      </c>
      <c r="G199" s="58"/>
      <c r="H199" s="170" t="s">
        <v>1824</v>
      </c>
      <c r="I199" s="44" t="s">
        <v>3023</v>
      </c>
      <c r="J199" s="44" t="s">
        <v>1921</v>
      </c>
      <c r="K199" s="44" t="s">
        <v>1915</v>
      </c>
      <c r="L199" s="44" t="s">
        <v>1916</v>
      </c>
      <c r="M199" s="44" t="s">
        <v>327</v>
      </c>
      <c r="N199" s="44"/>
      <c r="O199" s="43">
        <f>COUNTIF(Table48[[#This Row],[CMMI Comprehensive Primary Care Plus (CPC+)
Version Date: CY 2021]:[CMS Merit-based Incentive Payment System (MIPS)
Version Date: CY 2021]],"*yes*")</f>
        <v>0</v>
      </c>
      <c r="P199" s="197"/>
      <c r="Q199" s="197"/>
      <c r="R199" s="197"/>
      <c r="S199" s="197"/>
      <c r="T199" s="197"/>
      <c r="U199" s="197"/>
      <c r="V199" s="197"/>
      <c r="W199" s="197"/>
      <c r="X199" s="197"/>
      <c r="Y199" s="197"/>
      <c r="Z199" s="197"/>
      <c r="AA199" s="197"/>
      <c r="AB199" s="197"/>
      <c r="AC199" s="197"/>
      <c r="AD199" s="197"/>
      <c r="AE199" s="197"/>
      <c r="AF199" s="197"/>
      <c r="AG199" s="197"/>
      <c r="AH199" s="197"/>
    </row>
    <row r="200" spans="1:34" s="26" customFormat="1" ht="76.5" customHeight="1">
      <c r="A200" s="141" t="s">
        <v>356</v>
      </c>
      <c r="B200" s="51" t="s">
        <v>2085</v>
      </c>
      <c r="C200" s="51" t="s">
        <v>171</v>
      </c>
      <c r="D200" s="53" t="s">
        <v>2402</v>
      </c>
      <c r="E200" s="181" t="s">
        <v>161</v>
      </c>
      <c r="F200" s="54"/>
      <c r="G200" s="54"/>
      <c r="H200" s="170" t="s">
        <v>3504</v>
      </c>
      <c r="I200" s="44" t="s">
        <v>1911</v>
      </c>
      <c r="J200" s="44" t="s">
        <v>1921</v>
      </c>
      <c r="K200" s="44" t="s">
        <v>1915</v>
      </c>
      <c r="L200" s="44" t="s">
        <v>1916</v>
      </c>
      <c r="M200" s="44" t="s">
        <v>327</v>
      </c>
      <c r="N200" s="44"/>
      <c r="O200" s="43">
        <f>COUNTIF(Table48[[#This Row],[CMMI Comprehensive Primary Care Plus (CPC+)
Version Date: CY 2021]:[CMS Merit-based Incentive Payment System (MIPS)
Version Date: CY 2021]],"*yes*")</f>
        <v>0</v>
      </c>
      <c r="P200" s="197"/>
      <c r="Q200" s="197"/>
      <c r="R200" s="197"/>
      <c r="S200" s="197"/>
      <c r="T200" s="197"/>
      <c r="U200" s="197"/>
      <c r="V200" s="197"/>
      <c r="W200" s="197"/>
      <c r="X200" s="197"/>
      <c r="Y200" s="197"/>
      <c r="Z200" s="197"/>
      <c r="AA200" s="197"/>
      <c r="AB200" s="197"/>
      <c r="AC200" s="197"/>
      <c r="AD200" s="197"/>
      <c r="AE200" s="197"/>
      <c r="AF200" s="197"/>
      <c r="AG200" s="197"/>
      <c r="AH200" s="197"/>
    </row>
    <row r="201" spans="1:34" s="26" customFormat="1" ht="76.5" customHeight="1">
      <c r="A201" s="232" t="s">
        <v>671</v>
      </c>
      <c r="B201" s="51" t="s">
        <v>2084</v>
      </c>
      <c r="C201" s="51" t="s">
        <v>170</v>
      </c>
      <c r="D201" s="51" t="s">
        <v>2402</v>
      </c>
      <c r="E201" s="181" t="s">
        <v>161</v>
      </c>
      <c r="F201" s="54"/>
      <c r="G201" s="54"/>
      <c r="H201" s="170" t="s">
        <v>1440</v>
      </c>
      <c r="I201" s="44" t="s">
        <v>1911</v>
      </c>
      <c r="J201" s="44" t="s">
        <v>1921</v>
      </c>
      <c r="K201" s="44" t="s">
        <v>1915</v>
      </c>
      <c r="L201" s="44" t="s">
        <v>1916</v>
      </c>
      <c r="M201" s="44" t="s">
        <v>327</v>
      </c>
      <c r="N201" s="44"/>
      <c r="O201" s="43">
        <f>COUNTIF(Table48[[#This Row],[CMMI Comprehensive Primary Care Plus (CPC+)
Version Date: CY 2021]:[CMS Merit-based Incentive Payment System (MIPS)
Version Date: CY 2021]],"*yes*")</f>
        <v>0</v>
      </c>
      <c r="P201" s="197"/>
      <c r="Q201" s="197"/>
      <c r="R201" s="197"/>
      <c r="S201" s="197"/>
      <c r="T201" s="197"/>
      <c r="U201" s="197"/>
      <c r="V201" s="197"/>
      <c r="W201" s="197"/>
      <c r="X201" s="197"/>
      <c r="Y201" s="197"/>
      <c r="Z201" s="197"/>
      <c r="AA201" s="197"/>
      <c r="AB201" s="197"/>
      <c r="AC201" s="197"/>
      <c r="AD201" s="197"/>
      <c r="AE201" s="197"/>
      <c r="AF201" s="197"/>
      <c r="AG201" s="197"/>
      <c r="AH201" s="197"/>
    </row>
    <row r="202" spans="1:34" s="26" customFormat="1" ht="76.5" customHeight="1">
      <c r="A202" s="141" t="s">
        <v>672</v>
      </c>
      <c r="B202" s="51" t="s">
        <v>2364</v>
      </c>
      <c r="C202" s="51" t="s">
        <v>1758</v>
      </c>
      <c r="D202" s="51" t="s">
        <v>2401</v>
      </c>
      <c r="E202" s="181" t="s">
        <v>1994</v>
      </c>
      <c r="F202" s="54"/>
      <c r="G202" s="54"/>
      <c r="H202" s="170" t="s">
        <v>1759</v>
      </c>
      <c r="I202" s="44" t="s">
        <v>1939</v>
      </c>
      <c r="J202" s="44" t="s">
        <v>1925</v>
      </c>
      <c r="K202" s="44" t="s">
        <v>1909</v>
      </c>
      <c r="L202" s="44" t="s">
        <v>1916</v>
      </c>
      <c r="M202" s="44" t="s">
        <v>327</v>
      </c>
      <c r="N202" s="44"/>
      <c r="O202" s="43">
        <f>COUNTIF(Table48[[#This Row],[CMMI Comprehensive Primary Care Plus (CPC+)
Version Date: CY 2021]:[CMS Merit-based Incentive Payment System (MIPS)
Version Date: CY 2021]],"*yes*")</f>
        <v>0</v>
      </c>
      <c r="P202" s="197"/>
      <c r="Q202" s="197"/>
      <c r="R202" s="197"/>
      <c r="S202" s="197"/>
      <c r="T202" s="197"/>
      <c r="U202" s="197"/>
      <c r="V202" s="197"/>
      <c r="W202" s="197"/>
      <c r="X202" s="197"/>
      <c r="Y202" s="197"/>
      <c r="Z202" s="197"/>
      <c r="AA202" s="197"/>
      <c r="AB202" s="197"/>
      <c r="AC202" s="197"/>
      <c r="AD202" s="197"/>
      <c r="AE202" s="197"/>
      <c r="AF202" s="197"/>
      <c r="AG202" s="197"/>
      <c r="AH202" s="197"/>
    </row>
    <row r="203" spans="1:34" s="26" customFormat="1" ht="76.5" customHeight="1">
      <c r="A203" s="232" t="s">
        <v>673</v>
      </c>
      <c r="B203" s="51" t="s">
        <v>2365</v>
      </c>
      <c r="C203" s="51" t="s">
        <v>261</v>
      </c>
      <c r="D203" s="51" t="s">
        <v>2401</v>
      </c>
      <c r="E203" s="181" t="s">
        <v>240</v>
      </c>
      <c r="F203" s="58"/>
      <c r="G203" s="58"/>
      <c r="H203" s="170" t="s">
        <v>1441</v>
      </c>
      <c r="I203" s="44" t="s">
        <v>1924</v>
      </c>
      <c r="J203" s="44" t="s">
        <v>1938</v>
      </c>
      <c r="K203" s="44" t="s">
        <v>1909</v>
      </c>
      <c r="L203" s="44" t="s">
        <v>1916</v>
      </c>
      <c r="M203" s="44" t="s">
        <v>327</v>
      </c>
      <c r="N203" s="44"/>
      <c r="O203" s="43">
        <f>COUNTIF(Table48[[#This Row],[CMMI Comprehensive Primary Care Plus (CPC+)
Version Date: CY 2021]:[CMS Merit-based Incentive Payment System (MIPS)
Version Date: CY 2021]],"*yes*")</f>
        <v>0</v>
      </c>
      <c r="P203" s="197"/>
      <c r="Q203" s="197"/>
      <c r="R203" s="197"/>
      <c r="S203" s="197"/>
      <c r="T203" s="197"/>
      <c r="U203" s="197"/>
      <c r="V203" s="197"/>
      <c r="W203" s="197"/>
      <c r="X203" s="197"/>
      <c r="Y203" s="197"/>
      <c r="Z203" s="197"/>
      <c r="AA203" s="197"/>
      <c r="AB203" s="197"/>
      <c r="AC203" s="197"/>
      <c r="AD203" s="197"/>
      <c r="AE203" s="197"/>
      <c r="AF203" s="197"/>
      <c r="AG203" s="197"/>
      <c r="AH203" s="197"/>
    </row>
    <row r="204" spans="1:34" s="26" customFormat="1" ht="76.5" customHeight="1">
      <c r="A204" s="141" t="s">
        <v>674</v>
      </c>
      <c r="B204" s="51" t="s">
        <v>2366</v>
      </c>
      <c r="C204" s="51" t="s">
        <v>262</v>
      </c>
      <c r="D204" s="53" t="s">
        <v>2401</v>
      </c>
      <c r="E204" s="181" t="s">
        <v>240</v>
      </c>
      <c r="F204" s="54"/>
      <c r="G204" s="54"/>
      <c r="H204" s="170" t="s">
        <v>1442</v>
      </c>
      <c r="I204" s="44" t="s">
        <v>1924</v>
      </c>
      <c r="J204" s="44" t="s">
        <v>1938</v>
      </c>
      <c r="K204" s="44" t="s">
        <v>1909</v>
      </c>
      <c r="L204" s="44" t="s">
        <v>1916</v>
      </c>
      <c r="M204" s="44" t="s">
        <v>327</v>
      </c>
      <c r="N204" s="44" t="s">
        <v>1</v>
      </c>
      <c r="O204" s="43">
        <f>COUNTIF(Table48[[#This Row],[CMMI Comprehensive Primary Care Plus (CPC+)
Version Date: CY 2021]:[CMS Merit-based Incentive Payment System (MIPS)
Version Date: CY 2021]],"*yes*")</f>
        <v>0</v>
      </c>
      <c r="P204" s="197"/>
      <c r="Q204" s="197"/>
      <c r="R204" s="197"/>
      <c r="S204" s="197"/>
      <c r="T204" s="197"/>
      <c r="U204" s="197"/>
      <c r="V204" s="197"/>
      <c r="W204" s="197"/>
      <c r="X204" s="197"/>
      <c r="Y204" s="197"/>
      <c r="Z204" s="197"/>
      <c r="AA204" s="197" t="s">
        <v>2016</v>
      </c>
      <c r="AB204" s="197"/>
      <c r="AC204" s="197"/>
      <c r="AD204" s="197"/>
      <c r="AE204" s="197"/>
      <c r="AF204" s="197"/>
      <c r="AG204" s="197"/>
      <c r="AH204" s="197"/>
    </row>
    <row r="205" spans="1:34" s="26" customFormat="1" ht="76.5" customHeight="1">
      <c r="A205" s="232" t="s">
        <v>729</v>
      </c>
      <c r="B205" s="51" t="s">
        <v>2367</v>
      </c>
      <c r="C205" s="51" t="s">
        <v>263</v>
      </c>
      <c r="D205" s="53" t="s">
        <v>2401</v>
      </c>
      <c r="E205" s="181" t="s">
        <v>240</v>
      </c>
      <c r="F205" s="58"/>
      <c r="G205" s="58"/>
      <c r="H205" s="170" t="s">
        <v>1443</v>
      </c>
      <c r="I205" s="44" t="s">
        <v>1924</v>
      </c>
      <c r="J205" s="44" t="s">
        <v>1938</v>
      </c>
      <c r="K205" s="44" t="s">
        <v>1909</v>
      </c>
      <c r="L205" s="44" t="s">
        <v>1916</v>
      </c>
      <c r="M205" s="44" t="s">
        <v>327</v>
      </c>
      <c r="N205" s="44" t="s">
        <v>1</v>
      </c>
      <c r="O205" s="43">
        <f>COUNTIF(Table48[[#This Row],[CMMI Comprehensive Primary Care Plus (CPC+)
Version Date: CY 2021]:[CMS Merit-based Incentive Payment System (MIPS)
Version Date: CY 2021]],"*yes*")</f>
        <v>0</v>
      </c>
      <c r="P205" s="197"/>
      <c r="Q205" s="197"/>
      <c r="R205" s="197"/>
      <c r="S205" s="197"/>
      <c r="T205" s="197"/>
      <c r="U205" s="197"/>
      <c r="V205" s="197"/>
      <c r="W205" s="197"/>
      <c r="X205" s="197"/>
      <c r="Y205" s="197"/>
      <c r="Z205" s="197"/>
      <c r="AA205" s="197" t="s">
        <v>2017</v>
      </c>
      <c r="AB205" s="197"/>
      <c r="AC205" s="197"/>
      <c r="AD205" s="197"/>
      <c r="AE205" s="197"/>
      <c r="AF205" s="197"/>
      <c r="AG205" s="197"/>
      <c r="AH205" s="197"/>
    </row>
    <row r="206" spans="1:34" s="26" customFormat="1" ht="76.5" customHeight="1">
      <c r="A206" s="141" t="s">
        <v>730</v>
      </c>
      <c r="B206" s="51" t="s">
        <v>2368</v>
      </c>
      <c r="C206" s="51" t="s">
        <v>264</v>
      </c>
      <c r="D206" s="53" t="s">
        <v>2401</v>
      </c>
      <c r="E206" s="181" t="s">
        <v>240</v>
      </c>
      <c r="F206" s="58"/>
      <c r="G206" s="58"/>
      <c r="H206" s="170" t="s">
        <v>1444</v>
      </c>
      <c r="I206" s="44" t="s">
        <v>1924</v>
      </c>
      <c r="J206" s="44" t="s">
        <v>1938</v>
      </c>
      <c r="K206" s="44" t="s">
        <v>1909</v>
      </c>
      <c r="L206" s="44" t="s">
        <v>1916</v>
      </c>
      <c r="M206" s="44" t="s">
        <v>327</v>
      </c>
      <c r="N206" s="44" t="s">
        <v>1</v>
      </c>
      <c r="O206" s="43">
        <f>COUNTIF(Table48[[#This Row],[CMMI Comprehensive Primary Care Plus (CPC+)
Version Date: CY 2021]:[CMS Merit-based Incentive Payment System (MIPS)
Version Date: CY 2021]],"*yes*")</f>
        <v>0</v>
      </c>
      <c r="P206" s="197"/>
      <c r="Q206" s="197"/>
      <c r="R206" s="197"/>
      <c r="S206" s="197"/>
      <c r="T206" s="197"/>
      <c r="U206" s="197"/>
      <c r="V206" s="197"/>
      <c r="W206" s="197"/>
      <c r="X206" s="197"/>
      <c r="Y206" s="197"/>
      <c r="Z206" s="197"/>
      <c r="AA206" s="197"/>
      <c r="AB206" s="197"/>
      <c r="AC206" s="197"/>
      <c r="AD206" s="197"/>
      <c r="AE206" s="197"/>
      <c r="AF206" s="197"/>
      <c r="AG206" s="197"/>
      <c r="AH206" s="197" t="s">
        <v>1</v>
      </c>
    </row>
    <row r="207" spans="1:34" s="49" customFormat="1" ht="76.5" customHeight="1">
      <c r="A207" s="232" t="s">
        <v>731</v>
      </c>
      <c r="B207" s="51" t="s">
        <v>2369</v>
      </c>
      <c r="C207" s="51" t="s">
        <v>265</v>
      </c>
      <c r="D207" s="53" t="s">
        <v>2401</v>
      </c>
      <c r="E207" s="181" t="s">
        <v>240</v>
      </c>
      <c r="F207" s="58"/>
      <c r="G207" s="58"/>
      <c r="H207" s="170" t="s">
        <v>1445</v>
      </c>
      <c r="I207" s="44" t="s">
        <v>1924</v>
      </c>
      <c r="J207" s="44" t="s">
        <v>1938</v>
      </c>
      <c r="K207" s="44" t="s">
        <v>1909</v>
      </c>
      <c r="L207" s="44" t="s">
        <v>1916</v>
      </c>
      <c r="M207" s="44" t="s">
        <v>327</v>
      </c>
      <c r="N207" s="44"/>
      <c r="O207" s="43">
        <f>COUNTIF(Table48[[#This Row],[CMMI Comprehensive Primary Care Plus (CPC+)
Version Date: CY 2021]:[CMS Merit-based Incentive Payment System (MIPS)
Version Date: CY 2021]],"*yes*")</f>
        <v>0</v>
      </c>
      <c r="P207" s="197"/>
      <c r="Q207" s="197"/>
      <c r="R207" s="197"/>
      <c r="S207" s="197"/>
      <c r="T207" s="197"/>
      <c r="U207" s="197"/>
      <c r="V207" s="197"/>
      <c r="W207" s="197"/>
      <c r="X207" s="197"/>
      <c r="Y207" s="197"/>
      <c r="Z207" s="197"/>
      <c r="AA207" s="197" t="s">
        <v>2018</v>
      </c>
      <c r="AB207" s="197"/>
      <c r="AC207" s="197"/>
      <c r="AD207" s="197"/>
      <c r="AE207" s="197"/>
      <c r="AF207" s="197"/>
      <c r="AG207" s="197"/>
      <c r="AH207" s="197"/>
    </row>
    <row r="208" spans="1:34" s="26" customFormat="1" ht="76.5" customHeight="1">
      <c r="A208" s="141" t="s">
        <v>732</v>
      </c>
      <c r="B208" s="51" t="s">
        <v>2370</v>
      </c>
      <c r="C208" s="51" t="s">
        <v>266</v>
      </c>
      <c r="D208" s="53" t="s">
        <v>2401</v>
      </c>
      <c r="E208" s="181" t="s">
        <v>240</v>
      </c>
      <c r="F208" s="58"/>
      <c r="G208" s="58"/>
      <c r="H208" s="170" t="s">
        <v>1446</v>
      </c>
      <c r="I208" s="44" t="s">
        <v>1924</v>
      </c>
      <c r="J208" s="44" t="s">
        <v>1938</v>
      </c>
      <c r="K208" s="44" t="s">
        <v>1909</v>
      </c>
      <c r="L208" s="44" t="s">
        <v>1916</v>
      </c>
      <c r="M208" s="44" t="s">
        <v>327</v>
      </c>
      <c r="N208" s="44" t="s">
        <v>1</v>
      </c>
      <c r="O208" s="43">
        <f>COUNTIF(Table48[[#This Row],[CMMI Comprehensive Primary Care Plus (CPC+)
Version Date: CY 2021]:[CMS Merit-based Incentive Payment System (MIPS)
Version Date: CY 2021]],"*yes*")</f>
        <v>0</v>
      </c>
      <c r="P208" s="197"/>
      <c r="Q208" s="197"/>
      <c r="R208" s="197"/>
      <c r="S208" s="197"/>
      <c r="T208" s="197"/>
      <c r="U208" s="197"/>
      <c r="V208" s="197"/>
      <c r="W208" s="197"/>
      <c r="X208" s="197"/>
      <c r="Y208" s="197"/>
      <c r="Z208" s="197"/>
      <c r="AA208" s="197" t="s">
        <v>2019</v>
      </c>
      <c r="AB208" s="197"/>
      <c r="AC208" s="197"/>
      <c r="AD208" s="197"/>
      <c r="AE208" s="197"/>
      <c r="AF208" s="197"/>
      <c r="AG208" s="197"/>
      <c r="AH208" s="197"/>
    </row>
    <row r="209" spans="1:34" s="26" customFormat="1" ht="76.5" customHeight="1">
      <c r="A209" s="232" t="s">
        <v>733</v>
      </c>
      <c r="B209" s="51" t="s">
        <v>2371</v>
      </c>
      <c r="C209" s="51" t="s">
        <v>320</v>
      </c>
      <c r="D209" s="51" t="s">
        <v>2402</v>
      </c>
      <c r="E209" s="181" t="s">
        <v>240</v>
      </c>
      <c r="F209" s="58"/>
      <c r="G209" s="58"/>
      <c r="H209" s="170" t="s">
        <v>1447</v>
      </c>
      <c r="I209" s="189" t="s">
        <v>1924</v>
      </c>
      <c r="J209" s="44" t="s">
        <v>1938</v>
      </c>
      <c r="K209" s="44" t="s">
        <v>1909</v>
      </c>
      <c r="L209" s="44" t="s">
        <v>1916</v>
      </c>
      <c r="M209" s="44" t="s">
        <v>327</v>
      </c>
      <c r="N209" s="44" t="s">
        <v>1</v>
      </c>
      <c r="O209" s="43">
        <f>COUNTIF(Table48[[#This Row],[CMMI Comprehensive Primary Care Plus (CPC+)
Version Date: CY 2021]:[CMS Merit-based Incentive Payment System (MIPS)
Version Date: CY 2021]],"*yes*")</f>
        <v>0</v>
      </c>
      <c r="P209" s="197"/>
      <c r="Q209" s="197"/>
      <c r="R209" s="197"/>
      <c r="S209" s="197"/>
      <c r="T209" s="197"/>
      <c r="U209" s="197"/>
      <c r="V209" s="197"/>
      <c r="W209" s="197"/>
      <c r="X209" s="197"/>
      <c r="Y209" s="197"/>
      <c r="Z209" s="197"/>
      <c r="AA209" s="197"/>
      <c r="AB209" s="197"/>
      <c r="AC209" s="197"/>
      <c r="AD209" s="197"/>
      <c r="AE209" s="197"/>
      <c r="AF209" s="197"/>
      <c r="AG209" s="197"/>
      <c r="AH209" s="197"/>
    </row>
    <row r="210" spans="1:34" s="26" customFormat="1" ht="76.5" customHeight="1">
      <c r="A210" s="141" t="s">
        <v>357</v>
      </c>
      <c r="B210" s="51" t="s">
        <v>2372</v>
      </c>
      <c r="C210" s="51" t="s">
        <v>267</v>
      </c>
      <c r="D210" s="53" t="s">
        <v>2401</v>
      </c>
      <c r="E210" s="181" t="s">
        <v>240</v>
      </c>
      <c r="F210" s="54"/>
      <c r="G210" s="54"/>
      <c r="H210" s="170" t="s">
        <v>1448</v>
      </c>
      <c r="I210" s="44" t="s">
        <v>1924</v>
      </c>
      <c r="J210" s="44" t="s">
        <v>1938</v>
      </c>
      <c r="K210" s="44" t="s">
        <v>1909</v>
      </c>
      <c r="L210" s="44" t="s">
        <v>1916</v>
      </c>
      <c r="M210" s="44" t="s">
        <v>327</v>
      </c>
      <c r="N210" s="44"/>
      <c r="O210" s="43">
        <f>COUNTIF(Table48[[#This Row],[CMMI Comprehensive Primary Care Plus (CPC+)
Version Date: CY 2021]:[CMS Merit-based Incentive Payment System (MIPS)
Version Date: CY 2021]],"*yes*")</f>
        <v>0</v>
      </c>
      <c r="P210" s="197"/>
      <c r="Q210" s="197"/>
      <c r="R210" s="197"/>
      <c r="S210" s="197"/>
      <c r="T210" s="197"/>
      <c r="U210" s="197"/>
      <c r="V210" s="197"/>
      <c r="W210" s="197"/>
      <c r="X210" s="197"/>
      <c r="Y210" s="197"/>
      <c r="Z210" s="197"/>
      <c r="AA210" s="197"/>
      <c r="AB210" s="197"/>
      <c r="AC210" s="197"/>
      <c r="AD210" s="197"/>
      <c r="AE210" s="197"/>
      <c r="AF210" s="197"/>
      <c r="AG210" s="197"/>
      <c r="AH210" s="197"/>
    </row>
    <row r="211" spans="1:34" s="26" customFormat="1" ht="76.5" customHeight="1">
      <c r="A211" s="232" t="s">
        <v>734</v>
      </c>
      <c r="B211" s="51" t="s">
        <v>2388</v>
      </c>
      <c r="C211" s="51" t="s">
        <v>268</v>
      </c>
      <c r="D211" s="51" t="s">
        <v>2401</v>
      </c>
      <c r="E211" s="181" t="s">
        <v>585</v>
      </c>
      <c r="F211" s="58"/>
      <c r="G211" s="58"/>
      <c r="H211" s="170" t="s">
        <v>2428</v>
      </c>
      <c r="I211" s="44" t="s">
        <v>1924</v>
      </c>
      <c r="J211" s="44" t="s">
        <v>1925</v>
      </c>
      <c r="K211" s="44" t="s">
        <v>1915</v>
      </c>
      <c r="L211" s="44" t="s">
        <v>1916</v>
      </c>
      <c r="M211" s="44" t="s">
        <v>5</v>
      </c>
      <c r="N211" s="44"/>
      <c r="O211" s="43">
        <f>COUNTIF(Table48[[#This Row],[CMMI Comprehensive Primary Care Plus (CPC+)
Version Date: CY 2021]:[CMS Merit-based Incentive Payment System (MIPS)
Version Date: CY 2021]],"*yes*")</f>
        <v>0</v>
      </c>
      <c r="P211" s="197"/>
      <c r="Q211" s="197"/>
      <c r="R211" s="197"/>
      <c r="S211" s="197"/>
      <c r="T211" s="197"/>
      <c r="U211" s="197"/>
      <c r="V211" s="197"/>
      <c r="W211" s="197"/>
      <c r="X211" s="197"/>
      <c r="Y211" s="197"/>
      <c r="Z211" s="197" t="s">
        <v>1</v>
      </c>
      <c r="AA211" s="197"/>
      <c r="AB211" s="197"/>
      <c r="AC211" s="197"/>
      <c r="AD211" s="197"/>
      <c r="AE211" s="197"/>
      <c r="AF211" s="197"/>
      <c r="AG211" s="197"/>
      <c r="AH211" s="197"/>
    </row>
    <row r="212" spans="1:34" s="26" customFormat="1" ht="76.5" customHeight="1">
      <c r="A212" s="141" t="s">
        <v>735</v>
      </c>
      <c r="B212" s="51" t="s">
        <v>2389</v>
      </c>
      <c r="C212" s="51" t="s">
        <v>321</v>
      </c>
      <c r="D212" s="51" t="s">
        <v>2402</v>
      </c>
      <c r="E212" s="181" t="s">
        <v>1667</v>
      </c>
      <c r="F212" s="58"/>
      <c r="G212" s="58"/>
      <c r="H212" s="170" t="s">
        <v>1449</v>
      </c>
      <c r="I212" s="44" t="s">
        <v>1924</v>
      </c>
      <c r="J212" s="44" t="s">
        <v>1925</v>
      </c>
      <c r="K212" s="44" t="s">
        <v>1909</v>
      </c>
      <c r="L212" s="44" t="s">
        <v>1950</v>
      </c>
      <c r="M212" s="44" t="s">
        <v>327</v>
      </c>
      <c r="N212" s="44"/>
      <c r="O212" s="43">
        <f>COUNTIF(Table48[[#This Row],[CMMI Comprehensive Primary Care Plus (CPC+)
Version Date: CY 2021]:[CMS Merit-based Incentive Payment System (MIPS)
Version Date: CY 2021]],"*yes*")</f>
        <v>0</v>
      </c>
      <c r="P212" s="197"/>
      <c r="Q212" s="197"/>
      <c r="R212" s="197"/>
      <c r="S212" s="197"/>
      <c r="T212" s="197"/>
      <c r="U212" s="197"/>
      <c r="V212" s="197"/>
      <c r="W212" s="197"/>
      <c r="X212" s="197"/>
      <c r="Y212" s="197"/>
      <c r="Z212" s="197" t="s">
        <v>3402</v>
      </c>
      <c r="AA212" s="197"/>
      <c r="AB212" s="197"/>
      <c r="AC212" s="197"/>
      <c r="AD212" s="197"/>
      <c r="AE212" s="197"/>
      <c r="AF212" s="197"/>
      <c r="AG212" s="197"/>
      <c r="AH212" s="197"/>
    </row>
    <row r="213" spans="1:34" s="26" customFormat="1" ht="76.5" customHeight="1">
      <c r="A213" s="232" t="s">
        <v>736</v>
      </c>
      <c r="B213" s="51" t="s">
        <v>2373</v>
      </c>
      <c r="C213" s="51" t="s">
        <v>269</v>
      </c>
      <c r="D213" s="51" t="s">
        <v>2402</v>
      </c>
      <c r="E213" s="181" t="s">
        <v>1667</v>
      </c>
      <c r="F213" s="58"/>
      <c r="G213" s="58"/>
      <c r="H213" s="170" t="s">
        <v>1450</v>
      </c>
      <c r="I213" s="44" t="s">
        <v>1924</v>
      </c>
      <c r="J213" s="44" t="s">
        <v>1925</v>
      </c>
      <c r="K213" s="44" t="s">
        <v>1909</v>
      </c>
      <c r="L213" s="44" t="s">
        <v>1916</v>
      </c>
      <c r="M213" s="44" t="s">
        <v>1771</v>
      </c>
      <c r="N213" s="44"/>
      <c r="O213" s="43">
        <f>COUNTIF(Table48[[#This Row],[CMMI Comprehensive Primary Care Plus (CPC+)
Version Date: CY 2021]:[CMS Merit-based Incentive Payment System (MIPS)
Version Date: CY 2021]],"*yes*")</f>
        <v>0</v>
      </c>
      <c r="P213" s="197"/>
      <c r="Q213" s="197"/>
      <c r="R213" s="197"/>
      <c r="S213" s="197"/>
      <c r="T213" s="197"/>
      <c r="U213" s="197"/>
      <c r="V213" s="197"/>
      <c r="W213" s="197"/>
      <c r="X213" s="197"/>
      <c r="Y213" s="197"/>
      <c r="Z213" s="197"/>
      <c r="AA213" s="197"/>
      <c r="AB213" s="197"/>
      <c r="AC213" s="197"/>
      <c r="AD213" s="197"/>
      <c r="AE213" s="197"/>
      <c r="AF213" s="197"/>
      <c r="AG213" s="197"/>
      <c r="AH213" s="197"/>
    </row>
    <row r="214" spans="1:34" s="26" customFormat="1" ht="76.5" customHeight="1">
      <c r="A214" s="141" t="s">
        <v>737</v>
      </c>
      <c r="B214" s="51" t="s">
        <v>1645</v>
      </c>
      <c r="C214" s="51" t="s">
        <v>1646</v>
      </c>
      <c r="D214" s="51" t="s">
        <v>2401</v>
      </c>
      <c r="E214" s="181" t="s">
        <v>1653</v>
      </c>
      <c r="F214" s="58" t="s">
        <v>2738</v>
      </c>
      <c r="G214" s="58"/>
      <c r="H214" s="170" t="s">
        <v>1931</v>
      </c>
      <c r="I214" s="44" t="s">
        <v>1924</v>
      </c>
      <c r="J214" s="44" t="s">
        <v>1925</v>
      </c>
      <c r="K214" s="44" t="s">
        <v>1909</v>
      </c>
      <c r="L214" s="44" t="s">
        <v>1916</v>
      </c>
      <c r="M214" s="44" t="s">
        <v>327</v>
      </c>
      <c r="N214" s="44" t="s">
        <v>1</v>
      </c>
      <c r="O214" s="43">
        <f>COUNTIF(Table48[[#This Row],[CMMI Comprehensive Primary Care Plus (CPC+)
Version Date: CY 2021]:[CMS Merit-based Incentive Payment System (MIPS)
Version Date: CY 2021]],"*yes*")</f>
        <v>0</v>
      </c>
      <c r="P214" s="197"/>
      <c r="Q214" s="197"/>
      <c r="R214" s="197"/>
      <c r="S214" s="197"/>
      <c r="T214" s="197"/>
      <c r="U214" s="197"/>
      <c r="V214" s="197"/>
      <c r="W214" s="197"/>
      <c r="X214" s="197"/>
      <c r="Y214" s="197"/>
      <c r="Z214" s="197"/>
      <c r="AA214" s="197"/>
      <c r="AB214" s="197"/>
      <c r="AC214" s="197"/>
      <c r="AD214" s="197"/>
      <c r="AE214" s="197"/>
      <c r="AF214" s="197"/>
      <c r="AG214" s="197"/>
      <c r="AH214" s="197"/>
    </row>
    <row r="215" spans="1:34" s="26" customFormat="1" ht="76.5" customHeight="1">
      <c r="A215" s="232" t="s">
        <v>738</v>
      </c>
      <c r="B215" s="51" t="s">
        <v>2374</v>
      </c>
      <c r="C215" s="51" t="s">
        <v>270</v>
      </c>
      <c r="D215" s="51" t="s">
        <v>2401</v>
      </c>
      <c r="E215" s="181" t="s">
        <v>1667</v>
      </c>
      <c r="F215" s="58"/>
      <c r="G215" s="58"/>
      <c r="H215" s="170" t="s">
        <v>1451</v>
      </c>
      <c r="I215" s="44" t="s">
        <v>1924</v>
      </c>
      <c r="J215" s="44" t="s">
        <v>1919</v>
      </c>
      <c r="K215" s="44" t="s">
        <v>1915</v>
      </c>
      <c r="L215" s="44" t="s">
        <v>1916</v>
      </c>
      <c r="M215" s="44" t="s">
        <v>1771</v>
      </c>
      <c r="N215" s="44"/>
      <c r="O215" s="43">
        <f>COUNTIF(Table48[[#This Row],[CMMI Comprehensive Primary Care Plus (CPC+)
Version Date: CY 2021]:[CMS Merit-based Incentive Payment System (MIPS)
Version Date: CY 2021]],"*yes*")</f>
        <v>0</v>
      </c>
      <c r="P215" s="197"/>
      <c r="Q215" s="197"/>
      <c r="R215" s="197"/>
      <c r="S215" s="197"/>
      <c r="T215" s="197"/>
      <c r="U215" s="197"/>
      <c r="V215" s="197"/>
      <c r="W215" s="197"/>
      <c r="X215" s="197"/>
      <c r="Y215" s="197" t="s">
        <v>3557</v>
      </c>
      <c r="Z215" s="197" t="s">
        <v>1</v>
      </c>
      <c r="AA215" s="197"/>
      <c r="AB215" s="197"/>
      <c r="AC215" s="197"/>
      <c r="AD215" s="197"/>
      <c r="AE215" s="197"/>
      <c r="AF215" s="197"/>
      <c r="AG215" s="197"/>
      <c r="AH215" s="197"/>
    </row>
    <row r="216" spans="1:34" s="26" customFormat="1" ht="76.5" customHeight="1">
      <c r="A216" s="141" t="s">
        <v>739</v>
      </c>
      <c r="B216" s="51" t="s">
        <v>144</v>
      </c>
      <c r="C216" s="51" t="s">
        <v>56</v>
      </c>
      <c r="D216" s="53" t="s">
        <v>2401</v>
      </c>
      <c r="E216" s="181" t="s">
        <v>240</v>
      </c>
      <c r="F216" s="58"/>
      <c r="G216" s="58"/>
      <c r="H216" s="170" t="s">
        <v>3231</v>
      </c>
      <c r="I216" s="44" t="s">
        <v>1924</v>
      </c>
      <c r="J216" s="44" t="s">
        <v>1935</v>
      </c>
      <c r="K216" s="44" t="s">
        <v>1915</v>
      </c>
      <c r="L216" s="44" t="s">
        <v>2230</v>
      </c>
      <c r="M216" s="44" t="s">
        <v>1771</v>
      </c>
      <c r="N216" s="44" t="s">
        <v>1</v>
      </c>
      <c r="O216" s="43">
        <f>COUNTIF(Table48[[#This Row],[CMMI Comprehensive Primary Care Plus (CPC+)
Version Date: CY 2021]:[CMS Merit-based Incentive Payment System (MIPS)
Version Date: CY 2021]],"*yes*")</f>
        <v>1</v>
      </c>
      <c r="P216" s="197"/>
      <c r="Q216" s="197"/>
      <c r="R216" s="197" t="s">
        <v>3293</v>
      </c>
      <c r="S216" s="197"/>
      <c r="T216" s="197"/>
      <c r="U216" s="197"/>
      <c r="V216" s="197"/>
      <c r="W216" s="197"/>
      <c r="X216" s="197" t="s">
        <v>2447</v>
      </c>
      <c r="Y216" s="197"/>
      <c r="Z216" s="197"/>
      <c r="AA216" s="197" t="s">
        <v>2020</v>
      </c>
      <c r="AB216" s="197" t="s">
        <v>1</v>
      </c>
      <c r="AC216" s="197"/>
      <c r="AD216" s="197"/>
      <c r="AE216" s="197"/>
      <c r="AF216" s="197"/>
      <c r="AG216" s="197" t="s">
        <v>1854</v>
      </c>
      <c r="AH216" s="197"/>
    </row>
    <row r="217" spans="1:34" s="26" customFormat="1" ht="76.5" customHeight="1">
      <c r="A217" s="232" t="s">
        <v>740</v>
      </c>
      <c r="B217" s="51" t="s">
        <v>2456</v>
      </c>
      <c r="C217" s="51" t="s">
        <v>2455</v>
      </c>
      <c r="D217" s="51" t="s">
        <v>2401</v>
      </c>
      <c r="E217" s="181" t="s">
        <v>2457</v>
      </c>
      <c r="F217" s="58"/>
      <c r="G217" s="58"/>
      <c r="H217" s="170" t="s">
        <v>2458</v>
      </c>
      <c r="I217" s="44" t="s">
        <v>1924</v>
      </c>
      <c r="J217" s="44" t="s">
        <v>1935</v>
      </c>
      <c r="K217" s="44" t="s">
        <v>1909</v>
      </c>
      <c r="L217" s="44" t="s">
        <v>2230</v>
      </c>
      <c r="M217" s="44" t="s">
        <v>1771</v>
      </c>
      <c r="N217" s="44" t="s">
        <v>1</v>
      </c>
      <c r="O217" s="43">
        <f>COUNTIF(Table48[[#This Row],[CMMI Comprehensive Primary Care Plus (CPC+)
Version Date: CY 2021]:[CMS Merit-based Incentive Payment System (MIPS)
Version Date: CY 2021]],"*yes*")</f>
        <v>0</v>
      </c>
      <c r="P217" s="197"/>
      <c r="Q217" s="197"/>
      <c r="R217" s="197"/>
      <c r="S217" s="197"/>
      <c r="T217" s="197"/>
      <c r="U217" s="197"/>
      <c r="V217" s="197"/>
      <c r="W217" s="197"/>
      <c r="X217" s="197" t="s">
        <v>2447</v>
      </c>
      <c r="Y217" s="197"/>
      <c r="Z217" s="197"/>
      <c r="AA217" s="197"/>
      <c r="AB217" s="197"/>
      <c r="AC217" s="197"/>
      <c r="AD217" s="197"/>
      <c r="AE217" s="44"/>
      <c r="AF217" s="197"/>
      <c r="AG217" s="197"/>
      <c r="AH217" s="197"/>
    </row>
    <row r="218" spans="1:34" s="26" customFormat="1" ht="76.5" customHeight="1">
      <c r="A218" s="141" t="s">
        <v>741</v>
      </c>
      <c r="B218" s="51" t="s">
        <v>145</v>
      </c>
      <c r="C218" s="51" t="s">
        <v>146</v>
      </c>
      <c r="D218" s="51" t="s">
        <v>2401</v>
      </c>
      <c r="E218" s="181" t="s">
        <v>240</v>
      </c>
      <c r="F218" s="58"/>
      <c r="G218" s="58"/>
      <c r="H218" s="170" t="s">
        <v>3232</v>
      </c>
      <c r="I218" s="44" t="s">
        <v>1924</v>
      </c>
      <c r="J218" s="44" t="s">
        <v>1935</v>
      </c>
      <c r="K218" s="44" t="s">
        <v>1915</v>
      </c>
      <c r="L218" s="44" t="s">
        <v>2230</v>
      </c>
      <c r="M218" s="44" t="s">
        <v>1771</v>
      </c>
      <c r="N218" s="44" t="s">
        <v>1</v>
      </c>
      <c r="O218" s="43">
        <f>COUNTIF(Table48[[#This Row],[CMMI Comprehensive Primary Care Plus (CPC+)
Version Date: CY 2021]:[CMS Merit-based Incentive Payment System (MIPS)
Version Date: CY 2021]],"*yes*")</f>
        <v>0</v>
      </c>
      <c r="P218" s="197"/>
      <c r="Q218" s="197"/>
      <c r="R218" s="197"/>
      <c r="S218" s="197"/>
      <c r="T218" s="197"/>
      <c r="U218" s="197"/>
      <c r="V218" s="197"/>
      <c r="W218" s="197"/>
      <c r="X218" s="197" t="s">
        <v>2447</v>
      </c>
      <c r="Y218" s="197"/>
      <c r="Z218" s="197"/>
      <c r="AA218" s="197" t="s">
        <v>3410</v>
      </c>
      <c r="AB218" s="197" t="s">
        <v>1</v>
      </c>
      <c r="AC218" s="197"/>
      <c r="AD218" s="197"/>
      <c r="AE218" s="197"/>
      <c r="AF218" s="197"/>
      <c r="AG218" s="197" t="s">
        <v>1854</v>
      </c>
      <c r="AH218" s="197" t="s">
        <v>1</v>
      </c>
    </row>
    <row r="219" spans="1:34" s="26" customFormat="1" ht="76.5" customHeight="1">
      <c r="A219" s="232" t="s">
        <v>742</v>
      </c>
      <c r="B219" s="51" t="s">
        <v>147</v>
      </c>
      <c r="C219" s="51" t="s">
        <v>102</v>
      </c>
      <c r="D219" s="51" t="s">
        <v>2402</v>
      </c>
      <c r="E219" s="181" t="s">
        <v>240</v>
      </c>
      <c r="F219" s="54"/>
      <c r="G219" s="54"/>
      <c r="H219" s="170" t="s">
        <v>3233</v>
      </c>
      <c r="I219" s="44" t="s">
        <v>1924</v>
      </c>
      <c r="J219" s="44" t="s">
        <v>1935</v>
      </c>
      <c r="K219" s="44" t="s">
        <v>1909</v>
      </c>
      <c r="L219" s="44" t="s">
        <v>2230</v>
      </c>
      <c r="M219" s="44" t="s">
        <v>1771</v>
      </c>
      <c r="N219" s="44" t="s">
        <v>1</v>
      </c>
      <c r="O219" s="43">
        <f>COUNTIF(Table48[[#This Row],[CMMI Comprehensive Primary Care Plus (CPC+)
Version Date: CY 2021]:[CMS Merit-based Incentive Payment System (MIPS)
Version Date: CY 2021]],"*yes*")</f>
        <v>0</v>
      </c>
      <c r="P219" s="197"/>
      <c r="Q219" s="197"/>
      <c r="R219" s="197"/>
      <c r="S219" s="197"/>
      <c r="T219" s="197"/>
      <c r="U219" s="197"/>
      <c r="V219" s="197"/>
      <c r="W219" s="197"/>
      <c r="X219" s="197" t="s">
        <v>2447</v>
      </c>
      <c r="Y219" s="197"/>
      <c r="Z219" s="197"/>
      <c r="AA219" s="197"/>
      <c r="AB219" s="197"/>
      <c r="AC219" s="197"/>
      <c r="AD219" s="197"/>
      <c r="AE219" s="197"/>
      <c r="AF219" s="197"/>
      <c r="AG219" s="197"/>
      <c r="AH219" s="197"/>
    </row>
    <row r="220" spans="1:34" s="26" customFormat="1" ht="76.5" customHeight="1">
      <c r="A220" s="141" t="s">
        <v>332</v>
      </c>
      <c r="B220" s="51" t="s">
        <v>2277</v>
      </c>
      <c r="C220" s="51" t="s">
        <v>271</v>
      </c>
      <c r="D220" s="51" t="s">
        <v>2401</v>
      </c>
      <c r="E220" s="181" t="s">
        <v>240</v>
      </c>
      <c r="F220" s="54"/>
      <c r="G220" s="54"/>
      <c r="H220" s="170" t="s">
        <v>3234</v>
      </c>
      <c r="I220" s="44" t="s">
        <v>1924</v>
      </c>
      <c r="J220" s="44" t="s">
        <v>1935</v>
      </c>
      <c r="K220" s="44" t="s">
        <v>1909</v>
      </c>
      <c r="L220" s="44" t="s">
        <v>1910</v>
      </c>
      <c r="M220" s="44" t="s">
        <v>1771</v>
      </c>
      <c r="N220" s="44" t="s">
        <v>1</v>
      </c>
      <c r="O220" s="43">
        <f>COUNTIF(Table48[[#This Row],[CMMI Comprehensive Primary Care Plus (CPC+)
Version Date: CY 2021]:[CMS Merit-based Incentive Payment System (MIPS)
Version Date: CY 2021]],"*yes*")</f>
        <v>0</v>
      </c>
      <c r="P220" s="197"/>
      <c r="Q220" s="197"/>
      <c r="R220" s="197"/>
      <c r="S220" s="197"/>
      <c r="T220" s="197"/>
      <c r="U220" s="197"/>
      <c r="V220" s="197"/>
      <c r="W220" s="197"/>
      <c r="X220" s="197" t="s">
        <v>2447</v>
      </c>
      <c r="Y220" s="197"/>
      <c r="Z220" s="197"/>
      <c r="AA220" s="197" t="s">
        <v>3087</v>
      </c>
      <c r="AB220" s="197"/>
      <c r="AC220" s="197"/>
      <c r="AD220" s="197"/>
      <c r="AE220" s="197"/>
      <c r="AF220" s="197"/>
      <c r="AG220" s="197" t="s">
        <v>1854</v>
      </c>
      <c r="AH220" s="197"/>
    </row>
    <row r="221" spans="1:34" s="26" customFormat="1" ht="76.5" customHeight="1">
      <c r="A221" s="141" t="s">
        <v>358</v>
      </c>
      <c r="B221" s="51" t="s">
        <v>77</v>
      </c>
      <c r="C221" s="51" t="s">
        <v>148</v>
      </c>
      <c r="D221" s="53" t="s">
        <v>2402</v>
      </c>
      <c r="E221" s="181" t="s">
        <v>1667</v>
      </c>
      <c r="F221" s="55"/>
      <c r="G221" s="55"/>
      <c r="H221" s="170" t="s">
        <v>1452</v>
      </c>
      <c r="I221" s="44" t="s">
        <v>1964</v>
      </c>
      <c r="J221" s="44" t="s">
        <v>97</v>
      </c>
      <c r="K221" s="44" t="s">
        <v>1927</v>
      </c>
      <c r="L221" s="44" t="s">
        <v>1950</v>
      </c>
      <c r="M221" s="44" t="s">
        <v>2429</v>
      </c>
      <c r="N221" s="44"/>
      <c r="O221" s="43">
        <f>COUNTIF(Table48[[#This Row],[CMMI Comprehensive Primary Care Plus (CPC+)
Version Date: CY 2021]:[CMS Merit-based Incentive Payment System (MIPS)
Version Date: CY 2021]],"*yes*")</f>
        <v>0</v>
      </c>
      <c r="P221" s="197"/>
      <c r="Q221" s="197"/>
      <c r="R221" s="197"/>
      <c r="S221" s="197"/>
      <c r="T221" s="197"/>
      <c r="U221" s="197"/>
      <c r="V221" s="197"/>
      <c r="W221" s="197"/>
      <c r="X221" s="197"/>
      <c r="Y221" s="197"/>
      <c r="Z221" s="197"/>
      <c r="AA221" s="197"/>
      <c r="AB221" s="197"/>
      <c r="AC221" s="197"/>
      <c r="AD221" s="197"/>
      <c r="AE221" s="197"/>
      <c r="AF221" s="197"/>
      <c r="AG221" s="197"/>
      <c r="AH221" s="197"/>
    </row>
    <row r="222" spans="1:34" s="26" customFormat="1" ht="76.5" customHeight="1">
      <c r="A222" s="232" t="s">
        <v>743</v>
      </c>
      <c r="B222" s="51" t="s">
        <v>3184</v>
      </c>
      <c r="C222" s="51" t="s">
        <v>149</v>
      </c>
      <c r="D222" s="51" t="s">
        <v>2402</v>
      </c>
      <c r="E222" s="181" t="s">
        <v>1667</v>
      </c>
      <c r="F222" s="58"/>
      <c r="G222" s="58"/>
      <c r="H222" s="170" t="s">
        <v>1453</v>
      </c>
      <c r="I222" s="44" t="s">
        <v>1964</v>
      </c>
      <c r="J222" s="44" t="s">
        <v>97</v>
      </c>
      <c r="K222" s="44" t="s">
        <v>1927</v>
      </c>
      <c r="L222" s="44" t="s">
        <v>1950</v>
      </c>
      <c r="M222" s="44" t="s">
        <v>1951</v>
      </c>
      <c r="N222" s="44"/>
      <c r="O222" s="43">
        <f>COUNTIF(Table48[[#This Row],[CMMI Comprehensive Primary Care Plus (CPC+)
Version Date: CY 2021]:[CMS Merit-based Incentive Payment System (MIPS)
Version Date: CY 2021]],"*yes*")</f>
        <v>0</v>
      </c>
      <c r="P222" s="197"/>
      <c r="Q222" s="197"/>
      <c r="R222" s="197"/>
      <c r="S222" s="197"/>
      <c r="T222" s="197"/>
      <c r="U222" s="197"/>
      <c r="V222" s="197"/>
      <c r="W222" s="197"/>
      <c r="X222" s="197"/>
      <c r="Y222" s="197"/>
      <c r="Z222" s="197"/>
      <c r="AA222" s="197"/>
      <c r="AB222" s="197"/>
      <c r="AC222" s="197"/>
      <c r="AD222" s="197"/>
      <c r="AE222" s="197"/>
      <c r="AF222" s="197"/>
      <c r="AG222" s="197"/>
      <c r="AH222" s="197"/>
    </row>
    <row r="223" spans="1:34" s="26" customFormat="1" ht="76.5" customHeight="1">
      <c r="A223" s="232" t="s">
        <v>744</v>
      </c>
      <c r="B223" s="51" t="s">
        <v>2278</v>
      </c>
      <c r="C223" s="51" t="s">
        <v>322</v>
      </c>
      <c r="D223" s="51" t="s">
        <v>2402</v>
      </c>
      <c r="E223" s="181" t="s">
        <v>1667</v>
      </c>
      <c r="F223" s="58"/>
      <c r="G223" s="58"/>
      <c r="H223" s="170" t="s">
        <v>1454</v>
      </c>
      <c r="I223" s="44" t="s">
        <v>1964</v>
      </c>
      <c r="J223" s="44" t="s">
        <v>97</v>
      </c>
      <c r="K223" s="44" t="s">
        <v>1927</v>
      </c>
      <c r="L223" s="44" t="s">
        <v>1950</v>
      </c>
      <c r="M223" s="44" t="s">
        <v>1951</v>
      </c>
      <c r="N223" s="44"/>
      <c r="O223" s="43">
        <f>COUNTIF(Table48[[#This Row],[CMMI Comprehensive Primary Care Plus (CPC+)
Version Date: CY 2021]:[CMS Merit-based Incentive Payment System (MIPS)
Version Date: CY 2021]],"*yes*")</f>
        <v>0</v>
      </c>
      <c r="P223" s="197"/>
      <c r="Q223" s="197"/>
      <c r="R223" s="197"/>
      <c r="S223" s="197"/>
      <c r="T223" s="197"/>
      <c r="U223" s="197"/>
      <c r="V223" s="197"/>
      <c r="W223" s="197"/>
      <c r="X223" s="197"/>
      <c r="Y223" s="197"/>
      <c r="Z223" s="197"/>
      <c r="AA223" s="197"/>
      <c r="AB223" s="197"/>
      <c r="AC223" s="197"/>
      <c r="AD223" s="197"/>
      <c r="AE223" s="197"/>
      <c r="AF223" s="197"/>
      <c r="AG223" s="197"/>
      <c r="AH223" s="197"/>
    </row>
    <row r="224" spans="1:34" s="26" customFormat="1" ht="76.5" customHeight="1">
      <c r="A224" s="232" t="s">
        <v>745</v>
      </c>
      <c r="B224" s="51" t="s">
        <v>2280</v>
      </c>
      <c r="C224" s="51" t="s">
        <v>1787</v>
      </c>
      <c r="D224" s="51" t="s">
        <v>2402</v>
      </c>
      <c r="E224" s="181" t="s">
        <v>1667</v>
      </c>
      <c r="F224" s="58"/>
      <c r="G224" s="58"/>
      <c r="H224" s="170" t="s">
        <v>1786</v>
      </c>
      <c r="I224" s="44" t="s">
        <v>1964</v>
      </c>
      <c r="J224" s="44" t="s">
        <v>97</v>
      </c>
      <c r="K224" s="44" t="s">
        <v>1927</v>
      </c>
      <c r="L224" s="44" t="s">
        <v>1950</v>
      </c>
      <c r="M224" s="44" t="s">
        <v>327</v>
      </c>
      <c r="N224" s="44"/>
      <c r="O224" s="43">
        <f>COUNTIF(Table48[[#This Row],[CMMI Comprehensive Primary Care Plus (CPC+)
Version Date: CY 2021]:[CMS Merit-based Incentive Payment System (MIPS)
Version Date: CY 2021]],"*yes*")</f>
        <v>0</v>
      </c>
      <c r="P224" s="197"/>
      <c r="Q224" s="197"/>
      <c r="R224" s="197"/>
      <c r="S224" s="197"/>
      <c r="T224" s="197"/>
      <c r="U224" s="197"/>
      <c r="V224" s="197"/>
      <c r="W224" s="197"/>
      <c r="X224" s="197"/>
      <c r="Y224" s="197"/>
      <c r="Z224" s="197"/>
      <c r="AA224" s="197"/>
      <c r="AB224" s="197"/>
      <c r="AC224" s="197"/>
      <c r="AD224" s="197"/>
      <c r="AE224" s="197"/>
      <c r="AF224" s="197"/>
      <c r="AG224" s="197"/>
      <c r="AH224" s="197"/>
    </row>
    <row r="225" spans="1:34" s="26" customFormat="1" ht="76.5" customHeight="1">
      <c r="A225" s="141" t="s">
        <v>746</v>
      </c>
      <c r="B225" s="51" t="s">
        <v>2279</v>
      </c>
      <c r="C225" s="51" t="s">
        <v>272</v>
      </c>
      <c r="D225" s="51" t="s">
        <v>2402</v>
      </c>
      <c r="E225" s="181" t="s">
        <v>1667</v>
      </c>
      <c r="F225" s="58"/>
      <c r="G225" s="58"/>
      <c r="H225" s="170" t="s">
        <v>1455</v>
      </c>
      <c r="I225" s="44" t="s">
        <v>1924</v>
      </c>
      <c r="J225" s="44" t="s">
        <v>1928</v>
      </c>
      <c r="K225" s="44" t="s">
        <v>1909</v>
      </c>
      <c r="L225" s="44" t="s">
        <v>1950</v>
      </c>
      <c r="M225" s="44" t="s">
        <v>327</v>
      </c>
      <c r="N225" s="44"/>
      <c r="O225" s="43">
        <f>COUNTIF(Table48[[#This Row],[CMMI Comprehensive Primary Care Plus (CPC+)
Version Date: CY 2021]:[CMS Merit-based Incentive Payment System (MIPS)
Version Date: CY 2021]],"*yes*")</f>
        <v>0</v>
      </c>
      <c r="P225" s="197"/>
      <c r="Q225" s="197"/>
      <c r="R225" s="197"/>
      <c r="S225" s="197"/>
      <c r="T225" s="197"/>
      <c r="U225" s="197"/>
      <c r="V225" s="197"/>
      <c r="W225" s="197"/>
      <c r="X225" s="197"/>
      <c r="Y225" s="197"/>
      <c r="Z225" s="197" t="s">
        <v>1</v>
      </c>
      <c r="AA225" s="197" t="s">
        <v>3558</v>
      </c>
      <c r="AB225" s="197"/>
      <c r="AC225" s="197"/>
      <c r="AD225" s="197"/>
      <c r="AE225" s="197"/>
      <c r="AF225" s="197"/>
      <c r="AG225" s="197"/>
      <c r="AH225" s="197"/>
    </row>
    <row r="226" spans="1:34" s="26" customFormat="1" ht="76.5" customHeight="1">
      <c r="A226" s="141" t="s">
        <v>2935</v>
      </c>
      <c r="B226" s="51" t="s">
        <v>3085</v>
      </c>
      <c r="C226" s="51" t="s">
        <v>273</v>
      </c>
      <c r="D226" s="51" t="s">
        <v>2402</v>
      </c>
      <c r="E226" s="181" t="s">
        <v>1667</v>
      </c>
      <c r="F226" s="58"/>
      <c r="G226" s="58"/>
      <c r="H226" s="170" t="s">
        <v>3084</v>
      </c>
      <c r="I226" s="44" t="s">
        <v>1924</v>
      </c>
      <c r="J226" s="44" t="s">
        <v>1928</v>
      </c>
      <c r="K226" s="44" t="s">
        <v>1909</v>
      </c>
      <c r="L226" s="44" t="s">
        <v>1950</v>
      </c>
      <c r="M226" s="44" t="s">
        <v>1771</v>
      </c>
      <c r="N226" s="44"/>
      <c r="O226" s="43">
        <f>COUNTIF(Table48[[#This Row],[CMMI Comprehensive Primary Care Plus (CPC+)
Version Date: CY 2021]:[CMS Merit-based Incentive Payment System (MIPS)
Version Date: CY 2021]],"*yes*")</f>
        <v>0</v>
      </c>
      <c r="P226" s="197"/>
      <c r="Q226" s="197"/>
      <c r="R226" s="197"/>
      <c r="S226" s="197"/>
      <c r="T226" s="197"/>
      <c r="U226" s="197"/>
      <c r="V226" s="197"/>
      <c r="W226" s="197"/>
      <c r="X226" s="197"/>
      <c r="Y226" s="197"/>
      <c r="Z226" s="197" t="s">
        <v>3086</v>
      </c>
      <c r="AA226" s="197" t="s">
        <v>1892</v>
      </c>
      <c r="AB226" s="197"/>
      <c r="AC226" s="197"/>
      <c r="AD226" s="197"/>
      <c r="AE226" s="197"/>
      <c r="AF226" s="197"/>
      <c r="AG226" s="197"/>
      <c r="AH226" s="197"/>
    </row>
    <row r="227" spans="1:34" s="26" customFormat="1" ht="76.5" customHeight="1">
      <c r="A227" s="232" t="s">
        <v>747</v>
      </c>
      <c r="B227" s="51" t="s">
        <v>2281</v>
      </c>
      <c r="C227" s="51" t="s">
        <v>274</v>
      </c>
      <c r="D227" s="51" t="s">
        <v>2402</v>
      </c>
      <c r="E227" s="181" t="s">
        <v>1667</v>
      </c>
      <c r="F227" s="58"/>
      <c r="G227" s="58"/>
      <c r="H227" s="170" t="s">
        <v>1457</v>
      </c>
      <c r="I227" s="44" t="s">
        <v>1924</v>
      </c>
      <c r="J227" s="44" t="s">
        <v>1928</v>
      </c>
      <c r="K227" s="44" t="s">
        <v>1909</v>
      </c>
      <c r="L227" s="44" t="s">
        <v>1950</v>
      </c>
      <c r="M227" s="44" t="s">
        <v>327</v>
      </c>
      <c r="N227" s="44"/>
      <c r="O227" s="43">
        <f>COUNTIF(Table48[[#This Row],[CMMI Comprehensive Primary Care Plus (CPC+)
Version Date: CY 2021]:[CMS Merit-based Incentive Payment System (MIPS)
Version Date: CY 2021]],"*yes*")</f>
        <v>0</v>
      </c>
      <c r="P227" s="197"/>
      <c r="Q227" s="197"/>
      <c r="R227" s="197"/>
      <c r="S227" s="197"/>
      <c r="T227" s="197"/>
      <c r="U227" s="197"/>
      <c r="V227" s="197"/>
      <c r="W227" s="197"/>
      <c r="X227" s="197"/>
      <c r="Y227" s="197"/>
      <c r="Z227" s="197"/>
      <c r="AA227" s="197" t="s">
        <v>2021</v>
      </c>
      <c r="AB227" s="197"/>
      <c r="AC227" s="197"/>
      <c r="AD227" s="197"/>
      <c r="AE227" s="197"/>
      <c r="AF227" s="197"/>
      <c r="AG227" s="197"/>
      <c r="AH227" s="197"/>
    </row>
    <row r="228" spans="1:34" s="26" customFormat="1" ht="76.5" customHeight="1">
      <c r="A228" s="232" t="s">
        <v>748</v>
      </c>
      <c r="B228" s="51" t="s">
        <v>3077</v>
      </c>
      <c r="C228" s="51" t="s">
        <v>3079</v>
      </c>
      <c r="D228" s="51" t="s">
        <v>2401</v>
      </c>
      <c r="E228" s="181" t="s">
        <v>3078</v>
      </c>
      <c r="F228" s="58"/>
      <c r="G228" s="58"/>
      <c r="H228" s="170" t="s">
        <v>3248</v>
      </c>
      <c r="I228" s="44" t="s">
        <v>1924</v>
      </c>
      <c r="J228" s="44" t="s">
        <v>1925</v>
      </c>
      <c r="K228" s="44" t="s">
        <v>1909</v>
      </c>
      <c r="L228" s="44" t="s">
        <v>1916</v>
      </c>
      <c r="M228" s="44" t="s">
        <v>327</v>
      </c>
      <c r="N228" s="44"/>
      <c r="O228" s="43">
        <f>COUNTIF(Table48[[#This Row],[CMMI Comprehensive Primary Care Plus (CPC+)
Version Date: CY 2021]:[CMS Merit-based Incentive Payment System (MIPS)
Version Date: CY 2021]],"*yes*")</f>
        <v>0</v>
      </c>
      <c r="P228" s="197"/>
      <c r="Q228" s="197"/>
      <c r="R228" s="197"/>
      <c r="S228" s="197"/>
      <c r="T228" s="197"/>
      <c r="U228" s="197"/>
      <c r="V228" s="197"/>
      <c r="W228" s="197"/>
      <c r="X228" s="197"/>
      <c r="Y228" s="197"/>
      <c r="Z228" s="197" t="s">
        <v>3559</v>
      </c>
      <c r="AA228" s="197"/>
      <c r="AB228" s="197"/>
      <c r="AC228" s="197"/>
      <c r="AD228" s="197"/>
      <c r="AE228" s="197"/>
      <c r="AF228" s="197"/>
      <c r="AG228" s="197"/>
      <c r="AH228" s="197"/>
    </row>
    <row r="229" spans="1:34" s="26" customFormat="1" ht="76.5" customHeight="1">
      <c r="A229" s="141" t="s">
        <v>749</v>
      </c>
      <c r="B229" s="51" t="s">
        <v>2282</v>
      </c>
      <c r="C229" s="51" t="s">
        <v>275</v>
      </c>
      <c r="D229" s="51" t="s">
        <v>2401</v>
      </c>
      <c r="E229" s="181" t="s">
        <v>1667</v>
      </c>
      <c r="F229" s="58"/>
      <c r="G229" s="58"/>
      <c r="H229" s="170" t="s">
        <v>3560</v>
      </c>
      <c r="I229" s="44" t="s">
        <v>1924</v>
      </c>
      <c r="J229" s="44" t="s">
        <v>1914</v>
      </c>
      <c r="K229" s="44" t="s">
        <v>1915</v>
      </c>
      <c r="L229" s="44" t="s">
        <v>1916</v>
      </c>
      <c r="M229" s="44" t="s">
        <v>5</v>
      </c>
      <c r="N229" s="44" t="s">
        <v>1</v>
      </c>
      <c r="O229" s="43">
        <f>COUNTIF(Table48[[#This Row],[CMMI Comprehensive Primary Care Plus (CPC+)
Version Date: CY 2021]:[CMS Merit-based Incentive Payment System (MIPS)
Version Date: CY 2021]],"*yes*")</f>
        <v>0</v>
      </c>
      <c r="P229" s="197"/>
      <c r="Q229" s="197"/>
      <c r="R229" s="197"/>
      <c r="S229" s="197"/>
      <c r="T229" s="197"/>
      <c r="U229" s="197"/>
      <c r="V229" s="197"/>
      <c r="W229" s="197"/>
      <c r="X229" s="197" t="s">
        <v>2500</v>
      </c>
      <c r="Y229" s="197"/>
      <c r="Z229" s="197" t="s">
        <v>3392</v>
      </c>
      <c r="AA229" s="197"/>
      <c r="AB229" s="197"/>
      <c r="AC229" s="197"/>
      <c r="AD229" s="197"/>
      <c r="AE229" s="197"/>
      <c r="AF229" s="197"/>
      <c r="AG229" s="197"/>
      <c r="AH229" s="197"/>
    </row>
    <row r="230" spans="1:34" s="26" customFormat="1" ht="76.5" customHeight="1">
      <c r="A230" s="232" t="s">
        <v>750</v>
      </c>
      <c r="B230" s="51" t="s">
        <v>2283</v>
      </c>
      <c r="C230" s="51" t="s">
        <v>276</v>
      </c>
      <c r="D230" s="51" t="s">
        <v>2401</v>
      </c>
      <c r="E230" s="181" t="s">
        <v>1667</v>
      </c>
      <c r="F230" s="58"/>
      <c r="G230" s="58"/>
      <c r="H230" s="170" t="s">
        <v>1458</v>
      </c>
      <c r="I230" s="44" t="s">
        <v>1924</v>
      </c>
      <c r="J230" s="44" t="s">
        <v>1919</v>
      </c>
      <c r="K230" s="44" t="s">
        <v>1915</v>
      </c>
      <c r="L230" s="44" t="s">
        <v>1916</v>
      </c>
      <c r="M230" s="44" t="s">
        <v>5</v>
      </c>
      <c r="N230" s="44"/>
      <c r="O230" s="43">
        <f>COUNTIF(Table48[[#This Row],[CMMI Comprehensive Primary Care Plus (CPC+)
Version Date: CY 2021]:[CMS Merit-based Incentive Payment System (MIPS)
Version Date: CY 2021]],"*yes*")</f>
        <v>0</v>
      </c>
      <c r="P230" s="197"/>
      <c r="Q230" s="197"/>
      <c r="R230" s="197"/>
      <c r="S230" s="197"/>
      <c r="T230" s="197"/>
      <c r="U230" s="197"/>
      <c r="V230" s="197"/>
      <c r="W230" s="197"/>
      <c r="X230" s="197"/>
      <c r="Y230" s="197"/>
      <c r="Z230" s="197" t="s">
        <v>3393</v>
      </c>
      <c r="AA230" s="197"/>
      <c r="AB230" s="197"/>
      <c r="AC230" s="197"/>
      <c r="AD230" s="197"/>
      <c r="AE230" s="197"/>
      <c r="AF230" s="197"/>
      <c r="AG230" s="197"/>
      <c r="AH230" s="197"/>
    </row>
    <row r="231" spans="1:34" s="26" customFormat="1" ht="76.5" customHeight="1">
      <c r="A231" s="232" t="s">
        <v>751</v>
      </c>
      <c r="B231" s="51" t="s">
        <v>834</v>
      </c>
      <c r="C231" s="51" t="s">
        <v>1080</v>
      </c>
      <c r="D231" s="51" t="s">
        <v>2401</v>
      </c>
      <c r="E231" s="181" t="s">
        <v>1666</v>
      </c>
      <c r="F231" s="58" t="s">
        <v>2775</v>
      </c>
      <c r="G231" s="58"/>
      <c r="H231" s="170" t="s">
        <v>835</v>
      </c>
      <c r="I231" s="44" t="s">
        <v>97</v>
      </c>
      <c r="J231" s="44" t="s">
        <v>1914</v>
      </c>
      <c r="K231" s="44" t="s">
        <v>1909</v>
      </c>
      <c r="L231" s="44" t="s">
        <v>1916</v>
      </c>
      <c r="M231" s="44" t="s">
        <v>1771</v>
      </c>
      <c r="N231" s="44" t="s">
        <v>1</v>
      </c>
      <c r="O231" s="43">
        <f>COUNTIF(Table48[[#This Row],[CMMI Comprehensive Primary Care Plus (CPC+)
Version Date: CY 2021]:[CMS Merit-based Incentive Payment System (MIPS)
Version Date: CY 2021]],"*yes*")</f>
        <v>1</v>
      </c>
      <c r="P231" s="197"/>
      <c r="Q231" s="197"/>
      <c r="R231" s="197"/>
      <c r="S231" s="197"/>
      <c r="T231" s="197"/>
      <c r="U231" s="197"/>
      <c r="V231" s="197"/>
      <c r="W231" s="197" t="s">
        <v>1</v>
      </c>
      <c r="X231" s="197"/>
      <c r="Y231" s="197"/>
      <c r="Z231" s="197"/>
      <c r="AA231" s="197"/>
      <c r="AB231" s="197"/>
      <c r="AC231" s="197"/>
      <c r="AD231" s="197"/>
      <c r="AE231" s="197"/>
      <c r="AF231" s="197"/>
      <c r="AG231" s="197"/>
      <c r="AH231" s="197"/>
    </row>
    <row r="232" spans="1:34" s="26" customFormat="1" ht="76.5" customHeight="1">
      <c r="A232" s="141" t="s">
        <v>359</v>
      </c>
      <c r="B232" s="51" t="s">
        <v>836</v>
      </c>
      <c r="C232" s="51" t="s">
        <v>1081</v>
      </c>
      <c r="D232" s="53" t="s">
        <v>2401</v>
      </c>
      <c r="E232" s="181" t="s">
        <v>1666</v>
      </c>
      <c r="F232" s="54" t="s">
        <v>2773</v>
      </c>
      <c r="G232" s="54"/>
      <c r="H232" s="170" t="s">
        <v>837</v>
      </c>
      <c r="I232" s="44" t="s">
        <v>3034</v>
      </c>
      <c r="J232" s="44" t="s">
        <v>1918</v>
      </c>
      <c r="K232" s="44" t="s">
        <v>1909</v>
      </c>
      <c r="L232" s="44" t="s">
        <v>1916</v>
      </c>
      <c r="M232" s="44" t="s">
        <v>1771</v>
      </c>
      <c r="N232" s="44"/>
      <c r="O232" s="43">
        <f>COUNTIF(Table48[[#This Row],[CMMI Comprehensive Primary Care Plus (CPC+)
Version Date: CY 2021]:[CMS Merit-based Incentive Payment System (MIPS)
Version Date: CY 2021]],"*yes*")</f>
        <v>0</v>
      </c>
      <c r="P232" s="197"/>
      <c r="Q232" s="197"/>
      <c r="R232" s="197"/>
      <c r="S232" s="197"/>
      <c r="T232" s="197"/>
      <c r="U232" s="197"/>
      <c r="V232" s="197"/>
      <c r="W232" s="197"/>
      <c r="X232" s="197"/>
      <c r="Y232" s="197"/>
      <c r="Z232" s="197"/>
      <c r="AA232" s="197"/>
      <c r="AB232" s="197"/>
      <c r="AC232" s="197"/>
      <c r="AD232" s="197"/>
      <c r="AE232" s="197"/>
      <c r="AF232" s="197"/>
      <c r="AG232" s="197"/>
      <c r="AH232" s="197"/>
    </row>
    <row r="233" spans="1:34" s="26" customFormat="1" ht="76.5" customHeight="1">
      <c r="A233" s="232" t="s">
        <v>753</v>
      </c>
      <c r="B233" s="51" t="s">
        <v>838</v>
      </c>
      <c r="C233" s="51" t="s">
        <v>1082</v>
      </c>
      <c r="D233" s="53" t="s">
        <v>2402</v>
      </c>
      <c r="E233" s="181" t="s">
        <v>1666</v>
      </c>
      <c r="F233" s="58" t="s">
        <v>2774</v>
      </c>
      <c r="G233" s="58"/>
      <c r="H233" s="170" t="s">
        <v>2430</v>
      </c>
      <c r="I233" s="44" t="s">
        <v>3034</v>
      </c>
      <c r="J233" s="44" t="s">
        <v>1918</v>
      </c>
      <c r="K233" s="44" t="s">
        <v>1909</v>
      </c>
      <c r="L233" s="44" t="s">
        <v>1916</v>
      </c>
      <c r="M233" s="44" t="s">
        <v>1771</v>
      </c>
      <c r="N233" s="44" t="s">
        <v>1</v>
      </c>
      <c r="O233" s="43">
        <f>COUNTIF(Table48[[#This Row],[CMMI Comprehensive Primary Care Plus (CPC+)
Version Date: CY 2021]:[CMS Merit-based Incentive Payment System (MIPS)
Version Date: CY 2021]],"*yes*")</f>
        <v>1</v>
      </c>
      <c r="P233" s="197"/>
      <c r="Q233" s="197"/>
      <c r="R233" s="197"/>
      <c r="S233" s="197"/>
      <c r="T233" s="197"/>
      <c r="U233" s="197"/>
      <c r="V233" s="197"/>
      <c r="W233" s="197" t="s">
        <v>1</v>
      </c>
      <c r="X233" s="197"/>
      <c r="Y233" s="197"/>
      <c r="Z233" s="197"/>
      <c r="AA233" s="197"/>
      <c r="AB233" s="197"/>
      <c r="AC233" s="197"/>
      <c r="AD233" s="197"/>
      <c r="AE233" s="197"/>
      <c r="AF233" s="197"/>
      <c r="AG233" s="197"/>
      <c r="AH233" s="197"/>
    </row>
    <row r="234" spans="1:34" s="26" customFormat="1" ht="76.5" customHeight="1">
      <c r="A234" s="141" t="s">
        <v>756</v>
      </c>
      <c r="B234" s="51" t="s">
        <v>839</v>
      </c>
      <c r="C234" s="51" t="s">
        <v>1083</v>
      </c>
      <c r="D234" s="53" t="s">
        <v>2402</v>
      </c>
      <c r="E234" s="181" t="s">
        <v>1666</v>
      </c>
      <c r="F234" s="58" t="s">
        <v>2772</v>
      </c>
      <c r="G234" s="58"/>
      <c r="H234" s="170" t="s">
        <v>840</v>
      </c>
      <c r="I234" s="44" t="s">
        <v>97</v>
      </c>
      <c r="J234" s="44" t="s">
        <v>1925</v>
      </c>
      <c r="K234" s="44" t="s">
        <v>1909</v>
      </c>
      <c r="L234" s="44" t="s">
        <v>1916</v>
      </c>
      <c r="M234" s="44" t="s">
        <v>1771</v>
      </c>
      <c r="N234" s="44"/>
      <c r="O234" s="43">
        <f>COUNTIF(Table48[[#This Row],[CMMI Comprehensive Primary Care Plus (CPC+)
Version Date: CY 2021]:[CMS Merit-based Incentive Payment System (MIPS)
Version Date: CY 2021]],"*yes*")</f>
        <v>1</v>
      </c>
      <c r="P234" s="197"/>
      <c r="Q234" s="197"/>
      <c r="R234" s="197"/>
      <c r="S234" s="197"/>
      <c r="T234" s="197"/>
      <c r="U234" s="197"/>
      <c r="V234" s="197"/>
      <c r="W234" s="197" t="s">
        <v>1</v>
      </c>
      <c r="X234" s="197"/>
      <c r="Y234" s="197"/>
      <c r="Z234" s="197"/>
      <c r="AA234" s="197"/>
      <c r="AB234" s="197"/>
      <c r="AC234" s="197"/>
      <c r="AD234" s="197"/>
      <c r="AE234" s="197"/>
      <c r="AF234" s="197"/>
      <c r="AG234" s="197"/>
      <c r="AH234" s="197"/>
    </row>
    <row r="235" spans="1:34" s="26" customFormat="1" ht="76.5" customHeight="1">
      <c r="A235" s="232" t="s">
        <v>1099</v>
      </c>
      <c r="B235" s="51" t="s">
        <v>2284</v>
      </c>
      <c r="C235" s="51" t="s">
        <v>277</v>
      </c>
      <c r="D235" s="51" t="s">
        <v>2402</v>
      </c>
      <c r="E235" s="181" t="s">
        <v>1667</v>
      </c>
      <c r="F235" s="58"/>
      <c r="G235" s="58"/>
      <c r="H235" s="170" t="s">
        <v>2050</v>
      </c>
      <c r="I235" s="44" t="s">
        <v>1907</v>
      </c>
      <c r="J235" s="44" t="s">
        <v>1925</v>
      </c>
      <c r="K235" s="44" t="s">
        <v>1909</v>
      </c>
      <c r="L235" s="44" t="s">
        <v>1916</v>
      </c>
      <c r="M235" s="44" t="s">
        <v>5</v>
      </c>
      <c r="N235" s="44" t="s">
        <v>1</v>
      </c>
      <c r="O235" s="43">
        <f>COUNTIF(Table48[[#This Row],[CMMI Comprehensive Primary Care Plus (CPC+)
Version Date: CY 2021]:[CMS Merit-based Incentive Payment System (MIPS)
Version Date: CY 2021]],"*yes*")</f>
        <v>0</v>
      </c>
      <c r="P235" s="197"/>
      <c r="Q235" s="197"/>
      <c r="R235" s="197"/>
      <c r="S235" s="197"/>
      <c r="T235" s="197"/>
      <c r="U235" s="197"/>
      <c r="V235" s="197"/>
      <c r="W235" s="197"/>
      <c r="X235" s="197"/>
      <c r="Y235" s="197"/>
      <c r="Z235" s="197"/>
      <c r="AA235" s="197"/>
      <c r="AB235" s="197"/>
      <c r="AC235" s="197"/>
      <c r="AD235" s="197"/>
      <c r="AE235" s="197"/>
      <c r="AF235" s="197"/>
      <c r="AG235" s="197"/>
      <c r="AH235" s="197"/>
    </row>
    <row r="236" spans="1:34" s="26" customFormat="1" ht="76.5" customHeight="1">
      <c r="A236" s="141" t="s">
        <v>1100</v>
      </c>
      <c r="B236" s="51" t="s">
        <v>2285</v>
      </c>
      <c r="C236" s="51" t="s">
        <v>278</v>
      </c>
      <c r="D236" s="53" t="s">
        <v>2402</v>
      </c>
      <c r="E236" s="181" t="s">
        <v>1667</v>
      </c>
      <c r="F236" s="58"/>
      <c r="G236" s="58"/>
      <c r="H236" s="170" t="s">
        <v>2051</v>
      </c>
      <c r="I236" s="44" t="s">
        <v>1907</v>
      </c>
      <c r="J236" s="44" t="s">
        <v>1921</v>
      </c>
      <c r="K236" s="44" t="s">
        <v>1909</v>
      </c>
      <c r="L236" s="44" t="s">
        <v>1916</v>
      </c>
      <c r="M236" s="44" t="s">
        <v>5</v>
      </c>
      <c r="N236" s="44"/>
      <c r="O236" s="43">
        <f>COUNTIF(Table48[[#This Row],[CMMI Comprehensive Primary Care Plus (CPC+)
Version Date: CY 2021]:[CMS Merit-based Incentive Payment System (MIPS)
Version Date: CY 2021]],"*yes*")</f>
        <v>0</v>
      </c>
      <c r="P236" s="197"/>
      <c r="Q236" s="197"/>
      <c r="R236" s="197"/>
      <c r="S236" s="197"/>
      <c r="T236" s="197"/>
      <c r="U236" s="197"/>
      <c r="V236" s="197"/>
      <c r="W236" s="197"/>
      <c r="X236" s="197"/>
      <c r="Y236" s="197"/>
      <c r="Z236" s="197" t="s">
        <v>1</v>
      </c>
      <c r="AA236" s="197"/>
      <c r="AB236" s="197"/>
      <c r="AC236" s="197"/>
      <c r="AD236" s="197"/>
      <c r="AE236" s="197"/>
      <c r="AF236" s="197"/>
      <c r="AG236" s="197"/>
      <c r="AH236" s="197"/>
    </row>
    <row r="237" spans="1:34" s="26" customFormat="1" ht="76.5" customHeight="1">
      <c r="A237" s="232" t="s">
        <v>1101</v>
      </c>
      <c r="B237" s="51" t="s">
        <v>183</v>
      </c>
      <c r="C237" s="51" t="s">
        <v>178</v>
      </c>
      <c r="D237" s="53" t="s">
        <v>2401</v>
      </c>
      <c r="E237" s="181" t="s">
        <v>1667</v>
      </c>
      <c r="F237" s="58"/>
      <c r="G237" s="58"/>
      <c r="H237" s="170" t="s">
        <v>1952</v>
      </c>
      <c r="I237" s="189" t="s">
        <v>1941</v>
      </c>
      <c r="J237" s="44" t="s">
        <v>97</v>
      </c>
      <c r="K237" s="44" t="s">
        <v>1913</v>
      </c>
      <c r="L237" s="44" t="s">
        <v>1916</v>
      </c>
      <c r="M237" s="44" t="s">
        <v>6</v>
      </c>
      <c r="N237" s="44"/>
      <c r="O237" s="43">
        <f>COUNTIF(Table48[[#This Row],[CMMI Comprehensive Primary Care Plus (CPC+)
Version Date: CY 2021]:[CMS Merit-based Incentive Payment System (MIPS)
Version Date: CY 2021]],"*yes*")</f>
        <v>0</v>
      </c>
      <c r="P237" s="197"/>
      <c r="Q237" s="197"/>
      <c r="R237" s="197"/>
      <c r="S237" s="197"/>
      <c r="T237" s="197"/>
      <c r="U237" s="197"/>
      <c r="V237" s="197"/>
      <c r="W237" s="197"/>
      <c r="X237" s="197"/>
      <c r="Y237" s="197"/>
      <c r="Z237" s="197"/>
      <c r="AA237" s="197"/>
      <c r="AB237" s="197"/>
      <c r="AC237" s="197"/>
      <c r="AD237" s="197"/>
      <c r="AE237" s="197"/>
      <c r="AF237" s="197"/>
      <c r="AG237" s="197"/>
      <c r="AH237" s="197"/>
    </row>
    <row r="238" spans="1:34" s="26" customFormat="1" ht="76.5" customHeight="1">
      <c r="A238" s="141" t="s">
        <v>1102</v>
      </c>
      <c r="B238" s="51" t="s">
        <v>2286</v>
      </c>
      <c r="C238" s="51" t="s">
        <v>279</v>
      </c>
      <c r="D238" s="53" t="s">
        <v>2401</v>
      </c>
      <c r="E238" s="181" t="s">
        <v>1667</v>
      </c>
      <c r="F238" s="58"/>
      <c r="G238" s="58"/>
      <c r="H238" s="170" t="s">
        <v>1459</v>
      </c>
      <c r="I238" s="189" t="s">
        <v>1924</v>
      </c>
      <c r="J238" s="44" t="s">
        <v>1925</v>
      </c>
      <c r="K238" s="44" t="s">
        <v>1909</v>
      </c>
      <c r="L238" s="44" t="s">
        <v>1916</v>
      </c>
      <c r="M238" s="44" t="s">
        <v>1771</v>
      </c>
      <c r="N238" s="44"/>
      <c r="O238" s="43">
        <f>COUNTIF(Table48[[#This Row],[CMMI Comprehensive Primary Care Plus (CPC+)
Version Date: CY 2021]:[CMS Merit-based Incentive Payment System (MIPS)
Version Date: CY 2021]],"*yes*")</f>
        <v>0</v>
      </c>
      <c r="P238" s="197"/>
      <c r="Q238" s="197"/>
      <c r="R238" s="197"/>
      <c r="S238" s="197"/>
      <c r="T238" s="197"/>
      <c r="U238" s="197"/>
      <c r="V238" s="197"/>
      <c r="W238" s="197"/>
      <c r="X238" s="197"/>
      <c r="Y238" s="197"/>
      <c r="Z238" s="197"/>
      <c r="AA238" s="197"/>
      <c r="AB238" s="197"/>
      <c r="AC238" s="197"/>
      <c r="AD238" s="197"/>
      <c r="AE238" s="197"/>
      <c r="AF238" s="197"/>
      <c r="AG238" s="197"/>
      <c r="AH238" s="197"/>
    </row>
    <row r="239" spans="1:34" s="26" customFormat="1" ht="76.5" customHeight="1">
      <c r="A239" s="232" t="s">
        <v>1103</v>
      </c>
      <c r="B239" s="51" t="s">
        <v>2287</v>
      </c>
      <c r="C239" s="51" t="s">
        <v>280</v>
      </c>
      <c r="D239" s="53" t="s">
        <v>2401</v>
      </c>
      <c r="E239" s="181" t="s">
        <v>1667</v>
      </c>
      <c r="F239" s="58"/>
      <c r="G239" s="58"/>
      <c r="H239" s="170" t="s">
        <v>281</v>
      </c>
      <c r="I239" s="189" t="s">
        <v>1924</v>
      </c>
      <c r="J239" s="44" t="s">
        <v>1925</v>
      </c>
      <c r="K239" s="44" t="s">
        <v>1909</v>
      </c>
      <c r="L239" s="44" t="s">
        <v>1916</v>
      </c>
      <c r="M239" s="44" t="s">
        <v>1771</v>
      </c>
      <c r="N239" s="44"/>
      <c r="O239" s="196">
        <f>COUNTIF(Table48[[#This Row],[CMMI Comprehensive Primary Care Plus (CPC+)
Version Date: CY 2021]:[CMS Merit-based Incentive Payment System (MIPS)
Version Date: CY 2021]],"*yes*")</f>
        <v>0</v>
      </c>
      <c r="P239" s="197"/>
      <c r="Q239" s="197"/>
      <c r="R239" s="197"/>
      <c r="S239" s="197"/>
      <c r="T239" s="197"/>
      <c r="U239" s="197"/>
      <c r="V239" s="197"/>
      <c r="W239" s="197"/>
      <c r="X239" s="197"/>
      <c r="Y239" s="197"/>
      <c r="Z239" s="197"/>
      <c r="AA239" s="197"/>
      <c r="AB239" s="197"/>
      <c r="AC239" s="197"/>
      <c r="AD239" s="197"/>
      <c r="AE239" s="197"/>
      <c r="AF239" s="197"/>
      <c r="AG239" s="197"/>
      <c r="AH239" s="197"/>
    </row>
    <row r="240" spans="1:34" s="26" customFormat="1" ht="76.5" customHeight="1">
      <c r="A240" s="141" t="s">
        <v>1104</v>
      </c>
      <c r="B240" s="51" t="s">
        <v>2288</v>
      </c>
      <c r="C240" s="51" t="s">
        <v>71</v>
      </c>
      <c r="D240" s="53" t="s">
        <v>2401</v>
      </c>
      <c r="E240" s="181" t="s">
        <v>1667</v>
      </c>
      <c r="F240" s="58"/>
      <c r="G240" s="58"/>
      <c r="H240" s="170" t="s">
        <v>1460</v>
      </c>
      <c r="I240" s="44" t="s">
        <v>1924</v>
      </c>
      <c r="J240" s="44" t="s">
        <v>1925</v>
      </c>
      <c r="K240" s="44" t="s">
        <v>1909</v>
      </c>
      <c r="L240" s="44" t="s">
        <v>1916</v>
      </c>
      <c r="M240" s="44" t="s">
        <v>1771</v>
      </c>
      <c r="N240" s="44"/>
      <c r="O240" s="43">
        <f>COUNTIF(Table48[[#This Row],[CMMI Comprehensive Primary Care Plus (CPC+)
Version Date: CY 2021]:[CMS Merit-based Incentive Payment System (MIPS)
Version Date: CY 2021]],"*yes*")</f>
        <v>0</v>
      </c>
      <c r="P240" s="197"/>
      <c r="Q240" s="197"/>
      <c r="R240" s="197"/>
      <c r="S240" s="197"/>
      <c r="T240" s="197"/>
      <c r="U240" s="197"/>
      <c r="V240" s="197"/>
      <c r="W240" s="197"/>
      <c r="X240" s="197"/>
      <c r="Y240" s="197"/>
      <c r="Z240" s="197"/>
      <c r="AA240" s="197"/>
      <c r="AB240" s="197"/>
      <c r="AC240" s="197"/>
      <c r="AD240" s="197"/>
      <c r="AE240" s="197"/>
      <c r="AF240" s="197"/>
      <c r="AG240" s="197"/>
      <c r="AH240" s="197"/>
    </row>
    <row r="241" spans="1:34" s="26" customFormat="1" ht="76.5" customHeight="1">
      <c r="A241" s="141" t="s">
        <v>1105</v>
      </c>
      <c r="B241" s="51" t="s">
        <v>2390</v>
      </c>
      <c r="C241" s="51" t="s">
        <v>67</v>
      </c>
      <c r="D241" s="53" t="s">
        <v>2401</v>
      </c>
      <c r="E241" s="181" t="s">
        <v>585</v>
      </c>
      <c r="F241" s="58"/>
      <c r="G241" s="58"/>
      <c r="H241" s="170" t="s">
        <v>1461</v>
      </c>
      <c r="I241" s="44" t="s">
        <v>1924</v>
      </c>
      <c r="J241" s="44" t="s">
        <v>1925</v>
      </c>
      <c r="K241" s="44" t="s">
        <v>1915</v>
      </c>
      <c r="L241" s="44" t="s">
        <v>1916</v>
      </c>
      <c r="M241" s="44" t="s">
        <v>5</v>
      </c>
      <c r="N241" s="44"/>
      <c r="O241" s="43">
        <f>COUNTIF(Table48[[#This Row],[CMMI Comprehensive Primary Care Plus (CPC+)
Version Date: CY 2021]:[CMS Merit-based Incentive Payment System (MIPS)
Version Date: CY 2021]],"*yes*")</f>
        <v>0</v>
      </c>
      <c r="P241" s="197"/>
      <c r="Q241" s="197"/>
      <c r="R241" s="197"/>
      <c r="S241" s="197"/>
      <c r="T241" s="197"/>
      <c r="U241" s="197"/>
      <c r="V241" s="197"/>
      <c r="W241" s="197"/>
      <c r="X241" s="197"/>
      <c r="Y241" s="197"/>
      <c r="Z241" s="197" t="s">
        <v>3561</v>
      </c>
      <c r="AA241" s="197"/>
      <c r="AB241" s="197" t="s">
        <v>1</v>
      </c>
      <c r="AC241" s="197"/>
      <c r="AD241" s="197"/>
      <c r="AE241" s="197"/>
      <c r="AF241" s="197"/>
      <c r="AG241" s="197"/>
      <c r="AH241" s="197" t="s">
        <v>1</v>
      </c>
    </row>
    <row r="242" spans="1:34" s="26" customFormat="1" ht="76.5" customHeight="1">
      <c r="A242" s="232" t="s">
        <v>1106</v>
      </c>
      <c r="B242" s="51" t="s">
        <v>2903</v>
      </c>
      <c r="C242" s="51" t="s">
        <v>2910</v>
      </c>
      <c r="D242" s="53" t="s">
        <v>2401</v>
      </c>
      <c r="E242" s="181" t="s">
        <v>585</v>
      </c>
      <c r="F242" s="58"/>
      <c r="G242" s="58"/>
      <c r="H242" s="170" t="s">
        <v>2907</v>
      </c>
      <c r="I242" s="44" t="s">
        <v>1940</v>
      </c>
      <c r="J242" s="44" t="s">
        <v>1925</v>
      </c>
      <c r="K242" s="44" t="s">
        <v>1915</v>
      </c>
      <c r="L242" s="44" t="s">
        <v>1916</v>
      </c>
      <c r="M242" s="44" t="s">
        <v>5</v>
      </c>
      <c r="N242" s="44"/>
      <c r="O242" s="43">
        <f>COUNTIF(Table48[[#This Row],[CMMI Comprehensive Primary Care Plus (CPC+)
Version Date: CY 2021]:[CMS Merit-based Incentive Payment System (MIPS)
Version Date: CY 2021]],"*yes*")</f>
        <v>0</v>
      </c>
      <c r="P242" s="197"/>
      <c r="Q242" s="197"/>
      <c r="R242" s="197"/>
      <c r="S242" s="197"/>
      <c r="T242" s="197"/>
      <c r="U242" s="197"/>
      <c r="V242" s="197"/>
      <c r="W242" s="197"/>
      <c r="X242" s="197"/>
      <c r="Y242" s="197"/>
      <c r="Z242" s="197" t="s">
        <v>1</v>
      </c>
      <c r="AA242" s="197"/>
      <c r="AB242" s="197"/>
      <c r="AC242" s="197"/>
      <c r="AD242" s="197"/>
      <c r="AE242" s="197"/>
      <c r="AF242" s="197"/>
      <c r="AG242" s="197"/>
      <c r="AH242" s="197"/>
    </row>
    <row r="243" spans="1:34" s="26" customFormat="1" ht="76.5" customHeight="1">
      <c r="A243" s="141" t="s">
        <v>360</v>
      </c>
      <c r="B243" s="51" t="s">
        <v>2511</v>
      </c>
      <c r="C243" s="51" t="s">
        <v>2508</v>
      </c>
      <c r="D243" s="52" t="s">
        <v>2401</v>
      </c>
      <c r="E243" s="181" t="s">
        <v>135</v>
      </c>
      <c r="F243" s="54"/>
      <c r="G243" s="54"/>
      <c r="H243" s="170" t="s">
        <v>2509</v>
      </c>
      <c r="I243" s="44" t="s">
        <v>1924</v>
      </c>
      <c r="J243" s="44" t="s">
        <v>1914</v>
      </c>
      <c r="K243" s="44" t="s">
        <v>1915</v>
      </c>
      <c r="L243" s="44" t="s">
        <v>1916</v>
      </c>
      <c r="M243" s="44" t="s">
        <v>1771</v>
      </c>
      <c r="N243" s="44" t="s">
        <v>1</v>
      </c>
      <c r="O243" s="43">
        <f>COUNTIF(Table48[[#This Row],[CMMI Comprehensive Primary Care Plus (CPC+)
Version Date: CY 2021]:[CMS Merit-based Incentive Payment System (MIPS)
Version Date: CY 2021]],"*yes*")</f>
        <v>0</v>
      </c>
      <c r="P243" s="197"/>
      <c r="Q243" s="197"/>
      <c r="R243" s="197"/>
      <c r="S243" s="197"/>
      <c r="T243" s="197"/>
      <c r="U243" s="197"/>
      <c r="V243" s="197"/>
      <c r="W243" s="197"/>
      <c r="X243" s="197" t="s">
        <v>2500</v>
      </c>
      <c r="Y243" s="197"/>
      <c r="Z243" s="197"/>
      <c r="AA243" s="197"/>
      <c r="AB243" s="197"/>
      <c r="AC243" s="197"/>
      <c r="AD243" s="197"/>
      <c r="AE243" s="197"/>
      <c r="AF243" s="197"/>
      <c r="AG243" s="197"/>
      <c r="AH243" s="197"/>
    </row>
    <row r="244" spans="1:34" s="26" customFormat="1" ht="76.5" customHeight="1">
      <c r="A244" s="232" t="s">
        <v>1107</v>
      </c>
      <c r="B244" s="51" t="s">
        <v>2512</v>
      </c>
      <c r="C244" s="51" t="s">
        <v>2507</v>
      </c>
      <c r="D244" s="51" t="s">
        <v>2401</v>
      </c>
      <c r="E244" s="181" t="s">
        <v>135</v>
      </c>
      <c r="F244" s="58"/>
      <c r="G244" s="58"/>
      <c r="H244" s="170" t="s">
        <v>2510</v>
      </c>
      <c r="I244" s="44" t="s">
        <v>1924</v>
      </c>
      <c r="J244" s="44" t="s">
        <v>1914</v>
      </c>
      <c r="K244" s="44" t="s">
        <v>1915</v>
      </c>
      <c r="L244" s="44" t="s">
        <v>1916</v>
      </c>
      <c r="M244" s="44" t="s">
        <v>1771</v>
      </c>
      <c r="N244" s="44" t="s">
        <v>1</v>
      </c>
      <c r="O244" s="43">
        <f>COUNTIF(Table48[[#This Row],[CMMI Comprehensive Primary Care Plus (CPC+)
Version Date: CY 2021]:[CMS Merit-based Incentive Payment System (MIPS)
Version Date: CY 2021]],"*yes*")</f>
        <v>0</v>
      </c>
      <c r="P244" s="197"/>
      <c r="Q244" s="197"/>
      <c r="R244" s="197"/>
      <c r="S244" s="197"/>
      <c r="T244" s="197"/>
      <c r="U244" s="197"/>
      <c r="V244" s="197"/>
      <c r="W244" s="197"/>
      <c r="X244" s="197" t="s">
        <v>2500</v>
      </c>
      <c r="Y244" s="197"/>
      <c r="Z244" s="197"/>
      <c r="AA244" s="197"/>
      <c r="AB244" s="197"/>
      <c r="AC244" s="197"/>
      <c r="AD244" s="197"/>
      <c r="AE244" s="197"/>
      <c r="AF244" s="197"/>
      <c r="AG244" s="197"/>
      <c r="AH244" s="197"/>
    </row>
    <row r="245" spans="1:34" s="26" customFormat="1" ht="76.5" customHeight="1">
      <c r="A245" s="141" t="s">
        <v>1108</v>
      </c>
      <c r="B245" s="51" t="s">
        <v>150</v>
      </c>
      <c r="C245" s="51" t="s">
        <v>72</v>
      </c>
      <c r="D245" s="53" t="s">
        <v>2401</v>
      </c>
      <c r="E245" s="181" t="s">
        <v>151</v>
      </c>
      <c r="F245" s="58"/>
      <c r="G245" s="58"/>
      <c r="H245" s="170" t="s">
        <v>3146</v>
      </c>
      <c r="I245" s="44" t="s">
        <v>1963</v>
      </c>
      <c r="J245" s="44" t="s">
        <v>97</v>
      </c>
      <c r="K245" s="44" t="s">
        <v>1909</v>
      </c>
      <c r="L245" s="44" t="s">
        <v>1916</v>
      </c>
      <c r="M245" s="44" t="s">
        <v>5</v>
      </c>
      <c r="N245" s="44" t="s">
        <v>1</v>
      </c>
      <c r="O245" s="43">
        <f>COUNTIF(Table48[[#This Row],[CMMI Comprehensive Primary Care Plus (CPC+)
Version Date: CY 2021]:[CMS Merit-based Incentive Payment System (MIPS)
Version Date: CY 2021]],"*yes*")</f>
        <v>1</v>
      </c>
      <c r="P245" s="197"/>
      <c r="Q245" s="197"/>
      <c r="R245" s="197"/>
      <c r="S245" s="197"/>
      <c r="T245" s="197"/>
      <c r="U245" s="197" t="s">
        <v>3093</v>
      </c>
      <c r="V245" s="197"/>
      <c r="W245" s="197"/>
      <c r="X245" s="197"/>
      <c r="Y245" s="197"/>
      <c r="Z245" s="197"/>
      <c r="AA245" s="197"/>
      <c r="AB245" s="197"/>
      <c r="AC245" s="197"/>
      <c r="AD245" s="197" t="s">
        <v>3384</v>
      </c>
      <c r="AE245" s="197"/>
      <c r="AF245" s="197"/>
      <c r="AG245" s="197"/>
      <c r="AH245" s="197" t="s">
        <v>1</v>
      </c>
    </row>
    <row r="246" spans="1:34" s="26" customFormat="1" ht="76.5" customHeight="1">
      <c r="A246" s="141" t="s">
        <v>1109</v>
      </c>
      <c r="B246" s="51" t="s">
        <v>721</v>
      </c>
      <c r="C246" s="51" t="s">
        <v>722</v>
      </c>
      <c r="D246" s="53" t="s">
        <v>2402</v>
      </c>
      <c r="E246" s="181" t="s">
        <v>151</v>
      </c>
      <c r="F246" s="58"/>
      <c r="G246" s="58"/>
      <c r="H246" s="170" t="s">
        <v>1519</v>
      </c>
      <c r="I246" s="44" t="s">
        <v>1911</v>
      </c>
      <c r="J246" s="44" t="s">
        <v>1922</v>
      </c>
      <c r="K246" s="44" t="s">
        <v>1909</v>
      </c>
      <c r="L246" s="44" t="s">
        <v>1916</v>
      </c>
      <c r="M246" s="44" t="s">
        <v>327</v>
      </c>
      <c r="N246" s="44"/>
      <c r="O246" s="43">
        <f>COUNTIF(Table48[[#This Row],[CMMI Comprehensive Primary Care Plus (CPC+)
Version Date: CY 2021]:[CMS Merit-based Incentive Payment System (MIPS)
Version Date: CY 2021]],"*yes*")</f>
        <v>0</v>
      </c>
      <c r="P246" s="197"/>
      <c r="Q246" s="197"/>
      <c r="R246" s="197"/>
      <c r="S246" s="197"/>
      <c r="T246" s="197"/>
      <c r="U246" s="197"/>
      <c r="V246" s="197"/>
      <c r="W246" s="197"/>
      <c r="X246" s="197"/>
      <c r="Y246" s="197"/>
      <c r="Z246" s="197"/>
      <c r="AA246" s="197"/>
      <c r="AB246" s="197"/>
      <c r="AC246" s="197"/>
      <c r="AD246" s="197"/>
      <c r="AE246" s="197"/>
      <c r="AF246" s="197"/>
      <c r="AG246" s="197"/>
      <c r="AH246" s="197"/>
    </row>
    <row r="247" spans="1:34" s="26" customFormat="1" ht="76.5" customHeight="1">
      <c r="A247" s="232" t="s">
        <v>1110</v>
      </c>
      <c r="B247" s="51" t="s">
        <v>3562</v>
      </c>
      <c r="C247" s="51" t="s">
        <v>3563</v>
      </c>
      <c r="D247" s="53" t="s">
        <v>2402</v>
      </c>
      <c r="E247" s="181" t="s">
        <v>151</v>
      </c>
      <c r="F247" s="58"/>
      <c r="G247" s="58"/>
      <c r="H247" s="170" t="s">
        <v>3564</v>
      </c>
      <c r="I247" s="44" t="s">
        <v>1911</v>
      </c>
      <c r="J247" s="44" t="s">
        <v>1919</v>
      </c>
      <c r="K247" s="44" t="s">
        <v>1909</v>
      </c>
      <c r="L247" s="44" t="s">
        <v>2399</v>
      </c>
      <c r="M247" s="44" t="s">
        <v>1771</v>
      </c>
      <c r="N247" s="44"/>
      <c r="O247" s="43">
        <f>COUNTIF(Table48[[#This Row],[CMMI Comprehensive Primary Care Plus (CPC+)
Version Date: CY 2021]:[CMS Merit-based Incentive Payment System (MIPS)
Version Date: CY 2021]],"*yes*")</f>
        <v>0</v>
      </c>
      <c r="P247" s="197"/>
      <c r="Q247" s="197"/>
      <c r="R247" s="197"/>
      <c r="S247" s="197"/>
      <c r="T247" s="197"/>
      <c r="U247" s="197"/>
      <c r="V247" s="197"/>
      <c r="W247" s="197"/>
      <c r="X247" s="197"/>
      <c r="Y247" s="197"/>
      <c r="Z247" s="197"/>
      <c r="AA247" s="197"/>
      <c r="AB247" s="197"/>
      <c r="AC247" s="197"/>
      <c r="AD247" s="197"/>
      <c r="AE247" s="197"/>
      <c r="AF247" s="197"/>
      <c r="AG247" s="197"/>
      <c r="AH247" s="197"/>
    </row>
    <row r="248" spans="1:34" s="26" customFormat="1" ht="76.5" customHeight="1">
      <c r="A248" s="141" t="s">
        <v>1111</v>
      </c>
      <c r="B248" s="51" t="s">
        <v>297</v>
      </c>
      <c r="C248" s="51" t="s">
        <v>211</v>
      </c>
      <c r="D248" s="51" t="s">
        <v>2402</v>
      </c>
      <c r="E248" s="181" t="s">
        <v>1995</v>
      </c>
      <c r="F248" s="58"/>
      <c r="G248" s="58"/>
      <c r="H248" s="170" t="s">
        <v>2052</v>
      </c>
      <c r="I248" s="44" t="s">
        <v>1911</v>
      </c>
      <c r="J248" s="44" t="s">
        <v>1919</v>
      </c>
      <c r="K248" s="44" t="s">
        <v>1909</v>
      </c>
      <c r="L248" s="44" t="s">
        <v>1916</v>
      </c>
      <c r="M248" s="44" t="s">
        <v>5</v>
      </c>
      <c r="N248" s="44"/>
      <c r="O248" s="43">
        <f>COUNTIF(Table48[[#This Row],[CMMI Comprehensive Primary Care Plus (CPC+)
Version Date: CY 2021]:[CMS Merit-based Incentive Payment System (MIPS)
Version Date: CY 2021]],"*yes*")</f>
        <v>0</v>
      </c>
      <c r="P248" s="197"/>
      <c r="Q248" s="197"/>
      <c r="R248" s="197"/>
      <c r="S248" s="197"/>
      <c r="T248" s="197"/>
      <c r="U248" s="197"/>
      <c r="V248" s="197"/>
      <c r="W248" s="197"/>
      <c r="X248" s="197"/>
      <c r="Y248" s="197"/>
      <c r="Z248" s="197"/>
      <c r="AA248" s="197"/>
      <c r="AB248" s="197"/>
      <c r="AC248" s="197"/>
      <c r="AD248" s="197"/>
      <c r="AE248" s="197"/>
      <c r="AF248" s="197"/>
      <c r="AG248" s="197"/>
      <c r="AH248" s="197"/>
    </row>
    <row r="249" spans="1:34" s="26" customFormat="1" ht="76.5" customHeight="1">
      <c r="A249" s="232" t="s">
        <v>1112</v>
      </c>
      <c r="B249" s="51" t="s">
        <v>2112</v>
      </c>
      <c r="C249" s="51" t="s">
        <v>723</v>
      </c>
      <c r="D249" s="51" t="s">
        <v>2401</v>
      </c>
      <c r="E249" s="181" t="s">
        <v>1995</v>
      </c>
      <c r="F249" s="58"/>
      <c r="G249" s="58"/>
      <c r="H249" s="170" t="s">
        <v>1521</v>
      </c>
      <c r="I249" s="44" t="s">
        <v>1911</v>
      </c>
      <c r="J249" s="44" t="s">
        <v>1925</v>
      </c>
      <c r="K249" s="44" t="s">
        <v>1909</v>
      </c>
      <c r="L249" s="44" t="s">
        <v>1920</v>
      </c>
      <c r="M249" s="44" t="s">
        <v>1771</v>
      </c>
      <c r="N249" s="44"/>
      <c r="O249" s="43">
        <f>COUNTIF(Table48[[#This Row],[CMMI Comprehensive Primary Care Plus (CPC+)
Version Date: CY 2021]:[CMS Merit-based Incentive Payment System (MIPS)
Version Date: CY 2021]],"*yes*")</f>
        <v>1</v>
      </c>
      <c r="P249" s="197"/>
      <c r="Q249" s="197"/>
      <c r="R249" s="197"/>
      <c r="S249" s="197"/>
      <c r="T249" s="197"/>
      <c r="U249" s="197" t="s">
        <v>2180</v>
      </c>
      <c r="V249" s="197"/>
      <c r="W249" s="197"/>
      <c r="X249" s="197"/>
      <c r="Y249" s="197"/>
      <c r="Z249" s="197"/>
      <c r="AA249" s="197"/>
      <c r="AB249" s="197"/>
      <c r="AC249" s="197"/>
      <c r="AD249" s="197"/>
      <c r="AE249" s="197"/>
      <c r="AF249" s="197"/>
      <c r="AG249" s="197"/>
      <c r="AH249" s="197"/>
    </row>
    <row r="250" spans="1:34" s="26" customFormat="1" ht="76.5" customHeight="1">
      <c r="A250" s="141" t="s">
        <v>1113</v>
      </c>
      <c r="B250" s="51" t="s">
        <v>152</v>
      </c>
      <c r="C250" s="51" t="s">
        <v>68</v>
      </c>
      <c r="D250" s="51" t="s">
        <v>2402</v>
      </c>
      <c r="E250" s="181" t="s">
        <v>240</v>
      </c>
      <c r="F250" s="58"/>
      <c r="G250" s="58"/>
      <c r="H250" s="170" t="s">
        <v>1462</v>
      </c>
      <c r="I250" s="44" t="s">
        <v>1924</v>
      </c>
      <c r="J250" s="44" t="s">
        <v>1923</v>
      </c>
      <c r="K250" s="44" t="s">
        <v>1909</v>
      </c>
      <c r="L250" s="44" t="s">
        <v>1950</v>
      </c>
      <c r="M250" s="44" t="s">
        <v>327</v>
      </c>
      <c r="N250" s="44" t="s">
        <v>1</v>
      </c>
      <c r="O250" s="43">
        <f>COUNTIF(Table48[[#This Row],[CMMI Comprehensive Primary Care Plus (CPC+)
Version Date: CY 2021]:[CMS Merit-based Incentive Payment System (MIPS)
Version Date: CY 2021]],"*yes*")</f>
        <v>0</v>
      </c>
      <c r="P250" s="197"/>
      <c r="Q250" s="197"/>
      <c r="R250" s="197"/>
      <c r="S250" s="197"/>
      <c r="T250" s="197"/>
      <c r="U250" s="197"/>
      <c r="V250" s="197"/>
      <c r="W250" s="197"/>
      <c r="X250" s="197"/>
      <c r="Y250" s="197"/>
      <c r="Z250" s="197"/>
      <c r="AA250" s="197"/>
      <c r="AB250" s="197"/>
      <c r="AC250" s="197"/>
      <c r="AD250" s="197"/>
      <c r="AE250" s="197"/>
      <c r="AF250" s="197"/>
      <c r="AG250" s="197"/>
      <c r="AH250" s="197"/>
    </row>
    <row r="251" spans="1:34" s="26" customFormat="1" ht="76.5" customHeight="1">
      <c r="A251" s="141" t="s">
        <v>1114</v>
      </c>
      <c r="B251" s="51" t="s">
        <v>2888</v>
      </c>
      <c r="C251" s="51" t="s">
        <v>69</v>
      </c>
      <c r="D251" s="51" t="s">
        <v>2402</v>
      </c>
      <c r="E251" s="181" t="s">
        <v>240</v>
      </c>
      <c r="F251" s="58"/>
      <c r="G251" s="58"/>
      <c r="H251" s="170" t="s">
        <v>1463</v>
      </c>
      <c r="I251" s="44" t="s">
        <v>1924</v>
      </c>
      <c r="J251" s="44" t="s">
        <v>1923</v>
      </c>
      <c r="K251" s="44" t="s">
        <v>1909</v>
      </c>
      <c r="L251" s="44" t="s">
        <v>1950</v>
      </c>
      <c r="M251" s="44" t="s">
        <v>327</v>
      </c>
      <c r="N251" s="44" t="s">
        <v>1</v>
      </c>
      <c r="O251" s="43">
        <f>COUNTIF(Table48[[#This Row],[CMMI Comprehensive Primary Care Plus (CPC+)
Version Date: CY 2021]:[CMS Merit-based Incentive Payment System (MIPS)
Version Date: CY 2021]],"*yes*")</f>
        <v>0</v>
      </c>
      <c r="P251" s="197"/>
      <c r="Q251" s="197"/>
      <c r="R251" s="197"/>
      <c r="S251" s="197"/>
      <c r="T251" s="197"/>
      <c r="U251" s="197"/>
      <c r="V251" s="197"/>
      <c r="W251" s="197"/>
      <c r="X251" s="197"/>
      <c r="Y251" s="197"/>
      <c r="Z251" s="197"/>
      <c r="AA251" s="197"/>
      <c r="AB251" s="197"/>
      <c r="AC251" s="197"/>
      <c r="AD251" s="197"/>
      <c r="AE251" s="197"/>
      <c r="AF251" s="197"/>
      <c r="AG251" s="197"/>
      <c r="AH251" s="197"/>
    </row>
    <row r="252" spans="1:34" s="26" customFormat="1" ht="76.5" customHeight="1">
      <c r="A252" s="232" t="s">
        <v>1115</v>
      </c>
      <c r="B252" s="51" t="s">
        <v>2914</v>
      </c>
      <c r="C252" s="51" t="s">
        <v>2459</v>
      </c>
      <c r="D252" s="53" t="s">
        <v>2402</v>
      </c>
      <c r="E252" s="181" t="s">
        <v>1966</v>
      </c>
      <c r="F252" s="58"/>
      <c r="G252" s="58"/>
      <c r="H252" s="170" t="s">
        <v>2460</v>
      </c>
      <c r="I252" s="44" t="s">
        <v>97</v>
      </c>
      <c r="J252" s="44" t="s">
        <v>1918</v>
      </c>
      <c r="K252" s="44" t="s">
        <v>1909</v>
      </c>
      <c r="L252" s="44" t="s">
        <v>1916</v>
      </c>
      <c r="M252" s="44" t="s">
        <v>327</v>
      </c>
      <c r="N252" s="44" t="s">
        <v>1</v>
      </c>
      <c r="O252" s="43">
        <f>COUNTIF(Table48[[#This Row],[CMMI Comprehensive Primary Care Plus (CPC+)
Version Date: CY 2021]:[CMS Merit-based Incentive Payment System (MIPS)
Version Date: CY 2021]],"*yes*")</f>
        <v>0</v>
      </c>
      <c r="P252" s="197"/>
      <c r="Q252" s="197"/>
      <c r="R252" s="197"/>
      <c r="S252" s="197"/>
      <c r="T252" s="197"/>
      <c r="U252" s="197"/>
      <c r="V252" s="197"/>
      <c r="W252" s="197"/>
      <c r="X252" s="197" t="s">
        <v>2461</v>
      </c>
      <c r="Y252" s="197"/>
      <c r="Z252" s="197"/>
      <c r="AA252" s="197"/>
      <c r="AB252" s="197"/>
      <c r="AC252" s="197"/>
      <c r="AD252" s="197"/>
      <c r="AE252" s="197"/>
      <c r="AF252" s="197"/>
      <c r="AG252" s="197"/>
      <c r="AH252" s="197"/>
    </row>
    <row r="253" spans="1:34" s="26" customFormat="1" ht="76.5" customHeight="1">
      <c r="A253" s="141" t="s">
        <v>361</v>
      </c>
      <c r="B253" s="51" t="s">
        <v>2889</v>
      </c>
      <c r="C253" s="51" t="s">
        <v>282</v>
      </c>
      <c r="D253" s="53" t="s">
        <v>2402</v>
      </c>
      <c r="E253" s="181" t="s">
        <v>240</v>
      </c>
      <c r="F253" s="58"/>
      <c r="G253" s="58"/>
      <c r="H253" s="170" t="s">
        <v>1464</v>
      </c>
      <c r="I253" s="44" t="s">
        <v>1924</v>
      </c>
      <c r="J253" s="44" t="s">
        <v>1923</v>
      </c>
      <c r="K253" s="44" t="s">
        <v>1909</v>
      </c>
      <c r="L253" s="44" t="s">
        <v>1950</v>
      </c>
      <c r="M253" s="44" t="s">
        <v>1771</v>
      </c>
      <c r="N253" s="44" t="s">
        <v>1</v>
      </c>
      <c r="O253" s="43">
        <f>COUNTIF(Table48[[#This Row],[CMMI Comprehensive Primary Care Plus (CPC+)
Version Date: CY 2021]:[CMS Merit-based Incentive Payment System (MIPS)
Version Date: CY 2021]],"*yes*")</f>
        <v>0</v>
      </c>
      <c r="P253" s="197"/>
      <c r="Q253" s="197"/>
      <c r="R253" s="197"/>
      <c r="S253" s="197"/>
      <c r="T253" s="44"/>
      <c r="U253" s="197"/>
      <c r="V253" s="197"/>
      <c r="W253" s="197"/>
      <c r="X253" s="197"/>
      <c r="Y253" s="197"/>
      <c r="Z253" s="197" t="s">
        <v>1</v>
      </c>
      <c r="AA253" s="197" t="s">
        <v>3239</v>
      </c>
      <c r="AB253" s="44"/>
      <c r="AC253" s="197"/>
      <c r="AD253" s="197"/>
      <c r="AE253" s="44"/>
      <c r="AF253" s="197"/>
      <c r="AG253" s="197"/>
      <c r="AH253" s="44"/>
    </row>
    <row r="254" spans="1:34" s="26" customFormat="1" ht="76.5" customHeight="1">
      <c r="A254" s="250" t="s">
        <v>1117</v>
      </c>
      <c r="B254" s="51" t="s">
        <v>893</v>
      </c>
      <c r="C254" s="51" t="s">
        <v>3168</v>
      </c>
      <c r="D254" s="52" t="s">
        <v>2402</v>
      </c>
      <c r="E254" s="181" t="s">
        <v>1699</v>
      </c>
      <c r="F254" s="58" t="s">
        <v>2706</v>
      </c>
      <c r="G254" s="58"/>
      <c r="H254" s="170" t="s">
        <v>894</v>
      </c>
      <c r="I254" s="44" t="s">
        <v>1911</v>
      </c>
      <c r="J254" s="44" t="s">
        <v>1918</v>
      </c>
      <c r="K254" s="44" t="s">
        <v>1909</v>
      </c>
      <c r="L254" s="44" t="s">
        <v>1950</v>
      </c>
      <c r="M254" s="44" t="s">
        <v>1771</v>
      </c>
      <c r="N254" s="44" t="s">
        <v>1</v>
      </c>
      <c r="O254" s="43">
        <f>COUNTIF(Table48[[#This Row],[CMMI Comprehensive Primary Care Plus (CPC+)
Version Date: CY 2021]:[CMS Merit-based Incentive Payment System (MIPS)
Version Date: CY 2021]],"*yes*")</f>
        <v>1</v>
      </c>
      <c r="P254" s="197"/>
      <c r="Q254" s="197"/>
      <c r="R254" s="197"/>
      <c r="S254" s="197"/>
      <c r="T254" s="197"/>
      <c r="U254" s="197"/>
      <c r="V254" s="197"/>
      <c r="W254" s="197" t="s">
        <v>1</v>
      </c>
      <c r="X254" s="197"/>
      <c r="Y254" s="197"/>
      <c r="Z254" s="197"/>
      <c r="AA254" s="197"/>
      <c r="AB254" s="197"/>
      <c r="AC254" s="197"/>
      <c r="AD254" s="197"/>
      <c r="AE254" s="197"/>
      <c r="AF254" s="197"/>
      <c r="AG254" s="197"/>
      <c r="AH254" s="197"/>
    </row>
    <row r="255" spans="1:34" s="26" customFormat="1" ht="76.5" customHeight="1">
      <c r="A255" s="250" t="s">
        <v>1118</v>
      </c>
      <c r="B255" s="51" t="s">
        <v>841</v>
      </c>
      <c r="C255" s="51" t="s">
        <v>1084</v>
      </c>
      <c r="D255" s="53" t="s">
        <v>2402</v>
      </c>
      <c r="E255" s="181" t="s">
        <v>1699</v>
      </c>
      <c r="F255" s="58" t="s">
        <v>2707</v>
      </c>
      <c r="G255" s="58"/>
      <c r="H255" s="170" t="s">
        <v>842</v>
      </c>
      <c r="I255" s="44" t="s">
        <v>1907</v>
      </c>
      <c r="J255" s="44" t="s">
        <v>1918</v>
      </c>
      <c r="K255" s="44" t="s">
        <v>1909</v>
      </c>
      <c r="L255" s="44" t="s">
        <v>1950</v>
      </c>
      <c r="M255" s="44" t="s">
        <v>1771</v>
      </c>
      <c r="N255" s="44" t="s">
        <v>1</v>
      </c>
      <c r="O255" s="43">
        <f>COUNTIF(Table48[[#This Row],[CMMI Comprehensive Primary Care Plus (CPC+)
Version Date: CY 2021]:[CMS Merit-based Incentive Payment System (MIPS)
Version Date: CY 2021]],"*yes*")</f>
        <v>0</v>
      </c>
      <c r="P255" s="197"/>
      <c r="Q255" s="197"/>
      <c r="R255" s="197"/>
      <c r="S255" s="197"/>
      <c r="T255" s="197"/>
      <c r="U255" s="197"/>
      <c r="V255" s="197"/>
      <c r="W255" s="197"/>
      <c r="X255" s="197"/>
      <c r="Y255" s="197"/>
      <c r="Z255" s="197"/>
      <c r="AA255" s="197"/>
      <c r="AB255" s="197"/>
      <c r="AC255" s="197"/>
      <c r="AD255" s="197"/>
      <c r="AE255" s="197"/>
      <c r="AF255" s="197"/>
      <c r="AG255" s="197"/>
      <c r="AH255" s="197"/>
    </row>
    <row r="256" spans="1:34" s="26" customFormat="1" ht="76.5" customHeight="1">
      <c r="A256" s="232" t="s">
        <v>1119</v>
      </c>
      <c r="B256" s="51" t="s">
        <v>843</v>
      </c>
      <c r="C256" s="51" t="s">
        <v>1085</v>
      </c>
      <c r="D256" s="53" t="s">
        <v>2401</v>
      </c>
      <c r="E256" s="181" t="s">
        <v>1970</v>
      </c>
      <c r="F256" s="58" t="s">
        <v>2758</v>
      </c>
      <c r="G256" s="58"/>
      <c r="H256" s="170" t="s">
        <v>844</v>
      </c>
      <c r="I256" s="44" t="s">
        <v>1911</v>
      </c>
      <c r="J256" s="44" t="s">
        <v>1926</v>
      </c>
      <c r="K256" s="44" t="s">
        <v>1915</v>
      </c>
      <c r="L256" s="44" t="s">
        <v>1916</v>
      </c>
      <c r="M256" s="44" t="s">
        <v>1771</v>
      </c>
      <c r="N256" s="44"/>
      <c r="O256" s="43">
        <f>COUNTIF(Table48[[#This Row],[CMMI Comprehensive Primary Care Plus (CPC+)
Version Date: CY 2021]:[CMS Merit-based Incentive Payment System (MIPS)
Version Date: CY 2021]],"*yes*")</f>
        <v>1</v>
      </c>
      <c r="P256" s="197"/>
      <c r="Q256" s="197"/>
      <c r="R256" s="197"/>
      <c r="S256" s="197"/>
      <c r="T256" s="197"/>
      <c r="U256" s="197"/>
      <c r="V256" s="197"/>
      <c r="W256" s="197" t="s">
        <v>1</v>
      </c>
      <c r="X256" s="197"/>
      <c r="Y256" s="197"/>
      <c r="Z256" s="197"/>
      <c r="AA256" s="197"/>
      <c r="AB256" s="197"/>
      <c r="AC256" s="197"/>
      <c r="AD256" s="197"/>
      <c r="AE256" s="197"/>
      <c r="AF256" s="197"/>
      <c r="AG256" s="197"/>
      <c r="AH256" s="197"/>
    </row>
    <row r="257" spans="1:34" s="26" customFormat="1" ht="76.5" customHeight="1">
      <c r="A257" s="141" t="s">
        <v>1120</v>
      </c>
      <c r="B257" s="51" t="s">
        <v>638</v>
      </c>
      <c r="C257" s="51" t="s">
        <v>636</v>
      </c>
      <c r="D257" s="53" t="s">
        <v>2401</v>
      </c>
      <c r="E257" s="181" t="s">
        <v>1979</v>
      </c>
      <c r="F257" s="58" t="s">
        <v>2609</v>
      </c>
      <c r="G257" s="58" t="s">
        <v>3481</v>
      </c>
      <c r="H257" s="170" t="s">
        <v>1465</v>
      </c>
      <c r="I257" s="44" t="s">
        <v>3023</v>
      </c>
      <c r="J257" s="44" t="s">
        <v>1926</v>
      </c>
      <c r="K257" s="44" t="s">
        <v>1915</v>
      </c>
      <c r="L257" s="44" t="s">
        <v>1916</v>
      </c>
      <c r="M257" s="44" t="s">
        <v>327</v>
      </c>
      <c r="N257" s="44"/>
      <c r="O257" s="43">
        <f>COUNTIF(Table48[[#This Row],[CMMI Comprehensive Primary Care Plus (CPC+)
Version Date: CY 2021]:[CMS Merit-based Incentive Payment System (MIPS)
Version Date: CY 2021]],"*yes*")</f>
        <v>0</v>
      </c>
      <c r="P257" s="197"/>
      <c r="Q257" s="197"/>
      <c r="R257" s="197"/>
      <c r="S257" s="197"/>
      <c r="T257" s="197"/>
      <c r="U257" s="197"/>
      <c r="V257" s="197"/>
      <c r="W257" s="197"/>
      <c r="X257" s="197"/>
      <c r="Y257" s="197"/>
      <c r="Z257" s="197"/>
      <c r="AA257" s="197"/>
      <c r="AB257" s="197"/>
      <c r="AC257" s="197"/>
      <c r="AD257" s="197"/>
      <c r="AE257" s="197"/>
      <c r="AF257" s="197"/>
      <c r="AG257" s="197"/>
      <c r="AH257" s="197"/>
    </row>
    <row r="258" spans="1:34" s="26" customFormat="1" ht="76.5" customHeight="1">
      <c r="A258" s="250" t="s">
        <v>1121</v>
      </c>
      <c r="B258" s="51" t="s">
        <v>639</v>
      </c>
      <c r="C258" s="51" t="s">
        <v>637</v>
      </c>
      <c r="D258" s="53" t="s">
        <v>2401</v>
      </c>
      <c r="E258" s="181" t="s">
        <v>1979</v>
      </c>
      <c r="F258" s="58" t="s">
        <v>2607</v>
      </c>
      <c r="G258" s="237" t="s">
        <v>3324</v>
      </c>
      <c r="H258" s="170" t="s">
        <v>1466</v>
      </c>
      <c r="I258" s="44" t="s">
        <v>3023</v>
      </c>
      <c r="J258" s="44" t="s">
        <v>1926</v>
      </c>
      <c r="K258" s="44" t="s">
        <v>1915</v>
      </c>
      <c r="L258" s="44" t="s">
        <v>1916</v>
      </c>
      <c r="M258" s="44" t="s">
        <v>327</v>
      </c>
      <c r="N258" s="44"/>
      <c r="O258" s="43">
        <f>COUNTIF(Table48[[#This Row],[CMMI Comprehensive Primary Care Plus (CPC+)
Version Date: CY 2021]:[CMS Merit-based Incentive Payment System (MIPS)
Version Date: CY 2021]],"*yes*")</f>
        <v>2</v>
      </c>
      <c r="P258" s="197"/>
      <c r="Q258" s="197"/>
      <c r="R258" s="197"/>
      <c r="S258" s="197" t="s">
        <v>3325</v>
      </c>
      <c r="T258" s="197"/>
      <c r="U258" s="197"/>
      <c r="V258" s="197"/>
      <c r="W258" s="197" t="s">
        <v>1</v>
      </c>
      <c r="X258" s="197"/>
      <c r="Y258" s="197"/>
      <c r="Z258" s="197"/>
      <c r="AA258" s="197"/>
      <c r="AB258" s="197"/>
      <c r="AC258" s="197"/>
      <c r="AD258" s="197"/>
      <c r="AE258" s="197"/>
      <c r="AF258" s="197"/>
      <c r="AG258" s="197"/>
      <c r="AH258" s="197"/>
    </row>
    <row r="259" spans="1:34" s="26" customFormat="1" ht="76.5" customHeight="1">
      <c r="A259" s="250" t="s">
        <v>1122</v>
      </c>
      <c r="B259" s="51" t="s">
        <v>845</v>
      </c>
      <c r="C259" s="51" t="s">
        <v>1086</v>
      </c>
      <c r="D259" s="53" t="s">
        <v>2401</v>
      </c>
      <c r="E259" s="181" t="s">
        <v>1970</v>
      </c>
      <c r="F259" s="58" t="s">
        <v>2575</v>
      </c>
      <c r="G259" s="237"/>
      <c r="H259" s="170" t="s">
        <v>846</v>
      </c>
      <c r="I259" s="44" t="s">
        <v>1911</v>
      </c>
      <c r="J259" s="44" t="s">
        <v>1926</v>
      </c>
      <c r="K259" s="44" t="s">
        <v>1909</v>
      </c>
      <c r="L259" s="44" t="s">
        <v>1916</v>
      </c>
      <c r="M259" s="44" t="s">
        <v>1771</v>
      </c>
      <c r="N259" s="44"/>
      <c r="O259" s="43">
        <f>COUNTIF(Table48[[#This Row],[CMMI Comprehensive Primary Care Plus (CPC+)
Version Date: CY 2021]:[CMS Merit-based Incentive Payment System (MIPS)
Version Date: CY 2021]],"*yes*")</f>
        <v>0</v>
      </c>
      <c r="P259" s="197"/>
      <c r="Q259" s="197"/>
      <c r="R259" s="197"/>
      <c r="S259" s="197"/>
      <c r="T259" s="197"/>
      <c r="U259" s="197"/>
      <c r="V259" s="197"/>
      <c r="W259" s="197"/>
      <c r="X259" s="197"/>
      <c r="Y259" s="197"/>
      <c r="Z259" s="197"/>
      <c r="AA259" s="197"/>
      <c r="AB259" s="197"/>
      <c r="AC259" s="197"/>
      <c r="AD259" s="197"/>
      <c r="AE259" s="197"/>
      <c r="AF259" s="197"/>
      <c r="AG259" s="197"/>
      <c r="AH259" s="197"/>
    </row>
    <row r="260" spans="1:34" s="26" customFormat="1" ht="76.5" customHeight="1">
      <c r="A260" s="250" t="s">
        <v>1123</v>
      </c>
      <c r="B260" s="51" t="s">
        <v>2452</v>
      </c>
      <c r="C260" s="51" t="s">
        <v>2451</v>
      </c>
      <c r="D260" s="51" t="s">
        <v>2402</v>
      </c>
      <c r="E260" s="181" t="s">
        <v>2453</v>
      </c>
      <c r="F260" s="54" t="s">
        <v>2590</v>
      </c>
      <c r="G260" s="206"/>
      <c r="H260" s="170" t="s">
        <v>2454</v>
      </c>
      <c r="I260" s="44" t="s">
        <v>1924</v>
      </c>
      <c r="J260" s="44" t="s">
        <v>1935</v>
      </c>
      <c r="K260" s="44" t="s">
        <v>1909</v>
      </c>
      <c r="L260" s="44" t="s">
        <v>2230</v>
      </c>
      <c r="M260" s="44" t="s">
        <v>5</v>
      </c>
      <c r="N260" s="44"/>
      <c r="O260" s="196">
        <f>COUNTIF(Table48[[#This Row],[CMMI Comprehensive Primary Care Plus (CPC+)
Version Date: CY 2021]:[CMS Merit-based Incentive Payment System (MIPS)
Version Date: CY 2021]],"*yes*")</f>
        <v>1</v>
      </c>
      <c r="P260" s="197"/>
      <c r="Q260" s="197"/>
      <c r="R260" s="197"/>
      <c r="S260" s="197"/>
      <c r="T260" s="44"/>
      <c r="U260" s="197"/>
      <c r="V260" s="197"/>
      <c r="W260" s="197" t="s">
        <v>1</v>
      </c>
      <c r="X260" s="197"/>
      <c r="Y260" s="197"/>
      <c r="Z260" s="197"/>
      <c r="AA260" s="197"/>
      <c r="AB260" s="44"/>
      <c r="AC260" s="197"/>
      <c r="AD260" s="197"/>
      <c r="AE260" s="44"/>
      <c r="AF260" s="197"/>
      <c r="AG260" s="197"/>
      <c r="AH260" s="44"/>
    </row>
    <row r="261" spans="1:34" s="26" customFormat="1" ht="76.5" customHeight="1">
      <c r="A261" s="232" t="s">
        <v>1124</v>
      </c>
      <c r="B261" s="51" t="s">
        <v>2214</v>
      </c>
      <c r="C261" s="51" t="s">
        <v>165</v>
      </c>
      <c r="D261" s="51" t="s">
        <v>2401</v>
      </c>
      <c r="E261" s="181" t="s">
        <v>1995</v>
      </c>
      <c r="F261" s="58"/>
      <c r="G261" s="58"/>
      <c r="H261" s="170" t="s">
        <v>2053</v>
      </c>
      <c r="I261" s="44" t="s">
        <v>1911</v>
      </c>
      <c r="J261" s="44" t="s">
        <v>1922</v>
      </c>
      <c r="K261" s="44" t="s">
        <v>1915</v>
      </c>
      <c r="L261" s="44" t="s">
        <v>1916</v>
      </c>
      <c r="M261" s="44" t="s">
        <v>1771</v>
      </c>
      <c r="N261" s="44" t="s">
        <v>1</v>
      </c>
      <c r="O261" s="43">
        <f>COUNTIF(Table48[[#This Row],[CMMI Comprehensive Primary Care Plus (CPC+)
Version Date: CY 2021]:[CMS Merit-based Incentive Payment System (MIPS)
Version Date: CY 2021]],"*yes*")</f>
        <v>0</v>
      </c>
      <c r="P261" s="197"/>
      <c r="Q261" s="197"/>
      <c r="R261" s="197"/>
      <c r="S261" s="197"/>
      <c r="T261" s="197"/>
      <c r="U261" s="197"/>
      <c r="V261" s="197"/>
      <c r="W261" s="197"/>
      <c r="X261" s="197"/>
      <c r="Y261" s="197"/>
      <c r="Z261" s="197"/>
      <c r="AA261" s="197"/>
      <c r="AB261" s="197"/>
      <c r="AC261" s="197"/>
      <c r="AD261" s="197" t="s">
        <v>1</v>
      </c>
      <c r="AE261" s="197"/>
      <c r="AF261" s="197"/>
      <c r="AG261" s="197" t="s">
        <v>1852</v>
      </c>
      <c r="AH261" s="197"/>
    </row>
    <row r="262" spans="1:34" s="26" customFormat="1" ht="76.5" customHeight="1">
      <c r="A262" s="141" t="s">
        <v>362</v>
      </c>
      <c r="B262" s="51" t="s">
        <v>298</v>
      </c>
      <c r="C262" s="51" t="s">
        <v>59</v>
      </c>
      <c r="D262" s="53" t="s">
        <v>2401</v>
      </c>
      <c r="E262" s="181" t="s">
        <v>1995</v>
      </c>
      <c r="F262" s="58" t="s">
        <v>2662</v>
      </c>
      <c r="G262" s="58"/>
      <c r="H262" s="170" t="s">
        <v>1467</v>
      </c>
      <c r="I262" s="44" t="s">
        <v>1924</v>
      </c>
      <c r="J262" s="44" t="s">
        <v>1923</v>
      </c>
      <c r="K262" s="44" t="s">
        <v>1909</v>
      </c>
      <c r="L262" s="44" t="s">
        <v>2399</v>
      </c>
      <c r="M262" s="44" t="s">
        <v>5</v>
      </c>
      <c r="N262" s="44" t="s">
        <v>1</v>
      </c>
      <c r="O262" s="43">
        <f>COUNTIF(Table48[[#This Row],[CMMI Comprehensive Primary Care Plus (CPC+)
Version Date: CY 2021]:[CMS Merit-based Incentive Payment System (MIPS)
Version Date: CY 2021]],"*yes*")</f>
        <v>4</v>
      </c>
      <c r="P262" s="197"/>
      <c r="Q262" s="197" t="s">
        <v>3133</v>
      </c>
      <c r="R262" s="197" t="s">
        <v>3134</v>
      </c>
      <c r="S262" s="197"/>
      <c r="T262" s="197" t="s">
        <v>1</v>
      </c>
      <c r="U262" s="197"/>
      <c r="V262" s="197"/>
      <c r="W262" s="197" t="s">
        <v>1</v>
      </c>
      <c r="X262" s="197" t="s">
        <v>3539</v>
      </c>
      <c r="Y262" s="197"/>
      <c r="Z262" s="197" t="s">
        <v>3390</v>
      </c>
      <c r="AA262" s="197"/>
      <c r="AB262" s="197"/>
      <c r="AC262" s="197"/>
      <c r="AD262" s="197"/>
      <c r="AE262" s="197" t="s">
        <v>1</v>
      </c>
      <c r="AF262" s="197"/>
      <c r="AG262" s="197"/>
      <c r="AH262" s="197" t="s">
        <v>1</v>
      </c>
    </row>
    <row r="263" spans="1:34" s="26" customFormat="1" ht="76.5" customHeight="1">
      <c r="A263" s="250" t="s">
        <v>1125</v>
      </c>
      <c r="B263" s="51" t="s">
        <v>1595</v>
      </c>
      <c r="C263" s="51" t="s">
        <v>166</v>
      </c>
      <c r="D263" s="53" t="s">
        <v>2401</v>
      </c>
      <c r="E263" s="181" t="s">
        <v>1995</v>
      </c>
      <c r="F263" s="58"/>
      <c r="G263" s="58"/>
      <c r="H263" s="170" t="s">
        <v>1468</v>
      </c>
      <c r="I263" s="44" t="s">
        <v>1911</v>
      </c>
      <c r="J263" s="44" t="s">
        <v>1919</v>
      </c>
      <c r="K263" s="44" t="s">
        <v>1909</v>
      </c>
      <c r="L263" s="44" t="s">
        <v>1916</v>
      </c>
      <c r="M263" s="44" t="s">
        <v>5</v>
      </c>
      <c r="N263" s="44"/>
      <c r="O263" s="43">
        <f>COUNTIF(Table48[[#This Row],[CMMI Comprehensive Primary Care Plus (CPC+)
Version Date: CY 2021]:[CMS Merit-based Incentive Payment System (MIPS)
Version Date: CY 2021]],"*yes*")</f>
        <v>0</v>
      </c>
      <c r="P263" s="197"/>
      <c r="Q263" s="197"/>
      <c r="R263" s="197"/>
      <c r="S263" s="197"/>
      <c r="T263" s="197"/>
      <c r="U263" s="197"/>
      <c r="V263" s="197"/>
      <c r="W263" s="197"/>
      <c r="X263" s="197"/>
      <c r="Y263" s="197"/>
      <c r="Z263" s="197"/>
      <c r="AA263" s="197"/>
      <c r="AB263" s="197"/>
      <c r="AC263" s="197"/>
      <c r="AD263" s="197"/>
      <c r="AE263" s="197"/>
      <c r="AF263" s="197"/>
      <c r="AG263" s="197"/>
      <c r="AH263" s="197" t="s">
        <v>1</v>
      </c>
    </row>
    <row r="264" spans="1:34" s="26" customFormat="1" ht="76.5" customHeight="1">
      <c r="A264" s="232" t="s">
        <v>1126</v>
      </c>
      <c r="B264" s="51" t="s">
        <v>2494</v>
      </c>
      <c r="C264" s="51" t="s">
        <v>2493</v>
      </c>
      <c r="D264" s="53" t="s">
        <v>2402</v>
      </c>
      <c r="E264" s="181" t="s">
        <v>2495</v>
      </c>
      <c r="F264" s="58"/>
      <c r="G264" s="58"/>
      <c r="H264" s="170" t="s">
        <v>2496</v>
      </c>
      <c r="I264" s="44" t="s">
        <v>3034</v>
      </c>
      <c r="J264" s="44" t="s">
        <v>1918</v>
      </c>
      <c r="K264" s="44" t="s">
        <v>1909</v>
      </c>
      <c r="L264" s="44" t="s">
        <v>2230</v>
      </c>
      <c r="M264" s="44" t="s">
        <v>1771</v>
      </c>
      <c r="N264" s="44"/>
      <c r="O264" s="43">
        <f>COUNTIF(Table48[[#This Row],[CMMI Comprehensive Primary Care Plus (CPC+)
Version Date: CY 2021]:[CMS Merit-based Incentive Payment System (MIPS)
Version Date: CY 2021]],"*yes*")</f>
        <v>0</v>
      </c>
      <c r="P264" s="197"/>
      <c r="Q264" s="197"/>
      <c r="R264" s="197"/>
      <c r="S264" s="197"/>
      <c r="T264" s="197"/>
      <c r="U264" s="197"/>
      <c r="V264" s="197"/>
      <c r="W264" s="197"/>
      <c r="X264" s="197"/>
      <c r="Y264" s="197"/>
      <c r="Z264" s="197"/>
      <c r="AA264" s="197"/>
      <c r="AB264" s="197"/>
      <c r="AC264" s="197"/>
      <c r="AD264" s="197"/>
      <c r="AE264" s="197"/>
      <c r="AF264" s="197"/>
      <c r="AG264" s="197"/>
      <c r="AH264" s="197"/>
    </row>
    <row r="265" spans="1:34" s="26" customFormat="1" ht="76.5" customHeight="1">
      <c r="A265" s="141" t="s">
        <v>1127</v>
      </c>
      <c r="B265" s="51" t="s">
        <v>2397</v>
      </c>
      <c r="C265" s="51" t="s">
        <v>3241</v>
      </c>
      <c r="D265" s="51" t="s">
        <v>2402</v>
      </c>
      <c r="E265" s="181" t="s">
        <v>640</v>
      </c>
      <c r="F265" s="54" t="s">
        <v>2746</v>
      </c>
      <c r="G265" s="54" t="s">
        <v>2928</v>
      </c>
      <c r="H265" s="170" t="s">
        <v>2044</v>
      </c>
      <c r="I265" s="44" t="s">
        <v>3034</v>
      </c>
      <c r="J265" s="44" t="s">
        <v>1935</v>
      </c>
      <c r="K265" s="44" t="s">
        <v>1909</v>
      </c>
      <c r="L265" s="44" t="s">
        <v>1916</v>
      </c>
      <c r="M265" s="44" t="s">
        <v>5</v>
      </c>
      <c r="N265" s="44" t="s">
        <v>1</v>
      </c>
      <c r="O265" s="196">
        <f>COUNTIF(Table48[[#This Row],[CMMI Comprehensive Primary Care Plus (CPC+)
Version Date: CY 2021]:[CMS Merit-based Incentive Payment System (MIPS)
Version Date: CY 2021]],"*yes*")</f>
        <v>0</v>
      </c>
      <c r="P265" s="197"/>
      <c r="Q265" s="197"/>
      <c r="R265" s="197"/>
      <c r="S265" s="197"/>
      <c r="T265" s="197"/>
      <c r="U265" s="197"/>
      <c r="V265" s="197"/>
      <c r="W265" s="197"/>
      <c r="X265" s="197"/>
      <c r="Y265" s="197"/>
      <c r="Z265" s="197"/>
      <c r="AA265" s="197"/>
      <c r="AB265" s="197"/>
      <c r="AC265" s="197"/>
      <c r="AD265" s="197"/>
      <c r="AE265" s="197"/>
      <c r="AF265" s="197"/>
      <c r="AG265" s="197"/>
      <c r="AH265" s="197"/>
    </row>
    <row r="266" spans="1:34" s="26" customFormat="1" ht="76.5" customHeight="1">
      <c r="A266" s="250" t="s">
        <v>1128</v>
      </c>
      <c r="B266" s="51" t="s">
        <v>2432</v>
      </c>
      <c r="C266" s="51" t="s">
        <v>588</v>
      </c>
      <c r="D266" s="51" t="s">
        <v>2401</v>
      </c>
      <c r="E266" s="181" t="s">
        <v>585</v>
      </c>
      <c r="F266" s="58"/>
      <c r="G266" s="58"/>
      <c r="H266" s="170" t="s">
        <v>2431</v>
      </c>
      <c r="I266" s="44" t="s">
        <v>1940</v>
      </c>
      <c r="J266" s="44" t="s">
        <v>1922</v>
      </c>
      <c r="K266" s="44" t="s">
        <v>1915</v>
      </c>
      <c r="L266" s="44" t="s">
        <v>1916</v>
      </c>
      <c r="M266" s="44" t="s">
        <v>5</v>
      </c>
      <c r="N266" s="44"/>
      <c r="O266" s="43">
        <f>COUNTIF(Table48[[#This Row],[CMMI Comprehensive Primary Care Plus (CPC+)
Version Date: CY 2021]:[CMS Merit-based Incentive Payment System (MIPS)
Version Date: CY 2021]],"*yes*")</f>
        <v>0</v>
      </c>
      <c r="P266" s="197"/>
      <c r="Q266" s="197"/>
      <c r="R266" s="197"/>
      <c r="S266" s="197"/>
      <c r="T266" s="197"/>
      <c r="U266" s="197"/>
      <c r="V266" s="197"/>
      <c r="W266" s="197"/>
      <c r="X266" s="197"/>
      <c r="Y266" s="197"/>
      <c r="Z266" s="197"/>
      <c r="AA266" s="197"/>
      <c r="AB266" s="197"/>
      <c r="AC266" s="197"/>
      <c r="AD266" s="197"/>
      <c r="AE266" s="197"/>
      <c r="AF266" s="197"/>
      <c r="AG266" s="197"/>
      <c r="AH266" s="197"/>
    </row>
    <row r="267" spans="1:34" s="26" customFormat="1" ht="76.5" customHeight="1">
      <c r="A267" s="232" t="s">
        <v>1129</v>
      </c>
      <c r="B267" s="51" t="s">
        <v>2289</v>
      </c>
      <c r="C267" s="51" t="s">
        <v>283</v>
      </c>
      <c r="D267" s="53" t="s">
        <v>2402</v>
      </c>
      <c r="E267" s="181" t="s">
        <v>1667</v>
      </c>
      <c r="F267" s="58"/>
      <c r="G267" s="58"/>
      <c r="H267" s="170" t="s">
        <v>2054</v>
      </c>
      <c r="I267" s="44" t="s">
        <v>1924</v>
      </c>
      <c r="J267" s="44" t="s">
        <v>1914</v>
      </c>
      <c r="K267" s="44" t="s">
        <v>1909</v>
      </c>
      <c r="L267" s="44" t="s">
        <v>1916</v>
      </c>
      <c r="M267" s="44" t="s">
        <v>1771</v>
      </c>
      <c r="N267" s="44" t="s">
        <v>1</v>
      </c>
      <c r="O267" s="43">
        <f>COUNTIF(Table48[[#This Row],[CMMI Comprehensive Primary Care Plus (CPC+)
Version Date: CY 2021]:[CMS Merit-based Incentive Payment System (MIPS)
Version Date: CY 2021]],"*yes*")</f>
        <v>0</v>
      </c>
      <c r="P267" s="197"/>
      <c r="Q267" s="197"/>
      <c r="R267" s="197"/>
      <c r="S267" s="197"/>
      <c r="T267" s="197"/>
      <c r="U267" s="197"/>
      <c r="V267" s="197"/>
      <c r="W267" s="197"/>
      <c r="X267" s="197"/>
      <c r="Y267" s="197"/>
      <c r="Z267" s="197"/>
      <c r="AA267" s="197"/>
      <c r="AB267" s="197"/>
      <c r="AC267" s="197"/>
      <c r="AD267" s="197"/>
      <c r="AE267" s="197"/>
      <c r="AF267" s="197"/>
      <c r="AG267" s="197"/>
      <c r="AH267" s="197"/>
    </row>
    <row r="268" spans="1:34" s="26" customFormat="1" ht="76.5" customHeight="1">
      <c r="A268" s="141" t="s">
        <v>1130</v>
      </c>
      <c r="B268" s="51" t="s">
        <v>2890</v>
      </c>
      <c r="C268" s="51" t="s">
        <v>284</v>
      </c>
      <c r="D268" s="51" t="s">
        <v>2401</v>
      </c>
      <c r="E268" s="181" t="s">
        <v>240</v>
      </c>
      <c r="F268" s="58"/>
      <c r="G268" s="58"/>
      <c r="H268" s="170" t="s">
        <v>1469</v>
      </c>
      <c r="I268" s="44" t="s">
        <v>1924</v>
      </c>
      <c r="J268" s="44" t="s">
        <v>1925</v>
      </c>
      <c r="K268" s="44" t="s">
        <v>1909</v>
      </c>
      <c r="L268" s="44" t="s">
        <v>1950</v>
      </c>
      <c r="M268" s="44" t="s">
        <v>327</v>
      </c>
      <c r="N268" s="44" t="s">
        <v>1</v>
      </c>
      <c r="O268" s="43">
        <f>COUNTIF(Table48[[#This Row],[CMMI Comprehensive Primary Care Plus (CPC+)
Version Date: CY 2021]:[CMS Merit-based Incentive Payment System (MIPS)
Version Date: CY 2021]],"*yes*")</f>
        <v>0</v>
      </c>
      <c r="P268" s="197"/>
      <c r="Q268" s="197"/>
      <c r="R268" s="197"/>
      <c r="S268" s="197"/>
      <c r="T268" s="197"/>
      <c r="U268" s="197"/>
      <c r="V268" s="197"/>
      <c r="W268" s="197"/>
      <c r="X268" s="197"/>
      <c r="Y268" s="197"/>
      <c r="Z268" s="197" t="s">
        <v>1</v>
      </c>
      <c r="AA268" s="197" t="s">
        <v>3237</v>
      </c>
      <c r="AB268" s="197"/>
      <c r="AC268" s="197"/>
      <c r="AD268" s="197"/>
      <c r="AE268" s="197"/>
      <c r="AF268" s="197"/>
      <c r="AG268" s="197"/>
      <c r="AH268" s="197"/>
    </row>
    <row r="269" spans="1:34" s="26" customFormat="1" ht="76.5" customHeight="1">
      <c r="A269" s="232" t="s">
        <v>1131</v>
      </c>
      <c r="B269" s="51" t="s">
        <v>2891</v>
      </c>
      <c r="C269" s="51" t="s">
        <v>285</v>
      </c>
      <c r="D269" s="52" t="s">
        <v>2401</v>
      </c>
      <c r="E269" s="181" t="s">
        <v>240</v>
      </c>
      <c r="F269" s="58"/>
      <c r="G269" s="58"/>
      <c r="H269" s="170" t="s">
        <v>1470</v>
      </c>
      <c r="I269" s="44" t="s">
        <v>1924</v>
      </c>
      <c r="J269" s="44" t="s">
        <v>1925</v>
      </c>
      <c r="K269" s="44" t="s">
        <v>1909</v>
      </c>
      <c r="L269" s="44" t="s">
        <v>1950</v>
      </c>
      <c r="M269" s="44" t="s">
        <v>327</v>
      </c>
      <c r="N269" s="44"/>
      <c r="O269" s="43">
        <f>COUNTIF(Table48[[#This Row],[CMMI Comprehensive Primary Care Plus (CPC+)
Version Date: CY 2021]:[CMS Merit-based Incentive Payment System (MIPS)
Version Date: CY 2021]],"*yes*")</f>
        <v>0</v>
      </c>
      <c r="P269" s="197"/>
      <c r="Q269" s="197"/>
      <c r="R269" s="197"/>
      <c r="S269" s="197"/>
      <c r="T269" s="197"/>
      <c r="U269" s="197"/>
      <c r="V269" s="197"/>
      <c r="W269" s="197"/>
      <c r="X269" s="197"/>
      <c r="Y269" s="197"/>
      <c r="Z269" s="197" t="s">
        <v>1</v>
      </c>
      <c r="AA269" s="197" t="s">
        <v>3238</v>
      </c>
      <c r="AB269" s="197"/>
      <c r="AC269" s="197"/>
      <c r="AD269" s="197"/>
      <c r="AE269" s="197"/>
      <c r="AF269" s="197"/>
      <c r="AG269" s="197"/>
      <c r="AH269" s="197"/>
    </row>
    <row r="270" spans="1:34" s="26" customFormat="1" ht="76.5" customHeight="1">
      <c r="A270" s="141" t="s">
        <v>1132</v>
      </c>
      <c r="B270" s="51" t="s">
        <v>918</v>
      </c>
      <c r="C270" s="51" t="s">
        <v>1679</v>
      </c>
      <c r="D270" s="52" t="s">
        <v>2401</v>
      </c>
      <c r="E270" s="181" t="s">
        <v>1976</v>
      </c>
      <c r="F270" s="58" t="s">
        <v>2600</v>
      </c>
      <c r="G270" s="58"/>
      <c r="H270" s="170" t="s">
        <v>919</v>
      </c>
      <c r="I270" s="44" t="s">
        <v>1911</v>
      </c>
      <c r="J270" s="44" t="s">
        <v>1914</v>
      </c>
      <c r="K270" s="44" t="s">
        <v>1909</v>
      </c>
      <c r="L270" s="44" t="s">
        <v>1916</v>
      </c>
      <c r="M270" s="44" t="s">
        <v>327</v>
      </c>
      <c r="N270" s="44" t="s">
        <v>1</v>
      </c>
      <c r="O270" s="43">
        <f>COUNTIF(Table48[[#This Row],[CMMI Comprehensive Primary Care Plus (CPC+)
Version Date: CY 2021]:[CMS Merit-based Incentive Payment System (MIPS)
Version Date: CY 2021]],"*yes*")</f>
        <v>1</v>
      </c>
      <c r="P270" s="197"/>
      <c r="Q270" s="197"/>
      <c r="R270" s="197"/>
      <c r="S270" s="197"/>
      <c r="T270" s="197"/>
      <c r="U270" s="197"/>
      <c r="V270" s="197"/>
      <c r="W270" s="197" t="s">
        <v>1</v>
      </c>
      <c r="X270" s="197"/>
      <c r="Y270" s="197"/>
      <c r="Z270" s="197"/>
      <c r="AA270" s="197"/>
      <c r="AB270" s="197"/>
      <c r="AC270" s="197"/>
      <c r="AD270" s="197"/>
      <c r="AE270" s="197"/>
      <c r="AF270" s="197"/>
      <c r="AG270" s="197"/>
      <c r="AH270" s="197"/>
    </row>
    <row r="271" spans="1:34" s="26" customFormat="1" ht="76.5" customHeight="1">
      <c r="A271" s="232" t="s">
        <v>1133</v>
      </c>
      <c r="B271" s="51" t="s">
        <v>931</v>
      </c>
      <c r="C271" s="51" t="s">
        <v>3172</v>
      </c>
      <c r="D271" s="52" t="s">
        <v>2402</v>
      </c>
      <c r="E271" s="181" t="s">
        <v>1699</v>
      </c>
      <c r="F271" s="58" t="s">
        <v>2594</v>
      </c>
      <c r="G271" s="58"/>
      <c r="H271" s="170" t="s">
        <v>932</v>
      </c>
      <c r="I271" s="44" t="s">
        <v>1911</v>
      </c>
      <c r="J271" s="44" t="s">
        <v>1918</v>
      </c>
      <c r="K271" s="44" t="s">
        <v>1909</v>
      </c>
      <c r="L271" s="44" t="s">
        <v>1950</v>
      </c>
      <c r="M271" s="44" t="s">
        <v>1771</v>
      </c>
      <c r="N271" s="44" t="s">
        <v>1</v>
      </c>
      <c r="O271" s="43">
        <f>COUNTIF(Table48[[#This Row],[CMMI Comprehensive Primary Care Plus (CPC+)
Version Date: CY 2021]:[CMS Merit-based Incentive Payment System (MIPS)
Version Date: CY 2021]],"*yes*")</f>
        <v>1</v>
      </c>
      <c r="P271" s="197"/>
      <c r="Q271" s="197"/>
      <c r="R271" s="197"/>
      <c r="S271" s="197"/>
      <c r="T271" s="197"/>
      <c r="U271" s="197"/>
      <c r="V271" s="197"/>
      <c r="W271" s="197" t="s">
        <v>1</v>
      </c>
      <c r="X271" s="197"/>
      <c r="Y271" s="197"/>
      <c r="Z271" s="197"/>
      <c r="AA271" s="197"/>
      <c r="AB271" s="197"/>
      <c r="AC271" s="197"/>
      <c r="AD271" s="197"/>
      <c r="AE271" s="197"/>
      <c r="AF271" s="197"/>
      <c r="AG271" s="197"/>
      <c r="AH271" s="197"/>
    </row>
    <row r="272" spans="1:34" s="26" customFormat="1" ht="76.5" customHeight="1">
      <c r="A272" s="141" t="s">
        <v>1134</v>
      </c>
      <c r="B272" s="51" t="s">
        <v>2434</v>
      </c>
      <c r="C272" s="51" t="s">
        <v>51</v>
      </c>
      <c r="D272" s="51" t="s">
        <v>2402</v>
      </c>
      <c r="E272" s="181" t="s">
        <v>1979</v>
      </c>
      <c r="F272" s="58"/>
      <c r="G272" s="58"/>
      <c r="H272" s="170" t="s">
        <v>2055</v>
      </c>
      <c r="I272" s="44" t="s">
        <v>1924</v>
      </c>
      <c r="J272" s="44" t="s">
        <v>97</v>
      </c>
      <c r="K272" s="44" t="s">
        <v>1909</v>
      </c>
      <c r="L272" s="44" t="s">
        <v>1950</v>
      </c>
      <c r="M272" s="44" t="s">
        <v>327</v>
      </c>
      <c r="N272" s="44"/>
      <c r="O272" s="43">
        <f>COUNTIF(Table48[[#This Row],[CMMI Comprehensive Primary Care Plus (CPC+)
Version Date: CY 2021]:[CMS Merit-based Incentive Payment System (MIPS)
Version Date: CY 2021]],"*yes*")</f>
        <v>0</v>
      </c>
      <c r="P272" s="197"/>
      <c r="Q272" s="197"/>
      <c r="R272" s="197"/>
      <c r="S272" s="197"/>
      <c r="T272" s="197"/>
      <c r="U272" s="197"/>
      <c r="V272" s="197"/>
      <c r="W272" s="197"/>
      <c r="X272" s="197"/>
      <c r="Y272" s="197"/>
      <c r="Z272" s="197" t="s">
        <v>3400</v>
      </c>
      <c r="AA272" s="197"/>
      <c r="AB272" s="197"/>
      <c r="AC272" s="197"/>
      <c r="AD272" s="197"/>
      <c r="AE272" s="197"/>
      <c r="AF272" s="197"/>
      <c r="AG272" s="197" t="s">
        <v>1854</v>
      </c>
      <c r="AH272" s="197"/>
    </row>
    <row r="273" spans="1:34" s="26" customFormat="1" ht="76.5" customHeight="1">
      <c r="A273" s="141" t="s">
        <v>363</v>
      </c>
      <c r="B273" s="51" t="s">
        <v>74</v>
      </c>
      <c r="C273" s="51" t="s">
        <v>2433</v>
      </c>
      <c r="D273" s="52" t="s">
        <v>2402</v>
      </c>
      <c r="E273" s="181" t="s">
        <v>1979</v>
      </c>
      <c r="F273" s="54"/>
      <c r="G273" s="54"/>
      <c r="H273" s="170" t="s">
        <v>3064</v>
      </c>
      <c r="I273" s="44" t="s">
        <v>1924</v>
      </c>
      <c r="J273" s="44" t="s">
        <v>97</v>
      </c>
      <c r="K273" s="44" t="s">
        <v>1909</v>
      </c>
      <c r="L273" s="44" t="s">
        <v>1950</v>
      </c>
      <c r="M273" s="44" t="s">
        <v>327</v>
      </c>
      <c r="N273" s="44"/>
      <c r="O273" s="43">
        <f>COUNTIF(Table48[[#This Row],[CMMI Comprehensive Primary Care Plus (CPC+)
Version Date: CY 2021]:[CMS Merit-based Incentive Payment System (MIPS)
Version Date: CY 2021]],"*yes*")</f>
        <v>0</v>
      </c>
      <c r="P273" s="212"/>
      <c r="Q273" s="197"/>
      <c r="R273" s="197"/>
      <c r="S273" s="197"/>
      <c r="T273" s="197"/>
      <c r="U273" s="197"/>
      <c r="V273" s="197"/>
      <c r="W273" s="197"/>
      <c r="X273" s="197"/>
      <c r="Y273" s="197"/>
      <c r="Z273" s="197" t="s">
        <v>3401</v>
      </c>
      <c r="AA273" s="197"/>
      <c r="AB273" s="197"/>
      <c r="AC273" s="197"/>
      <c r="AD273" s="197"/>
      <c r="AE273" s="197"/>
      <c r="AF273" s="197"/>
      <c r="AG273" s="197" t="s">
        <v>1854</v>
      </c>
      <c r="AH273" s="197"/>
    </row>
    <row r="274" spans="1:34" s="26" customFormat="1" ht="76.5" customHeight="1">
      <c r="A274" s="232" t="s">
        <v>1135</v>
      </c>
      <c r="B274" s="51" t="s">
        <v>847</v>
      </c>
      <c r="C274" s="51" t="s">
        <v>1087</v>
      </c>
      <c r="D274" s="51" t="s">
        <v>2402</v>
      </c>
      <c r="E274" s="181" t="s">
        <v>1699</v>
      </c>
      <c r="F274" s="58" t="s">
        <v>2705</v>
      </c>
      <c r="G274" s="58"/>
      <c r="H274" s="170" t="s">
        <v>1822</v>
      </c>
      <c r="I274" s="44" t="s">
        <v>1911</v>
      </c>
      <c r="J274" s="44" t="s">
        <v>1918</v>
      </c>
      <c r="K274" s="44" t="s">
        <v>1927</v>
      </c>
      <c r="L274" s="44" t="s">
        <v>1950</v>
      </c>
      <c r="M274" s="44" t="s">
        <v>1771</v>
      </c>
      <c r="N274" s="44" t="s">
        <v>1</v>
      </c>
      <c r="O274" s="43">
        <f>COUNTIF(Table48[[#This Row],[CMMI Comprehensive Primary Care Plus (CPC+)
Version Date: CY 2021]:[CMS Merit-based Incentive Payment System (MIPS)
Version Date: CY 2021]],"*yes*")</f>
        <v>1</v>
      </c>
      <c r="P274" s="213"/>
      <c r="Q274" s="214"/>
      <c r="R274" s="197"/>
      <c r="S274" s="197"/>
      <c r="T274" s="197"/>
      <c r="U274" s="197"/>
      <c r="V274" s="197"/>
      <c r="W274" s="197" t="s">
        <v>1</v>
      </c>
      <c r="X274" s="197"/>
      <c r="Y274" s="197"/>
      <c r="Z274" s="197"/>
      <c r="AA274" s="197"/>
      <c r="AB274" s="197"/>
      <c r="AC274" s="197"/>
      <c r="AD274" s="197"/>
      <c r="AE274" s="197"/>
      <c r="AF274" s="197"/>
      <c r="AG274" s="197"/>
      <c r="AH274" s="197"/>
    </row>
    <row r="275" spans="1:34" s="26" customFormat="1" ht="76.5" customHeight="1">
      <c r="A275" s="141" t="s">
        <v>1136</v>
      </c>
      <c r="B275" s="51" t="s">
        <v>1619</v>
      </c>
      <c r="C275" s="51" t="s">
        <v>1088</v>
      </c>
      <c r="D275" s="52" t="s">
        <v>2402</v>
      </c>
      <c r="E275" s="181" t="s">
        <v>1712</v>
      </c>
      <c r="F275" s="58" t="s">
        <v>2812</v>
      </c>
      <c r="G275" s="58"/>
      <c r="H275" s="170" t="s">
        <v>848</v>
      </c>
      <c r="I275" s="189" t="s">
        <v>1924</v>
      </c>
      <c r="J275" s="44" t="s">
        <v>1928</v>
      </c>
      <c r="K275" s="44" t="s">
        <v>1909</v>
      </c>
      <c r="L275" s="44" t="s">
        <v>2230</v>
      </c>
      <c r="M275" s="44" t="s">
        <v>1771</v>
      </c>
      <c r="N275" s="44" t="s">
        <v>1</v>
      </c>
      <c r="O275" s="43">
        <f>COUNTIF(Table48[[#This Row],[CMMI Comprehensive Primary Care Plus (CPC+)
Version Date: CY 2021]:[CMS Merit-based Incentive Payment System (MIPS)
Version Date: CY 2021]],"*yes*")</f>
        <v>1</v>
      </c>
      <c r="P275" s="197"/>
      <c r="Q275" s="197"/>
      <c r="R275" s="212"/>
      <c r="S275" s="197"/>
      <c r="T275" s="197"/>
      <c r="U275" s="197"/>
      <c r="V275" s="197"/>
      <c r="W275" s="197" t="s">
        <v>1</v>
      </c>
      <c r="X275" s="197"/>
      <c r="Y275" s="197"/>
      <c r="Z275" s="197"/>
      <c r="AA275" s="197"/>
      <c r="AB275" s="197"/>
      <c r="AC275" s="197"/>
      <c r="AD275" s="197"/>
      <c r="AE275" s="197"/>
      <c r="AF275" s="197"/>
      <c r="AG275" s="197"/>
      <c r="AH275" s="197"/>
    </row>
    <row r="276" spans="1:34" s="26" customFormat="1" ht="76.5" customHeight="1">
      <c r="A276" s="232" t="s">
        <v>1137</v>
      </c>
      <c r="B276" s="51" t="s">
        <v>849</v>
      </c>
      <c r="C276" s="51" t="s">
        <v>1089</v>
      </c>
      <c r="D276" s="53" t="s">
        <v>2402</v>
      </c>
      <c r="E276" s="181" t="s">
        <v>1712</v>
      </c>
      <c r="F276" s="58" t="s">
        <v>2786</v>
      </c>
      <c r="G276" s="58"/>
      <c r="H276" s="170" t="s">
        <v>850</v>
      </c>
      <c r="I276" s="187" t="s">
        <v>1924</v>
      </c>
      <c r="J276" s="44" t="s">
        <v>1928</v>
      </c>
      <c r="K276" s="44" t="s">
        <v>1909</v>
      </c>
      <c r="L276" s="44" t="s">
        <v>2230</v>
      </c>
      <c r="M276" s="44" t="s">
        <v>1771</v>
      </c>
      <c r="N276" s="44" t="s">
        <v>1</v>
      </c>
      <c r="O276" s="43">
        <f>COUNTIF(Table48[[#This Row],[CMMI Comprehensive Primary Care Plus (CPC+)
Version Date: CY 2021]:[CMS Merit-based Incentive Payment System (MIPS)
Version Date: CY 2021]],"*yes*")</f>
        <v>0</v>
      </c>
      <c r="P276" s="197"/>
      <c r="Q276" s="197"/>
      <c r="R276" s="197"/>
      <c r="S276" s="197"/>
      <c r="T276" s="197"/>
      <c r="U276" s="197"/>
      <c r="V276" s="197"/>
      <c r="W276" s="197"/>
      <c r="X276" s="197"/>
      <c r="Y276" s="197"/>
      <c r="Z276" s="197"/>
      <c r="AA276" s="197"/>
      <c r="AB276" s="197"/>
      <c r="AC276" s="197"/>
      <c r="AD276" s="197"/>
      <c r="AE276" s="197"/>
      <c r="AF276" s="197"/>
      <c r="AG276" s="197"/>
      <c r="AH276" s="197"/>
    </row>
    <row r="277" spans="1:34" s="26" customFormat="1" ht="76.5" customHeight="1">
      <c r="A277" s="250" t="s">
        <v>1138</v>
      </c>
      <c r="B277" s="51" t="s">
        <v>851</v>
      </c>
      <c r="C277" s="51" t="s">
        <v>1090</v>
      </c>
      <c r="D277" s="53" t="s">
        <v>2401</v>
      </c>
      <c r="E277" s="181" t="s">
        <v>1971</v>
      </c>
      <c r="F277" s="58" t="s">
        <v>2560</v>
      </c>
      <c r="G277" s="58"/>
      <c r="H277" s="170" t="s">
        <v>852</v>
      </c>
      <c r="I277" s="187" t="s">
        <v>3023</v>
      </c>
      <c r="J277" s="44" t="s">
        <v>1936</v>
      </c>
      <c r="K277" s="44" t="s">
        <v>1909</v>
      </c>
      <c r="L277" s="44" t="s">
        <v>2399</v>
      </c>
      <c r="M277" s="44" t="s">
        <v>1771</v>
      </c>
      <c r="N277" s="44"/>
      <c r="O277" s="43">
        <f>COUNTIF(Table48[[#This Row],[CMMI Comprehensive Primary Care Plus (CPC+)
Version Date: CY 2021]:[CMS Merit-based Incentive Payment System (MIPS)
Version Date: CY 2021]],"*yes*")</f>
        <v>0</v>
      </c>
      <c r="P277" s="197"/>
      <c r="Q277" s="197"/>
      <c r="R277" s="197"/>
      <c r="S277" s="197"/>
      <c r="T277" s="197"/>
      <c r="U277" s="197"/>
      <c r="V277" s="197"/>
      <c r="W277" s="197"/>
      <c r="X277" s="197"/>
      <c r="Y277" s="197"/>
      <c r="Z277" s="197"/>
      <c r="AA277" s="197"/>
      <c r="AB277" s="197"/>
      <c r="AC277" s="197"/>
      <c r="AD277" s="197"/>
      <c r="AE277" s="197"/>
      <c r="AF277" s="197"/>
      <c r="AG277" s="197"/>
      <c r="AH277" s="197"/>
    </row>
    <row r="278" spans="1:34" s="26" customFormat="1" ht="76.5" customHeight="1">
      <c r="A278" s="250" t="s">
        <v>1139</v>
      </c>
      <c r="B278" s="51" t="s">
        <v>853</v>
      </c>
      <c r="C278" s="51" t="s">
        <v>1091</v>
      </c>
      <c r="D278" s="53" t="s">
        <v>2401</v>
      </c>
      <c r="E278" s="181" t="s">
        <v>1971</v>
      </c>
      <c r="F278" s="58" t="s">
        <v>2557</v>
      </c>
      <c r="G278" s="58"/>
      <c r="H278" s="170" t="s">
        <v>854</v>
      </c>
      <c r="I278" s="187" t="s">
        <v>1907</v>
      </c>
      <c r="J278" s="44" t="s">
        <v>1936</v>
      </c>
      <c r="K278" s="44" t="s">
        <v>1909</v>
      </c>
      <c r="L278" s="44" t="s">
        <v>2399</v>
      </c>
      <c r="M278" s="44" t="s">
        <v>1771</v>
      </c>
      <c r="N278" s="44"/>
      <c r="O278" s="43">
        <f>COUNTIF(Table48[[#This Row],[CMMI Comprehensive Primary Care Plus (CPC+)
Version Date: CY 2021]:[CMS Merit-based Incentive Payment System (MIPS)
Version Date: CY 2021]],"*yes*")</f>
        <v>1</v>
      </c>
      <c r="P278" s="215"/>
      <c r="Q278" s="216"/>
      <c r="R278" s="217"/>
      <c r="S278" s="197"/>
      <c r="T278" s="197"/>
      <c r="U278" s="197"/>
      <c r="V278" s="197"/>
      <c r="W278" s="197" t="s">
        <v>1</v>
      </c>
      <c r="X278" s="214"/>
      <c r="Y278" s="197"/>
      <c r="Z278" s="197"/>
      <c r="AA278" s="197"/>
      <c r="AB278" s="197"/>
      <c r="AC278" s="197"/>
      <c r="AD278" s="197"/>
      <c r="AE278" s="197"/>
      <c r="AF278" s="197"/>
      <c r="AG278" s="197"/>
      <c r="AH278" s="197"/>
    </row>
    <row r="279" spans="1:34" s="26" customFormat="1" ht="76.5" customHeight="1">
      <c r="A279" s="141" t="s">
        <v>1140</v>
      </c>
      <c r="B279" s="51" t="s">
        <v>3567</v>
      </c>
      <c r="C279" s="51" t="s">
        <v>3568</v>
      </c>
      <c r="D279" s="53" t="s">
        <v>2401</v>
      </c>
      <c r="E279" s="181" t="s">
        <v>1971</v>
      </c>
      <c r="F279" s="58"/>
      <c r="G279" s="58"/>
      <c r="H279" s="170" t="s">
        <v>3569</v>
      </c>
      <c r="I279" s="44" t="s">
        <v>1907</v>
      </c>
      <c r="J279" s="44" t="s">
        <v>1925</v>
      </c>
      <c r="K279" s="44" t="s">
        <v>1909</v>
      </c>
      <c r="L279" s="44" t="s">
        <v>1910</v>
      </c>
      <c r="M279" s="44" t="s">
        <v>327</v>
      </c>
      <c r="N279" s="44"/>
      <c r="O279" s="43">
        <f>COUNTIF(Table48[[#This Row],[CMMI Comprehensive Primary Care Plus (CPC+)
Version Date: CY 2021]:[CMS Merit-based Incentive Payment System (MIPS)
Version Date: CY 2021]],"*yes*")</f>
        <v>0</v>
      </c>
      <c r="P279" s="218"/>
      <c r="Q279" s="219"/>
      <c r="R279" s="219"/>
      <c r="S279" s="197"/>
      <c r="T279" s="197"/>
      <c r="U279" s="197"/>
      <c r="V279" s="197"/>
      <c r="W279" s="197"/>
      <c r="X279" s="197"/>
      <c r="Y279" s="197"/>
      <c r="Z279" s="197"/>
      <c r="AA279" s="197"/>
      <c r="AB279" s="197"/>
      <c r="AC279" s="197"/>
      <c r="AD279" s="197"/>
      <c r="AE279" s="197"/>
      <c r="AF279" s="197"/>
      <c r="AG279" s="197"/>
      <c r="AH279" s="197"/>
    </row>
    <row r="280" spans="1:34" s="26" customFormat="1" ht="76.5" customHeight="1">
      <c r="A280" s="232" t="s">
        <v>1141</v>
      </c>
      <c r="B280" s="51" t="s">
        <v>3570</v>
      </c>
      <c r="C280" s="51" t="s">
        <v>3571</v>
      </c>
      <c r="D280" s="51" t="s">
        <v>2401</v>
      </c>
      <c r="E280" s="181" t="s">
        <v>1971</v>
      </c>
      <c r="F280" s="58"/>
      <c r="G280" s="58"/>
      <c r="H280" s="170" t="s">
        <v>3572</v>
      </c>
      <c r="I280" s="44" t="s">
        <v>1907</v>
      </c>
      <c r="J280" s="44" t="s">
        <v>1925</v>
      </c>
      <c r="K280" s="44" t="s">
        <v>1909</v>
      </c>
      <c r="L280" s="44" t="s">
        <v>1910</v>
      </c>
      <c r="M280" s="245" t="s">
        <v>327</v>
      </c>
      <c r="N280" s="245"/>
      <c r="O280" s="43">
        <f>COUNTIF(Table48[[#This Row],[CMMI Comprehensive Primary Care Plus (CPC+)
Version Date: CY 2021]:[CMS Merit-based Incentive Payment System (MIPS)
Version Date: CY 2021]],"*yes*")</f>
        <v>0</v>
      </c>
      <c r="P280" s="219"/>
      <c r="Q280" s="197"/>
      <c r="R280" s="197"/>
      <c r="S280" s="197"/>
      <c r="T280" s="44"/>
      <c r="U280" s="197"/>
      <c r="V280" s="197"/>
      <c r="W280" s="197"/>
      <c r="X280" s="197"/>
      <c r="Y280" s="197"/>
      <c r="Z280" s="197"/>
      <c r="AA280" s="197"/>
      <c r="AB280" s="44"/>
      <c r="AC280" s="197"/>
      <c r="AD280" s="197"/>
      <c r="AE280" s="44"/>
      <c r="AF280" s="197"/>
      <c r="AG280" s="197"/>
      <c r="AH280" s="44"/>
    </row>
    <row r="281" spans="1:34" s="26" customFormat="1" ht="76.5" customHeight="1">
      <c r="A281" s="141" t="s">
        <v>1143</v>
      </c>
      <c r="B281" s="51" t="s">
        <v>2868</v>
      </c>
      <c r="C281" s="51" t="s">
        <v>2870</v>
      </c>
      <c r="D281" s="51" t="s">
        <v>2401</v>
      </c>
      <c r="E281" s="181" t="s">
        <v>1971</v>
      </c>
      <c r="F281" s="58" t="s">
        <v>2871</v>
      </c>
      <c r="G281" s="58"/>
      <c r="H281" s="170" t="s">
        <v>2869</v>
      </c>
      <c r="I281" s="44" t="s">
        <v>1907</v>
      </c>
      <c r="J281" s="44" t="s">
        <v>1925</v>
      </c>
      <c r="K281" s="44" t="s">
        <v>1909</v>
      </c>
      <c r="L281" s="44" t="s">
        <v>1910</v>
      </c>
      <c r="M281" s="44" t="s">
        <v>327</v>
      </c>
      <c r="N281" s="44"/>
      <c r="O281" s="43">
        <f>COUNTIF(Table48[[#This Row],[CMMI Comprehensive Primary Care Plus (CPC+)
Version Date: CY 2021]:[CMS Merit-based Incentive Payment System (MIPS)
Version Date: CY 2021]],"*yes*")</f>
        <v>1</v>
      </c>
      <c r="P281" s="197"/>
      <c r="Q281" s="197"/>
      <c r="R281" s="197"/>
      <c r="S281" s="197"/>
      <c r="T281" s="197"/>
      <c r="U281" s="197"/>
      <c r="V281" s="197"/>
      <c r="W281" s="197" t="s">
        <v>1</v>
      </c>
      <c r="X281" s="197"/>
      <c r="Y281" s="197"/>
      <c r="Z281" s="197"/>
      <c r="AA281" s="197"/>
      <c r="AB281" s="197"/>
      <c r="AC281" s="197"/>
      <c r="AD281" s="197"/>
      <c r="AE281" s="197"/>
      <c r="AF281" s="197"/>
      <c r="AG281" s="197"/>
      <c r="AH281" s="197"/>
    </row>
    <row r="282" spans="1:34" s="26" customFormat="1" ht="76.5" customHeight="1">
      <c r="A282" s="232" t="s">
        <v>1144</v>
      </c>
      <c r="B282" s="51" t="s">
        <v>2290</v>
      </c>
      <c r="C282" s="51" t="s">
        <v>1092</v>
      </c>
      <c r="D282" s="51" t="s">
        <v>2401</v>
      </c>
      <c r="E282" s="181" t="s">
        <v>1668</v>
      </c>
      <c r="F282" s="58" t="s">
        <v>2586</v>
      </c>
      <c r="G282" s="58"/>
      <c r="H282" s="170" t="s">
        <v>855</v>
      </c>
      <c r="I282" s="44" t="s">
        <v>3034</v>
      </c>
      <c r="J282" s="44" t="s">
        <v>1918</v>
      </c>
      <c r="K282" s="44" t="s">
        <v>1909</v>
      </c>
      <c r="L282" s="44" t="s">
        <v>1916</v>
      </c>
      <c r="M282" s="44" t="s">
        <v>1771</v>
      </c>
      <c r="N282" s="44"/>
      <c r="O282" s="43">
        <f>COUNTIF(Table48[[#This Row],[CMMI Comprehensive Primary Care Plus (CPC+)
Version Date: CY 2021]:[CMS Merit-based Incentive Payment System (MIPS)
Version Date: CY 2021]],"*yes*")</f>
        <v>1</v>
      </c>
      <c r="P282" s="197"/>
      <c r="Q282" s="197"/>
      <c r="R282" s="197"/>
      <c r="S282" s="197"/>
      <c r="T282" s="197"/>
      <c r="U282" s="197"/>
      <c r="V282" s="197"/>
      <c r="W282" s="197" t="s">
        <v>1</v>
      </c>
      <c r="X282" s="197" t="s">
        <v>2499</v>
      </c>
      <c r="Y282" s="197"/>
      <c r="Z282" s="197" t="s">
        <v>1857</v>
      </c>
      <c r="AA282" s="197"/>
      <c r="AB282" s="197"/>
      <c r="AC282" s="197"/>
      <c r="AD282" s="197"/>
      <c r="AE282" s="197"/>
      <c r="AF282" s="197"/>
      <c r="AG282" s="197"/>
      <c r="AH282" s="197"/>
    </row>
    <row r="283" spans="1:34" s="26" customFormat="1" ht="76.5" customHeight="1">
      <c r="A283" s="141" t="s">
        <v>364</v>
      </c>
      <c r="B283" s="51" t="s">
        <v>2291</v>
      </c>
      <c r="C283" s="51" t="s">
        <v>1093</v>
      </c>
      <c r="D283" s="52" t="s">
        <v>2402</v>
      </c>
      <c r="E283" s="181" t="s">
        <v>1668</v>
      </c>
      <c r="F283" s="58" t="s">
        <v>2621</v>
      </c>
      <c r="G283" s="58"/>
      <c r="H283" s="170" t="s">
        <v>856</v>
      </c>
      <c r="I283" s="44" t="s">
        <v>3034</v>
      </c>
      <c r="J283" s="44" t="s">
        <v>1918</v>
      </c>
      <c r="K283" s="44" t="s">
        <v>1909</v>
      </c>
      <c r="L283" s="44" t="s">
        <v>1916</v>
      </c>
      <c r="M283" s="44" t="s">
        <v>1771</v>
      </c>
      <c r="N283" s="44"/>
      <c r="O283" s="43">
        <f>COUNTIF(Table48[[#This Row],[CMMI Comprehensive Primary Care Plus (CPC+)
Version Date: CY 2021]:[CMS Merit-based Incentive Payment System (MIPS)
Version Date: CY 2021]],"*yes*")</f>
        <v>1</v>
      </c>
      <c r="P283" s="197"/>
      <c r="Q283" s="197"/>
      <c r="R283" s="197"/>
      <c r="S283" s="197"/>
      <c r="T283" s="197"/>
      <c r="U283" s="197"/>
      <c r="V283" s="197"/>
      <c r="W283" s="197" t="s">
        <v>1</v>
      </c>
      <c r="X283" s="197" t="s">
        <v>2499</v>
      </c>
      <c r="Y283" s="197"/>
      <c r="Z283" s="197"/>
      <c r="AA283" s="197"/>
      <c r="AB283" s="197" t="s">
        <v>1</v>
      </c>
      <c r="AC283" s="197"/>
      <c r="AD283" s="197"/>
      <c r="AE283" s="197"/>
      <c r="AF283" s="197"/>
      <c r="AG283" s="197"/>
      <c r="AH283" s="197"/>
    </row>
    <row r="284" spans="1:34" s="26" customFormat="1" ht="76.5" customHeight="1">
      <c r="A284" s="232" t="s">
        <v>1145</v>
      </c>
      <c r="B284" s="51" t="s">
        <v>2292</v>
      </c>
      <c r="C284" s="51" t="s">
        <v>286</v>
      </c>
      <c r="D284" s="51" t="s">
        <v>2401</v>
      </c>
      <c r="E284" s="181" t="s">
        <v>1667</v>
      </c>
      <c r="F284" s="58"/>
      <c r="G284" s="58"/>
      <c r="H284" s="170" t="s">
        <v>1471</v>
      </c>
      <c r="I284" s="44" t="s">
        <v>1924</v>
      </c>
      <c r="J284" s="44" t="s">
        <v>1928</v>
      </c>
      <c r="K284" s="44" t="s">
        <v>1909</v>
      </c>
      <c r="L284" s="44" t="s">
        <v>1916</v>
      </c>
      <c r="M284" s="44" t="s">
        <v>1771</v>
      </c>
      <c r="N284" s="44" t="s">
        <v>1</v>
      </c>
      <c r="O284" s="43">
        <f>COUNTIF(Table48[[#This Row],[CMMI Comprehensive Primary Care Plus (CPC+)
Version Date: CY 2021]:[CMS Merit-based Incentive Payment System (MIPS)
Version Date: CY 2021]],"*yes*")</f>
        <v>0</v>
      </c>
      <c r="P284" s="197"/>
      <c r="Q284" s="197"/>
      <c r="R284" s="197"/>
      <c r="S284" s="197"/>
      <c r="T284" s="197"/>
      <c r="U284" s="197"/>
      <c r="V284" s="197"/>
      <c r="W284" s="197"/>
      <c r="X284" s="197"/>
      <c r="Y284" s="197"/>
      <c r="Z284" s="197" t="s">
        <v>1</v>
      </c>
      <c r="AA284" s="197" t="s">
        <v>3236</v>
      </c>
      <c r="AB284" s="197"/>
      <c r="AC284" s="197"/>
      <c r="AD284" s="197"/>
      <c r="AE284" s="197"/>
      <c r="AF284" s="197"/>
      <c r="AG284" s="197"/>
      <c r="AH284" s="197"/>
    </row>
    <row r="285" spans="1:34" s="26" customFormat="1" ht="76.5" customHeight="1">
      <c r="A285" s="141" t="s">
        <v>1146</v>
      </c>
      <c r="B285" s="51" t="s">
        <v>2293</v>
      </c>
      <c r="C285" s="51" t="s">
        <v>287</v>
      </c>
      <c r="D285" s="51" t="s">
        <v>2402</v>
      </c>
      <c r="E285" s="181" t="s">
        <v>1667</v>
      </c>
      <c r="F285" s="58"/>
      <c r="G285" s="58"/>
      <c r="H285" s="170" t="s">
        <v>1472</v>
      </c>
      <c r="I285" s="44" t="s">
        <v>1924</v>
      </c>
      <c r="J285" s="44" t="s">
        <v>1928</v>
      </c>
      <c r="K285" s="44" t="s">
        <v>1909</v>
      </c>
      <c r="L285" s="44" t="s">
        <v>1916</v>
      </c>
      <c r="M285" s="44" t="s">
        <v>1771</v>
      </c>
      <c r="N285" s="44"/>
      <c r="O285" s="43">
        <f>COUNTIF(Table48[[#This Row],[CMMI Comprehensive Primary Care Plus (CPC+)
Version Date: CY 2021]:[CMS Merit-based Incentive Payment System (MIPS)
Version Date: CY 2021]],"*yes*")</f>
        <v>0</v>
      </c>
      <c r="P285" s="197"/>
      <c r="Q285" s="197"/>
      <c r="R285" s="197"/>
      <c r="S285" s="197"/>
      <c r="T285" s="197"/>
      <c r="U285" s="197"/>
      <c r="V285" s="197"/>
      <c r="W285" s="197"/>
      <c r="X285" s="197"/>
      <c r="Y285" s="197"/>
      <c r="Z285" s="197"/>
      <c r="AA285" s="197"/>
      <c r="AB285" s="197"/>
      <c r="AC285" s="197"/>
      <c r="AD285" s="197"/>
      <c r="AE285" s="197"/>
      <c r="AF285" s="197"/>
      <c r="AG285" s="197"/>
      <c r="AH285" s="197"/>
    </row>
    <row r="286" spans="1:34" s="26" customFormat="1" ht="76.5" customHeight="1">
      <c r="A286" s="232" t="s">
        <v>1147</v>
      </c>
      <c r="B286" s="51" t="s">
        <v>2294</v>
      </c>
      <c r="C286" s="51" t="s">
        <v>288</v>
      </c>
      <c r="D286" s="51" t="s">
        <v>2401</v>
      </c>
      <c r="E286" s="181" t="s">
        <v>1667</v>
      </c>
      <c r="F286" s="58"/>
      <c r="G286" s="58"/>
      <c r="H286" s="170" t="s">
        <v>2056</v>
      </c>
      <c r="I286" s="44" t="s">
        <v>1907</v>
      </c>
      <c r="J286" s="44" t="s">
        <v>1914</v>
      </c>
      <c r="K286" s="44" t="s">
        <v>1909</v>
      </c>
      <c r="L286" s="44" t="s">
        <v>1950</v>
      </c>
      <c r="M286" s="44" t="s">
        <v>5</v>
      </c>
      <c r="N286" s="44" t="s">
        <v>1</v>
      </c>
      <c r="O286" s="43">
        <f>COUNTIF(Table48[[#This Row],[CMMI Comprehensive Primary Care Plus (CPC+)
Version Date: CY 2021]:[CMS Merit-based Incentive Payment System (MIPS)
Version Date: CY 2021]],"*yes*")</f>
        <v>0</v>
      </c>
      <c r="P286" s="197"/>
      <c r="Q286" s="197"/>
      <c r="R286" s="197"/>
      <c r="S286" s="197"/>
      <c r="T286" s="197"/>
      <c r="U286" s="197"/>
      <c r="V286" s="197"/>
      <c r="W286" s="197"/>
      <c r="X286" s="197"/>
      <c r="Y286" s="197"/>
      <c r="Z286" s="197" t="s">
        <v>1</v>
      </c>
      <c r="AA286" s="197"/>
      <c r="AB286" s="197"/>
      <c r="AC286" s="197"/>
      <c r="AD286" s="197"/>
      <c r="AE286" s="197"/>
      <c r="AF286" s="197"/>
      <c r="AG286" s="197"/>
      <c r="AH286" s="197"/>
    </row>
    <row r="287" spans="1:34" s="26" customFormat="1" ht="76.5" customHeight="1">
      <c r="A287" s="141" t="s">
        <v>1148</v>
      </c>
      <c r="B287" s="51" t="s">
        <v>857</v>
      </c>
      <c r="C287" s="51" t="s">
        <v>1094</v>
      </c>
      <c r="D287" s="51" t="s">
        <v>2401</v>
      </c>
      <c r="E287" s="181" t="s">
        <v>135</v>
      </c>
      <c r="F287" s="58" t="s">
        <v>2601</v>
      </c>
      <c r="G287" s="58"/>
      <c r="H287" s="170" t="s">
        <v>858</v>
      </c>
      <c r="I287" s="44" t="s">
        <v>1907</v>
      </c>
      <c r="J287" s="44" t="s">
        <v>1914</v>
      </c>
      <c r="K287" s="44" t="s">
        <v>1909</v>
      </c>
      <c r="L287" s="44" t="s">
        <v>1916</v>
      </c>
      <c r="M287" s="44" t="s">
        <v>1771</v>
      </c>
      <c r="N287" s="44" t="s">
        <v>1</v>
      </c>
      <c r="O287" s="43">
        <f>COUNTIF(Table48[[#This Row],[CMMI Comprehensive Primary Care Plus (CPC+)
Version Date: CY 2021]:[CMS Merit-based Incentive Payment System (MIPS)
Version Date: CY 2021]],"*yes*")</f>
        <v>1</v>
      </c>
      <c r="P287" s="197"/>
      <c r="Q287" s="197"/>
      <c r="R287" s="197"/>
      <c r="S287" s="197"/>
      <c r="T287" s="197"/>
      <c r="U287" s="197"/>
      <c r="V287" s="197"/>
      <c r="W287" s="197" t="s">
        <v>1</v>
      </c>
      <c r="X287" s="197"/>
      <c r="Y287" s="197"/>
      <c r="Z287" s="197"/>
      <c r="AA287" s="197"/>
      <c r="AB287" s="197"/>
      <c r="AC287" s="197"/>
      <c r="AD287" s="197"/>
      <c r="AE287" s="197"/>
      <c r="AF287" s="197"/>
      <c r="AG287" s="197"/>
      <c r="AH287" s="197"/>
    </row>
    <row r="288" spans="1:34" s="26" customFormat="1" ht="76.5" customHeight="1">
      <c r="A288" s="232" t="s">
        <v>1149</v>
      </c>
      <c r="B288" s="51" t="s">
        <v>859</v>
      </c>
      <c r="C288" s="51" t="s">
        <v>1095</v>
      </c>
      <c r="D288" s="51" t="s">
        <v>2401</v>
      </c>
      <c r="E288" s="181" t="s">
        <v>135</v>
      </c>
      <c r="F288" s="58" t="s">
        <v>2602</v>
      </c>
      <c r="G288" s="58"/>
      <c r="H288" s="170" t="s">
        <v>860</v>
      </c>
      <c r="I288" s="187" t="s">
        <v>1907</v>
      </c>
      <c r="J288" s="44" t="s">
        <v>1914</v>
      </c>
      <c r="K288" s="44" t="s">
        <v>1909</v>
      </c>
      <c r="L288" s="44" t="s">
        <v>1916</v>
      </c>
      <c r="M288" s="44" t="s">
        <v>1771</v>
      </c>
      <c r="N288" s="44" t="s">
        <v>1</v>
      </c>
      <c r="O288" s="43">
        <f>COUNTIF(Table48[[#This Row],[CMMI Comprehensive Primary Care Plus (CPC+)
Version Date: CY 2021]:[CMS Merit-based Incentive Payment System (MIPS)
Version Date: CY 2021]],"*yes*")</f>
        <v>1</v>
      </c>
      <c r="P288" s="197"/>
      <c r="Q288" s="197"/>
      <c r="R288" s="197"/>
      <c r="S288" s="197"/>
      <c r="T288" s="197"/>
      <c r="U288" s="197"/>
      <c r="V288" s="197"/>
      <c r="W288" s="197" t="s">
        <v>1</v>
      </c>
      <c r="X288" s="197" t="s">
        <v>2500</v>
      </c>
      <c r="Y288" s="197"/>
      <c r="Z288" s="197"/>
      <c r="AA288" s="197"/>
      <c r="AB288" s="197"/>
      <c r="AC288" s="197"/>
      <c r="AD288" s="197"/>
      <c r="AE288" s="197"/>
      <c r="AF288" s="197"/>
      <c r="AG288" s="197"/>
      <c r="AH288" s="197"/>
    </row>
    <row r="289" spans="1:34" s="26" customFormat="1" ht="76.5" customHeight="1">
      <c r="A289" s="250" t="s">
        <v>1150</v>
      </c>
      <c r="B289" s="51" t="s">
        <v>861</v>
      </c>
      <c r="C289" s="51" t="s">
        <v>1096</v>
      </c>
      <c r="D289" s="51" t="s">
        <v>2401</v>
      </c>
      <c r="E289" s="181" t="s">
        <v>135</v>
      </c>
      <c r="F289" s="58" t="s">
        <v>2603</v>
      </c>
      <c r="G289" s="58"/>
      <c r="H289" s="170" t="s">
        <v>862</v>
      </c>
      <c r="I289" s="204" t="s">
        <v>1907</v>
      </c>
      <c r="J289" s="44" t="s">
        <v>1914</v>
      </c>
      <c r="K289" s="44" t="s">
        <v>1909</v>
      </c>
      <c r="L289" s="44" t="s">
        <v>1916</v>
      </c>
      <c r="M289" s="44" t="s">
        <v>1771</v>
      </c>
      <c r="N289" s="44" t="s">
        <v>1</v>
      </c>
      <c r="O289" s="43">
        <f>COUNTIF(Table48[[#This Row],[CMMI Comprehensive Primary Care Plus (CPC+)
Version Date: CY 2021]:[CMS Merit-based Incentive Payment System (MIPS)
Version Date: CY 2021]],"*yes*")</f>
        <v>1</v>
      </c>
      <c r="P289" s="197"/>
      <c r="Q289" s="197"/>
      <c r="R289" s="197"/>
      <c r="S289" s="197"/>
      <c r="T289" s="197"/>
      <c r="U289" s="197"/>
      <c r="V289" s="197"/>
      <c r="W289" s="197" t="s">
        <v>1</v>
      </c>
      <c r="X289" s="197"/>
      <c r="Y289" s="197"/>
      <c r="Z289" s="197"/>
      <c r="AA289" s="197"/>
      <c r="AB289" s="197"/>
      <c r="AC289" s="197"/>
      <c r="AD289" s="197"/>
      <c r="AE289" s="197"/>
      <c r="AF289" s="197"/>
      <c r="AG289" s="197"/>
      <c r="AH289" s="197"/>
    </row>
    <row r="290" spans="1:34" s="26" customFormat="1" ht="76.5" customHeight="1">
      <c r="A290" s="141" t="s">
        <v>1151</v>
      </c>
      <c r="B290" s="51" t="s">
        <v>3573</v>
      </c>
      <c r="C290" s="51" t="s">
        <v>182</v>
      </c>
      <c r="D290" s="51" t="s">
        <v>2402</v>
      </c>
      <c r="E290" s="181" t="s">
        <v>585</v>
      </c>
      <c r="F290" s="58"/>
      <c r="G290" s="58"/>
      <c r="H290" s="170" t="s">
        <v>1831</v>
      </c>
      <c r="I290" s="44" t="s">
        <v>1954</v>
      </c>
      <c r="J290" s="44" t="s">
        <v>97</v>
      </c>
      <c r="K290" s="44" t="s">
        <v>1913</v>
      </c>
      <c r="L290" s="44" t="s">
        <v>1916</v>
      </c>
      <c r="M290" s="44" t="s">
        <v>6</v>
      </c>
      <c r="N290" s="44"/>
      <c r="O290" s="43">
        <f>COUNTIF(Table48[[#This Row],[CMMI Comprehensive Primary Care Plus (CPC+)
Version Date: CY 2021]:[CMS Merit-based Incentive Payment System (MIPS)
Version Date: CY 2021]],"*yes*")</f>
        <v>0</v>
      </c>
      <c r="P290" s="197"/>
      <c r="Q290" s="197"/>
      <c r="R290" s="197"/>
      <c r="S290" s="197"/>
      <c r="T290" s="197"/>
      <c r="U290" s="197"/>
      <c r="V290" s="197"/>
      <c r="W290" s="197"/>
      <c r="X290" s="197"/>
      <c r="Y290" s="197"/>
      <c r="Z290" s="197"/>
      <c r="AA290" s="197"/>
      <c r="AB290" s="197"/>
      <c r="AC290" s="197"/>
      <c r="AD290" s="197"/>
      <c r="AE290" s="197"/>
      <c r="AF290" s="197"/>
      <c r="AG290" s="197"/>
      <c r="AH290" s="197"/>
    </row>
    <row r="291" spans="1:34" s="26" customFormat="1" ht="76.5" customHeight="1">
      <c r="A291" s="232" t="s">
        <v>1152</v>
      </c>
      <c r="B291" s="51" t="s">
        <v>184</v>
      </c>
      <c r="C291" s="51" t="s">
        <v>180</v>
      </c>
      <c r="D291" s="51" t="s">
        <v>2402</v>
      </c>
      <c r="E291" s="181" t="s">
        <v>585</v>
      </c>
      <c r="F291" s="58"/>
      <c r="G291" s="58"/>
      <c r="H291" s="170" t="s">
        <v>1473</v>
      </c>
      <c r="I291" s="44" t="s">
        <v>1954</v>
      </c>
      <c r="J291" s="44" t="s">
        <v>97</v>
      </c>
      <c r="K291" s="44" t="s">
        <v>1913</v>
      </c>
      <c r="L291" s="44" t="s">
        <v>1916</v>
      </c>
      <c r="M291" s="44" t="s">
        <v>6</v>
      </c>
      <c r="N291" s="44"/>
      <c r="O291" s="43">
        <f>COUNTIF(Table48[[#This Row],[CMMI Comprehensive Primary Care Plus (CPC+)
Version Date: CY 2021]:[CMS Merit-based Incentive Payment System (MIPS)
Version Date: CY 2021]],"*yes*")</f>
        <v>0</v>
      </c>
      <c r="P291" s="197"/>
      <c r="Q291" s="197"/>
      <c r="R291" s="197"/>
      <c r="S291" s="197"/>
      <c r="T291" s="197"/>
      <c r="U291" s="197"/>
      <c r="V291" s="197"/>
      <c r="W291" s="197"/>
      <c r="X291" s="197"/>
      <c r="Y291" s="197"/>
      <c r="Z291" s="197"/>
      <c r="AA291" s="197"/>
      <c r="AB291" s="197"/>
      <c r="AC291" s="197"/>
      <c r="AD291" s="197"/>
      <c r="AE291" s="197"/>
      <c r="AF291" s="197"/>
      <c r="AG291" s="197"/>
      <c r="AH291" s="197"/>
    </row>
    <row r="292" spans="1:34" s="26" customFormat="1" ht="76.5" customHeight="1">
      <c r="A292" s="141" t="s">
        <v>1153</v>
      </c>
      <c r="B292" s="51" t="s">
        <v>2088</v>
      </c>
      <c r="C292" s="51" t="s">
        <v>181</v>
      </c>
      <c r="D292" s="51" t="s">
        <v>2402</v>
      </c>
      <c r="E292" s="181" t="s">
        <v>585</v>
      </c>
      <c r="F292" s="58"/>
      <c r="G292" s="58"/>
      <c r="H292" s="170" t="s">
        <v>1474</v>
      </c>
      <c r="I292" s="44" t="s">
        <v>1954</v>
      </c>
      <c r="J292" s="44" t="s">
        <v>97</v>
      </c>
      <c r="K292" s="44" t="s">
        <v>1913</v>
      </c>
      <c r="L292" s="44" t="s">
        <v>1916</v>
      </c>
      <c r="M292" s="44" t="s">
        <v>6</v>
      </c>
      <c r="N292" s="44"/>
      <c r="O292" s="43">
        <f>COUNTIF(Table48[[#This Row],[CMMI Comprehensive Primary Care Plus (CPC+)
Version Date: CY 2021]:[CMS Merit-based Incentive Payment System (MIPS)
Version Date: CY 2021]],"*yes*")</f>
        <v>0</v>
      </c>
      <c r="P292" s="197"/>
      <c r="Q292" s="197"/>
      <c r="R292" s="197"/>
      <c r="S292" s="197"/>
      <c r="T292" s="197"/>
      <c r="U292" s="197"/>
      <c r="V292" s="197"/>
      <c r="W292" s="197"/>
      <c r="X292" s="197"/>
      <c r="Y292" s="197"/>
      <c r="Z292" s="197"/>
      <c r="AA292" s="197"/>
      <c r="AB292" s="197"/>
      <c r="AC292" s="197"/>
      <c r="AD292" s="197"/>
      <c r="AE292" s="197"/>
      <c r="AF292" s="197"/>
      <c r="AG292" s="197"/>
      <c r="AH292" s="197"/>
    </row>
    <row r="293" spans="1:34" s="26" customFormat="1" ht="76.5" customHeight="1">
      <c r="A293" s="232" t="s">
        <v>1154</v>
      </c>
      <c r="B293" s="51" t="s">
        <v>2520</v>
      </c>
      <c r="C293" s="51" t="s">
        <v>2519</v>
      </c>
      <c r="D293" s="51" t="s">
        <v>2401</v>
      </c>
      <c r="E293" s="181" t="s">
        <v>135</v>
      </c>
      <c r="F293" s="58"/>
      <c r="G293" s="58"/>
      <c r="H293" s="170" t="s">
        <v>2521</v>
      </c>
      <c r="I293" s="44" t="s">
        <v>1924</v>
      </c>
      <c r="J293" s="44" t="s">
        <v>1914</v>
      </c>
      <c r="K293" s="44" t="s">
        <v>2516</v>
      </c>
      <c r="L293" s="44" t="s">
        <v>1920</v>
      </c>
      <c r="M293" s="44" t="s">
        <v>1771</v>
      </c>
      <c r="N293" s="44" t="s">
        <v>1</v>
      </c>
      <c r="O293" s="43">
        <f>COUNTIF(Table48[[#This Row],[CMMI Comprehensive Primary Care Plus (CPC+)
Version Date: CY 2021]:[CMS Merit-based Incentive Payment System (MIPS)
Version Date: CY 2021]],"*yes*")</f>
        <v>0</v>
      </c>
      <c r="P293" s="197"/>
      <c r="Q293" s="197"/>
      <c r="R293" s="197"/>
      <c r="S293" s="197"/>
      <c r="T293" s="197"/>
      <c r="U293" s="197"/>
      <c r="V293" s="197"/>
      <c r="W293" s="197"/>
      <c r="X293" s="197" t="s">
        <v>2500</v>
      </c>
      <c r="Y293" s="197"/>
      <c r="Z293" s="197"/>
      <c r="AA293" s="197"/>
      <c r="AB293" s="197"/>
      <c r="AC293" s="197"/>
      <c r="AD293" s="197"/>
      <c r="AE293" s="197"/>
      <c r="AF293" s="197"/>
      <c r="AG293" s="197"/>
      <c r="AH293" s="197"/>
    </row>
    <row r="294" spans="1:34" s="26" customFormat="1" ht="76.5" customHeight="1">
      <c r="A294" s="250" t="s">
        <v>365</v>
      </c>
      <c r="B294" s="51" t="s">
        <v>2108</v>
      </c>
      <c r="C294" s="51" t="s">
        <v>1768</v>
      </c>
      <c r="D294" s="53" t="s">
        <v>2402</v>
      </c>
      <c r="E294" s="181" t="s">
        <v>1769</v>
      </c>
      <c r="F294" s="58"/>
      <c r="G294" s="58"/>
      <c r="H294" s="170" t="s">
        <v>2065</v>
      </c>
      <c r="I294" s="44" t="s">
        <v>1911</v>
      </c>
      <c r="J294" s="44" t="s">
        <v>1925</v>
      </c>
      <c r="K294" s="44" t="s">
        <v>1915</v>
      </c>
      <c r="L294" s="44" t="s">
        <v>1916</v>
      </c>
      <c r="M294" s="44" t="s">
        <v>5</v>
      </c>
      <c r="N294" s="44" t="s">
        <v>1</v>
      </c>
      <c r="O294" s="43">
        <f>COUNTIF(Table48[[#This Row],[CMMI Comprehensive Primary Care Plus (CPC+)
Version Date: CY 2021]:[CMS Merit-based Incentive Payment System (MIPS)
Version Date: CY 2021]],"*yes*")</f>
        <v>0</v>
      </c>
      <c r="P294" s="197"/>
      <c r="Q294" s="197"/>
      <c r="R294" s="197"/>
      <c r="S294" s="197"/>
      <c r="T294" s="197"/>
      <c r="U294" s="197"/>
      <c r="V294" s="197"/>
      <c r="W294" s="197"/>
      <c r="X294" s="197"/>
      <c r="Y294" s="197"/>
      <c r="Z294" s="197"/>
      <c r="AA294" s="197"/>
      <c r="AB294" s="197" t="s">
        <v>1</v>
      </c>
      <c r="AC294" s="197"/>
      <c r="AD294" s="197"/>
      <c r="AE294" s="197"/>
      <c r="AF294" s="197"/>
      <c r="AG294" s="197"/>
      <c r="AH294" s="197"/>
    </row>
    <row r="295" spans="1:34" s="26" customFormat="1" ht="76.5" customHeight="1">
      <c r="A295" s="250" t="s">
        <v>1155</v>
      </c>
      <c r="B295" s="51" t="s">
        <v>643</v>
      </c>
      <c r="C295" s="51" t="s">
        <v>641</v>
      </c>
      <c r="D295" s="51" t="s">
        <v>2401</v>
      </c>
      <c r="E295" s="181" t="s">
        <v>1703</v>
      </c>
      <c r="F295" s="58" t="s">
        <v>2642</v>
      </c>
      <c r="G295" s="58" t="s">
        <v>3353</v>
      </c>
      <c r="H295" s="170" t="s">
        <v>1475</v>
      </c>
      <c r="I295" s="44" t="s">
        <v>3023</v>
      </c>
      <c r="J295" s="44" t="s">
        <v>1923</v>
      </c>
      <c r="K295" s="44" t="s">
        <v>1915</v>
      </c>
      <c r="L295" s="44" t="s">
        <v>1916</v>
      </c>
      <c r="M295" s="44" t="s">
        <v>327</v>
      </c>
      <c r="N295" s="44" t="s">
        <v>1</v>
      </c>
      <c r="O295" s="43">
        <f>COUNTIF(Table48[[#This Row],[CMMI Comprehensive Primary Care Plus (CPC+)
Version Date: CY 2021]:[CMS Merit-based Incentive Payment System (MIPS)
Version Date: CY 2021]],"*yes*")</f>
        <v>3</v>
      </c>
      <c r="P295" s="197"/>
      <c r="Q295" s="197"/>
      <c r="R295" s="197"/>
      <c r="S295" s="197" t="s">
        <v>3354</v>
      </c>
      <c r="T295" s="197"/>
      <c r="U295" s="197"/>
      <c r="V295" s="197" t="s">
        <v>3455</v>
      </c>
      <c r="W295" s="197" t="s">
        <v>1</v>
      </c>
      <c r="X295" s="197"/>
      <c r="Y295" s="197"/>
      <c r="Z295" s="197"/>
      <c r="AA295" s="197"/>
      <c r="AB295" s="197"/>
      <c r="AC295" s="197"/>
      <c r="AD295" s="197"/>
      <c r="AE295" s="197"/>
      <c r="AF295" s="197"/>
      <c r="AG295" s="197"/>
      <c r="AH295" s="197"/>
    </row>
    <row r="296" spans="1:34" s="26" customFormat="1" ht="76.5" customHeight="1">
      <c r="A296" s="250" t="s">
        <v>1156</v>
      </c>
      <c r="B296" s="51" t="s">
        <v>1701</v>
      </c>
      <c r="C296" s="51" t="s">
        <v>1702</v>
      </c>
      <c r="D296" s="53" t="s">
        <v>2401</v>
      </c>
      <c r="E296" s="181" t="s">
        <v>1703</v>
      </c>
      <c r="F296" s="58" t="s">
        <v>2641</v>
      </c>
      <c r="G296" s="58"/>
      <c r="H296" s="170" t="s">
        <v>3574</v>
      </c>
      <c r="I296" s="44" t="s">
        <v>3023</v>
      </c>
      <c r="J296" s="44" t="s">
        <v>1923</v>
      </c>
      <c r="K296" s="44" t="s">
        <v>1915</v>
      </c>
      <c r="L296" s="44" t="s">
        <v>1916</v>
      </c>
      <c r="M296" s="44" t="s">
        <v>327</v>
      </c>
      <c r="N296" s="44" t="s">
        <v>1</v>
      </c>
      <c r="O296" s="43">
        <f>COUNTIF(Table48[[#This Row],[CMMI Comprehensive Primary Care Plus (CPC+)
Version Date: CY 2021]:[CMS Merit-based Incentive Payment System (MIPS)
Version Date: CY 2021]],"*yes*")</f>
        <v>0</v>
      </c>
      <c r="P296" s="197"/>
      <c r="Q296" s="197"/>
      <c r="R296" s="197"/>
      <c r="S296" s="197"/>
      <c r="T296" s="197"/>
      <c r="U296" s="197"/>
      <c r="V296" s="197"/>
      <c r="W296" s="197"/>
      <c r="X296" s="197"/>
      <c r="Y296" s="197"/>
      <c r="Z296" s="197"/>
      <c r="AA296" s="197"/>
      <c r="AB296" s="197"/>
      <c r="AC296" s="197"/>
      <c r="AD296" s="197"/>
      <c r="AE296" s="197"/>
      <c r="AF296" s="197"/>
      <c r="AG296" s="197" t="s">
        <v>1854</v>
      </c>
      <c r="AH296" s="197"/>
    </row>
    <row r="297" spans="1:34" s="26" customFormat="1" ht="76.5" customHeight="1">
      <c r="A297" s="250" t="s">
        <v>1157</v>
      </c>
      <c r="B297" s="51" t="s">
        <v>644</v>
      </c>
      <c r="C297" s="51" t="s">
        <v>642</v>
      </c>
      <c r="D297" s="53" t="s">
        <v>2401</v>
      </c>
      <c r="E297" s="181" t="s">
        <v>1703</v>
      </c>
      <c r="F297" s="58" t="s">
        <v>2643</v>
      </c>
      <c r="G297" s="58" t="s">
        <v>3364</v>
      </c>
      <c r="H297" s="170" t="s">
        <v>1476</v>
      </c>
      <c r="I297" s="44" t="s">
        <v>3023</v>
      </c>
      <c r="J297" s="44" t="s">
        <v>1923</v>
      </c>
      <c r="K297" s="44" t="s">
        <v>1909</v>
      </c>
      <c r="L297" s="44" t="s">
        <v>1916</v>
      </c>
      <c r="M297" s="44" t="s">
        <v>327</v>
      </c>
      <c r="N297" s="44" t="s">
        <v>1</v>
      </c>
      <c r="O297" s="43">
        <f>COUNTIF(Table48[[#This Row],[CMMI Comprehensive Primary Care Plus (CPC+)
Version Date: CY 2021]:[CMS Merit-based Incentive Payment System (MIPS)
Version Date: CY 2021]],"*yes*")</f>
        <v>0</v>
      </c>
      <c r="P297" s="197"/>
      <c r="Q297" s="197"/>
      <c r="R297" s="197"/>
      <c r="S297" s="197"/>
      <c r="T297" s="197"/>
      <c r="U297" s="197"/>
      <c r="V297" s="197"/>
      <c r="W297" s="197"/>
      <c r="X297" s="197"/>
      <c r="Y297" s="197"/>
      <c r="Z297" s="197"/>
      <c r="AA297" s="197"/>
      <c r="AB297" s="197"/>
      <c r="AC297" s="197"/>
      <c r="AD297" s="197"/>
      <c r="AE297" s="197"/>
      <c r="AF297" s="197"/>
      <c r="AG297" s="197"/>
      <c r="AH297" s="197"/>
    </row>
    <row r="298" spans="1:34" s="26" customFormat="1" ht="76.5" customHeight="1">
      <c r="A298" s="250" t="s">
        <v>1158</v>
      </c>
      <c r="B298" s="51" t="s">
        <v>2523</v>
      </c>
      <c r="C298" s="51" t="s">
        <v>2522</v>
      </c>
      <c r="D298" s="51" t="s">
        <v>2401</v>
      </c>
      <c r="E298" s="181" t="s">
        <v>1379</v>
      </c>
      <c r="F298" s="58"/>
      <c r="G298" s="58"/>
      <c r="H298" s="170" t="s">
        <v>2524</v>
      </c>
      <c r="I298" s="44" t="s">
        <v>1924</v>
      </c>
      <c r="J298" s="44" t="s">
        <v>1914</v>
      </c>
      <c r="K298" s="44" t="s">
        <v>1915</v>
      </c>
      <c r="L298" s="44" t="s">
        <v>1910</v>
      </c>
      <c r="M298" s="44" t="s">
        <v>327</v>
      </c>
      <c r="N298" s="44" t="s">
        <v>1</v>
      </c>
      <c r="O298" s="43">
        <f>COUNTIF(Table48[[#This Row],[CMMI Comprehensive Primary Care Plus (CPC+)
Version Date: CY 2021]:[CMS Merit-based Incentive Payment System (MIPS)
Version Date: CY 2021]],"*yes*")</f>
        <v>0</v>
      </c>
      <c r="P298" s="197"/>
      <c r="Q298" s="197"/>
      <c r="R298" s="197"/>
      <c r="S298" s="197"/>
      <c r="T298" s="197"/>
      <c r="U298" s="197"/>
      <c r="V298" s="197"/>
      <c r="W298" s="197"/>
      <c r="X298" s="197" t="s">
        <v>2500</v>
      </c>
      <c r="Y298" s="197"/>
      <c r="Z298" s="197"/>
      <c r="AA298" s="197"/>
      <c r="AB298" s="197"/>
      <c r="AC298" s="197"/>
      <c r="AD298" s="197"/>
      <c r="AE298" s="197"/>
      <c r="AF298" s="197"/>
      <c r="AG298" s="197"/>
      <c r="AH298" s="197"/>
    </row>
    <row r="299" spans="1:34" s="26" customFormat="1" ht="76.5" customHeight="1">
      <c r="A299" s="250" t="s">
        <v>1159</v>
      </c>
      <c r="B299" s="51" t="s">
        <v>3229</v>
      </c>
      <c r="C299" s="51" t="s">
        <v>61</v>
      </c>
      <c r="D299" s="51" t="s">
        <v>2401</v>
      </c>
      <c r="E299" s="181" t="s">
        <v>3575</v>
      </c>
      <c r="F299" s="58"/>
      <c r="G299" s="58"/>
      <c r="H299" s="170" t="s">
        <v>3230</v>
      </c>
      <c r="I299" s="44" t="s">
        <v>1924</v>
      </c>
      <c r="J299" s="44" t="s">
        <v>1935</v>
      </c>
      <c r="K299" s="44" t="s">
        <v>1915</v>
      </c>
      <c r="L299" s="44" t="s">
        <v>1910</v>
      </c>
      <c r="M299" s="44" t="s">
        <v>5</v>
      </c>
      <c r="N299" s="44" t="s">
        <v>1</v>
      </c>
      <c r="O299" s="43">
        <f>COUNTIF(Table48[[#This Row],[CMMI Comprehensive Primary Care Plus (CPC+)
Version Date: CY 2021]:[CMS Merit-based Incentive Payment System (MIPS)
Version Date: CY 2021]],"*yes*")</f>
        <v>0</v>
      </c>
      <c r="P299" s="197"/>
      <c r="Q299" s="197"/>
      <c r="R299" s="197"/>
      <c r="S299" s="197"/>
      <c r="T299" s="197"/>
      <c r="U299" s="197"/>
      <c r="V299" s="197"/>
      <c r="W299" s="197"/>
      <c r="X299" s="197" t="s">
        <v>2447</v>
      </c>
      <c r="Y299" s="197"/>
      <c r="Z299" s="197"/>
      <c r="AA299" s="197" t="s">
        <v>3576</v>
      </c>
      <c r="AB299" s="197" t="s">
        <v>1</v>
      </c>
      <c r="AC299" s="197"/>
      <c r="AD299" s="197"/>
      <c r="AE299" s="197"/>
      <c r="AF299" s="197"/>
      <c r="AG299" s="197"/>
      <c r="AH299" s="197"/>
    </row>
    <row r="300" spans="1:34" s="26" customFormat="1" ht="76.5" customHeight="1">
      <c r="A300" s="229" t="s">
        <v>1160</v>
      </c>
      <c r="B300" s="51" t="s">
        <v>2089</v>
      </c>
      <c r="C300" s="51" t="s">
        <v>289</v>
      </c>
      <c r="D300" s="53" t="s">
        <v>2401</v>
      </c>
      <c r="E300" s="238" t="s">
        <v>585</v>
      </c>
      <c r="F300" s="198"/>
      <c r="G300" s="58"/>
      <c r="H300" s="170" t="s">
        <v>3577</v>
      </c>
      <c r="I300" s="44" t="s">
        <v>1940</v>
      </c>
      <c r="J300" s="44" t="s">
        <v>1919</v>
      </c>
      <c r="K300" s="44" t="s">
        <v>1915</v>
      </c>
      <c r="L300" s="44" t="s">
        <v>1910</v>
      </c>
      <c r="M300" s="44" t="s">
        <v>5</v>
      </c>
      <c r="N300" s="44"/>
      <c r="O300" s="43">
        <f>COUNTIF(Table48[[#This Row],[CMMI Comprehensive Primary Care Plus (CPC+)
Version Date: CY 2021]:[CMS Merit-based Incentive Payment System (MIPS)
Version Date: CY 2021]],"*yes*")</f>
        <v>0</v>
      </c>
      <c r="P300" s="197"/>
      <c r="Q300" s="197"/>
      <c r="R300" s="197"/>
      <c r="S300" s="197"/>
      <c r="T300" s="197"/>
      <c r="U300" s="197"/>
      <c r="V300" s="197"/>
      <c r="W300" s="197"/>
      <c r="X300" s="197"/>
      <c r="Y300" s="197"/>
      <c r="Z300" s="197"/>
      <c r="AA300" s="197"/>
      <c r="AB300" s="197"/>
      <c r="AC300" s="197"/>
      <c r="AD300" s="197"/>
      <c r="AE300" s="197"/>
      <c r="AF300" s="197"/>
      <c r="AG300" s="197"/>
      <c r="AH300" s="197"/>
    </row>
    <row r="301" spans="1:34" s="26" customFormat="1" ht="76.5" customHeight="1">
      <c r="A301" s="232" t="s">
        <v>1161</v>
      </c>
      <c r="B301" s="51" t="s">
        <v>64</v>
      </c>
      <c r="C301" s="51" t="s">
        <v>65</v>
      </c>
      <c r="D301" s="53" t="s">
        <v>2401</v>
      </c>
      <c r="E301" s="181" t="s">
        <v>1703</v>
      </c>
      <c r="F301" s="58"/>
      <c r="G301" s="58"/>
      <c r="H301" s="170" t="s">
        <v>3578</v>
      </c>
      <c r="I301" s="44" t="s">
        <v>1911</v>
      </c>
      <c r="J301" s="44" t="s">
        <v>1922</v>
      </c>
      <c r="K301" s="44" t="s">
        <v>1915</v>
      </c>
      <c r="L301" s="44" t="s">
        <v>1916</v>
      </c>
      <c r="M301" s="44" t="s">
        <v>327</v>
      </c>
      <c r="N301" s="44" t="s">
        <v>1</v>
      </c>
      <c r="O301" s="43">
        <f>COUNTIF(Table48[[#This Row],[CMMI Comprehensive Primary Care Plus (CPC+)
Version Date: CY 2021]:[CMS Merit-based Incentive Payment System (MIPS)
Version Date: CY 2021]],"*yes*")</f>
        <v>0</v>
      </c>
      <c r="P301" s="197"/>
      <c r="Q301" s="197"/>
      <c r="R301" s="197"/>
      <c r="S301" s="197"/>
      <c r="T301" s="197"/>
      <c r="U301" s="197"/>
      <c r="V301" s="197"/>
      <c r="W301" s="197"/>
      <c r="X301" s="197"/>
      <c r="Y301" s="197"/>
      <c r="Z301" s="197"/>
      <c r="AA301" s="197"/>
      <c r="AB301" s="197" t="s">
        <v>1</v>
      </c>
      <c r="AC301" s="197"/>
      <c r="AD301" s="197"/>
      <c r="AE301" s="197" t="s">
        <v>1</v>
      </c>
      <c r="AF301" s="197"/>
      <c r="AG301" s="197"/>
      <c r="AH301" s="197"/>
    </row>
    <row r="302" spans="1:34" s="26" customFormat="1" ht="76.5" customHeight="1">
      <c r="A302" s="141" t="s">
        <v>1162</v>
      </c>
      <c r="B302" s="51" t="s">
        <v>2080</v>
      </c>
      <c r="C302" s="51" t="s">
        <v>210</v>
      </c>
      <c r="D302" s="53" t="s">
        <v>2402</v>
      </c>
      <c r="E302" s="181" t="s">
        <v>1995</v>
      </c>
      <c r="F302" s="58"/>
      <c r="G302" s="58"/>
      <c r="H302" s="170" t="s">
        <v>2057</v>
      </c>
      <c r="I302" s="44" t="s">
        <v>1911</v>
      </c>
      <c r="J302" s="44" t="s">
        <v>1922</v>
      </c>
      <c r="K302" s="44" t="s">
        <v>1915</v>
      </c>
      <c r="L302" s="44" t="s">
        <v>1916</v>
      </c>
      <c r="M302" s="44" t="s">
        <v>1771</v>
      </c>
      <c r="N302" s="44" t="s">
        <v>1</v>
      </c>
      <c r="O302" s="43">
        <f>COUNTIF(Table48[[#This Row],[CMMI Comprehensive Primary Care Plus (CPC+)
Version Date: CY 2021]:[CMS Merit-based Incentive Payment System (MIPS)
Version Date: CY 2021]],"*yes*")</f>
        <v>0</v>
      </c>
      <c r="P302" s="197"/>
      <c r="Q302" s="197"/>
      <c r="R302" s="197"/>
      <c r="S302" s="197"/>
      <c r="T302" s="197"/>
      <c r="U302" s="197"/>
      <c r="V302" s="197"/>
      <c r="W302" s="197"/>
      <c r="X302" s="197"/>
      <c r="Y302" s="197"/>
      <c r="Z302" s="197"/>
      <c r="AA302" s="197"/>
      <c r="AB302" s="197"/>
      <c r="AC302" s="197"/>
      <c r="AD302" s="197"/>
      <c r="AE302" s="197"/>
      <c r="AF302" s="197"/>
      <c r="AG302" s="197"/>
      <c r="AH302" s="197"/>
    </row>
    <row r="303" spans="1:34" s="26" customFormat="1" ht="76.5" customHeight="1">
      <c r="A303" s="232" t="s">
        <v>1163</v>
      </c>
      <c r="B303" s="51" t="s">
        <v>2527</v>
      </c>
      <c r="C303" s="51" t="s">
        <v>2525</v>
      </c>
      <c r="D303" s="52" t="s">
        <v>2401</v>
      </c>
      <c r="E303" s="181" t="s">
        <v>233</v>
      </c>
      <c r="F303" s="58" t="s">
        <v>2713</v>
      </c>
      <c r="G303" s="58"/>
      <c r="H303" s="170" t="s">
        <v>2526</v>
      </c>
      <c r="I303" s="44" t="s">
        <v>1924</v>
      </c>
      <c r="J303" s="44" t="s">
        <v>1914</v>
      </c>
      <c r="K303" s="44" t="s">
        <v>1915</v>
      </c>
      <c r="L303" s="44" t="s">
        <v>1910</v>
      </c>
      <c r="M303" s="44" t="s">
        <v>327</v>
      </c>
      <c r="N303" s="44" t="s">
        <v>1</v>
      </c>
      <c r="O303" s="43">
        <f>COUNTIF(Table48[[#This Row],[CMMI Comprehensive Primary Care Plus (CPC+)
Version Date: CY 2021]:[CMS Merit-based Incentive Payment System (MIPS)
Version Date: CY 2021]],"*yes*")</f>
        <v>0</v>
      </c>
      <c r="P303" s="197"/>
      <c r="Q303" s="197"/>
      <c r="R303" s="197"/>
      <c r="S303" s="197"/>
      <c r="T303" s="197"/>
      <c r="U303" s="197"/>
      <c r="V303" s="197"/>
      <c r="W303" s="197"/>
      <c r="X303" s="197" t="s">
        <v>2500</v>
      </c>
      <c r="Y303" s="197"/>
      <c r="Z303" s="197"/>
      <c r="AA303" s="197"/>
      <c r="AB303" s="197"/>
      <c r="AC303" s="197"/>
      <c r="AD303" s="197"/>
      <c r="AE303" s="197"/>
      <c r="AF303" s="197"/>
      <c r="AG303" s="197"/>
      <c r="AH303" s="197"/>
    </row>
    <row r="304" spans="1:34" s="26" customFormat="1" ht="76.5" customHeight="1">
      <c r="A304" s="141" t="s">
        <v>1164</v>
      </c>
      <c r="B304" s="51" t="s">
        <v>3579</v>
      </c>
      <c r="C304" s="51" t="s">
        <v>290</v>
      </c>
      <c r="D304" s="52" t="s">
        <v>2401</v>
      </c>
      <c r="E304" s="181" t="s">
        <v>1994</v>
      </c>
      <c r="F304" s="58"/>
      <c r="G304" s="58"/>
      <c r="H304" s="170" t="s">
        <v>1477</v>
      </c>
      <c r="I304" s="44" t="s">
        <v>1924</v>
      </c>
      <c r="J304" s="44" t="s">
        <v>1925</v>
      </c>
      <c r="K304" s="44" t="s">
        <v>1915</v>
      </c>
      <c r="L304" s="44" t="s">
        <v>1916</v>
      </c>
      <c r="M304" s="44" t="s">
        <v>327</v>
      </c>
      <c r="N304" s="44"/>
      <c r="O304" s="43">
        <f>COUNTIF(Table48[[#This Row],[CMMI Comprehensive Primary Care Plus (CPC+)
Version Date: CY 2021]:[CMS Merit-based Incentive Payment System (MIPS)
Version Date: CY 2021]],"*yes*")</f>
        <v>0</v>
      </c>
      <c r="P304" s="197"/>
      <c r="Q304" s="197"/>
      <c r="R304" s="197"/>
      <c r="S304" s="197"/>
      <c r="T304" s="197"/>
      <c r="U304" s="197"/>
      <c r="V304" s="197"/>
      <c r="W304" s="197"/>
      <c r="X304" s="197"/>
      <c r="Y304" s="197" t="s">
        <v>1</v>
      </c>
      <c r="Z304" s="197" t="s">
        <v>3397</v>
      </c>
      <c r="AA304" s="197"/>
      <c r="AB304" s="197"/>
      <c r="AC304" s="197"/>
      <c r="AD304" s="197"/>
      <c r="AE304" s="197"/>
      <c r="AF304" s="197"/>
      <c r="AG304" s="197"/>
      <c r="AH304" s="197"/>
    </row>
    <row r="305" spans="1:34" s="26" customFormat="1" ht="76.5" customHeight="1">
      <c r="A305" s="232" t="s">
        <v>366</v>
      </c>
      <c r="B305" s="51" t="s">
        <v>2092</v>
      </c>
      <c r="C305" s="51" t="s">
        <v>291</v>
      </c>
      <c r="D305" s="53" t="s">
        <v>97</v>
      </c>
      <c r="E305" s="181" t="s">
        <v>1994</v>
      </c>
      <c r="F305" s="58"/>
      <c r="G305" s="58"/>
      <c r="H305" s="170" t="s">
        <v>2435</v>
      </c>
      <c r="I305" s="44" t="s">
        <v>1924</v>
      </c>
      <c r="J305" s="44" t="s">
        <v>1914</v>
      </c>
      <c r="K305" s="44" t="s">
        <v>1915</v>
      </c>
      <c r="L305" s="44" t="s">
        <v>1916</v>
      </c>
      <c r="M305" s="44" t="s">
        <v>327</v>
      </c>
      <c r="N305" s="44"/>
      <c r="O305" s="43">
        <f>COUNTIF(Table48[[#This Row],[CMMI Comprehensive Primary Care Plus (CPC+)
Version Date: CY 2021]:[CMS Merit-based Incentive Payment System (MIPS)
Version Date: CY 2021]],"*yes*")</f>
        <v>0</v>
      </c>
      <c r="P305" s="197"/>
      <c r="Q305" s="197"/>
      <c r="R305" s="197"/>
      <c r="S305" s="197"/>
      <c r="T305" s="197"/>
      <c r="U305" s="197"/>
      <c r="V305" s="197"/>
      <c r="W305" s="197"/>
      <c r="X305" s="197"/>
      <c r="Y305" s="197"/>
      <c r="Z305" s="197"/>
      <c r="AA305" s="197"/>
      <c r="AB305" s="197"/>
      <c r="AC305" s="197"/>
      <c r="AD305" s="197"/>
      <c r="AE305" s="197"/>
      <c r="AF305" s="197"/>
      <c r="AG305" s="197"/>
      <c r="AH305" s="197"/>
    </row>
    <row r="306" spans="1:34" s="26" customFormat="1" ht="76.5" customHeight="1">
      <c r="A306" s="141" t="s">
        <v>1165</v>
      </c>
      <c r="B306" s="51" t="s">
        <v>2093</v>
      </c>
      <c r="C306" s="51" t="s">
        <v>291</v>
      </c>
      <c r="D306" s="52" t="s">
        <v>97</v>
      </c>
      <c r="E306" s="181" t="s">
        <v>1994</v>
      </c>
      <c r="F306" s="58"/>
      <c r="G306" s="58"/>
      <c r="H306" s="170" t="s">
        <v>2435</v>
      </c>
      <c r="I306" s="44" t="s">
        <v>1924</v>
      </c>
      <c r="J306" s="44" t="s">
        <v>1914</v>
      </c>
      <c r="K306" s="44" t="s">
        <v>1915</v>
      </c>
      <c r="L306" s="44" t="s">
        <v>1916</v>
      </c>
      <c r="M306" s="44" t="s">
        <v>327</v>
      </c>
      <c r="N306" s="44"/>
      <c r="O306" s="43">
        <f>COUNTIF(Table48[[#This Row],[CMMI Comprehensive Primary Care Plus (CPC+)
Version Date: CY 2021]:[CMS Merit-based Incentive Payment System (MIPS)
Version Date: CY 2021]],"*yes*")</f>
        <v>0</v>
      </c>
      <c r="P306" s="197"/>
      <c r="Q306" s="197"/>
      <c r="R306" s="197"/>
      <c r="S306" s="197"/>
      <c r="T306" s="197"/>
      <c r="U306" s="197"/>
      <c r="V306" s="197"/>
      <c r="W306" s="197"/>
      <c r="X306" s="197"/>
      <c r="Y306" s="197"/>
      <c r="Z306" s="197"/>
      <c r="AA306" s="197"/>
      <c r="AB306" s="197"/>
      <c r="AC306" s="197"/>
      <c r="AD306" s="197"/>
      <c r="AE306" s="197"/>
      <c r="AF306" s="197"/>
      <c r="AG306" s="197"/>
      <c r="AH306" s="197"/>
    </row>
    <row r="307" spans="1:34" s="26" customFormat="1" ht="76.5" customHeight="1">
      <c r="A307" s="232" t="s">
        <v>1166</v>
      </c>
      <c r="B307" s="51" t="s">
        <v>2094</v>
      </c>
      <c r="C307" s="51" t="s">
        <v>291</v>
      </c>
      <c r="D307" s="52" t="s">
        <v>97</v>
      </c>
      <c r="E307" s="181" t="s">
        <v>1994</v>
      </c>
      <c r="F307" s="58"/>
      <c r="G307" s="58"/>
      <c r="H307" s="170" t="s">
        <v>2435</v>
      </c>
      <c r="I307" s="44" t="s">
        <v>1924</v>
      </c>
      <c r="J307" s="44" t="s">
        <v>1914</v>
      </c>
      <c r="K307" s="44" t="s">
        <v>1915</v>
      </c>
      <c r="L307" s="44" t="s">
        <v>1916</v>
      </c>
      <c r="M307" s="44" t="s">
        <v>327</v>
      </c>
      <c r="N307" s="44"/>
      <c r="O307" s="43">
        <f>COUNTIF(Table48[[#This Row],[CMMI Comprehensive Primary Care Plus (CPC+)
Version Date: CY 2021]:[CMS Merit-based Incentive Payment System (MIPS)
Version Date: CY 2021]],"*yes*")</f>
        <v>0</v>
      </c>
      <c r="P307" s="197"/>
      <c r="Q307" s="197"/>
      <c r="R307" s="197"/>
      <c r="S307" s="197"/>
      <c r="T307" s="197"/>
      <c r="U307" s="197"/>
      <c r="V307" s="197"/>
      <c r="W307" s="197"/>
      <c r="X307" s="197"/>
      <c r="Y307" s="197"/>
      <c r="Z307" s="197"/>
      <c r="AA307" s="197"/>
      <c r="AB307" s="197"/>
      <c r="AC307" s="197"/>
      <c r="AD307" s="197"/>
      <c r="AE307" s="197"/>
      <c r="AF307" s="197"/>
      <c r="AG307" s="197"/>
      <c r="AH307" s="197"/>
    </row>
    <row r="308" spans="1:34" s="26" customFormat="1" ht="76.5" customHeight="1">
      <c r="A308" s="141" t="s">
        <v>1167</v>
      </c>
      <c r="B308" s="51" t="s">
        <v>2095</v>
      </c>
      <c r="C308" s="51" t="s">
        <v>291</v>
      </c>
      <c r="D308" s="52" t="s">
        <v>97</v>
      </c>
      <c r="E308" s="181" t="s">
        <v>1994</v>
      </c>
      <c r="F308" s="58"/>
      <c r="G308" s="58"/>
      <c r="H308" s="170" t="s">
        <v>2435</v>
      </c>
      <c r="I308" s="44" t="s">
        <v>1924</v>
      </c>
      <c r="J308" s="44" t="s">
        <v>1914</v>
      </c>
      <c r="K308" s="44" t="s">
        <v>1915</v>
      </c>
      <c r="L308" s="44" t="s">
        <v>1916</v>
      </c>
      <c r="M308" s="44" t="s">
        <v>327</v>
      </c>
      <c r="N308" s="44"/>
      <c r="O308" s="43">
        <f>COUNTIF(Table48[[#This Row],[CMMI Comprehensive Primary Care Plus (CPC+)
Version Date: CY 2021]:[CMS Merit-based Incentive Payment System (MIPS)
Version Date: CY 2021]],"*yes*")</f>
        <v>0</v>
      </c>
      <c r="P308" s="197"/>
      <c r="Q308" s="197"/>
      <c r="R308" s="197"/>
      <c r="S308" s="197"/>
      <c r="T308" s="197"/>
      <c r="U308" s="197"/>
      <c r="V308" s="197"/>
      <c r="W308" s="197"/>
      <c r="X308" s="197"/>
      <c r="Y308" s="197"/>
      <c r="Z308" s="197"/>
      <c r="AA308" s="197"/>
      <c r="AB308" s="197"/>
      <c r="AC308" s="197"/>
      <c r="AD308" s="197"/>
      <c r="AE308" s="197"/>
      <c r="AF308" s="197"/>
      <c r="AG308" s="197"/>
      <c r="AH308" s="197"/>
    </row>
    <row r="309" spans="1:34" s="26" customFormat="1" ht="76.5" customHeight="1">
      <c r="A309" s="250" t="s">
        <v>1168</v>
      </c>
      <c r="B309" s="51" t="s">
        <v>2096</v>
      </c>
      <c r="C309" s="51" t="s">
        <v>291</v>
      </c>
      <c r="D309" s="52" t="s">
        <v>97</v>
      </c>
      <c r="E309" s="181" t="s">
        <v>1994</v>
      </c>
      <c r="F309" s="58"/>
      <c r="G309" s="58"/>
      <c r="H309" s="170" t="s">
        <v>2435</v>
      </c>
      <c r="I309" s="44" t="s">
        <v>1924</v>
      </c>
      <c r="J309" s="44" t="s">
        <v>1953</v>
      </c>
      <c r="K309" s="44" t="s">
        <v>1915</v>
      </c>
      <c r="L309" s="44" t="s">
        <v>1916</v>
      </c>
      <c r="M309" s="44" t="s">
        <v>327</v>
      </c>
      <c r="N309" s="44"/>
      <c r="O309" s="43">
        <f>COUNTIF(Table48[[#This Row],[CMMI Comprehensive Primary Care Plus (CPC+)
Version Date: CY 2021]:[CMS Merit-based Incentive Payment System (MIPS)
Version Date: CY 2021]],"*yes*")</f>
        <v>0</v>
      </c>
      <c r="P309" s="197"/>
      <c r="Q309" s="197"/>
      <c r="R309" s="197"/>
      <c r="S309" s="197"/>
      <c r="T309" s="197"/>
      <c r="U309" s="197"/>
      <c r="V309" s="197"/>
      <c r="W309" s="197"/>
      <c r="X309" s="197"/>
      <c r="Y309" s="197"/>
      <c r="Z309" s="197"/>
      <c r="AA309" s="197"/>
      <c r="AB309" s="197"/>
      <c r="AC309" s="197"/>
      <c r="AD309" s="197"/>
      <c r="AE309" s="197"/>
      <c r="AF309" s="197"/>
      <c r="AG309" s="197"/>
      <c r="AH309" s="197"/>
    </row>
    <row r="310" spans="1:34" s="26" customFormat="1" ht="76.5" customHeight="1">
      <c r="A310" s="232" t="s">
        <v>1169</v>
      </c>
      <c r="B310" s="51" t="s">
        <v>2514</v>
      </c>
      <c r="C310" s="51" t="s">
        <v>2513</v>
      </c>
      <c r="D310" s="52" t="s">
        <v>2401</v>
      </c>
      <c r="E310" s="181" t="s">
        <v>135</v>
      </c>
      <c r="F310" s="58"/>
      <c r="G310" s="58"/>
      <c r="H310" s="170" t="s">
        <v>2515</v>
      </c>
      <c r="I310" s="44" t="s">
        <v>1924</v>
      </c>
      <c r="J310" s="44" t="s">
        <v>1914</v>
      </c>
      <c r="K310" s="44" t="s">
        <v>2516</v>
      </c>
      <c r="L310" s="44" t="s">
        <v>1916</v>
      </c>
      <c r="M310" s="44" t="s">
        <v>327</v>
      </c>
      <c r="N310" s="44" t="s">
        <v>1</v>
      </c>
      <c r="O310" s="43">
        <f>COUNTIF(Table48[[#This Row],[CMMI Comprehensive Primary Care Plus (CPC+)
Version Date: CY 2021]:[CMS Merit-based Incentive Payment System (MIPS)
Version Date: CY 2021]],"*yes*")</f>
        <v>0</v>
      </c>
      <c r="P310" s="197"/>
      <c r="Q310" s="197"/>
      <c r="R310" s="197"/>
      <c r="S310" s="197"/>
      <c r="T310" s="197"/>
      <c r="U310" s="197"/>
      <c r="V310" s="197"/>
      <c r="W310" s="197"/>
      <c r="X310" s="197" t="s">
        <v>2500</v>
      </c>
      <c r="Y310" s="197"/>
      <c r="Z310" s="197"/>
      <c r="AA310" s="197"/>
      <c r="AB310" s="197"/>
      <c r="AC310" s="197"/>
      <c r="AD310" s="197"/>
      <c r="AE310" s="197"/>
      <c r="AF310" s="197"/>
      <c r="AG310" s="197"/>
      <c r="AH310" s="197"/>
    </row>
    <row r="311" spans="1:34" s="26" customFormat="1" ht="76.5" customHeight="1">
      <c r="A311" s="141" t="s">
        <v>1170</v>
      </c>
      <c r="B311" s="51" t="s">
        <v>2309</v>
      </c>
      <c r="C311" s="51" t="s">
        <v>3175</v>
      </c>
      <c r="D311" s="52" t="s">
        <v>2401</v>
      </c>
      <c r="E311" s="181" t="s">
        <v>1994</v>
      </c>
      <c r="F311" s="58"/>
      <c r="G311" s="58"/>
      <c r="H311" s="170" t="s">
        <v>2043</v>
      </c>
      <c r="I311" s="44" t="s">
        <v>1924</v>
      </c>
      <c r="J311" s="44" t="s">
        <v>1936</v>
      </c>
      <c r="K311" s="44" t="s">
        <v>1909</v>
      </c>
      <c r="L311" s="44" t="s">
        <v>1910</v>
      </c>
      <c r="M311" s="44" t="s">
        <v>1771</v>
      </c>
      <c r="N311" s="44"/>
      <c r="O311" s="43">
        <f>COUNTIF(Table48[[#This Row],[CMMI Comprehensive Primary Care Plus (CPC+)
Version Date: CY 2021]:[CMS Merit-based Incentive Payment System (MIPS)
Version Date: CY 2021]],"*yes*")</f>
        <v>0</v>
      </c>
      <c r="P311" s="197"/>
      <c r="Q311" s="197"/>
      <c r="R311" s="197"/>
      <c r="S311" s="197"/>
      <c r="T311" s="197"/>
      <c r="U311" s="197"/>
      <c r="V311" s="197"/>
      <c r="W311" s="197"/>
      <c r="X311" s="197"/>
      <c r="Y311" s="197"/>
      <c r="Z311" s="197"/>
      <c r="AA311" s="197"/>
      <c r="AB311" s="197"/>
      <c r="AC311" s="197"/>
      <c r="AD311" s="197"/>
      <c r="AE311" s="197"/>
      <c r="AF311" s="197"/>
      <c r="AG311" s="197"/>
      <c r="AH311" s="197"/>
    </row>
    <row r="312" spans="1:34" s="26" customFormat="1" ht="76.5" customHeight="1">
      <c r="A312" s="232" t="s">
        <v>1171</v>
      </c>
      <c r="B312" s="51" t="s">
        <v>2126</v>
      </c>
      <c r="C312" s="51" t="s">
        <v>1414</v>
      </c>
      <c r="D312" s="51" t="s">
        <v>2401</v>
      </c>
      <c r="E312" s="181" t="s">
        <v>1994</v>
      </c>
      <c r="F312" s="58"/>
      <c r="G312" s="58"/>
      <c r="H312" s="170" t="s">
        <v>1415</v>
      </c>
      <c r="I312" s="44" t="s">
        <v>3034</v>
      </c>
      <c r="J312" s="44" t="s">
        <v>1936</v>
      </c>
      <c r="K312" s="44" t="s">
        <v>1909</v>
      </c>
      <c r="L312" s="44" t="s">
        <v>1910</v>
      </c>
      <c r="M312" s="44" t="s">
        <v>327</v>
      </c>
      <c r="N312" s="44"/>
      <c r="O312" s="43">
        <f>COUNTIF(Table48[[#This Row],[CMMI Comprehensive Primary Care Plus (CPC+)
Version Date: CY 2021]:[CMS Merit-based Incentive Payment System (MIPS)
Version Date: CY 2021]],"*yes*")</f>
        <v>1</v>
      </c>
      <c r="P312" s="197"/>
      <c r="Q312" s="197" t="s">
        <v>3135</v>
      </c>
      <c r="R312" s="197"/>
      <c r="S312" s="197"/>
      <c r="T312" s="197"/>
      <c r="U312" s="197"/>
      <c r="V312" s="197"/>
      <c r="W312" s="197"/>
      <c r="X312" s="197"/>
      <c r="Y312" s="197"/>
      <c r="Z312" s="197"/>
      <c r="AA312" s="197"/>
      <c r="AB312" s="197"/>
      <c r="AC312" s="197"/>
      <c r="AD312" s="197"/>
      <c r="AE312" s="197"/>
      <c r="AF312" s="197"/>
      <c r="AG312" s="197"/>
      <c r="AH312" s="197" t="s">
        <v>1</v>
      </c>
    </row>
    <row r="313" spans="1:34" s="26" customFormat="1" ht="76.5" customHeight="1">
      <c r="A313" s="141" t="s">
        <v>1172</v>
      </c>
      <c r="B313" s="51" t="s">
        <v>645</v>
      </c>
      <c r="C313" s="51" t="s">
        <v>706</v>
      </c>
      <c r="D313" s="53" t="s">
        <v>2401</v>
      </c>
      <c r="E313" s="181" t="s">
        <v>1979</v>
      </c>
      <c r="F313" s="58" t="s">
        <v>2611</v>
      </c>
      <c r="G313" s="58" t="s">
        <v>3357</v>
      </c>
      <c r="H313" s="170" t="s">
        <v>1478</v>
      </c>
      <c r="I313" s="44" t="s">
        <v>3034</v>
      </c>
      <c r="J313" s="44" t="s">
        <v>1923</v>
      </c>
      <c r="K313" s="44" t="s">
        <v>1909</v>
      </c>
      <c r="L313" s="44" t="s">
        <v>1910</v>
      </c>
      <c r="M313" s="44" t="s">
        <v>327</v>
      </c>
      <c r="N313" s="44" t="s">
        <v>1</v>
      </c>
      <c r="O313" s="43">
        <f>COUNTIF(Table48[[#This Row],[CMMI Comprehensive Primary Care Plus (CPC+)
Version Date: CY 2021]:[CMS Merit-based Incentive Payment System (MIPS)
Version Date: CY 2021]],"*yes*")</f>
        <v>2</v>
      </c>
      <c r="P313" s="197"/>
      <c r="Q313" s="197"/>
      <c r="R313" s="197"/>
      <c r="S313" s="197" t="s">
        <v>3358</v>
      </c>
      <c r="T313" s="197"/>
      <c r="U313" s="197"/>
      <c r="V313" s="197"/>
      <c r="W313" s="197" t="s">
        <v>1</v>
      </c>
      <c r="X313" s="197"/>
      <c r="Y313" s="197"/>
      <c r="Z313" s="197"/>
      <c r="AA313" s="197"/>
      <c r="AB313" s="197"/>
      <c r="AC313" s="197"/>
      <c r="AD313" s="197"/>
      <c r="AE313" s="197"/>
      <c r="AF313" s="197"/>
      <c r="AG313" s="197" t="s">
        <v>1854</v>
      </c>
      <c r="AH313" s="197"/>
    </row>
    <row r="314" spans="1:34" s="26" customFormat="1" ht="76.5" customHeight="1">
      <c r="A314" s="250" t="s">
        <v>1173</v>
      </c>
      <c r="B314" s="51" t="s">
        <v>206</v>
      </c>
      <c r="C314" s="51" t="s">
        <v>707</v>
      </c>
      <c r="D314" s="51" t="s">
        <v>2402</v>
      </c>
      <c r="E314" s="181" t="s">
        <v>207</v>
      </c>
      <c r="F314" s="58"/>
      <c r="G314" s="58"/>
      <c r="H314" s="170" t="s">
        <v>1480</v>
      </c>
      <c r="I314" s="44" t="s">
        <v>1924</v>
      </c>
      <c r="J314" s="44" t="s">
        <v>1919</v>
      </c>
      <c r="K314" s="44" t="s">
        <v>1915</v>
      </c>
      <c r="L314" s="44" t="s">
        <v>2436</v>
      </c>
      <c r="M314" s="44" t="s">
        <v>5</v>
      </c>
      <c r="N314" s="44"/>
      <c r="O314" s="43">
        <f>COUNTIF(Table48[[#This Row],[CMMI Comprehensive Primary Care Plus (CPC+)
Version Date: CY 2021]:[CMS Merit-based Incentive Payment System (MIPS)
Version Date: CY 2021]],"*yes*")</f>
        <v>0</v>
      </c>
      <c r="P314" s="197"/>
      <c r="Q314" s="197"/>
      <c r="R314" s="197"/>
      <c r="S314" s="197"/>
      <c r="T314" s="197"/>
      <c r="U314" s="197"/>
      <c r="V314" s="197"/>
      <c r="W314" s="197"/>
      <c r="X314" s="197"/>
      <c r="Y314" s="197"/>
      <c r="Z314" s="197"/>
      <c r="AA314" s="197"/>
      <c r="AB314" s="197"/>
      <c r="AC314" s="197"/>
      <c r="AD314" s="197"/>
      <c r="AE314" s="197"/>
      <c r="AF314" s="197"/>
      <c r="AG314" s="197"/>
      <c r="AH314" s="197"/>
    </row>
    <row r="315" spans="1:34" s="26" customFormat="1" ht="76.5" customHeight="1">
      <c r="A315" s="232" t="s">
        <v>1174</v>
      </c>
      <c r="B315" s="51" t="s">
        <v>83</v>
      </c>
      <c r="C315" s="51" t="s">
        <v>153</v>
      </c>
      <c r="D315" s="51" t="s">
        <v>2401</v>
      </c>
      <c r="E315" s="181" t="s">
        <v>1994</v>
      </c>
      <c r="F315" s="58"/>
      <c r="G315" s="58"/>
      <c r="H315" s="170" t="s">
        <v>1481</v>
      </c>
      <c r="I315" s="44" t="s">
        <v>1924</v>
      </c>
      <c r="J315" s="44" t="s">
        <v>1935</v>
      </c>
      <c r="K315" s="44" t="s">
        <v>1915</v>
      </c>
      <c r="L315" s="44" t="s">
        <v>1910</v>
      </c>
      <c r="M315" s="44" t="s">
        <v>327</v>
      </c>
      <c r="N315" s="44" t="s">
        <v>1</v>
      </c>
      <c r="O315" s="43">
        <f>COUNTIF(Table48[[#This Row],[CMMI Comprehensive Primary Care Plus (CPC+)
Version Date: CY 2021]:[CMS Merit-based Incentive Payment System (MIPS)
Version Date: CY 2021]],"*yes*")</f>
        <v>1</v>
      </c>
      <c r="P315" s="197"/>
      <c r="Q315" s="197" t="s">
        <v>3135</v>
      </c>
      <c r="R315" s="197"/>
      <c r="S315" s="197"/>
      <c r="T315" s="44"/>
      <c r="U315" s="197"/>
      <c r="V315" s="197"/>
      <c r="W315" s="197"/>
      <c r="X315" s="197"/>
      <c r="Y315" s="197"/>
      <c r="Z315" s="197"/>
      <c r="AA315" s="197"/>
      <c r="AB315" s="44"/>
      <c r="AC315" s="197"/>
      <c r="AD315" s="197"/>
      <c r="AE315" s="44"/>
      <c r="AF315" s="197"/>
      <c r="AG315" s="197"/>
      <c r="AH315" s="44"/>
    </row>
    <row r="316" spans="1:34" s="26" customFormat="1" ht="76.5" customHeight="1">
      <c r="A316" s="141" t="s">
        <v>367</v>
      </c>
      <c r="B316" s="51" t="s">
        <v>2211</v>
      </c>
      <c r="C316" s="51" t="s">
        <v>209</v>
      </c>
      <c r="D316" s="53" t="s">
        <v>2402</v>
      </c>
      <c r="E316" s="181" t="s">
        <v>1995</v>
      </c>
      <c r="F316" s="58"/>
      <c r="G316" s="58"/>
      <c r="H316" s="170" t="s">
        <v>2249</v>
      </c>
      <c r="I316" s="44" t="s">
        <v>3034</v>
      </c>
      <c r="J316" s="44" t="s">
        <v>3124</v>
      </c>
      <c r="K316" s="44" t="s">
        <v>1909</v>
      </c>
      <c r="L316" s="44" t="s">
        <v>2436</v>
      </c>
      <c r="M316" s="44" t="s">
        <v>5</v>
      </c>
      <c r="N316" s="44"/>
      <c r="O316" s="43">
        <f>COUNTIF(Table48[[#This Row],[CMMI Comprehensive Primary Care Plus (CPC+)
Version Date: CY 2021]:[CMS Merit-based Incentive Payment System (MIPS)
Version Date: CY 2021]],"*yes*")</f>
        <v>0</v>
      </c>
      <c r="P316" s="197"/>
      <c r="Q316" s="197"/>
      <c r="R316" s="197"/>
      <c r="S316" s="197"/>
      <c r="T316" s="197"/>
      <c r="U316" s="197"/>
      <c r="V316" s="197"/>
      <c r="W316" s="197"/>
      <c r="X316" s="197"/>
      <c r="Y316" s="197"/>
      <c r="Z316" s="197"/>
      <c r="AA316" s="197"/>
      <c r="AB316" s="197"/>
      <c r="AC316" s="197"/>
      <c r="AD316" s="197"/>
      <c r="AE316" s="197" t="s">
        <v>3378</v>
      </c>
      <c r="AF316" s="197"/>
      <c r="AG316" s="197"/>
      <c r="AH316" s="197"/>
    </row>
    <row r="317" spans="1:34" s="26" customFormat="1" ht="76.5" customHeight="1">
      <c r="A317" s="250" t="s">
        <v>1175</v>
      </c>
      <c r="B317" s="51" t="s">
        <v>1597</v>
      </c>
      <c r="C317" s="51" t="s">
        <v>60</v>
      </c>
      <c r="D317" s="51" t="s">
        <v>2402</v>
      </c>
      <c r="E317" s="181" t="s">
        <v>1995</v>
      </c>
      <c r="F317" s="58"/>
      <c r="G317" s="58"/>
      <c r="H317" s="170" t="s">
        <v>2251</v>
      </c>
      <c r="I317" s="44" t="s">
        <v>3034</v>
      </c>
      <c r="J317" s="44" t="s">
        <v>1935</v>
      </c>
      <c r="K317" s="44" t="s">
        <v>1909</v>
      </c>
      <c r="L317" s="44" t="s">
        <v>1916</v>
      </c>
      <c r="M317" s="44" t="s">
        <v>1771</v>
      </c>
      <c r="N317" s="44" t="s">
        <v>1</v>
      </c>
      <c r="O317" s="43">
        <f>COUNTIF(Table48[[#This Row],[CMMI Comprehensive Primary Care Plus (CPC+)
Version Date: CY 2021]:[CMS Merit-based Incentive Payment System (MIPS)
Version Date: CY 2021]],"*yes*")</f>
        <v>0</v>
      </c>
      <c r="P317" s="197"/>
      <c r="Q317" s="197"/>
      <c r="R317" s="197"/>
      <c r="S317" s="197"/>
      <c r="T317" s="197"/>
      <c r="U317" s="197"/>
      <c r="V317" s="197"/>
      <c r="W317" s="197"/>
      <c r="X317" s="197"/>
      <c r="Y317" s="197"/>
      <c r="Z317" s="197"/>
      <c r="AA317" s="197"/>
      <c r="AB317" s="197"/>
      <c r="AC317" s="197"/>
      <c r="AD317" s="197"/>
      <c r="AE317" s="197"/>
      <c r="AF317" s="197"/>
      <c r="AG317" s="197"/>
      <c r="AH317" s="197"/>
    </row>
    <row r="318" spans="1:34" s="26" customFormat="1" ht="76.5" customHeight="1">
      <c r="A318" s="232" t="s">
        <v>1176</v>
      </c>
      <c r="B318" s="51" t="s">
        <v>308</v>
      </c>
      <c r="C318" s="51" t="s">
        <v>78</v>
      </c>
      <c r="D318" s="51" t="s">
        <v>2401</v>
      </c>
      <c r="E318" s="181" t="s">
        <v>1995</v>
      </c>
      <c r="F318" s="58"/>
      <c r="G318" s="58"/>
      <c r="H318" s="170" t="s">
        <v>1482</v>
      </c>
      <c r="I318" s="44" t="s">
        <v>3034</v>
      </c>
      <c r="J318" s="44" t="s">
        <v>97</v>
      </c>
      <c r="K318" s="44" t="s">
        <v>1909</v>
      </c>
      <c r="L318" s="44" t="s">
        <v>1910</v>
      </c>
      <c r="M318" s="44" t="s">
        <v>1771</v>
      </c>
      <c r="N318" s="44"/>
      <c r="O318" s="43">
        <f>COUNTIF(Table48[[#This Row],[CMMI Comprehensive Primary Care Plus (CPC+)
Version Date: CY 2021]:[CMS Merit-based Incentive Payment System (MIPS)
Version Date: CY 2021]],"*yes*")</f>
        <v>0</v>
      </c>
      <c r="P318" s="197"/>
      <c r="Q318" s="197"/>
      <c r="R318" s="197"/>
      <c r="S318" s="197"/>
      <c r="T318" s="197"/>
      <c r="U318" s="197"/>
      <c r="V318" s="197"/>
      <c r="W318" s="197"/>
      <c r="X318" s="197"/>
      <c r="Y318" s="197"/>
      <c r="Z318" s="197"/>
      <c r="AA318" s="197"/>
      <c r="AB318" s="197"/>
      <c r="AC318" s="197"/>
      <c r="AD318" s="197"/>
      <c r="AE318" s="197" t="s">
        <v>1</v>
      </c>
      <c r="AF318" s="197"/>
      <c r="AG318" s="197"/>
      <c r="AH318" s="197" t="s">
        <v>1</v>
      </c>
    </row>
    <row r="319" spans="1:34" s="26" customFormat="1" ht="76.5" customHeight="1">
      <c r="A319" s="141" t="s">
        <v>1177</v>
      </c>
      <c r="B319" s="51" t="s">
        <v>2449</v>
      </c>
      <c r="C319" s="51" t="s">
        <v>2448</v>
      </c>
      <c r="D319" s="51" t="s">
        <v>2402</v>
      </c>
      <c r="E319" s="181" t="s">
        <v>1995</v>
      </c>
      <c r="F319" s="58"/>
      <c r="G319" s="58"/>
      <c r="H319" s="170" t="s">
        <v>2450</v>
      </c>
      <c r="I319" s="44" t="s">
        <v>3034</v>
      </c>
      <c r="J319" s="44" t="s">
        <v>1918</v>
      </c>
      <c r="K319" s="44" t="s">
        <v>1909</v>
      </c>
      <c r="L319" s="44" t="s">
        <v>1916</v>
      </c>
      <c r="M319" s="44" t="s">
        <v>327</v>
      </c>
      <c r="N319" s="44" t="s">
        <v>1</v>
      </c>
      <c r="O319" s="43">
        <f>COUNTIF(Table48[[#This Row],[CMMI Comprehensive Primary Care Plus (CPC+)
Version Date: CY 2021]:[CMS Merit-based Incentive Payment System (MIPS)
Version Date: CY 2021]],"*yes*")</f>
        <v>0</v>
      </c>
      <c r="P319" s="197"/>
      <c r="Q319" s="197"/>
      <c r="R319" s="197"/>
      <c r="S319" s="197"/>
      <c r="T319" s="197"/>
      <c r="U319" s="197"/>
      <c r="V319" s="197"/>
      <c r="W319" s="197"/>
      <c r="X319" s="197"/>
      <c r="Y319" s="197"/>
      <c r="Z319" s="197"/>
      <c r="AA319" s="197"/>
      <c r="AB319" s="197"/>
      <c r="AC319" s="197"/>
      <c r="AD319" s="197"/>
      <c r="AE319" s="197"/>
      <c r="AF319" s="197"/>
      <c r="AG319" s="197"/>
      <c r="AH319" s="197"/>
    </row>
    <row r="320" spans="1:34" s="26" customFormat="1" ht="76.5" customHeight="1">
      <c r="A320" s="250" t="s">
        <v>1178</v>
      </c>
      <c r="B320" s="51" t="s">
        <v>646</v>
      </c>
      <c r="C320" s="51" t="s">
        <v>708</v>
      </c>
      <c r="D320" s="51" t="s">
        <v>2402</v>
      </c>
      <c r="E320" s="181" t="s">
        <v>1995</v>
      </c>
      <c r="F320" s="58" t="s">
        <v>2700</v>
      </c>
      <c r="G320" s="58" t="s">
        <v>3365</v>
      </c>
      <c r="H320" s="170" t="s">
        <v>2058</v>
      </c>
      <c r="I320" s="44" t="s">
        <v>3034</v>
      </c>
      <c r="J320" s="44" t="s">
        <v>1925</v>
      </c>
      <c r="K320" s="44" t="s">
        <v>1909</v>
      </c>
      <c r="L320" s="44" t="s">
        <v>1910</v>
      </c>
      <c r="M320" s="44" t="s">
        <v>327</v>
      </c>
      <c r="N320" s="44" t="s">
        <v>1</v>
      </c>
      <c r="O320" s="43">
        <f>COUNTIF(Table48[[#This Row],[CMMI Comprehensive Primary Care Plus (CPC+)
Version Date: CY 2021]:[CMS Merit-based Incentive Payment System (MIPS)
Version Date: CY 2021]],"*yes*")</f>
        <v>0</v>
      </c>
      <c r="P320" s="197"/>
      <c r="Q320" s="197"/>
      <c r="R320" s="197"/>
      <c r="S320" s="197"/>
      <c r="T320" s="197"/>
      <c r="U320" s="197"/>
      <c r="V320" s="197"/>
      <c r="W320" s="197"/>
      <c r="X320" s="197"/>
      <c r="Y320" s="197"/>
      <c r="Z320" s="197"/>
      <c r="AA320" s="197"/>
      <c r="AB320" s="197"/>
      <c r="AC320" s="197"/>
      <c r="AD320" s="197"/>
      <c r="AE320" s="197"/>
      <c r="AF320" s="197"/>
      <c r="AG320" s="197" t="s">
        <v>1854</v>
      </c>
      <c r="AH320" s="197"/>
    </row>
    <row r="321" spans="1:34" s="26" customFormat="1" ht="76.5" customHeight="1">
      <c r="A321" s="232" t="s">
        <v>1179</v>
      </c>
      <c r="B321" s="51" t="s">
        <v>1904</v>
      </c>
      <c r="C321" s="51" t="s">
        <v>154</v>
      </c>
      <c r="D321" s="51" t="s">
        <v>2401</v>
      </c>
      <c r="E321" s="181" t="s">
        <v>1995</v>
      </c>
      <c r="F321" s="58" t="s">
        <v>2690</v>
      </c>
      <c r="G321" s="58"/>
      <c r="H321" s="170" t="s">
        <v>2238</v>
      </c>
      <c r="I321" s="44" t="s">
        <v>3034</v>
      </c>
      <c r="J321" s="44" t="s">
        <v>1908</v>
      </c>
      <c r="K321" s="44" t="s">
        <v>1909</v>
      </c>
      <c r="L321" s="44" t="s">
        <v>2246</v>
      </c>
      <c r="M321" s="44" t="s">
        <v>1771</v>
      </c>
      <c r="N321" s="44"/>
      <c r="O321" s="43">
        <f>COUNTIF(Table48[[#This Row],[CMMI Comprehensive Primary Care Plus (CPC+)
Version Date: CY 2021]:[CMS Merit-based Incentive Payment System (MIPS)
Version Date: CY 2021]],"*yes*")</f>
        <v>2</v>
      </c>
      <c r="P321" s="197"/>
      <c r="Q321" s="197" t="s">
        <v>1</v>
      </c>
      <c r="R321" s="197"/>
      <c r="S321" s="197"/>
      <c r="T321" s="197"/>
      <c r="U321" s="197"/>
      <c r="V321" s="197"/>
      <c r="W321" s="197" t="s">
        <v>1</v>
      </c>
      <c r="X321" s="197" t="s">
        <v>3510</v>
      </c>
      <c r="Y321" s="197"/>
      <c r="Z321" s="197"/>
      <c r="AA321" s="197"/>
      <c r="AB321" s="197"/>
      <c r="AC321" s="197" t="s">
        <v>2862</v>
      </c>
      <c r="AD321" s="197" t="s">
        <v>2862</v>
      </c>
      <c r="AE321" s="197"/>
      <c r="AF321" s="197" t="s">
        <v>2862</v>
      </c>
      <c r="AG321" s="197" t="s">
        <v>3580</v>
      </c>
      <c r="AH321" s="197" t="s">
        <v>1</v>
      </c>
    </row>
    <row r="322" spans="1:34" s="26" customFormat="1" ht="76.5" customHeight="1">
      <c r="A322" s="141" t="s">
        <v>1180</v>
      </c>
      <c r="B322" s="51" t="s">
        <v>1306</v>
      </c>
      <c r="C322" s="51" t="s">
        <v>1305</v>
      </c>
      <c r="D322" s="53" t="s">
        <v>2402</v>
      </c>
      <c r="E322" s="181" t="s">
        <v>1307</v>
      </c>
      <c r="F322" s="58"/>
      <c r="G322" s="58"/>
      <c r="H322" s="170" t="s">
        <v>1553</v>
      </c>
      <c r="I322" s="44" t="s">
        <v>3034</v>
      </c>
      <c r="J322" s="44" t="s">
        <v>3124</v>
      </c>
      <c r="K322" s="44" t="s">
        <v>1909</v>
      </c>
      <c r="L322" s="44" t="s">
        <v>1910</v>
      </c>
      <c r="M322" s="44" t="s">
        <v>5</v>
      </c>
      <c r="N322" s="44"/>
      <c r="O322" s="43">
        <f>COUNTIF(Table48[[#This Row],[CMMI Comprehensive Primary Care Plus (CPC+)
Version Date: CY 2021]:[CMS Merit-based Incentive Payment System (MIPS)
Version Date: CY 2021]],"*yes*")</f>
        <v>0</v>
      </c>
      <c r="P322" s="197"/>
      <c r="Q322" s="197"/>
      <c r="R322" s="197"/>
      <c r="S322" s="197"/>
      <c r="T322" s="197"/>
      <c r="U322" s="197"/>
      <c r="V322" s="197"/>
      <c r="W322" s="197"/>
      <c r="X322" s="197"/>
      <c r="Y322" s="197"/>
      <c r="Z322" s="197"/>
      <c r="AA322" s="197"/>
      <c r="AB322" s="197"/>
      <c r="AC322" s="197"/>
      <c r="AD322" s="197"/>
      <c r="AE322" s="197"/>
      <c r="AF322" s="197"/>
      <c r="AG322" s="197"/>
      <c r="AH322" s="197"/>
    </row>
    <row r="323" spans="1:34" s="26" customFormat="1" ht="76.5" customHeight="1">
      <c r="A323" s="232" t="s">
        <v>1181</v>
      </c>
      <c r="B323" s="51" t="s">
        <v>2090</v>
      </c>
      <c r="C323" s="51" t="s">
        <v>155</v>
      </c>
      <c r="D323" s="51" t="s">
        <v>2402</v>
      </c>
      <c r="E323" s="181" t="s">
        <v>1955</v>
      </c>
      <c r="F323" s="58" t="s">
        <v>2872</v>
      </c>
      <c r="G323" s="58"/>
      <c r="H323" s="170" t="s">
        <v>2059</v>
      </c>
      <c r="I323" s="44" t="s">
        <v>3034</v>
      </c>
      <c r="J323" s="44" t="s">
        <v>97</v>
      </c>
      <c r="K323" s="44" t="s">
        <v>1909</v>
      </c>
      <c r="L323" s="44" t="s">
        <v>1910</v>
      </c>
      <c r="M323" s="44" t="s">
        <v>1771</v>
      </c>
      <c r="N323" s="44"/>
      <c r="O323" s="43">
        <f>COUNTIF(Table48[[#This Row],[CMMI Comprehensive Primary Care Plus (CPC+)
Version Date: CY 2021]:[CMS Merit-based Incentive Payment System (MIPS)
Version Date: CY 2021]],"*yes*")</f>
        <v>1</v>
      </c>
      <c r="P323" s="197"/>
      <c r="Q323" s="197" t="s">
        <v>1</v>
      </c>
      <c r="R323" s="197"/>
      <c r="S323" s="197"/>
      <c r="T323" s="197"/>
      <c r="U323" s="197"/>
      <c r="V323" s="197"/>
      <c r="W323" s="197"/>
      <c r="X323" s="197" t="s">
        <v>3510</v>
      </c>
      <c r="Y323" s="197"/>
      <c r="Z323" s="197"/>
      <c r="AA323" s="197"/>
      <c r="AB323" s="197"/>
      <c r="AC323" s="197"/>
      <c r="AD323" s="197"/>
      <c r="AE323" s="197"/>
      <c r="AF323" s="197"/>
      <c r="AG323" s="197" t="s">
        <v>1852</v>
      </c>
      <c r="AH323" s="197"/>
    </row>
    <row r="324" spans="1:34" s="26" customFormat="1" ht="76.5" customHeight="1">
      <c r="A324" s="141" t="s">
        <v>1182</v>
      </c>
      <c r="B324" s="51" t="s">
        <v>309</v>
      </c>
      <c r="C324" s="51" t="s">
        <v>79</v>
      </c>
      <c r="D324" s="51" t="s">
        <v>2401</v>
      </c>
      <c r="E324" s="181" t="s">
        <v>1995</v>
      </c>
      <c r="F324" s="58"/>
      <c r="G324" s="58"/>
      <c r="H324" s="170" t="s">
        <v>1483</v>
      </c>
      <c r="I324" s="44" t="s">
        <v>3034</v>
      </c>
      <c r="J324" s="44" t="s">
        <v>97</v>
      </c>
      <c r="K324" s="44" t="s">
        <v>1909</v>
      </c>
      <c r="L324" s="44" t="s">
        <v>1910</v>
      </c>
      <c r="M324" s="44" t="s">
        <v>1771</v>
      </c>
      <c r="N324" s="44"/>
      <c r="O324" s="43">
        <f>COUNTIF(Table48[[#This Row],[CMMI Comprehensive Primary Care Plus (CPC+)
Version Date: CY 2021]:[CMS Merit-based Incentive Payment System (MIPS)
Version Date: CY 2021]],"*yes*")</f>
        <v>0</v>
      </c>
      <c r="P324" s="197"/>
      <c r="Q324" s="197"/>
      <c r="R324" s="197"/>
      <c r="S324" s="197"/>
      <c r="T324" s="197"/>
      <c r="U324" s="197"/>
      <c r="V324" s="197"/>
      <c r="W324" s="197"/>
      <c r="X324" s="197" t="s">
        <v>3510</v>
      </c>
      <c r="Y324" s="197"/>
      <c r="Z324" s="197"/>
      <c r="AA324" s="197"/>
      <c r="AB324" s="197"/>
      <c r="AC324" s="197"/>
      <c r="AD324" s="197"/>
      <c r="AE324" s="197" t="s">
        <v>1</v>
      </c>
      <c r="AF324" s="197" t="s">
        <v>1</v>
      </c>
      <c r="AG324" s="197"/>
      <c r="AH324" s="197"/>
    </row>
    <row r="325" spans="1:34" s="26" customFormat="1" ht="76.5" customHeight="1">
      <c r="A325" s="232" t="s">
        <v>1183</v>
      </c>
      <c r="B325" s="51" t="s">
        <v>310</v>
      </c>
      <c r="C325" s="51" t="s">
        <v>156</v>
      </c>
      <c r="D325" s="51" t="s">
        <v>2402</v>
      </c>
      <c r="E325" s="181" t="s">
        <v>1995</v>
      </c>
      <c r="F325" s="58"/>
      <c r="G325" s="58"/>
      <c r="H325" s="170" t="s">
        <v>3581</v>
      </c>
      <c r="I325" s="44" t="s">
        <v>3034</v>
      </c>
      <c r="J325" s="44" t="s">
        <v>1935</v>
      </c>
      <c r="K325" s="44" t="s">
        <v>1909</v>
      </c>
      <c r="L325" s="44" t="s">
        <v>2230</v>
      </c>
      <c r="M325" s="44" t="s">
        <v>1771</v>
      </c>
      <c r="N325" s="44" t="s">
        <v>1</v>
      </c>
      <c r="O325" s="43">
        <f>COUNTIF(Table48[[#This Row],[CMMI Comprehensive Primary Care Plus (CPC+)
Version Date: CY 2021]:[CMS Merit-based Incentive Payment System (MIPS)
Version Date: CY 2021]],"*yes*")</f>
        <v>2</v>
      </c>
      <c r="P325" s="197"/>
      <c r="Q325" s="197" t="s">
        <v>3136</v>
      </c>
      <c r="R325" s="197" t="s">
        <v>3137</v>
      </c>
      <c r="S325" s="197"/>
      <c r="T325" s="197"/>
      <c r="U325" s="197"/>
      <c r="V325" s="197"/>
      <c r="W325" s="197"/>
      <c r="X325" s="197"/>
      <c r="Y325" s="197"/>
      <c r="Z325" s="197"/>
      <c r="AA325" s="197"/>
      <c r="AB325" s="197"/>
      <c r="AC325" s="197"/>
      <c r="AD325" s="197" t="s">
        <v>3582</v>
      </c>
      <c r="AE325" s="197"/>
      <c r="AF325" s="197" t="s">
        <v>3158</v>
      </c>
      <c r="AG325" s="197" t="s">
        <v>3583</v>
      </c>
      <c r="AH325" s="197" t="s">
        <v>1</v>
      </c>
    </row>
    <row r="326" spans="1:34" s="26" customFormat="1" ht="76.5" customHeight="1">
      <c r="A326" s="141" t="s">
        <v>1184</v>
      </c>
      <c r="B326" s="51" t="s">
        <v>863</v>
      </c>
      <c r="C326" s="51" t="s">
        <v>1097</v>
      </c>
      <c r="D326" s="51" t="s">
        <v>2401</v>
      </c>
      <c r="E326" s="181" t="s">
        <v>1653</v>
      </c>
      <c r="F326" s="58" t="s">
        <v>2800</v>
      </c>
      <c r="G326" s="58"/>
      <c r="H326" s="170" t="s">
        <v>864</v>
      </c>
      <c r="I326" s="44" t="s">
        <v>1924</v>
      </c>
      <c r="J326" s="44" t="s">
        <v>1914</v>
      </c>
      <c r="K326" s="44" t="s">
        <v>1909</v>
      </c>
      <c r="L326" s="44" t="s">
        <v>1916</v>
      </c>
      <c r="M326" s="44" t="s">
        <v>327</v>
      </c>
      <c r="N326" s="44"/>
      <c r="O326" s="43">
        <f>COUNTIF(Table48[[#This Row],[CMMI Comprehensive Primary Care Plus (CPC+)
Version Date: CY 2021]:[CMS Merit-based Incentive Payment System (MIPS)
Version Date: CY 2021]],"*yes*")</f>
        <v>0</v>
      </c>
      <c r="P326" s="197"/>
      <c r="Q326" s="197"/>
      <c r="R326" s="197"/>
      <c r="S326" s="197"/>
      <c r="T326" s="197"/>
      <c r="U326" s="197"/>
      <c r="V326" s="197"/>
      <c r="W326" s="197"/>
      <c r="X326" s="197"/>
      <c r="Y326" s="197"/>
      <c r="Z326" s="197"/>
      <c r="AA326" s="197"/>
      <c r="AB326" s="197"/>
      <c r="AC326" s="197"/>
      <c r="AD326" s="197"/>
      <c r="AE326" s="197"/>
      <c r="AF326" s="197"/>
      <c r="AG326" s="197"/>
      <c r="AH326" s="197"/>
    </row>
    <row r="327" spans="1:34" s="26" customFormat="1" ht="76.5" customHeight="1">
      <c r="A327" s="250" t="s">
        <v>333</v>
      </c>
      <c r="B327" s="51" t="s">
        <v>2532</v>
      </c>
      <c r="C327" s="51" t="s">
        <v>2531</v>
      </c>
      <c r="D327" s="51" t="s">
        <v>2401</v>
      </c>
      <c r="E327" s="181" t="s">
        <v>1653</v>
      </c>
      <c r="F327" s="58" t="s">
        <v>2780</v>
      </c>
      <c r="G327" s="58"/>
      <c r="H327" s="170" t="s">
        <v>2533</v>
      </c>
      <c r="I327" s="44" t="s">
        <v>1924</v>
      </c>
      <c r="J327" s="44" t="s">
        <v>1914</v>
      </c>
      <c r="K327" s="44" t="s">
        <v>1915</v>
      </c>
      <c r="L327" s="44" t="s">
        <v>1916</v>
      </c>
      <c r="M327" s="44" t="s">
        <v>327</v>
      </c>
      <c r="N327" s="44" t="s">
        <v>1</v>
      </c>
      <c r="O327" s="43">
        <f>COUNTIF(Table48[[#This Row],[CMMI Comprehensive Primary Care Plus (CPC+)
Version Date: CY 2021]:[CMS Merit-based Incentive Payment System (MIPS)
Version Date: CY 2021]],"*yes*")</f>
        <v>0</v>
      </c>
      <c r="P327" s="197"/>
      <c r="Q327" s="197"/>
      <c r="R327" s="197"/>
      <c r="S327" s="197"/>
      <c r="T327" s="197"/>
      <c r="U327" s="197"/>
      <c r="V327" s="197"/>
      <c r="W327" s="197"/>
      <c r="X327" s="197"/>
      <c r="Y327" s="197"/>
      <c r="Z327" s="197"/>
      <c r="AA327" s="197"/>
      <c r="AB327" s="197"/>
      <c r="AC327" s="197"/>
      <c r="AD327" s="197"/>
      <c r="AE327" s="197"/>
      <c r="AF327" s="197"/>
      <c r="AG327" s="197"/>
      <c r="AH327" s="197"/>
    </row>
    <row r="328" spans="1:34" s="26" customFormat="1" ht="76.5" customHeight="1">
      <c r="A328" s="232" t="s">
        <v>368</v>
      </c>
      <c r="B328" s="51" t="s">
        <v>865</v>
      </c>
      <c r="C328" s="51" t="s">
        <v>1336</v>
      </c>
      <c r="D328" s="53" t="s">
        <v>2401</v>
      </c>
      <c r="E328" s="181" t="s">
        <v>1979</v>
      </c>
      <c r="F328" s="58" t="s">
        <v>2591</v>
      </c>
      <c r="G328" s="58"/>
      <c r="H328" s="170" t="s">
        <v>1828</v>
      </c>
      <c r="I328" s="44" t="s">
        <v>1911</v>
      </c>
      <c r="J328" s="44" t="s">
        <v>1914</v>
      </c>
      <c r="K328" s="44" t="s">
        <v>1909</v>
      </c>
      <c r="L328" s="44" t="s">
        <v>1916</v>
      </c>
      <c r="M328" s="44" t="s">
        <v>327</v>
      </c>
      <c r="N328" s="44" t="s">
        <v>1</v>
      </c>
      <c r="O328" s="43">
        <f>COUNTIF(Table48[[#This Row],[CMMI Comprehensive Primary Care Plus (CPC+)
Version Date: CY 2021]:[CMS Merit-based Incentive Payment System (MIPS)
Version Date: CY 2021]],"*yes*")</f>
        <v>1</v>
      </c>
      <c r="P328" s="197"/>
      <c r="Q328" s="197"/>
      <c r="R328" s="197"/>
      <c r="S328" s="197"/>
      <c r="T328" s="197"/>
      <c r="U328" s="197"/>
      <c r="V328" s="197"/>
      <c r="W328" s="197" t="s">
        <v>1</v>
      </c>
      <c r="X328" s="197" t="s">
        <v>2500</v>
      </c>
      <c r="Y328" s="197"/>
      <c r="Z328" s="197"/>
      <c r="AA328" s="197"/>
      <c r="AB328" s="197" t="s">
        <v>1</v>
      </c>
      <c r="AC328" s="197"/>
      <c r="AD328" s="197"/>
      <c r="AE328" s="197"/>
      <c r="AF328" s="197"/>
      <c r="AG328" s="197"/>
      <c r="AH328" s="197"/>
    </row>
    <row r="329" spans="1:34" s="26" customFormat="1" ht="76.5" customHeight="1">
      <c r="A329" s="141" t="s">
        <v>1185</v>
      </c>
      <c r="B329" s="51" t="s">
        <v>866</v>
      </c>
      <c r="C329" s="51" t="s">
        <v>1337</v>
      </c>
      <c r="D329" s="51" t="s">
        <v>2401</v>
      </c>
      <c r="E329" s="181" t="s">
        <v>1653</v>
      </c>
      <c r="F329" s="58" t="s">
        <v>2778</v>
      </c>
      <c r="G329" s="58"/>
      <c r="H329" s="170" t="s">
        <v>2074</v>
      </c>
      <c r="I329" s="44" t="s">
        <v>1924</v>
      </c>
      <c r="J329" s="44" t="s">
        <v>1925</v>
      </c>
      <c r="K329" s="44" t="s">
        <v>1915</v>
      </c>
      <c r="L329" s="44" t="s">
        <v>1916</v>
      </c>
      <c r="M329" s="44" t="s">
        <v>327</v>
      </c>
      <c r="N329" s="44" t="s">
        <v>1</v>
      </c>
      <c r="O329" s="43">
        <f>COUNTIF(Table48[[#This Row],[CMMI Comprehensive Primary Care Plus (CPC+)
Version Date: CY 2021]:[CMS Merit-based Incentive Payment System (MIPS)
Version Date: CY 2021]],"*yes*")</f>
        <v>0</v>
      </c>
      <c r="P329" s="197"/>
      <c r="Q329" s="197"/>
      <c r="R329" s="197"/>
      <c r="S329" s="197"/>
      <c r="T329" s="197"/>
      <c r="U329" s="197"/>
      <c r="V329" s="197"/>
      <c r="W329" s="197"/>
      <c r="X329" s="197"/>
      <c r="Y329" s="197"/>
      <c r="Z329" s="197"/>
      <c r="AA329" s="197"/>
      <c r="AB329" s="197"/>
      <c r="AC329" s="197"/>
      <c r="AD329" s="197"/>
      <c r="AE329" s="197"/>
      <c r="AF329" s="197"/>
      <c r="AG329" s="197"/>
      <c r="AH329" s="197"/>
    </row>
    <row r="330" spans="1:34" s="26" customFormat="1" ht="76.5" customHeight="1">
      <c r="A330" s="232" t="s">
        <v>1186</v>
      </c>
      <c r="B330" s="51" t="s">
        <v>2894</v>
      </c>
      <c r="C330" s="51" t="s">
        <v>2534</v>
      </c>
      <c r="D330" s="51" t="s">
        <v>2402</v>
      </c>
      <c r="E330" s="181" t="s">
        <v>1970</v>
      </c>
      <c r="F330" s="58" t="s">
        <v>2608</v>
      </c>
      <c r="G330" s="58"/>
      <c r="H330" s="170" t="s">
        <v>968</v>
      </c>
      <c r="I330" s="44" t="s">
        <v>3023</v>
      </c>
      <c r="J330" s="44" t="s">
        <v>1926</v>
      </c>
      <c r="K330" s="44" t="s">
        <v>1915</v>
      </c>
      <c r="L330" s="44" t="s">
        <v>1916</v>
      </c>
      <c r="M330" s="44" t="s">
        <v>1771</v>
      </c>
      <c r="N330" s="44"/>
      <c r="O330" s="43">
        <f>COUNTIF(Table48[[#This Row],[CMMI Comprehensive Primary Care Plus (CPC+)
Version Date: CY 2021]:[CMS Merit-based Incentive Payment System (MIPS)
Version Date: CY 2021]],"*yes*")</f>
        <v>1</v>
      </c>
      <c r="P330" s="197"/>
      <c r="Q330" s="197"/>
      <c r="R330" s="197"/>
      <c r="S330" s="197"/>
      <c r="T330" s="197"/>
      <c r="U330" s="197"/>
      <c r="V330" s="197"/>
      <c r="W330" s="197" t="s">
        <v>1</v>
      </c>
      <c r="X330" s="197"/>
      <c r="Y330" s="197"/>
      <c r="Z330" s="197" t="s">
        <v>2893</v>
      </c>
      <c r="AA330" s="197"/>
      <c r="AB330" s="197"/>
      <c r="AC330" s="197"/>
      <c r="AD330" s="197"/>
      <c r="AE330" s="197"/>
      <c r="AF330" s="197"/>
      <c r="AG330" s="197"/>
      <c r="AH330" s="197"/>
    </row>
    <row r="331" spans="1:34" s="26" customFormat="1" ht="76.5" customHeight="1">
      <c r="A331" s="141" t="s">
        <v>1187</v>
      </c>
      <c r="B331" s="51" t="s">
        <v>1620</v>
      </c>
      <c r="C331" s="51" t="s">
        <v>1338</v>
      </c>
      <c r="D331" s="51" t="s">
        <v>2401</v>
      </c>
      <c r="E331" s="181" t="s">
        <v>1653</v>
      </c>
      <c r="F331" s="58" t="s">
        <v>2783</v>
      </c>
      <c r="G331" s="58"/>
      <c r="H331" s="170" t="s">
        <v>2438</v>
      </c>
      <c r="I331" s="44" t="s">
        <v>1924</v>
      </c>
      <c r="J331" s="44" t="s">
        <v>1925</v>
      </c>
      <c r="K331" s="44" t="s">
        <v>1915</v>
      </c>
      <c r="L331" s="44" t="s">
        <v>1916</v>
      </c>
      <c r="M331" s="44" t="s">
        <v>327</v>
      </c>
      <c r="N331" s="44"/>
      <c r="O331" s="43">
        <f>COUNTIF(Table48[[#This Row],[CMMI Comprehensive Primary Care Plus (CPC+)
Version Date: CY 2021]:[CMS Merit-based Incentive Payment System (MIPS)
Version Date: CY 2021]],"*yes*")</f>
        <v>0</v>
      </c>
      <c r="P331" s="197"/>
      <c r="Q331" s="197"/>
      <c r="R331" s="197"/>
      <c r="S331" s="197"/>
      <c r="T331" s="197"/>
      <c r="U331" s="197"/>
      <c r="V331" s="197"/>
      <c r="W331" s="197"/>
      <c r="X331" s="197"/>
      <c r="Y331" s="197"/>
      <c r="Z331" s="197"/>
      <c r="AA331" s="197"/>
      <c r="AB331" s="197"/>
      <c r="AC331" s="197"/>
      <c r="AD331" s="197"/>
      <c r="AE331" s="197"/>
      <c r="AF331" s="197"/>
      <c r="AG331" s="197"/>
      <c r="AH331" s="197"/>
    </row>
    <row r="332" spans="1:34" s="26" customFormat="1" ht="76.5" customHeight="1">
      <c r="A332" s="232" t="s">
        <v>1188</v>
      </c>
      <c r="B332" s="51" t="s">
        <v>867</v>
      </c>
      <c r="C332" s="51" t="s">
        <v>1339</v>
      </c>
      <c r="D332" s="51" t="s">
        <v>2401</v>
      </c>
      <c r="E332" s="181" t="s">
        <v>1653</v>
      </c>
      <c r="F332" s="58" t="s">
        <v>2782</v>
      </c>
      <c r="G332" s="58"/>
      <c r="H332" s="170" t="s">
        <v>2437</v>
      </c>
      <c r="I332" s="44" t="s">
        <v>1924</v>
      </c>
      <c r="J332" s="44" t="s">
        <v>1925</v>
      </c>
      <c r="K332" s="44" t="s">
        <v>1915</v>
      </c>
      <c r="L332" s="44" t="s">
        <v>1916</v>
      </c>
      <c r="M332" s="44" t="s">
        <v>327</v>
      </c>
      <c r="N332" s="44"/>
      <c r="O332" s="43">
        <f>COUNTIF(Table48[[#This Row],[CMMI Comprehensive Primary Care Plus (CPC+)
Version Date: CY 2021]:[CMS Merit-based Incentive Payment System (MIPS)
Version Date: CY 2021]],"*yes*")</f>
        <v>0</v>
      </c>
      <c r="P332" s="197"/>
      <c r="Q332" s="197"/>
      <c r="R332" s="197"/>
      <c r="S332" s="197"/>
      <c r="T332" s="197"/>
      <c r="U332" s="197"/>
      <c r="V332" s="197"/>
      <c r="W332" s="197"/>
      <c r="X332" s="197"/>
      <c r="Y332" s="197"/>
      <c r="Z332" s="197"/>
      <c r="AA332" s="197"/>
      <c r="AB332" s="197"/>
      <c r="AC332" s="197"/>
      <c r="AD332" s="197"/>
      <c r="AE332" s="197"/>
      <c r="AF332" s="197"/>
      <c r="AG332" s="197"/>
      <c r="AH332" s="197"/>
    </row>
    <row r="333" spans="1:34" s="26" customFormat="1" ht="76.5" customHeight="1">
      <c r="A333" s="141" t="s">
        <v>1189</v>
      </c>
      <c r="B333" s="51" t="s">
        <v>2295</v>
      </c>
      <c r="C333" s="51" t="s">
        <v>709</v>
      </c>
      <c r="D333" s="51" t="s">
        <v>2401</v>
      </c>
      <c r="E333" s="181" t="s">
        <v>1667</v>
      </c>
      <c r="F333" s="58"/>
      <c r="G333" s="58"/>
      <c r="H333" s="170" t="s">
        <v>1485</v>
      </c>
      <c r="I333" s="44" t="s">
        <v>1924</v>
      </c>
      <c r="J333" s="44" t="s">
        <v>1921</v>
      </c>
      <c r="K333" s="44" t="s">
        <v>1915</v>
      </c>
      <c r="L333" s="44" t="s">
        <v>1920</v>
      </c>
      <c r="M333" s="44" t="s">
        <v>1771</v>
      </c>
      <c r="N333" s="44"/>
      <c r="O333" s="43">
        <f>COUNTIF(Table48[[#This Row],[CMMI Comprehensive Primary Care Plus (CPC+)
Version Date: CY 2021]:[CMS Merit-based Incentive Payment System (MIPS)
Version Date: CY 2021]],"*yes*")</f>
        <v>0</v>
      </c>
      <c r="P333" s="197"/>
      <c r="Q333" s="197"/>
      <c r="R333" s="197"/>
      <c r="S333" s="197"/>
      <c r="T333" s="197"/>
      <c r="U333" s="197"/>
      <c r="V333" s="197"/>
      <c r="W333" s="197"/>
      <c r="X333" s="197" t="s">
        <v>2444</v>
      </c>
      <c r="Y333" s="197" t="s">
        <v>1</v>
      </c>
      <c r="Z333" s="197" t="s">
        <v>1</v>
      </c>
      <c r="AA333" s="197"/>
      <c r="AB333" s="197" t="s">
        <v>1</v>
      </c>
      <c r="AC333" s="197"/>
      <c r="AD333" s="197"/>
      <c r="AE333" s="197"/>
      <c r="AF333" s="197"/>
      <c r="AG333" s="197"/>
      <c r="AH333" s="197"/>
    </row>
    <row r="334" spans="1:34" s="26" customFormat="1" ht="76.5" customHeight="1">
      <c r="A334" s="232" t="s">
        <v>1190</v>
      </c>
      <c r="B334" s="51" t="s">
        <v>2296</v>
      </c>
      <c r="C334" s="51" t="s">
        <v>710</v>
      </c>
      <c r="D334" s="51" t="s">
        <v>2401</v>
      </c>
      <c r="E334" s="181" t="s">
        <v>1667</v>
      </c>
      <c r="F334" s="58"/>
      <c r="G334" s="58"/>
      <c r="H334" s="170" t="s">
        <v>1486</v>
      </c>
      <c r="I334" s="44" t="s">
        <v>1924</v>
      </c>
      <c r="J334" s="44" t="s">
        <v>1921</v>
      </c>
      <c r="K334" s="44" t="s">
        <v>1915</v>
      </c>
      <c r="L334" s="44" t="s">
        <v>1920</v>
      </c>
      <c r="M334" s="44" t="s">
        <v>5</v>
      </c>
      <c r="N334" s="44"/>
      <c r="O334" s="43">
        <f>COUNTIF(Table48[[#This Row],[CMMI Comprehensive Primary Care Plus (CPC+)
Version Date: CY 2021]:[CMS Merit-based Incentive Payment System (MIPS)
Version Date: CY 2021]],"*yes*")</f>
        <v>0</v>
      </c>
      <c r="P334" s="197"/>
      <c r="Q334" s="197"/>
      <c r="R334" s="197"/>
      <c r="S334" s="197"/>
      <c r="T334" s="197"/>
      <c r="U334" s="197"/>
      <c r="V334" s="197"/>
      <c r="W334" s="197"/>
      <c r="X334" s="197" t="s">
        <v>2444</v>
      </c>
      <c r="Y334" s="197"/>
      <c r="Z334" s="197" t="s">
        <v>3394</v>
      </c>
      <c r="AA334" s="197"/>
      <c r="AB334" s="197"/>
      <c r="AC334" s="197"/>
      <c r="AD334" s="197"/>
      <c r="AE334" s="197"/>
      <c r="AF334" s="197"/>
      <c r="AG334" s="197"/>
      <c r="AH334" s="197"/>
    </row>
    <row r="335" spans="1:34" s="26" customFormat="1" ht="76.5" customHeight="1">
      <c r="A335" s="250" t="s">
        <v>1191</v>
      </c>
      <c r="B335" s="51" t="s">
        <v>1328</v>
      </c>
      <c r="C335" s="51" t="s">
        <v>1326</v>
      </c>
      <c r="D335" s="51" t="s">
        <v>2401</v>
      </c>
      <c r="E335" s="181" t="s">
        <v>1327</v>
      </c>
      <c r="F335" s="58"/>
      <c r="G335" s="58"/>
      <c r="H335" s="170" t="s">
        <v>1556</v>
      </c>
      <c r="I335" s="44" t="s">
        <v>1940</v>
      </c>
      <c r="J335" s="44" t="s">
        <v>97</v>
      </c>
      <c r="K335" s="44" t="s">
        <v>1934</v>
      </c>
      <c r="L335" s="44" t="s">
        <v>1950</v>
      </c>
      <c r="M335" s="44" t="s">
        <v>5</v>
      </c>
      <c r="N335" s="44"/>
      <c r="O335" s="43">
        <f>COUNTIF(Table48[[#This Row],[CMMI Comprehensive Primary Care Plus (CPC+)
Version Date: CY 2021]:[CMS Merit-based Incentive Payment System (MIPS)
Version Date: CY 2021]],"*yes*")</f>
        <v>0</v>
      </c>
      <c r="P335" s="197"/>
      <c r="Q335" s="197"/>
      <c r="R335" s="197"/>
      <c r="S335" s="197"/>
      <c r="T335" s="197"/>
      <c r="U335" s="197"/>
      <c r="V335" s="197"/>
      <c r="W335" s="197"/>
      <c r="X335" s="197"/>
      <c r="Y335" s="197"/>
      <c r="Z335" s="197"/>
      <c r="AA335" s="197"/>
      <c r="AB335" s="197"/>
      <c r="AC335" s="197"/>
      <c r="AD335" s="197"/>
      <c r="AE335" s="197"/>
      <c r="AF335" s="197"/>
      <c r="AG335" s="197"/>
      <c r="AH335" s="197"/>
    </row>
    <row r="336" spans="1:34" s="26" customFormat="1" ht="76.5" customHeight="1">
      <c r="A336" s="250" t="s">
        <v>1192</v>
      </c>
      <c r="B336" s="51" t="s">
        <v>1332</v>
      </c>
      <c r="C336" s="51" t="s">
        <v>1329</v>
      </c>
      <c r="D336" s="51" t="s">
        <v>2401</v>
      </c>
      <c r="E336" s="181" t="s">
        <v>1327</v>
      </c>
      <c r="F336" s="58"/>
      <c r="G336" s="58"/>
      <c r="H336" s="170" t="s">
        <v>1557</v>
      </c>
      <c r="I336" s="44" t="s">
        <v>1940</v>
      </c>
      <c r="J336" s="44" t="s">
        <v>97</v>
      </c>
      <c r="K336" s="44" t="s">
        <v>1934</v>
      </c>
      <c r="L336" s="44" t="s">
        <v>1950</v>
      </c>
      <c r="M336" s="44" t="s">
        <v>5</v>
      </c>
      <c r="N336" s="44"/>
      <c r="O336" s="43">
        <f>COUNTIF(Table48[[#This Row],[CMMI Comprehensive Primary Care Plus (CPC+)
Version Date: CY 2021]:[CMS Merit-based Incentive Payment System (MIPS)
Version Date: CY 2021]],"*yes*")</f>
        <v>0</v>
      </c>
      <c r="P336" s="197"/>
      <c r="Q336" s="197"/>
      <c r="R336" s="197"/>
      <c r="S336" s="197"/>
      <c r="T336" s="197"/>
      <c r="U336" s="197"/>
      <c r="V336" s="197"/>
      <c r="W336" s="197"/>
      <c r="X336" s="197"/>
      <c r="Y336" s="197"/>
      <c r="Z336" s="197"/>
      <c r="AA336" s="197"/>
      <c r="AB336" s="197"/>
      <c r="AC336" s="197" t="s">
        <v>1</v>
      </c>
      <c r="AD336" s="197" t="s">
        <v>1</v>
      </c>
      <c r="AE336" s="197"/>
      <c r="AF336" s="197"/>
      <c r="AG336" s="197"/>
      <c r="AH336" s="197"/>
    </row>
    <row r="337" spans="1:34" s="26" customFormat="1" ht="76.5" customHeight="1">
      <c r="A337" s="141" t="s">
        <v>1193</v>
      </c>
      <c r="B337" s="51" t="s">
        <v>2297</v>
      </c>
      <c r="C337" s="51" t="s">
        <v>1406</v>
      </c>
      <c r="D337" s="51" t="s">
        <v>2402</v>
      </c>
      <c r="E337" s="181" t="s">
        <v>240</v>
      </c>
      <c r="F337" s="58"/>
      <c r="G337" s="58"/>
      <c r="H337" s="170" t="s">
        <v>3584</v>
      </c>
      <c r="I337" s="44" t="s">
        <v>1924</v>
      </c>
      <c r="J337" s="44" t="s">
        <v>1919</v>
      </c>
      <c r="K337" s="44" t="s">
        <v>1909</v>
      </c>
      <c r="L337" s="44" t="s">
        <v>1916</v>
      </c>
      <c r="M337" s="44" t="s">
        <v>327</v>
      </c>
      <c r="N337" s="44"/>
      <c r="O337" s="43">
        <f>COUNTIF(Table48[[#This Row],[CMMI Comprehensive Primary Care Plus (CPC+)
Version Date: CY 2021]:[CMS Merit-based Incentive Payment System (MIPS)
Version Date: CY 2021]],"*yes*")</f>
        <v>0</v>
      </c>
      <c r="P337" s="197"/>
      <c r="Q337" s="197"/>
      <c r="R337" s="197"/>
      <c r="S337" s="197"/>
      <c r="T337" s="197"/>
      <c r="U337" s="197"/>
      <c r="V337" s="197"/>
      <c r="W337" s="197"/>
      <c r="X337" s="197"/>
      <c r="Y337" s="197"/>
      <c r="Z337" s="197" t="s">
        <v>1</v>
      </c>
      <c r="AA337" s="197"/>
      <c r="AB337" s="197"/>
      <c r="AC337" s="197"/>
      <c r="AD337" s="197"/>
      <c r="AE337" s="197"/>
      <c r="AF337" s="197"/>
      <c r="AG337" s="197"/>
      <c r="AH337" s="197"/>
    </row>
    <row r="338" spans="1:34" s="26" customFormat="1" ht="76.5" customHeight="1">
      <c r="A338" s="232" t="s">
        <v>1194</v>
      </c>
      <c r="B338" s="51" t="s">
        <v>2298</v>
      </c>
      <c r="C338" s="51" t="s">
        <v>711</v>
      </c>
      <c r="D338" s="51" t="s">
        <v>2402</v>
      </c>
      <c r="E338" s="181" t="s">
        <v>1667</v>
      </c>
      <c r="F338" s="58"/>
      <c r="G338" s="58"/>
      <c r="H338" s="170" t="s">
        <v>1487</v>
      </c>
      <c r="I338" s="44" t="s">
        <v>1924</v>
      </c>
      <c r="J338" s="44" t="s">
        <v>1919</v>
      </c>
      <c r="K338" s="44" t="s">
        <v>1909</v>
      </c>
      <c r="L338" s="44" t="s">
        <v>2399</v>
      </c>
      <c r="M338" s="44" t="s">
        <v>1771</v>
      </c>
      <c r="N338" s="44"/>
      <c r="O338" s="43">
        <f>COUNTIF(Table48[[#This Row],[CMMI Comprehensive Primary Care Plus (CPC+)
Version Date: CY 2021]:[CMS Merit-based Incentive Payment System (MIPS)
Version Date: CY 2021]],"*yes*")</f>
        <v>0</v>
      </c>
      <c r="P338" s="197"/>
      <c r="Q338" s="197"/>
      <c r="R338" s="197"/>
      <c r="S338" s="197"/>
      <c r="T338" s="197"/>
      <c r="U338" s="197"/>
      <c r="V338" s="197"/>
      <c r="W338" s="197"/>
      <c r="X338" s="197"/>
      <c r="Y338" s="197"/>
      <c r="Z338" s="197"/>
      <c r="AA338" s="197"/>
      <c r="AB338" s="197"/>
      <c r="AC338" s="197"/>
      <c r="AD338" s="197"/>
      <c r="AE338" s="197"/>
      <c r="AF338" s="197"/>
      <c r="AG338" s="197"/>
      <c r="AH338" s="197"/>
    </row>
    <row r="339" spans="1:34" s="26" customFormat="1" ht="76.5" customHeight="1">
      <c r="A339" s="232" t="s">
        <v>369</v>
      </c>
      <c r="B339" s="51" t="s">
        <v>2301</v>
      </c>
      <c r="C339" s="51" t="s">
        <v>1411</v>
      </c>
      <c r="D339" s="53" t="s">
        <v>2402</v>
      </c>
      <c r="E339" s="181" t="s">
        <v>240</v>
      </c>
      <c r="F339" s="58"/>
      <c r="G339" s="58"/>
      <c r="H339" s="170" t="s">
        <v>1387</v>
      </c>
      <c r="I339" s="44" t="s">
        <v>1924</v>
      </c>
      <c r="J339" s="44" t="s">
        <v>1919</v>
      </c>
      <c r="K339" s="44" t="s">
        <v>1909</v>
      </c>
      <c r="L339" s="44" t="s">
        <v>1916</v>
      </c>
      <c r="M339" s="44" t="s">
        <v>327</v>
      </c>
      <c r="N339" s="44"/>
      <c r="O339" s="43">
        <f>COUNTIF(Table48[[#This Row],[CMMI Comprehensive Primary Care Plus (CPC+)
Version Date: CY 2021]:[CMS Merit-based Incentive Payment System (MIPS)
Version Date: CY 2021]],"*yes*")</f>
        <v>0</v>
      </c>
      <c r="P339" s="197"/>
      <c r="Q339" s="197"/>
      <c r="R339" s="197"/>
      <c r="S339" s="197"/>
      <c r="T339" s="197"/>
      <c r="U339" s="197"/>
      <c r="V339" s="197"/>
      <c r="W339" s="197"/>
      <c r="X339" s="197"/>
      <c r="Y339" s="197"/>
      <c r="Z339" s="197" t="s">
        <v>1</v>
      </c>
      <c r="AA339" s="197" t="s">
        <v>2022</v>
      </c>
      <c r="AB339" s="197"/>
      <c r="AC339" s="197"/>
      <c r="AD339" s="197"/>
      <c r="AE339" s="197"/>
      <c r="AF339" s="197"/>
      <c r="AG339" s="197"/>
      <c r="AH339" s="197"/>
    </row>
    <row r="340" spans="1:34" s="26" customFormat="1" ht="76.5" customHeight="1">
      <c r="A340" s="141" t="s">
        <v>1195</v>
      </c>
      <c r="B340" s="51" t="s">
        <v>2302</v>
      </c>
      <c r="C340" s="51" t="s">
        <v>1410</v>
      </c>
      <c r="D340" s="51" t="s">
        <v>2402</v>
      </c>
      <c r="E340" s="181" t="s">
        <v>240</v>
      </c>
      <c r="F340" s="58"/>
      <c r="G340" s="58"/>
      <c r="H340" s="170" t="s">
        <v>1388</v>
      </c>
      <c r="I340" s="44" t="s">
        <v>1924</v>
      </c>
      <c r="J340" s="44" t="s">
        <v>1919</v>
      </c>
      <c r="K340" s="44" t="s">
        <v>1909</v>
      </c>
      <c r="L340" s="44" t="s">
        <v>1916</v>
      </c>
      <c r="M340" s="44" t="s">
        <v>327</v>
      </c>
      <c r="N340" s="44"/>
      <c r="O340" s="43">
        <f>COUNTIF(Table48[[#This Row],[CMMI Comprehensive Primary Care Plus (CPC+)
Version Date: CY 2021]:[CMS Merit-based Incentive Payment System (MIPS)
Version Date: CY 2021]],"*yes*")</f>
        <v>0</v>
      </c>
      <c r="P340" s="197"/>
      <c r="Q340" s="197"/>
      <c r="R340" s="197"/>
      <c r="S340" s="197"/>
      <c r="T340" s="197"/>
      <c r="U340" s="197"/>
      <c r="V340" s="197"/>
      <c r="W340" s="197"/>
      <c r="X340" s="197"/>
      <c r="Y340" s="197"/>
      <c r="Z340" s="197"/>
      <c r="AA340" s="197" t="s">
        <v>2023</v>
      </c>
      <c r="AB340" s="197"/>
      <c r="AC340" s="197"/>
      <c r="AD340" s="197"/>
      <c r="AE340" s="197"/>
      <c r="AF340" s="197"/>
      <c r="AG340" s="197"/>
      <c r="AH340" s="197"/>
    </row>
    <row r="341" spans="1:34" s="194" customFormat="1" ht="76.5" customHeight="1">
      <c r="A341" s="232" t="s">
        <v>1196</v>
      </c>
      <c r="B341" s="51" t="s">
        <v>2299</v>
      </c>
      <c r="C341" s="51" t="s">
        <v>1932</v>
      </c>
      <c r="D341" s="51" t="s">
        <v>2401</v>
      </c>
      <c r="E341" s="181" t="s">
        <v>1667</v>
      </c>
      <c r="F341" s="58"/>
      <c r="G341" s="58"/>
      <c r="H341" s="170" t="s">
        <v>1488</v>
      </c>
      <c r="I341" s="44" t="s">
        <v>1924</v>
      </c>
      <c r="J341" s="44" t="s">
        <v>1908</v>
      </c>
      <c r="K341" s="44" t="s">
        <v>1909</v>
      </c>
      <c r="L341" s="44" t="s">
        <v>1950</v>
      </c>
      <c r="M341" s="44" t="s">
        <v>1771</v>
      </c>
      <c r="N341" s="44"/>
      <c r="O341" s="43">
        <f>COUNTIF(Table48[[#This Row],[CMMI Comprehensive Primary Care Plus (CPC+)
Version Date: CY 2021]:[CMS Merit-based Incentive Payment System (MIPS)
Version Date: CY 2021]],"*yes*")</f>
        <v>0</v>
      </c>
      <c r="P341" s="197"/>
      <c r="Q341" s="197"/>
      <c r="R341" s="197"/>
      <c r="S341" s="197"/>
      <c r="T341" s="197"/>
      <c r="U341" s="197"/>
      <c r="V341" s="197"/>
      <c r="W341" s="197"/>
      <c r="X341" s="197"/>
      <c r="Y341" s="197"/>
      <c r="Z341" s="197" t="s">
        <v>1</v>
      </c>
      <c r="AA341" s="197" t="s">
        <v>3585</v>
      </c>
      <c r="AB341" s="197"/>
      <c r="AC341" s="197"/>
      <c r="AD341" s="197"/>
      <c r="AE341" s="197"/>
      <c r="AF341" s="197"/>
      <c r="AG341" s="197"/>
      <c r="AH341" s="197"/>
    </row>
    <row r="342" spans="1:34" s="194" customFormat="1" ht="76.5" customHeight="1">
      <c r="A342" s="141" t="s">
        <v>1197</v>
      </c>
      <c r="B342" s="51" t="s">
        <v>2300</v>
      </c>
      <c r="C342" s="51" t="s">
        <v>1409</v>
      </c>
      <c r="D342" s="51" t="s">
        <v>2402</v>
      </c>
      <c r="E342" s="181" t="s">
        <v>240</v>
      </c>
      <c r="F342" s="58"/>
      <c r="G342" s="58"/>
      <c r="H342" s="170" t="s">
        <v>3586</v>
      </c>
      <c r="I342" s="44" t="s">
        <v>1924</v>
      </c>
      <c r="J342" s="44" t="s">
        <v>1912</v>
      </c>
      <c r="K342" s="44" t="s">
        <v>1909</v>
      </c>
      <c r="L342" s="44" t="s">
        <v>1916</v>
      </c>
      <c r="M342" s="44" t="s">
        <v>327</v>
      </c>
      <c r="N342" s="44" t="s">
        <v>1</v>
      </c>
      <c r="O342" s="43">
        <f>COUNTIF(Table48[[#This Row],[CMMI Comprehensive Primary Care Plus (CPC+)
Version Date: CY 2021]:[CMS Merit-based Incentive Payment System (MIPS)
Version Date: CY 2021]],"*yes*")</f>
        <v>0</v>
      </c>
      <c r="P342" s="197"/>
      <c r="Q342" s="197"/>
      <c r="R342" s="197"/>
      <c r="S342" s="197"/>
      <c r="T342" s="197"/>
      <c r="U342" s="197"/>
      <c r="V342" s="197"/>
      <c r="W342" s="197"/>
      <c r="X342" s="197"/>
      <c r="Y342" s="197"/>
      <c r="Z342" s="197" t="s">
        <v>1</v>
      </c>
      <c r="AA342" s="197"/>
      <c r="AB342" s="197"/>
      <c r="AC342" s="197"/>
      <c r="AD342" s="197"/>
      <c r="AE342" s="197"/>
      <c r="AF342" s="197"/>
      <c r="AG342" s="197"/>
      <c r="AH342" s="197"/>
    </row>
    <row r="343" spans="1:34" s="26" customFormat="1" ht="76.5" customHeight="1">
      <c r="A343" s="232" t="s">
        <v>1198</v>
      </c>
      <c r="B343" s="51" t="s">
        <v>3173</v>
      </c>
      <c r="C343" s="51" t="s">
        <v>1390</v>
      </c>
      <c r="D343" s="51" t="s">
        <v>2402</v>
      </c>
      <c r="E343" s="181" t="s">
        <v>240</v>
      </c>
      <c r="F343" s="58"/>
      <c r="G343" s="58"/>
      <c r="H343" s="170" t="s">
        <v>1389</v>
      </c>
      <c r="I343" s="44" t="s">
        <v>1924</v>
      </c>
      <c r="J343" s="44" t="s">
        <v>1912</v>
      </c>
      <c r="K343" s="44" t="s">
        <v>1909</v>
      </c>
      <c r="L343" s="44" t="s">
        <v>1916</v>
      </c>
      <c r="M343" s="44" t="s">
        <v>327</v>
      </c>
      <c r="N343" s="44" t="s">
        <v>1</v>
      </c>
      <c r="O343" s="43">
        <f>COUNTIF(Table48[[#This Row],[CMMI Comprehensive Primary Care Plus (CPC+)
Version Date: CY 2021]:[CMS Merit-based Incentive Payment System (MIPS)
Version Date: CY 2021]],"*yes*")</f>
        <v>0</v>
      </c>
      <c r="P343" s="197"/>
      <c r="Q343" s="197"/>
      <c r="R343" s="197"/>
      <c r="S343" s="197"/>
      <c r="T343" s="197"/>
      <c r="U343" s="197"/>
      <c r="V343" s="197"/>
      <c r="W343" s="197"/>
      <c r="X343" s="197"/>
      <c r="Y343" s="197"/>
      <c r="Z343" s="197"/>
      <c r="AA343" s="197" t="s">
        <v>2024</v>
      </c>
      <c r="AB343" s="197"/>
      <c r="AC343" s="197"/>
      <c r="AD343" s="197"/>
      <c r="AE343" s="197"/>
      <c r="AF343" s="197"/>
      <c r="AG343" s="197"/>
      <c r="AH343" s="197"/>
    </row>
    <row r="344" spans="1:34" s="26" customFormat="1" ht="76.5" customHeight="1">
      <c r="A344" s="141" t="s">
        <v>1199</v>
      </c>
      <c r="B344" s="51" t="s">
        <v>3125</v>
      </c>
      <c r="C344" s="51" t="s">
        <v>1392</v>
      </c>
      <c r="D344" s="51" t="s">
        <v>2402</v>
      </c>
      <c r="E344" s="181" t="s">
        <v>240</v>
      </c>
      <c r="F344" s="58"/>
      <c r="G344" s="58"/>
      <c r="H344" s="170" t="s">
        <v>1393</v>
      </c>
      <c r="I344" s="44" t="s">
        <v>1924</v>
      </c>
      <c r="J344" s="44" t="s">
        <v>1912</v>
      </c>
      <c r="K344" s="44" t="s">
        <v>1909</v>
      </c>
      <c r="L344" s="44" t="s">
        <v>1916</v>
      </c>
      <c r="M344" s="44" t="s">
        <v>327</v>
      </c>
      <c r="N344" s="44" t="s">
        <v>1</v>
      </c>
      <c r="O344" s="43">
        <f>COUNTIF(Table48[[#This Row],[CMMI Comprehensive Primary Care Plus (CPC+)
Version Date: CY 2021]:[CMS Merit-based Incentive Payment System (MIPS)
Version Date: CY 2021]],"*yes*")</f>
        <v>0</v>
      </c>
      <c r="P344" s="197"/>
      <c r="Q344" s="197"/>
      <c r="R344" s="197"/>
      <c r="S344" s="197"/>
      <c r="T344" s="197"/>
      <c r="U344" s="197"/>
      <c r="V344" s="197"/>
      <c r="W344" s="197"/>
      <c r="X344" s="197"/>
      <c r="Y344" s="197"/>
      <c r="Z344" s="197" t="s">
        <v>1</v>
      </c>
      <c r="AA344" s="197" t="s">
        <v>2025</v>
      </c>
      <c r="AB344" s="197"/>
      <c r="AC344" s="197"/>
      <c r="AD344" s="197"/>
      <c r="AE344" s="197"/>
      <c r="AF344" s="197"/>
      <c r="AG344" s="197"/>
      <c r="AH344" s="197"/>
    </row>
    <row r="345" spans="1:34" s="26" customFormat="1" ht="76.5" customHeight="1">
      <c r="A345" s="250" t="s">
        <v>1200</v>
      </c>
      <c r="B345" s="51" t="s">
        <v>868</v>
      </c>
      <c r="C345" s="51" t="s">
        <v>1340</v>
      </c>
      <c r="D345" s="51" t="s">
        <v>2401</v>
      </c>
      <c r="E345" s="181" t="s">
        <v>1685</v>
      </c>
      <c r="F345" s="58" t="s">
        <v>2734</v>
      </c>
      <c r="G345" s="58"/>
      <c r="H345" s="170" t="s">
        <v>869</v>
      </c>
      <c r="I345" s="44" t="s">
        <v>1911</v>
      </c>
      <c r="J345" s="44" t="s">
        <v>1929</v>
      </c>
      <c r="K345" s="44" t="s">
        <v>1915</v>
      </c>
      <c r="L345" s="44" t="s">
        <v>1910</v>
      </c>
      <c r="M345" s="44" t="s">
        <v>1771</v>
      </c>
      <c r="N345" s="44" t="s">
        <v>1</v>
      </c>
      <c r="O345" s="43">
        <f>COUNTIF(Table48[[#This Row],[CMMI Comprehensive Primary Care Plus (CPC+)
Version Date: CY 2021]:[CMS Merit-based Incentive Payment System (MIPS)
Version Date: CY 2021]],"*yes*")</f>
        <v>0</v>
      </c>
      <c r="P345" s="197"/>
      <c r="Q345" s="197"/>
      <c r="R345" s="197"/>
      <c r="S345" s="197"/>
      <c r="T345" s="197"/>
      <c r="U345" s="197"/>
      <c r="V345" s="197"/>
      <c r="W345" s="197"/>
      <c r="X345" s="197"/>
      <c r="Y345" s="197"/>
      <c r="Z345" s="197"/>
      <c r="AA345" s="197"/>
      <c r="AB345" s="197"/>
      <c r="AC345" s="197"/>
      <c r="AD345" s="197"/>
      <c r="AE345" s="197"/>
      <c r="AF345" s="197"/>
      <c r="AG345" s="197"/>
      <c r="AH345" s="197"/>
    </row>
    <row r="346" spans="1:34" s="26" customFormat="1" ht="76.5" customHeight="1">
      <c r="A346" s="232" t="s">
        <v>1201</v>
      </c>
      <c r="B346" s="51" t="s">
        <v>870</v>
      </c>
      <c r="C346" s="51" t="s">
        <v>1341</v>
      </c>
      <c r="D346" s="51" t="s">
        <v>2402</v>
      </c>
      <c r="E346" s="181" t="s">
        <v>1685</v>
      </c>
      <c r="F346" s="58"/>
      <c r="G346" s="58"/>
      <c r="H346" s="170" t="s">
        <v>871</v>
      </c>
      <c r="I346" s="44" t="s">
        <v>1911</v>
      </c>
      <c r="J346" s="44" t="s">
        <v>1929</v>
      </c>
      <c r="K346" s="44" t="s">
        <v>1909</v>
      </c>
      <c r="L346" s="44" t="s">
        <v>1916</v>
      </c>
      <c r="M346" s="44" t="s">
        <v>1771</v>
      </c>
      <c r="N346" s="44" t="s">
        <v>1</v>
      </c>
      <c r="O346" s="43">
        <f>COUNTIF(Table48[[#This Row],[CMMI Comprehensive Primary Care Plus (CPC+)
Version Date: CY 2021]:[CMS Merit-based Incentive Payment System (MIPS)
Version Date: CY 2021]],"*yes*")</f>
        <v>0</v>
      </c>
      <c r="P346" s="197"/>
      <c r="Q346" s="197"/>
      <c r="R346" s="197"/>
      <c r="S346" s="197"/>
      <c r="T346" s="197"/>
      <c r="U346" s="197"/>
      <c r="V346" s="197"/>
      <c r="W346" s="197"/>
      <c r="X346" s="197"/>
      <c r="Y346" s="197"/>
      <c r="Z346" s="197"/>
      <c r="AA346" s="197"/>
      <c r="AB346" s="197"/>
      <c r="AC346" s="197"/>
      <c r="AD346" s="197"/>
      <c r="AE346" s="197"/>
      <c r="AF346" s="197"/>
      <c r="AG346" s="197"/>
      <c r="AH346" s="197"/>
    </row>
    <row r="347" spans="1:34" s="26" customFormat="1" ht="76.5" customHeight="1">
      <c r="A347" s="141" t="s">
        <v>1202</v>
      </c>
      <c r="B347" s="51" t="s">
        <v>2303</v>
      </c>
      <c r="C347" s="51" t="s">
        <v>712</v>
      </c>
      <c r="D347" s="51" t="s">
        <v>2401</v>
      </c>
      <c r="E347" s="181" t="s">
        <v>1994</v>
      </c>
      <c r="F347" s="58"/>
      <c r="G347" s="58"/>
      <c r="H347" s="170" t="s">
        <v>1489</v>
      </c>
      <c r="I347" s="44" t="s">
        <v>1924</v>
      </c>
      <c r="J347" s="44" t="s">
        <v>1925</v>
      </c>
      <c r="K347" s="44" t="s">
        <v>1915</v>
      </c>
      <c r="L347" s="44" t="s">
        <v>1950</v>
      </c>
      <c r="M347" s="44" t="s">
        <v>327</v>
      </c>
      <c r="N347" s="44"/>
      <c r="O347" s="43">
        <f>COUNTIF(Table48[[#This Row],[CMMI Comprehensive Primary Care Plus (CPC+)
Version Date: CY 2021]:[CMS Merit-based Incentive Payment System (MIPS)
Version Date: CY 2021]],"*yes*")</f>
        <v>0</v>
      </c>
      <c r="P347" s="197"/>
      <c r="Q347" s="197"/>
      <c r="R347" s="197"/>
      <c r="S347" s="197"/>
      <c r="T347" s="197"/>
      <c r="U347" s="197"/>
      <c r="V347" s="197"/>
      <c r="W347" s="197"/>
      <c r="X347" s="197"/>
      <c r="Y347" s="197" t="s">
        <v>1</v>
      </c>
      <c r="Z347" s="197" t="s">
        <v>3398</v>
      </c>
      <c r="AA347" s="197"/>
      <c r="AB347" s="197"/>
      <c r="AC347" s="197"/>
      <c r="AD347" s="197"/>
      <c r="AE347" s="197"/>
      <c r="AF347" s="197"/>
      <c r="AG347" s="197"/>
      <c r="AH347" s="197"/>
    </row>
    <row r="348" spans="1:34" s="26" customFormat="1" ht="76.5" customHeight="1">
      <c r="A348" s="232" t="s">
        <v>1203</v>
      </c>
      <c r="B348" s="51" t="s">
        <v>2391</v>
      </c>
      <c r="C348" s="51" t="s">
        <v>713</v>
      </c>
      <c r="D348" s="51" t="s">
        <v>2401</v>
      </c>
      <c r="E348" s="181" t="s">
        <v>1994</v>
      </c>
      <c r="F348" s="58"/>
      <c r="G348" s="58"/>
      <c r="H348" s="170" t="s">
        <v>1490</v>
      </c>
      <c r="I348" s="44" t="s">
        <v>1924</v>
      </c>
      <c r="J348" s="44" t="s">
        <v>1925</v>
      </c>
      <c r="K348" s="44" t="s">
        <v>1915</v>
      </c>
      <c r="L348" s="44" t="s">
        <v>1950</v>
      </c>
      <c r="M348" s="44" t="s">
        <v>327</v>
      </c>
      <c r="N348" s="44"/>
      <c r="O348" s="43">
        <f>COUNTIF(Table48[[#This Row],[CMMI Comprehensive Primary Care Plus (CPC+)
Version Date: CY 2021]:[CMS Merit-based Incentive Payment System (MIPS)
Version Date: CY 2021]],"*yes*")</f>
        <v>0</v>
      </c>
      <c r="P348" s="197"/>
      <c r="Q348" s="197"/>
      <c r="R348" s="197"/>
      <c r="S348" s="197"/>
      <c r="T348" s="197"/>
      <c r="U348" s="197"/>
      <c r="V348" s="197"/>
      <c r="W348" s="197"/>
      <c r="X348" s="197"/>
      <c r="Y348" s="197" t="s">
        <v>1</v>
      </c>
      <c r="Z348" s="197" t="s">
        <v>3399</v>
      </c>
      <c r="AA348" s="197"/>
      <c r="AB348" s="197"/>
      <c r="AC348" s="197"/>
      <c r="AD348" s="197"/>
      <c r="AE348" s="197"/>
      <c r="AF348" s="197"/>
      <c r="AG348" s="197"/>
      <c r="AH348" s="197"/>
    </row>
    <row r="349" spans="1:34" s="26" customFormat="1" ht="76.5" customHeight="1">
      <c r="A349" s="141" t="s">
        <v>1204</v>
      </c>
      <c r="B349" s="51" t="s">
        <v>1890</v>
      </c>
      <c r="C349" s="51" t="s">
        <v>1891</v>
      </c>
      <c r="D349" s="51" t="s">
        <v>2402</v>
      </c>
      <c r="E349" s="181" t="s">
        <v>240</v>
      </c>
      <c r="F349" s="58"/>
      <c r="G349" s="58"/>
      <c r="H349" s="170" t="s">
        <v>1889</v>
      </c>
      <c r="I349" s="44" t="s">
        <v>1924</v>
      </c>
      <c r="J349" s="44" t="s">
        <v>1925</v>
      </c>
      <c r="K349" s="44" t="s">
        <v>1915</v>
      </c>
      <c r="L349" s="44" t="s">
        <v>1910</v>
      </c>
      <c r="M349" s="44" t="s">
        <v>327</v>
      </c>
      <c r="N349" s="44" t="s">
        <v>1</v>
      </c>
      <c r="O349" s="43">
        <f>COUNTIF(Table48[[#This Row],[CMMI Comprehensive Primary Care Plus (CPC+)
Version Date: CY 2021]:[CMS Merit-based Incentive Payment System (MIPS)
Version Date: CY 2021]],"*yes*")</f>
        <v>0</v>
      </c>
      <c r="P349" s="197"/>
      <c r="Q349" s="197"/>
      <c r="R349" s="197"/>
      <c r="S349" s="197"/>
      <c r="T349" s="197"/>
      <c r="U349" s="197"/>
      <c r="V349" s="197"/>
      <c r="W349" s="197"/>
      <c r="X349" s="197"/>
      <c r="Y349" s="197"/>
      <c r="Z349" s="197"/>
      <c r="AA349" s="197"/>
      <c r="AB349" s="197"/>
      <c r="AC349" s="197"/>
      <c r="AD349" s="197"/>
      <c r="AE349" s="197"/>
      <c r="AF349" s="197"/>
      <c r="AG349" s="197"/>
      <c r="AH349" s="197"/>
    </row>
    <row r="350" spans="1:34" s="26" customFormat="1" ht="76.5" customHeight="1">
      <c r="A350" s="232" t="s">
        <v>370</v>
      </c>
      <c r="B350" s="51" t="s">
        <v>3148</v>
      </c>
      <c r="C350" s="51" t="s">
        <v>2445</v>
      </c>
      <c r="D350" s="53" t="s">
        <v>2401</v>
      </c>
      <c r="E350" s="181" t="s">
        <v>1966</v>
      </c>
      <c r="F350" s="58"/>
      <c r="G350" s="58"/>
      <c r="H350" s="170" t="s">
        <v>2446</v>
      </c>
      <c r="I350" s="44" t="s">
        <v>1924</v>
      </c>
      <c r="J350" s="44" t="s">
        <v>97</v>
      </c>
      <c r="K350" s="44" t="s">
        <v>1913</v>
      </c>
      <c r="L350" s="44" t="s">
        <v>1916</v>
      </c>
      <c r="M350" s="44" t="s">
        <v>6</v>
      </c>
      <c r="N350" s="44"/>
      <c r="O350" s="43">
        <f>COUNTIF(Table48[[#This Row],[CMMI Comprehensive Primary Care Plus (CPC+)
Version Date: CY 2021]:[CMS Merit-based Incentive Payment System (MIPS)
Version Date: CY 2021]],"*yes*")</f>
        <v>0</v>
      </c>
      <c r="P350" s="197"/>
      <c r="Q350" s="197"/>
      <c r="R350" s="197"/>
      <c r="S350" s="197"/>
      <c r="T350" s="197"/>
      <c r="U350" s="197"/>
      <c r="V350" s="197"/>
      <c r="W350" s="197"/>
      <c r="X350" s="197" t="s">
        <v>2444</v>
      </c>
      <c r="Y350" s="197"/>
      <c r="Z350" s="197"/>
      <c r="AA350" s="197"/>
      <c r="AB350" s="197"/>
      <c r="AC350" s="197"/>
      <c r="AD350" s="197"/>
      <c r="AE350" s="197"/>
      <c r="AF350" s="197"/>
      <c r="AG350" s="197"/>
      <c r="AH350" s="197"/>
    </row>
    <row r="351" spans="1:34" s="26" customFormat="1" ht="76.5" customHeight="1">
      <c r="A351" s="232" t="s">
        <v>1205</v>
      </c>
      <c r="B351" s="51" t="s">
        <v>311</v>
      </c>
      <c r="C351" s="51" t="s">
        <v>157</v>
      </c>
      <c r="D351" s="51" t="s">
        <v>2402</v>
      </c>
      <c r="E351" s="181" t="s">
        <v>1995</v>
      </c>
      <c r="F351" s="58"/>
      <c r="G351" s="58"/>
      <c r="H351" s="170" t="s">
        <v>3587</v>
      </c>
      <c r="I351" s="44" t="s">
        <v>1924</v>
      </c>
      <c r="J351" s="44" t="s">
        <v>1925</v>
      </c>
      <c r="K351" s="44" t="s">
        <v>1915</v>
      </c>
      <c r="L351" s="44" t="s">
        <v>1916</v>
      </c>
      <c r="M351" s="44" t="s">
        <v>5</v>
      </c>
      <c r="N351" s="44" t="s">
        <v>1</v>
      </c>
      <c r="O351" s="43">
        <f>COUNTIF(Table48[[#This Row],[CMMI Comprehensive Primary Care Plus (CPC+)
Version Date: CY 2021]:[CMS Merit-based Incentive Payment System (MIPS)
Version Date: CY 2021]],"*yes*")</f>
        <v>3</v>
      </c>
      <c r="P351" s="197"/>
      <c r="Q351" s="197"/>
      <c r="R351" s="197" t="s">
        <v>1</v>
      </c>
      <c r="S351" s="197"/>
      <c r="T351" s="197" t="s">
        <v>1</v>
      </c>
      <c r="U351" s="197" t="s">
        <v>3588</v>
      </c>
      <c r="V351" s="197"/>
      <c r="W351" s="197"/>
      <c r="X351" s="197" t="s">
        <v>2529</v>
      </c>
      <c r="Y351" s="197"/>
      <c r="Z351" s="197"/>
      <c r="AA351" s="197"/>
      <c r="AB351" s="197"/>
      <c r="AC351" s="197" t="s">
        <v>1</v>
      </c>
      <c r="AD351" s="197" t="s">
        <v>1</v>
      </c>
      <c r="AE351" s="197"/>
      <c r="AF351" s="197"/>
      <c r="AG351" s="197" t="s">
        <v>3589</v>
      </c>
      <c r="AH351" s="197" t="s">
        <v>1</v>
      </c>
    </row>
    <row r="352" spans="1:34" s="26" customFormat="1" ht="76.5" customHeight="1">
      <c r="A352" s="232" t="s">
        <v>1206</v>
      </c>
      <c r="B352" s="51" t="s">
        <v>3590</v>
      </c>
      <c r="C352" s="51" t="s">
        <v>714</v>
      </c>
      <c r="D352" s="51" t="s">
        <v>2401</v>
      </c>
      <c r="E352" s="181" t="s">
        <v>1667</v>
      </c>
      <c r="F352" s="58" t="s">
        <v>2822</v>
      </c>
      <c r="G352" s="58"/>
      <c r="H352" s="170" t="s">
        <v>1491</v>
      </c>
      <c r="I352" s="44" t="s">
        <v>1924</v>
      </c>
      <c r="J352" s="44" t="s">
        <v>1925</v>
      </c>
      <c r="K352" s="44" t="s">
        <v>1915</v>
      </c>
      <c r="L352" s="44" t="s">
        <v>1916</v>
      </c>
      <c r="M352" s="44" t="s">
        <v>5</v>
      </c>
      <c r="N352" s="44" t="s">
        <v>1</v>
      </c>
      <c r="O352" s="43">
        <f>COUNTIF(Table48[[#This Row],[CMMI Comprehensive Primary Care Plus (CPC+)
Version Date: CY 2021]:[CMS Merit-based Incentive Payment System (MIPS)
Version Date: CY 2021]],"*yes*")</f>
        <v>1</v>
      </c>
      <c r="P352" s="197"/>
      <c r="Q352" s="197"/>
      <c r="R352" s="197"/>
      <c r="S352" s="197"/>
      <c r="T352" s="197"/>
      <c r="U352" s="197"/>
      <c r="V352" s="197" t="s">
        <v>1591</v>
      </c>
      <c r="W352" s="197"/>
      <c r="X352" s="197"/>
      <c r="Y352" s="197"/>
      <c r="Z352" s="197" t="s">
        <v>3591</v>
      </c>
      <c r="AA352" s="197"/>
      <c r="AB352" s="197" t="s">
        <v>1</v>
      </c>
      <c r="AC352" s="197"/>
      <c r="AD352" s="197"/>
      <c r="AE352" s="197"/>
      <c r="AF352" s="197"/>
      <c r="AG352" s="197" t="s">
        <v>1854</v>
      </c>
      <c r="AH352" s="197"/>
    </row>
    <row r="353" spans="1:34" s="26" customFormat="1" ht="76.5" customHeight="1">
      <c r="A353" s="232" t="s">
        <v>1207</v>
      </c>
      <c r="B353" s="51" t="s">
        <v>312</v>
      </c>
      <c r="C353" s="51" t="s">
        <v>11</v>
      </c>
      <c r="D353" s="51" t="s">
        <v>2402</v>
      </c>
      <c r="E353" s="181" t="s">
        <v>1995</v>
      </c>
      <c r="F353" s="58" t="s">
        <v>2660</v>
      </c>
      <c r="G353" s="58"/>
      <c r="H353" s="170" t="s">
        <v>2139</v>
      </c>
      <c r="I353" s="44" t="s">
        <v>1963</v>
      </c>
      <c r="J353" s="44" t="s">
        <v>1919</v>
      </c>
      <c r="K353" s="44" t="s">
        <v>1909</v>
      </c>
      <c r="L353" s="44" t="s">
        <v>2399</v>
      </c>
      <c r="M353" s="44" t="s">
        <v>5</v>
      </c>
      <c r="N353" s="44"/>
      <c r="O353" s="43">
        <f>COUNTIF(Table48[[#This Row],[CMMI Comprehensive Primary Care Plus (CPC+)
Version Date: CY 2021]:[CMS Merit-based Incentive Payment System (MIPS)
Version Date: CY 2021]],"*yes*")</f>
        <v>1</v>
      </c>
      <c r="P353" s="197"/>
      <c r="Q353" s="197"/>
      <c r="R353" s="197"/>
      <c r="S353" s="197"/>
      <c r="T353" s="197"/>
      <c r="U353" s="197"/>
      <c r="V353" s="197"/>
      <c r="W353" s="197" t="s">
        <v>1</v>
      </c>
      <c r="X353" s="197"/>
      <c r="Y353" s="197"/>
      <c r="Z353" s="197"/>
      <c r="AA353" s="197"/>
      <c r="AB353" s="197"/>
      <c r="AC353" s="197"/>
      <c r="AD353" s="197"/>
      <c r="AE353" s="197"/>
      <c r="AF353" s="197"/>
      <c r="AG353" s="197"/>
      <c r="AH353" s="197" t="s">
        <v>1</v>
      </c>
    </row>
    <row r="354" spans="1:34" s="26" customFormat="1" ht="76.5" customHeight="1">
      <c r="A354" s="232" t="s">
        <v>1208</v>
      </c>
      <c r="B354" s="51" t="s">
        <v>1865</v>
      </c>
      <c r="C354" s="51" t="s">
        <v>1866</v>
      </c>
      <c r="D354" s="51" t="s">
        <v>2401</v>
      </c>
      <c r="E354" s="181" t="s">
        <v>1995</v>
      </c>
      <c r="F354" s="58"/>
      <c r="G354" s="58"/>
      <c r="H354" s="170" t="s">
        <v>2077</v>
      </c>
      <c r="I354" s="44" t="s">
        <v>1963</v>
      </c>
      <c r="J354" s="44" t="s">
        <v>1919</v>
      </c>
      <c r="K354" s="44" t="s">
        <v>1909</v>
      </c>
      <c r="L354" s="44" t="s">
        <v>2399</v>
      </c>
      <c r="M354" s="44" t="s">
        <v>5</v>
      </c>
      <c r="N354" s="44"/>
      <c r="O354" s="43">
        <f>COUNTIF(Table48[[#This Row],[CMMI Comprehensive Primary Care Plus (CPC+)
Version Date: CY 2021]:[CMS Merit-based Incentive Payment System (MIPS)
Version Date: CY 2021]],"*yes*")</f>
        <v>2</v>
      </c>
      <c r="P354" s="197"/>
      <c r="Q354" s="197" t="s">
        <v>2832</v>
      </c>
      <c r="R354" s="197" t="s">
        <v>2831</v>
      </c>
      <c r="S354" s="197"/>
      <c r="T354" s="197"/>
      <c r="U354" s="197"/>
      <c r="V354" s="197"/>
      <c r="W354" s="197"/>
      <c r="X354" s="197" t="s">
        <v>3592</v>
      </c>
      <c r="Y354" s="197"/>
      <c r="Z354" s="197"/>
      <c r="AA354" s="197"/>
      <c r="AB354" s="197"/>
      <c r="AC354" s="197" t="s">
        <v>1</v>
      </c>
      <c r="AD354" s="197" t="s">
        <v>1</v>
      </c>
      <c r="AE354" s="197" t="s">
        <v>1</v>
      </c>
      <c r="AF354" s="197"/>
      <c r="AG354" s="197"/>
      <c r="AH354" s="197"/>
    </row>
    <row r="355" spans="1:34" s="26" customFormat="1" ht="76.5" customHeight="1">
      <c r="A355" s="232" t="s">
        <v>1209</v>
      </c>
      <c r="B355" s="51" t="s">
        <v>933</v>
      </c>
      <c r="C355" s="51" t="s">
        <v>2535</v>
      </c>
      <c r="D355" s="51" t="s">
        <v>2402</v>
      </c>
      <c r="E355" s="181" t="s">
        <v>1969</v>
      </c>
      <c r="F355" s="58" t="s">
        <v>3113</v>
      </c>
      <c r="G355" s="58"/>
      <c r="H355" s="170" t="s">
        <v>934</v>
      </c>
      <c r="I355" s="44" t="s">
        <v>1911</v>
      </c>
      <c r="J355" s="44" t="s">
        <v>1938</v>
      </c>
      <c r="K355" s="44" t="s">
        <v>1909</v>
      </c>
      <c r="L355" s="44" t="s">
        <v>2230</v>
      </c>
      <c r="M355" s="44" t="s">
        <v>1771</v>
      </c>
      <c r="N355" s="44" t="s">
        <v>1</v>
      </c>
      <c r="O355" s="43">
        <f>COUNTIF(Table48[[#This Row],[CMMI Comprehensive Primary Care Plus (CPC+)
Version Date: CY 2021]:[CMS Merit-based Incentive Payment System (MIPS)
Version Date: CY 2021]],"*yes*")</f>
        <v>1</v>
      </c>
      <c r="P355" s="197"/>
      <c r="Q355" s="197"/>
      <c r="R355" s="197"/>
      <c r="S355" s="197"/>
      <c r="T355" s="197"/>
      <c r="U355" s="197"/>
      <c r="V355" s="197"/>
      <c r="W355" s="197" t="s">
        <v>1</v>
      </c>
      <c r="X355" s="197"/>
      <c r="Y355" s="197"/>
      <c r="Z355" s="197"/>
      <c r="AA355" s="197"/>
      <c r="AB355" s="197"/>
      <c r="AC355" s="197"/>
      <c r="AD355" s="197"/>
      <c r="AE355" s="197"/>
      <c r="AF355" s="197"/>
      <c r="AG355" s="197"/>
      <c r="AH355" s="197"/>
    </row>
    <row r="356" spans="1:34" s="26" customFormat="1" ht="76.5" customHeight="1">
      <c r="A356" s="232" t="s">
        <v>1210</v>
      </c>
      <c r="B356" s="51" t="s">
        <v>2921</v>
      </c>
      <c r="C356" s="51" t="s">
        <v>2898</v>
      </c>
      <c r="D356" s="51" t="s">
        <v>2402</v>
      </c>
      <c r="E356" s="181" t="s">
        <v>2001</v>
      </c>
      <c r="F356" s="58"/>
      <c r="G356" s="58"/>
      <c r="H356" s="170" t="s">
        <v>2897</v>
      </c>
      <c r="I356" s="44" t="s">
        <v>1911</v>
      </c>
      <c r="J356" s="44" t="s">
        <v>1918</v>
      </c>
      <c r="K356" s="44" t="s">
        <v>1909</v>
      </c>
      <c r="L356" s="44" t="s">
        <v>1950</v>
      </c>
      <c r="M356" s="44" t="s">
        <v>327</v>
      </c>
      <c r="N356" s="44" t="s">
        <v>1</v>
      </c>
      <c r="O356" s="43">
        <f>COUNTIF(Table48[[#This Row],[CMMI Comprehensive Primary Care Plus (CPC+)
Version Date: CY 2021]:[CMS Merit-based Incentive Payment System (MIPS)
Version Date: CY 2021]],"*yes*")</f>
        <v>0</v>
      </c>
      <c r="P356" s="197"/>
      <c r="Q356" s="197"/>
      <c r="R356" s="197"/>
      <c r="S356" s="197"/>
      <c r="T356" s="197"/>
      <c r="U356" s="197"/>
      <c r="V356" s="197"/>
      <c r="W356" s="197"/>
      <c r="X356" s="197"/>
      <c r="Y356" s="197"/>
      <c r="Z356" s="197" t="s">
        <v>3081</v>
      </c>
      <c r="AA356" s="197"/>
      <c r="AB356" s="197"/>
      <c r="AC356" s="197"/>
      <c r="AD356" s="197"/>
      <c r="AE356" s="197"/>
      <c r="AF356" s="197"/>
      <c r="AG356" s="197"/>
      <c r="AH356" s="197"/>
    </row>
    <row r="357" spans="1:34" s="26" customFormat="1" ht="76.5" customHeight="1">
      <c r="A357" s="232" t="s">
        <v>1211</v>
      </c>
      <c r="B357" s="51" t="s">
        <v>872</v>
      </c>
      <c r="C357" s="51" t="s">
        <v>1342</v>
      </c>
      <c r="D357" s="51" t="s">
        <v>2402</v>
      </c>
      <c r="E357" s="181" t="s">
        <v>1984</v>
      </c>
      <c r="F357" s="58" t="s">
        <v>2771</v>
      </c>
      <c r="G357" s="58"/>
      <c r="H357" s="170" t="s">
        <v>873</v>
      </c>
      <c r="I357" s="44" t="s">
        <v>97</v>
      </c>
      <c r="J357" s="44" t="s">
        <v>1925</v>
      </c>
      <c r="K357" s="44" t="s">
        <v>1909</v>
      </c>
      <c r="L357" s="44" t="s">
        <v>1916</v>
      </c>
      <c r="M357" s="44" t="s">
        <v>1771</v>
      </c>
      <c r="N357" s="44" t="s">
        <v>1</v>
      </c>
      <c r="O357" s="43">
        <f>COUNTIF(Table48[[#This Row],[CMMI Comprehensive Primary Care Plus (CPC+)
Version Date: CY 2021]:[CMS Merit-based Incentive Payment System (MIPS)
Version Date: CY 2021]],"*yes*")</f>
        <v>1</v>
      </c>
      <c r="P357" s="197"/>
      <c r="Q357" s="197"/>
      <c r="R357" s="197"/>
      <c r="S357" s="197"/>
      <c r="T357" s="197"/>
      <c r="U357" s="197"/>
      <c r="V357" s="197"/>
      <c r="W357" s="197" t="s">
        <v>1</v>
      </c>
      <c r="X357" s="197"/>
      <c r="Y357" s="197"/>
      <c r="Z357" s="197"/>
      <c r="AA357" s="197"/>
      <c r="AB357" s="197"/>
      <c r="AC357" s="197"/>
      <c r="AD357" s="197"/>
      <c r="AE357" s="197"/>
      <c r="AF357" s="197"/>
      <c r="AG357" s="197"/>
      <c r="AH357" s="197"/>
    </row>
    <row r="358" spans="1:34" s="26" customFormat="1" ht="76.5" customHeight="1">
      <c r="A358" s="232" t="s">
        <v>1212</v>
      </c>
      <c r="B358" s="51" t="s">
        <v>874</v>
      </c>
      <c r="C358" s="51" t="s">
        <v>1343</v>
      </c>
      <c r="D358" s="53" t="s">
        <v>2402</v>
      </c>
      <c r="E358" s="181" t="s">
        <v>1984</v>
      </c>
      <c r="F358" s="198" t="s">
        <v>2592</v>
      </c>
      <c r="G358" s="58"/>
      <c r="H358" s="170" t="s">
        <v>875</v>
      </c>
      <c r="I358" s="44" t="s">
        <v>97</v>
      </c>
      <c r="J358" s="44" t="s">
        <v>1930</v>
      </c>
      <c r="K358" s="44" t="s">
        <v>1909</v>
      </c>
      <c r="L358" s="44" t="s">
        <v>1916</v>
      </c>
      <c r="M358" s="44" t="s">
        <v>1771</v>
      </c>
      <c r="N358" s="44" t="s">
        <v>1</v>
      </c>
      <c r="O358" s="43">
        <f>COUNTIF(Table48[[#This Row],[CMMI Comprehensive Primary Care Plus (CPC+)
Version Date: CY 2021]:[CMS Merit-based Incentive Payment System (MIPS)
Version Date: CY 2021]],"*yes*")</f>
        <v>1</v>
      </c>
      <c r="P358" s="197"/>
      <c r="Q358" s="197"/>
      <c r="R358" s="197"/>
      <c r="S358" s="197"/>
      <c r="T358" s="197"/>
      <c r="U358" s="197"/>
      <c r="V358" s="197"/>
      <c r="W358" s="197" t="s">
        <v>1</v>
      </c>
      <c r="X358" s="197"/>
      <c r="Y358" s="197"/>
      <c r="Z358" s="197"/>
      <c r="AA358" s="197"/>
      <c r="AB358" s="197"/>
      <c r="AC358" s="197"/>
      <c r="AD358" s="197"/>
      <c r="AE358" s="197"/>
      <c r="AF358" s="197"/>
      <c r="AG358" s="197"/>
      <c r="AH358" s="197"/>
    </row>
    <row r="359" spans="1:34" s="26" customFormat="1" ht="76.5" customHeight="1">
      <c r="A359" s="232" t="s">
        <v>1213</v>
      </c>
      <c r="B359" s="51" t="s">
        <v>1288</v>
      </c>
      <c r="C359" s="51" t="s">
        <v>1344</v>
      </c>
      <c r="D359" s="51" t="s">
        <v>2402</v>
      </c>
      <c r="E359" s="181" t="s">
        <v>1984</v>
      </c>
      <c r="F359" s="58" t="s">
        <v>2769</v>
      </c>
      <c r="G359" s="58"/>
      <c r="H359" s="170" t="s">
        <v>2439</v>
      </c>
      <c r="I359" s="44" t="s">
        <v>97</v>
      </c>
      <c r="J359" s="44" t="s">
        <v>1918</v>
      </c>
      <c r="K359" s="44" t="s">
        <v>1909</v>
      </c>
      <c r="L359" s="44" t="s">
        <v>1916</v>
      </c>
      <c r="M359" s="44" t="s">
        <v>1771</v>
      </c>
      <c r="N359" s="44" t="s">
        <v>1</v>
      </c>
      <c r="O359" s="43">
        <f>COUNTIF(Table48[[#This Row],[CMMI Comprehensive Primary Care Plus (CPC+)
Version Date: CY 2021]:[CMS Merit-based Incentive Payment System (MIPS)
Version Date: CY 2021]],"*yes*")</f>
        <v>0</v>
      </c>
      <c r="P359" s="197"/>
      <c r="Q359" s="197"/>
      <c r="R359" s="197"/>
      <c r="S359" s="197"/>
      <c r="T359" s="197"/>
      <c r="U359" s="197"/>
      <c r="V359" s="197"/>
      <c r="W359" s="197"/>
      <c r="X359" s="197"/>
      <c r="Y359" s="197"/>
      <c r="Z359" s="197"/>
      <c r="AA359" s="197"/>
      <c r="AB359" s="197"/>
      <c r="AC359" s="197"/>
      <c r="AD359" s="197"/>
      <c r="AE359" s="197"/>
      <c r="AF359" s="197"/>
      <c r="AG359" s="197"/>
      <c r="AH359" s="197"/>
    </row>
    <row r="360" spans="1:34" s="26" customFormat="1" ht="76.5" customHeight="1">
      <c r="A360" s="232" t="s">
        <v>1214</v>
      </c>
      <c r="B360" s="51" t="s">
        <v>2464</v>
      </c>
      <c r="C360" s="51" t="s">
        <v>2462</v>
      </c>
      <c r="D360" s="52" t="s">
        <v>2402</v>
      </c>
      <c r="E360" s="181" t="s">
        <v>2465</v>
      </c>
      <c r="F360" s="58" t="s">
        <v>2683</v>
      </c>
      <c r="G360" s="58"/>
      <c r="H360" s="170" t="s">
        <v>2466</v>
      </c>
      <c r="I360" s="44" t="s">
        <v>97</v>
      </c>
      <c r="J360" s="44" t="s">
        <v>1918</v>
      </c>
      <c r="K360" s="44" t="s">
        <v>1909</v>
      </c>
      <c r="L360" s="44" t="s">
        <v>1916</v>
      </c>
      <c r="M360" s="44" t="s">
        <v>327</v>
      </c>
      <c r="N360" s="44" t="s">
        <v>1</v>
      </c>
      <c r="O360" s="43">
        <f>COUNTIF(Table48[[#This Row],[CMMI Comprehensive Primary Care Plus (CPC+)
Version Date: CY 2021]:[CMS Merit-based Incentive Payment System (MIPS)
Version Date: CY 2021]],"*yes*")</f>
        <v>0</v>
      </c>
      <c r="P360" s="197"/>
      <c r="Q360" s="197"/>
      <c r="R360" s="197"/>
      <c r="S360" s="197"/>
      <c r="T360" s="197"/>
      <c r="U360" s="197"/>
      <c r="V360" s="197"/>
      <c r="W360" s="197"/>
      <c r="X360" s="197"/>
      <c r="Y360" s="197"/>
      <c r="Z360" s="197"/>
      <c r="AA360" s="197"/>
      <c r="AB360" s="197"/>
      <c r="AC360" s="197"/>
      <c r="AD360" s="197"/>
      <c r="AE360" s="197"/>
      <c r="AF360" s="197"/>
      <c r="AG360" s="197"/>
      <c r="AH360" s="197"/>
    </row>
    <row r="361" spans="1:34" s="26" customFormat="1" ht="76.5" customHeight="1">
      <c r="A361" s="232" t="s">
        <v>371</v>
      </c>
      <c r="B361" s="51" t="s">
        <v>2467</v>
      </c>
      <c r="C361" s="51" t="s">
        <v>2463</v>
      </c>
      <c r="D361" s="51" t="s">
        <v>2401</v>
      </c>
      <c r="E361" s="181" t="s">
        <v>2465</v>
      </c>
      <c r="F361" s="58" t="s">
        <v>2810</v>
      </c>
      <c r="G361" s="58"/>
      <c r="H361" s="170" t="s">
        <v>2468</v>
      </c>
      <c r="I361" s="44" t="s">
        <v>97</v>
      </c>
      <c r="J361" s="44" t="s">
        <v>1918</v>
      </c>
      <c r="K361" s="44" t="s">
        <v>1909</v>
      </c>
      <c r="L361" s="44" t="s">
        <v>1916</v>
      </c>
      <c r="M361" s="44" t="s">
        <v>327</v>
      </c>
      <c r="N361" s="44" t="s">
        <v>1</v>
      </c>
      <c r="O361" s="43">
        <f>COUNTIF(Table48[[#This Row],[CMMI Comprehensive Primary Care Plus (CPC+)
Version Date: CY 2021]:[CMS Merit-based Incentive Payment System (MIPS)
Version Date: CY 2021]],"*yes*")</f>
        <v>1</v>
      </c>
      <c r="P361" s="197"/>
      <c r="Q361" s="197"/>
      <c r="R361" s="197"/>
      <c r="S361" s="197"/>
      <c r="T361" s="197"/>
      <c r="U361" s="197"/>
      <c r="V361" s="197"/>
      <c r="W361" s="197" t="s">
        <v>1</v>
      </c>
      <c r="X361" s="197" t="s">
        <v>2461</v>
      </c>
      <c r="Y361" s="197"/>
      <c r="Z361" s="197"/>
      <c r="AA361" s="197"/>
      <c r="AB361" s="197"/>
      <c r="AC361" s="197"/>
      <c r="AD361" s="197"/>
      <c r="AE361" s="197"/>
      <c r="AF361" s="197"/>
      <c r="AG361" s="197"/>
      <c r="AH361" s="197"/>
    </row>
    <row r="362" spans="1:34" s="26" customFormat="1" ht="76.5" customHeight="1">
      <c r="A362" s="232" t="s">
        <v>1215</v>
      </c>
      <c r="B362" s="51" t="s">
        <v>2473</v>
      </c>
      <c r="C362" s="51" t="s">
        <v>2471</v>
      </c>
      <c r="D362" s="51" t="s">
        <v>2401</v>
      </c>
      <c r="E362" s="181" t="s">
        <v>2465</v>
      </c>
      <c r="F362" s="58" t="s">
        <v>2697</v>
      </c>
      <c r="G362" s="58"/>
      <c r="H362" s="170" t="s">
        <v>2472</v>
      </c>
      <c r="I362" s="44" t="s">
        <v>97</v>
      </c>
      <c r="J362" s="44" t="s">
        <v>1918</v>
      </c>
      <c r="K362" s="44" t="s">
        <v>1909</v>
      </c>
      <c r="L362" s="44" t="s">
        <v>1916</v>
      </c>
      <c r="M362" s="44" t="s">
        <v>327</v>
      </c>
      <c r="N362" s="44" t="s">
        <v>1</v>
      </c>
      <c r="O362" s="43">
        <f>COUNTIF(Table48[[#This Row],[CMMI Comprehensive Primary Care Plus (CPC+)
Version Date: CY 2021]:[CMS Merit-based Incentive Payment System (MIPS)
Version Date: CY 2021]],"*yes*")</f>
        <v>1</v>
      </c>
      <c r="P362" s="197"/>
      <c r="Q362" s="197"/>
      <c r="R362" s="197"/>
      <c r="S362" s="197"/>
      <c r="T362" s="197"/>
      <c r="U362" s="197"/>
      <c r="V362" s="197"/>
      <c r="W362" s="197" t="s">
        <v>1</v>
      </c>
      <c r="X362" s="197" t="s">
        <v>2461</v>
      </c>
      <c r="Y362" s="197"/>
      <c r="Z362" s="197"/>
      <c r="AA362" s="197"/>
      <c r="AB362" s="197"/>
      <c r="AC362" s="197"/>
      <c r="AD362" s="197"/>
      <c r="AE362" s="197"/>
      <c r="AF362" s="197"/>
      <c r="AG362" s="197"/>
      <c r="AH362" s="197"/>
    </row>
    <row r="363" spans="1:34" s="26" customFormat="1" ht="76.5" customHeight="1">
      <c r="A363" s="232" t="s">
        <v>1216</v>
      </c>
      <c r="B363" s="51" t="s">
        <v>2475</v>
      </c>
      <c r="C363" s="51" t="s">
        <v>2474</v>
      </c>
      <c r="D363" s="51" t="s">
        <v>2401</v>
      </c>
      <c r="E363" s="181" t="s">
        <v>2465</v>
      </c>
      <c r="F363" s="58" t="s">
        <v>2732</v>
      </c>
      <c r="G363" s="58"/>
      <c r="H363" s="170" t="s">
        <v>2476</v>
      </c>
      <c r="I363" s="44" t="s">
        <v>97</v>
      </c>
      <c r="J363" s="44" t="s">
        <v>1918</v>
      </c>
      <c r="K363" s="44" t="s">
        <v>1909</v>
      </c>
      <c r="L363" s="44" t="s">
        <v>1916</v>
      </c>
      <c r="M363" s="44" t="s">
        <v>327</v>
      </c>
      <c r="N363" s="44" t="s">
        <v>1</v>
      </c>
      <c r="O363" s="43">
        <f>COUNTIF(Table48[[#This Row],[CMMI Comprehensive Primary Care Plus (CPC+)
Version Date: CY 2021]:[CMS Merit-based Incentive Payment System (MIPS)
Version Date: CY 2021]],"*yes*")</f>
        <v>1</v>
      </c>
      <c r="P363" s="197"/>
      <c r="Q363" s="197"/>
      <c r="R363" s="197"/>
      <c r="S363" s="197"/>
      <c r="T363" s="197"/>
      <c r="U363" s="197"/>
      <c r="V363" s="197"/>
      <c r="W363" s="197" t="s">
        <v>1</v>
      </c>
      <c r="X363" s="197" t="s">
        <v>2461</v>
      </c>
      <c r="Y363" s="197"/>
      <c r="Z363" s="197"/>
      <c r="AA363" s="197"/>
      <c r="AB363" s="197"/>
      <c r="AC363" s="197"/>
      <c r="AD363" s="197"/>
      <c r="AE363" s="197"/>
      <c r="AF363" s="197"/>
      <c r="AG363" s="197"/>
      <c r="AH363" s="197"/>
    </row>
    <row r="364" spans="1:34" s="26" customFormat="1" ht="76.5" customHeight="1">
      <c r="A364" s="232" t="s">
        <v>1217</v>
      </c>
      <c r="B364" s="51" t="s">
        <v>876</v>
      </c>
      <c r="C364" s="51" t="s">
        <v>1345</v>
      </c>
      <c r="D364" s="53" t="s">
        <v>2401</v>
      </c>
      <c r="E364" s="181" t="s">
        <v>1667</v>
      </c>
      <c r="F364" s="58" t="s">
        <v>2561</v>
      </c>
      <c r="G364" s="58"/>
      <c r="H364" s="170" t="s">
        <v>1550</v>
      </c>
      <c r="I364" s="44" t="s">
        <v>1963</v>
      </c>
      <c r="J364" s="44" t="s">
        <v>1923</v>
      </c>
      <c r="K364" s="44" t="s">
        <v>1909</v>
      </c>
      <c r="L364" s="44" t="s">
        <v>1916</v>
      </c>
      <c r="M364" s="44" t="s">
        <v>1771</v>
      </c>
      <c r="N364" s="44" t="s">
        <v>1</v>
      </c>
      <c r="O364" s="43">
        <f>COUNTIF(Table48[[#This Row],[CMMI Comprehensive Primary Care Plus (CPC+)
Version Date: CY 2021]:[CMS Merit-based Incentive Payment System (MIPS)
Version Date: CY 2021]],"*yes*")</f>
        <v>1</v>
      </c>
      <c r="P364" s="197"/>
      <c r="Q364" s="197"/>
      <c r="R364" s="197"/>
      <c r="S364" s="197"/>
      <c r="T364" s="197"/>
      <c r="U364" s="197"/>
      <c r="V364" s="197"/>
      <c r="W364" s="197" t="s">
        <v>1</v>
      </c>
      <c r="X364" s="197" t="s">
        <v>3539</v>
      </c>
      <c r="Y364" s="197"/>
      <c r="Z364" s="197"/>
      <c r="AA364" s="197"/>
      <c r="AB364" s="197"/>
      <c r="AC364" s="197"/>
      <c r="AD364" s="197"/>
      <c r="AE364" s="197"/>
      <c r="AF364" s="197"/>
      <c r="AG364" s="197"/>
      <c r="AH364" s="197"/>
    </row>
    <row r="365" spans="1:34" s="26" customFormat="1" ht="76.5" customHeight="1">
      <c r="A365" s="232" t="s">
        <v>1218</v>
      </c>
      <c r="B365" s="51" t="s">
        <v>2392</v>
      </c>
      <c r="C365" s="51" t="s">
        <v>1766</v>
      </c>
      <c r="D365" s="51" t="s">
        <v>2401</v>
      </c>
      <c r="E365" s="181" t="s">
        <v>1703</v>
      </c>
      <c r="F365" s="58"/>
      <c r="G365" s="58"/>
      <c r="H365" s="170" t="s">
        <v>1767</v>
      </c>
      <c r="I365" s="44" t="s">
        <v>3023</v>
      </c>
      <c r="J365" s="44" t="s">
        <v>1923</v>
      </c>
      <c r="K365" s="44" t="s">
        <v>1915</v>
      </c>
      <c r="L365" s="44" t="s">
        <v>1916</v>
      </c>
      <c r="M365" s="44" t="s">
        <v>327</v>
      </c>
      <c r="N365" s="44" t="s">
        <v>1</v>
      </c>
      <c r="O365" s="43">
        <f>COUNTIF(Table48[[#This Row],[CMMI Comprehensive Primary Care Plus (CPC+)
Version Date: CY 2021]:[CMS Merit-based Incentive Payment System (MIPS)
Version Date: CY 2021]],"*yes*")</f>
        <v>0</v>
      </c>
      <c r="P365" s="197"/>
      <c r="Q365" s="197"/>
      <c r="R365" s="197"/>
      <c r="S365" s="197"/>
      <c r="T365" s="197"/>
      <c r="U365" s="197"/>
      <c r="V365" s="197"/>
      <c r="W365" s="197"/>
      <c r="X365" s="197" t="s">
        <v>3539</v>
      </c>
      <c r="Y365" s="197"/>
      <c r="Z365" s="197"/>
      <c r="AA365" s="197"/>
      <c r="AB365" s="197" t="s">
        <v>1</v>
      </c>
      <c r="AC365" s="197"/>
      <c r="AD365" s="197"/>
      <c r="AE365" s="197"/>
      <c r="AF365" s="197"/>
      <c r="AG365" s="197"/>
      <c r="AH365" s="197"/>
    </row>
    <row r="366" spans="1:34" s="26" customFormat="1" ht="76.5" customHeight="1">
      <c r="A366" s="232" t="s">
        <v>1219</v>
      </c>
      <c r="B366" s="51" t="s">
        <v>2128</v>
      </c>
      <c r="C366" s="51" t="s">
        <v>1762</v>
      </c>
      <c r="D366" s="53" t="s">
        <v>2401</v>
      </c>
      <c r="E366" s="181" t="s">
        <v>1703</v>
      </c>
      <c r="F366" s="58"/>
      <c r="G366" s="58"/>
      <c r="H366" s="170" t="s">
        <v>1763</v>
      </c>
      <c r="I366" s="189" t="s">
        <v>3023</v>
      </c>
      <c r="J366" s="44" t="s">
        <v>1923</v>
      </c>
      <c r="K366" s="44" t="s">
        <v>1915</v>
      </c>
      <c r="L366" s="44" t="s">
        <v>1916</v>
      </c>
      <c r="M366" s="44" t="s">
        <v>327</v>
      </c>
      <c r="N366" s="44" t="s">
        <v>1</v>
      </c>
      <c r="O366" s="43">
        <f>COUNTIF(Table48[[#This Row],[CMMI Comprehensive Primary Care Plus (CPC+)
Version Date: CY 2021]:[CMS Merit-based Incentive Payment System (MIPS)
Version Date: CY 2021]],"*yes*")</f>
        <v>0</v>
      </c>
      <c r="P366" s="197"/>
      <c r="Q366" s="197"/>
      <c r="R366" s="197"/>
      <c r="S366" s="197"/>
      <c r="T366" s="197"/>
      <c r="U366" s="197"/>
      <c r="V366" s="197"/>
      <c r="W366" s="197"/>
      <c r="X366" s="197" t="s">
        <v>3593</v>
      </c>
      <c r="Y366" s="197"/>
      <c r="Z366" s="197"/>
      <c r="AA366" s="197"/>
      <c r="AB366" s="197"/>
      <c r="AC366" s="197"/>
      <c r="AD366" s="197"/>
      <c r="AE366" s="197"/>
      <c r="AF366" s="197"/>
      <c r="AG366" s="197"/>
      <c r="AH366" s="197"/>
    </row>
    <row r="367" spans="1:34" s="26" customFormat="1" ht="76.5" customHeight="1">
      <c r="A367" s="232" t="s">
        <v>1220</v>
      </c>
      <c r="B367" s="51" t="s">
        <v>2304</v>
      </c>
      <c r="C367" s="51" t="s">
        <v>1400</v>
      </c>
      <c r="D367" s="51" t="s">
        <v>2401</v>
      </c>
      <c r="E367" s="181" t="s">
        <v>1667</v>
      </c>
      <c r="F367" s="58"/>
      <c r="G367" s="58"/>
      <c r="H367" s="170" t="s">
        <v>1397</v>
      </c>
      <c r="I367" s="44" t="s">
        <v>1924</v>
      </c>
      <c r="J367" s="44" t="s">
        <v>1919</v>
      </c>
      <c r="K367" s="44" t="s">
        <v>1915</v>
      </c>
      <c r="L367" s="44" t="s">
        <v>1916</v>
      </c>
      <c r="M367" s="44" t="s">
        <v>5</v>
      </c>
      <c r="N367" s="44"/>
      <c r="O367" s="43">
        <f>COUNTIF(Table48[[#This Row],[CMMI Comprehensive Primary Care Plus (CPC+)
Version Date: CY 2021]:[CMS Merit-based Incentive Payment System (MIPS)
Version Date: CY 2021]],"*yes*")</f>
        <v>0</v>
      </c>
      <c r="P367" s="197"/>
      <c r="Q367" s="197"/>
      <c r="R367" s="197"/>
      <c r="S367" s="197"/>
      <c r="T367" s="197"/>
      <c r="U367" s="197"/>
      <c r="V367" s="197"/>
      <c r="W367" s="197"/>
      <c r="X367" s="197"/>
      <c r="Y367" s="197"/>
      <c r="Z367" s="197" t="s">
        <v>3395</v>
      </c>
      <c r="AA367" s="197"/>
      <c r="AB367" s="197"/>
      <c r="AC367" s="197"/>
      <c r="AD367" s="197"/>
      <c r="AE367" s="197"/>
      <c r="AF367" s="197"/>
      <c r="AG367" s="197"/>
      <c r="AH367" s="197"/>
    </row>
    <row r="368" spans="1:34" s="26" customFormat="1" ht="76.5" customHeight="1">
      <c r="A368" s="232" t="s">
        <v>1221</v>
      </c>
      <c r="B368" s="51" t="s">
        <v>2305</v>
      </c>
      <c r="C368" s="51" t="s">
        <v>590</v>
      </c>
      <c r="D368" s="53" t="s">
        <v>2401</v>
      </c>
      <c r="E368" s="181" t="s">
        <v>1667</v>
      </c>
      <c r="F368" s="58"/>
      <c r="G368" s="58"/>
      <c r="H368" s="170" t="s">
        <v>1778</v>
      </c>
      <c r="I368" s="44" t="s">
        <v>1924</v>
      </c>
      <c r="J368" s="44" t="s">
        <v>1919</v>
      </c>
      <c r="K368" s="44" t="s">
        <v>1915</v>
      </c>
      <c r="L368" s="44" t="s">
        <v>1916</v>
      </c>
      <c r="M368" s="44" t="s">
        <v>1771</v>
      </c>
      <c r="N368" s="44"/>
      <c r="O368" s="43">
        <f>COUNTIF(Table48[[#This Row],[CMMI Comprehensive Primary Care Plus (CPC+)
Version Date: CY 2021]:[CMS Merit-based Incentive Payment System (MIPS)
Version Date: CY 2021]],"*yes*")</f>
        <v>0</v>
      </c>
      <c r="P368" s="197"/>
      <c r="Q368" s="197"/>
      <c r="R368" s="197"/>
      <c r="S368" s="197"/>
      <c r="T368" s="197"/>
      <c r="U368" s="197"/>
      <c r="V368" s="197"/>
      <c r="W368" s="197"/>
      <c r="X368" s="197"/>
      <c r="Y368" s="197" t="s">
        <v>1</v>
      </c>
      <c r="Z368" s="197" t="s">
        <v>3594</v>
      </c>
      <c r="AA368" s="197"/>
      <c r="AB368" s="197"/>
      <c r="AC368" s="197"/>
      <c r="AD368" s="197"/>
      <c r="AE368" s="197"/>
      <c r="AF368" s="197"/>
      <c r="AG368" s="197"/>
      <c r="AH368" s="197"/>
    </row>
    <row r="369" spans="1:34" s="26" customFormat="1" ht="76.5" customHeight="1">
      <c r="A369" s="232" t="s">
        <v>1222</v>
      </c>
      <c r="B369" s="51" t="s">
        <v>2306</v>
      </c>
      <c r="C369" s="51" t="s">
        <v>1412</v>
      </c>
      <c r="D369" s="51" t="s">
        <v>2402</v>
      </c>
      <c r="E369" s="181" t="s">
        <v>240</v>
      </c>
      <c r="F369" s="58"/>
      <c r="G369" s="58"/>
      <c r="H369" s="170" t="s">
        <v>3595</v>
      </c>
      <c r="I369" s="44" t="s">
        <v>1924</v>
      </c>
      <c r="J369" s="44" t="s">
        <v>1923</v>
      </c>
      <c r="K369" s="44" t="s">
        <v>1909</v>
      </c>
      <c r="L369" s="44" t="s">
        <v>1950</v>
      </c>
      <c r="M369" s="44" t="s">
        <v>327</v>
      </c>
      <c r="N369" s="44" t="s">
        <v>1</v>
      </c>
      <c r="O369" s="43">
        <f>COUNTIF(Table48[[#This Row],[CMMI Comprehensive Primary Care Plus (CPC+)
Version Date: CY 2021]:[CMS Merit-based Incentive Payment System (MIPS)
Version Date: CY 2021]],"*yes*")</f>
        <v>0</v>
      </c>
      <c r="P369" s="197"/>
      <c r="Q369" s="197"/>
      <c r="R369" s="197"/>
      <c r="S369" s="197"/>
      <c r="T369" s="197"/>
      <c r="U369" s="197"/>
      <c r="V369" s="197"/>
      <c r="W369" s="197"/>
      <c r="X369" s="197"/>
      <c r="Y369" s="197"/>
      <c r="Z369" s="197"/>
      <c r="AA369" s="197" t="s">
        <v>3235</v>
      </c>
      <c r="AB369" s="197"/>
      <c r="AC369" s="197"/>
      <c r="AD369" s="197"/>
      <c r="AE369" s="197"/>
      <c r="AF369" s="197"/>
      <c r="AG369" s="197"/>
      <c r="AH369" s="197"/>
    </row>
    <row r="370" spans="1:34" s="26" customFormat="1" ht="76.5" customHeight="1">
      <c r="A370" s="232" t="s">
        <v>1223</v>
      </c>
      <c r="B370" s="51" t="s">
        <v>2124</v>
      </c>
      <c r="C370" s="51" t="s">
        <v>1333</v>
      </c>
      <c r="D370" s="51" t="s">
        <v>2402</v>
      </c>
      <c r="E370" s="181" t="s">
        <v>1995</v>
      </c>
      <c r="F370" s="58"/>
      <c r="G370" s="58"/>
      <c r="H370" s="170" t="s">
        <v>1558</v>
      </c>
      <c r="I370" s="44" t="s">
        <v>1911</v>
      </c>
      <c r="J370" s="44" t="s">
        <v>1923</v>
      </c>
      <c r="K370" s="44" t="s">
        <v>1909</v>
      </c>
      <c r="L370" s="44" t="s">
        <v>1916</v>
      </c>
      <c r="M370" s="44" t="s">
        <v>1771</v>
      </c>
      <c r="N370" s="44" t="s">
        <v>1</v>
      </c>
      <c r="O370" s="43">
        <f>COUNTIF(Table48[[#This Row],[CMMI Comprehensive Primary Care Plus (CPC+)
Version Date: CY 2021]:[CMS Merit-based Incentive Payment System (MIPS)
Version Date: CY 2021]],"*yes*")</f>
        <v>0</v>
      </c>
      <c r="P370" s="197"/>
      <c r="Q370" s="197"/>
      <c r="R370" s="197"/>
      <c r="S370" s="197"/>
      <c r="T370" s="197"/>
      <c r="U370" s="197"/>
      <c r="V370" s="197"/>
      <c r="W370" s="197"/>
      <c r="X370" s="197"/>
      <c r="Y370" s="197"/>
      <c r="Z370" s="197"/>
      <c r="AA370" s="197"/>
      <c r="AB370" s="197"/>
      <c r="AC370" s="197"/>
      <c r="AD370" s="197"/>
      <c r="AE370" s="197"/>
      <c r="AF370" s="197"/>
      <c r="AG370" s="197"/>
      <c r="AH370" s="197"/>
    </row>
    <row r="371" spans="1:34" s="26" customFormat="1" ht="76.5" customHeight="1">
      <c r="A371" s="232" t="s">
        <v>1224</v>
      </c>
      <c r="B371" s="51" t="s">
        <v>2377</v>
      </c>
      <c r="C371" s="51" t="s">
        <v>1419</v>
      </c>
      <c r="D371" s="51" t="s">
        <v>2401</v>
      </c>
      <c r="E371" s="181" t="s">
        <v>1995</v>
      </c>
      <c r="F371" s="58"/>
      <c r="G371" s="58"/>
      <c r="H371" s="170" t="s">
        <v>1420</v>
      </c>
      <c r="I371" s="44" t="s">
        <v>1911</v>
      </c>
      <c r="J371" s="44" t="s">
        <v>1923</v>
      </c>
      <c r="K371" s="44" t="s">
        <v>1909</v>
      </c>
      <c r="L371" s="44" t="s">
        <v>1916</v>
      </c>
      <c r="M371" s="44" t="s">
        <v>5</v>
      </c>
      <c r="N371" s="44" t="s">
        <v>1</v>
      </c>
      <c r="O371" s="43">
        <f>COUNTIF(Table48[[#This Row],[CMMI Comprehensive Primary Care Plus (CPC+)
Version Date: CY 2021]:[CMS Merit-based Incentive Payment System (MIPS)
Version Date: CY 2021]],"*yes*")</f>
        <v>1</v>
      </c>
      <c r="P371" s="197"/>
      <c r="Q371" s="197"/>
      <c r="R371" s="197" t="s">
        <v>3132</v>
      </c>
      <c r="S371" s="197"/>
      <c r="T371" s="197"/>
      <c r="U371" s="197"/>
      <c r="V371" s="197"/>
      <c r="W371" s="197"/>
      <c r="X371" s="197"/>
      <c r="Y371" s="197"/>
      <c r="Z371" s="197"/>
      <c r="AA371" s="197"/>
      <c r="AB371" s="197"/>
      <c r="AC371" s="197"/>
      <c r="AD371" s="197"/>
      <c r="AE371" s="197"/>
      <c r="AF371" s="197"/>
      <c r="AG371" s="197"/>
      <c r="AH371" s="197"/>
    </row>
    <row r="372" spans="1:34" s="26" customFormat="1" ht="76.5" customHeight="1">
      <c r="A372" s="250" t="s">
        <v>372</v>
      </c>
      <c r="B372" s="51" t="s">
        <v>2221</v>
      </c>
      <c r="C372" s="51" t="s">
        <v>3177</v>
      </c>
      <c r="D372" s="51" t="s">
        <v>2401</v>
      </c>
      <c r="E372" s="181" t="s">
        <v>1995</v>
      </c>
      <c r="F372" s="58"/>
      <c r="G372" s="58"/>
      <c r="H372" s="170" t="s">
        <v>2255</v>
      </c>
      <c r="I372" s="44" t="s">
        <v>1911</v>
      </c>
      <c r="J372" s="44" t="s">
        <v>1914</v>
      </c>
      <c r="K372" s="44" t="s">
        <v>1909</v>
      </c>
      <c r="L372" s="44" t="s">
        <v>1916</v>
      </c>
      <c r="M372" s="44" t="s">
        <v>5</v>
      </c>
      <c r="N372" s="44" t="s">
        <v>1</v>
      </c>
      <c r="O372" s="43">
        <f>COUNTIF(Table48[[#This Row],[CMMI Comprehensive Primary Care Plus (CPC+)
Version Date: CY 2021]:[CMS Merit-based Incentive Payment System (MIPS)
Version Date: CY 2021]],"*yes*")</f>
        <v>0</v>
      </c>
      <c r="P372" s="197"/>
      <c r="Q372" s="197"/>
      <c r="R372" s="197"/>
      <c r="S372" s="197"/>
      <c r="T372" s="197"/>
      <c r="U372" s="197"/>
      <c r="V372" s="197"/>
      <c r="W372" s="197"/>
      <c r="X372" s="197"/>
      <c r="Y372" s="197"/>
      <c r="Z372" s="197"/>
      <c r="AA372" s="197"/>
      <c r="AB372" s="197"/>
      <c r="AC372" s="197"/>
      <c r="AD372" s="197"/>
      <c r="AE372" s="197"/>
      <c r="AF372" s="197"/>
      <c r="AG372" s="197"/>
      <c r="AH372" s="197"/>
    </row>
    <row r="373" spans="1:34" s="26" customFormat="1" ht="76.5" customHeight="1">
      <c r="A373" s="232" t="s">
        <v>1225</v>
      </c>
      <c r="B373" s="51" t="s">
        <v>2220</v>
      </c>
      <c r="C373" s="51" t="s">
        <v>3176</v>
      </c>
      <c r="D373" s="51" t="s">
        <v>2401</v>
      </c>
      <c r="E373" s="181" t="s">
        <v>1995</v>
      </c>
      <c r="F373" s="58"/>
      <c r="G373" s="58"/>
      <c r="H373" s="170" t="s">
        <v>2254</v>
      </c>
      <c r="I373" s="44" t="s">
        <v>1911</v>
      </c>
      <c r="J373" s="44" t="s">
        <v>1922</v>
      </c>
      <c r="K373" s="44" t="s">
        <v>1909</v>
      </c>
      <c r="L373" s="44" t="s">
        <v>1916</v>
      </c>
      <c r="M373" s="44" t="s">
        <v>5</v>
      </c>
      <c r="N373" s="44" t="s">
        <v>1</v>
      </c>
      <c r="O373" s="43">
        <f>COUNTIF(Table48[[#This Row],[CMMI Comprehensive Primary Care Plus (CPC+)
Version Date: CY 2021]:[CMS Merit-based Incentive Payment System (MIPS)
Version Date: CY 2021]],"*yes*")</f>
        <v>0</v>
      </c>
      <c r="P373" s="197"/>
      <c r="Q373" s="197"/>
      <c r="R373" s="197"/>
      <c r="S373" s="197"/>
      <c r="T373" s="197"/>
      <c r="U373" s="197"/>
      <c r="V373" s="197"/>
      <c r="W373" s="197"/>
      <c r="X373" s="197"/>
      <c r="Y373" s="197"/>
      <c r="Z373" s="197"/>
      <c r="AA373" s="197"/>
      <c r="AB373" s="197"/>
      <c r="AC373" s="197"/>
      <c r="AD373" s="197"/>
      <c r="AE373" s="197"/>
      <c r="AF373" s="197"/>
      <c r="AG373" s="197"/>
      <c r="AH373" s="197"/>
    </row>
    <row r="374" spans="1:34" s="26" customFormat="1" ht="76.5" customHeight="1">
      <c r="A374" s="232" t="s">
        <v>1226</v>
      </c>
      <c r="B374" s="51" t="s">
        <v>1598</v>
      </c>
      <c r="C374" s="51" t="s">
        <v>158</v>
      </c>
      <c r="D374" s="51" t="s">
        <v>2401</v>
      </c>
      <c r="E374" s="181" t="s">
        <v>1995</v>
      </c>
      <c r="F374" s="58"/>
      <c r="G374" s="58"/>
      <c r="H374" s="170" t="s">
        <v>1492</v>
      </c>
      <c r="I374" s="44" t="s">
        <v>3034</v>
      </c>
      <c r="J374" s="44" t="s">
        <v>1908</v>
      </c>
      <c r="K374" s="44" t="s">
        <v>1909</v>
      </c>
      <c r="L374" s="44" t="s">
        <v>2246</v>
      </c>
      <c r="M374" s="44" t="s">
        <v>1771</v>
      </c>
      <c r="N374" s="44"/>
      <c r="O374" s="43">
        <f>COUNTIF(Table48[[#This Row],[CMMI Comprehensive Primary Care Plus (CPC+)
Version Date: CY 2021]:[CMS Merit-based Incentive Payment System (MIPS)
Version Date: CY 2021]],"*yes*")</f>
        <v>0</v>
      </c>
      <c r="P374" s="197"/>
      <c r="Q374" s="197"/>
      <c r="R374" s="197"/>
      <c r="S374" s="197"/>
      <c r="T374" s="197"/>
      <c r="U374" s="197"/>
      <c r="V374" s="197"/>
      <c r="W374" s="197"/>
      <c r="X374" s="197"/>
      <c r="Y374" s="197"/>
      <c r="Z374" s="197"/>
      <c r="AA374" s="197"/>
      <c r="AB374" s="197"/>
      <c r="AC374" s="197"/>
      <c r="AD374" s="197"/>
      <c r="AE374" s="197"/>
      <c r="AF374" s="197"/>
      <c r="AG374" s="197"/>
      <c r="AH374" s="197"/>
    </row>
    <row r="375" spans="1:34" s="26" customFormat="1" ht="76.5" customHeight="1">
      <c r="A375" s="232" t="s">
        <v>1227</v>
      </c>
      <c r="B375" s="51" t="s">
        <v>2091</v>
      </c>
      <c r="C375" s="51" t="s">
        <v>159</v>
      </c>
      <c r="D375" s="51" t="s">
        <v>2402</v>
      </c>
      <c r="E375" s="181" t="s">
        <v>1994</v>
      </c>
      <c r="F375" s="58"/>
      <c r="G375" s="58"/>
      <c r="H375" s="170" t="s">
        <v>1493</v>
      </c>
      <c r="I375" s="44" t="s">
        <v>1911</v>
      </c>
      <c r="J375" s="44" t="s">
        <v>1908</v>
      </c>
      <c r="K375" s="44" t="s">
        <v>1915</v>
      </c>
      <c r="L375" s="44" t="s">
        <v>2230</v>
      </c>
      <c r="M375" s="44" t="s">
        <v>327</v>
      </c>
      <c r="N375" s="44"/>
      <c r="O375" s="43">
        <f>COUNTIF(Table48[[#This Row],[CMMI Comprehensive Primary Care Plus (CPC+)
Version Date: CY 2021]:[CMS Merit-based Incentive Payment System (MIPS)
Version Date: CY 2021]],"*yes*")</f>
        <v>0</v>
      </c>
      <c r="P375" s="197"/>
      <c r="Q375" s="197"/>
      <c r="R375" s="197"/>
      <c r="S375" s="197"/>
      <c r="T375" s="197"/>
      <c r="U375" s="197"/>
      <c r="V375" s="197"/>
      <c r="W375" s="197"/>
      <c r="X375" s="197"/>
      <c r="Y375" s="197"/>
      <c r="Z375" s="197"/>
      <c r="AA375" s="197"/>
      <c r="AB375" s="197"/>
      <c r="AC375" s="197"/>
      <c r="AD375" s="197"/>
      <c r="AE375" s="197"/>
      <c r="AF375" s="197"/>
      <c r="AG375" s="197"/>
      <c r="AH375" s="197"/>
    </row>
    <row r="376" spans="1:34" s="26" customFormat="1" ht="76.5" customHeight="1">
      <c r="A376" s="232" t="s">
        <v>1228</v>
      </c>
      <c r="B376" s="51" t="s">
        <v>1714</v>
      </c>
      <c r="C376" s="51" t="s">
        <v>1715</v>
      </c>
      <c r="D376" s="51" t="s">
        <v>2401</v>
      </c>
      <c r="E376" s="181" t="s">
        <v>1665</v>
      </c>
      <c r="F376" s="58" t="s">
        <v>2737</v>
      </c>
      <c r="G376" s="58"/>
      <c r="H376" s="170" t="s">
        <v>1718</v>
      </c>
      <c r="I376" s="44" t="s">
        <v>1924</v>
      </c>
      <c r="J376" s="44" t="s">
        <v>1953</v>
      </c>
      <c r="K376" s="44" t="s">
        <v>1909</v>
      </c>
      <c r="L376" s="44" t="s">
        <v>1916</v>
      </c>
      <c r="M376" s="44" t="s">
        <v>327</v>
      </c>
      <c r="N376" s="44"/>
      <c r="O376" s="43">
        <f>COUNTIF(Table48[[#This Row],[CMMI Comprehensive Primary Care Plus (CPC+)
Version Date: CY 2021]:[CMS Merit-based Incentive Payment System (MIPS)
Version Date: CY 2021]],"*yes*")</f>
        <v>1</v>
      </c>
      <c r="P376" s="197"/>
      <c r="Q376" s="197"/>
      <c r="R376" s="197"/>
      <c r="S376" s="197"/>
      <c r="T376" s="197"/>
      <c r="U376" s="197"/>
      <c r="V376" s="197"/>
      <c r="W376" s="197" t="s">
        <v>1</v>
      </c>
      <c r="X376" s="197"/>
      <c r="Y376" s="197"/>
      <c r="Z376" s="197"/>
      <c r="AA376" s="197"/>
      <c r="AB376" s="197"/>
      <c r="AC376" s="197"/>
      <c r="AD376" s="197"/>
      <c r="AE376" s="197"/>
      <c r="AF376" s="197"/>
      <c r="AG376" s="197"/>
      <c r="AH376" s="197"/>
    </row>
    <row r="377" spans="1:34" s="26" customFormat="1" ht="76.5" customHeight="1">
      <c r="A377" s="232" t="s">
        <v>1229</v>
      </c>
      <c r="B377" s="51" t="s">
        <v>877</v>
      </c>
      <c r="C377" s="51" t="s">
        <v>1346</v>
      </c>
      <c r="D377" s="51" t="s">
        <v>2401</v>
      </c>
      <c r="E377" s="181" t="s">
        <v>1993</v>
      </c>
      <c r="F377" s="58" t="s">
        <v>2684</v>
      </c>
      <c r="G377" s="58"/>
      <c r="H377" s="170" t="s">
        <v>878</v>
      </c>
      <c r="I377" s="44" t="s">
        <v>1911</v>
      </c>
      <c r="J377" s="44" t="s">
        <v>1908</v>
      </c>
      <c r="K377" s="44" t="s">
        <v>1909</v>
      </c>
      <c r="L377" s="44" t="s">
        <v>1950</v>
      </c>
      <c r="M377" s="44" t="s">
        <v>327</v>
      </c>
      <c r="N377" s="44"/>
      <c r="O377" s="43">
        <f>COUNTIF(Table48[[#This Row],[CMMI Comprehensive Primary Care Plus (CPC+)
Version Date: CY 2021]:[CMS Merit-based Incentive Payment System (MIPS)
Version Date: CY 2021]],"*yes*")</f>
        <v>1</v>
      </c>
      <c r="P377" s="197"/>
      <c r="Q377" s="197"/>
      <c r="R377" s="197"/>
      <c r="S377" s="197"/>
      <c r="T377" s="197"/>
      <c r="U377" s="197"/>
      <c r="V377" s="197"/>
      <c r="W377" s="197" t="s">
        <v>1</v>
      </c>
      <c r="X377" s="197" t="s">
        <v>3596</v>
      </c>
      <c r="Y377" s="197"/>
      <c r="Z377" s="197"/>
      <c r="AA377" s="197"/>
      <c r="AB377" s="197"/>
      <c r="AC377" s="197"/>
      <c r="AD377" s="197"/>
      <c r="AE377" s="197"/>
      <c r="AF377" s="197"/>
      <c r="AG377" s="197"/>
      <c r="AH377" s="197"/>
    </row>
    <row r="378" spans="1:34" s="26" customFormat="1" ht="76.5" customHeight="1">
      <c r="A378" s="250" t="s">
        <v>1230</v>
      </c>
      <c r="B378" s="51" t="s">
        <v>3597</v>
      </c>
      <c r="C378" s="51" t="s">
        <v>3598</v>
      </c>
      <c r="D378" s="51" t="s">
        <v>2401</v>
      </c>
      <c r="E378" s="181" t="s">
        <v>3599</v>
      </c>
      <c r="F378" s="58"/>
      <c r="G378" s="58"/>
      <c r="H378" s="170" t="s">
        <v>3600</v>
      </c>
      <c r="I378" s="44" t="s">
        <v>1911</v>
      </c>
      <c r="J378" s="44" t="s">
        <v>1908</v>
      </c>
      <c r="K378" s="44" t="s">
        <v>1909</v>
      </c>
      <c r="L378" s="44" t="s">
        <v>1950</v>
      </c>
      <c r="M378" s="44" t="s">
        <v>327</v>
      </c>
      <c r="N378" s="44"/>
      <c r="O378" s="43">
        <f>COUNTIF(Table48[[#This Row],[CMMI Comprehensive Primary Care Plus (CPC+)
Version Date: CY 2021]:[CMS Merit-based Incentive Payment System (MIPS)
Version Date: CY 2021]],"*yes*")</f>
        <v>0</v>
      </c>
      <c r="P378" s="197"/>
      <c r="Q378" s="197"/>
      <c r="R378" s="197"/>
      <c r="S378" s="197"/>
      <c r="T378" s="197"/>
      <c r="U378" s="197"/>
      <c r="V378" s="197"/>
      <c r="W378" s="197"/>
      <c r="X378" s="197" t="s">
        <v>2492</v>
      </c>
      <c r="Y378" s="197"/>
      <c r="Z378" s="197"/>
      <c r="AA378" s="197"/>
      <c r="AB378" s="197"/>
      <c r="AC378" s="197"/>
      <c r="AD378" s="197"/>
      <c r="AE378" s="197"/>
      <c r="AF378" s="197"/>
      <c r="AG378" s="197"/>
      <c r="AH378" s="197"/>
    </row>
    <row r="379" spans="1:34" s="26" customFormat="1" ht="76.5" customHeight="1">
      <c r="A379" s="250" t="s">
        <v>1231</v>
      </c>
      <c r="B379" s="51" t="s">
        <v>1599</v>
      </c>
      <c r="C379" s="51" t="s">
        <v>160</v>
      </c>
      <c r="D379" s="53" t="s">
        <v>2401</v>
      </c>
      <c r="E379" s="181" t="s">
        <v>3601</v>
      </c>
      <c r="F379" s="58" t="s">
        <v>2685</v>
      </c>
      <c r="G379" s="58"/>
      <c r="H379" s="170" t="s">
        <v>1494</v>
      </c>
      <c r="I379" s="189" t="s">
        <v>1911</v>
      </c>
      <c r="J379" s="44" t="s">
        <v>1908</v>
      </c>
      <c r="K379" s="44" t="s">
        <v>1915</v>
      </c>
      <c r="L379" s="44" t="s">
        <v>1950</v>
      </c>
      <c r="M379" s="44" t="s">
        <v>327</v>
      </c>
      <c r="N379" s="44"/>
      <c r="O379" s="43">
        <f>COUNTIF(Table48[[#This Row],[CMMI Comprehensive Primary Care Plus (CPC+)
Version Date: CY 2021]:[CMS Merit-based Incentive Payment System (MIPS)
Version Date: CY 2021]],"*yes*")</f>
        <v>2</v>
      </c>
      <c r="P379" s="197"/>
      <c r="Q379" s="197"/>
      <c r="R379" s="197" t="s">
        <v>3294</v>
      </c>
      <c r="S379" s="197"/>
      <c r="T379" s="197"/>
      <c r="U379" s="197"/>
      <c r="V379" s="197"/>
      <c r="W379" s="197" t="s">
        <v>1</v>
      </c>
      <c r="X379" s="197" t="s">
        <v>3602</v>
      </c>
      <c r="Y379" s="197"/>
      <c r="Z379" s="197"/>
      <c r="AA379" s="197"/>
      <c r="AB379" s="197"/>
      <c r="AC379" s="197"/>
      <c r="AD379" s="197"/>
      <c r="AE379" s="197"/>
      <c r="AF379" s="197"/>
      <c r="AG379" s="197"/>
      <c r="AH379" s="197"/>
    </row>
    <row r="380" spans="1:34" s="26" customFormat="1" ht="76.5" customHeight="1">
      <c r="A380" s="232" t="s">
        <v>1232</v>
      </c>
      <c r="B380" s="51" t="s">
        <v>879</v>
      </c>
      <c r="C380" s="51" t="s">
        <v>1347</v>
      </c>
      <c r="D380" s="53" t="s">
        <v>2401</v>
      </c>
      <c r="E380" s="181" t="s">
        <v>1993</v>
      </c>
      <c r="F380" s="58"/>
      <c r="G380" s="58"/>
      <c r="H380" s="170" t="s">
        <v>1285</v>
      </c>
      <c r="I380" s="44" t="s">
        <v>1911</v>
      </c>
      <c r="J380" s="44" t="s">
        <v>1908</v>
      </c>
      <c r="K380" s="44" t="s">
        <v>1909</v>
      </c>
      <c r="L380" s="44" t="s">
        <v>1950</v>
      </c>
      <c r="M380" s="44" t="s">
        <v>327</v>
      </c>
      <c r="N380" s="44"/>
      <c r="O380" s="43">
        <f>COUNTIF(Table48[[#This Row],[CMMI Comprehensive Primary Care Plus (CPC+)
Version Date: CY 2021]:[CMS Merit-based Incentive Payment System (MIPS)
Version Date: CY 2021]],"*yes*")</f>
        <v>0</v>
      </c>
      <c r="P380" s="197"/>
      <c r="Q380" s="197"/>
      <c r="R380" s="197"/>
      <c r="S380" s="197"/>
      <c r="T380" s="197"/>
      <c r="U380" s="197"/>
      <c r="V380" s="197"/>
      <c r="W380" s="197"/>
      <c r="X380" s="197"/>
      <c r="Y380" s="197"/>
      <c r="Z380" s="197"/>
      <c r="AA380" s="197"/>
      <c r="AB380" s="197"/>
      <c r="AC380" s="197"/>
      <c r="AD380" s="197"/>
      <c r="AE380" s="197"/>
      <c r="AF380" s="197"/>
      <c r="AG380" s="197"/>
      <c r="AH380" s="197"/>
    </row>
    <row r="381" spans="1:34" s="26" customFormat="1" ht="76.5" customHeight="1">
      <c r="A381" s="232" t="s">
        <v>1233</v>
      </c>
      <c r="B381" s="51" t="s">
        <v>2130</v>
      </c>
      <c r="C381" s="51" t="s">
        <v>1642</v>
      </c>
      <c r="D381" s="53" t="s">
        <v>2401</v>
      </c>
      <c r="E381" s="181" t="s">
        <v>1979</v>
      </c>
      <c r="F381" s="58" t="s">
        <v>2754</v>
      </c>
      <c r="G381" s="58"/>
      <c r="H381" s="170" t="s">
        <v>1643</v>
      </c>
      <c r="I381" s="44" t="s">
        <v>3034</v>
      </c>
      <c r="J381" s="44" t="s">
        <v>1912</v>
      </c>
      <c r="K381" s="44" t="s">
        <v>1909</v>
      </c>
      <c r="L381" s="44" t="s">
        <v>1916</v>
      </c>
      <c r="M381" s="44" t="s">
        <v>327</v>
      </c>
      <c r="N381" s="44" t="s">
        <v>1</v>
      </c>
      <c r="O381" s="43">
        <f>COUNTIF(Table48[[#This Row],[CMMI Comprehensive Primary Care Plus (CPC+)
Version Date: CY 2021]:[CMS Merit-based Incentive Payment System (MIPS)
Version Date: CY 2021]],"*yes*")</f>
        <v>1</v>
      </c>
      <c r="P381" s="197"/>
      <c r="Q381" s="197"/>
      <c r="R381" s="197"/>
      <c r="S381" s="197"/>
      <c r="T381" s="197"/>
      <c r="U381" s="197"/>
      <c r="V381" s="197"/>
      <c r="W381" s="197" t="s">
        <v>1</v>
      </c>
      <c r="X381" s="197" t="s">
        <v>3593</v>
      </c>
      <c r="Y381" s="197"/>
      <c r="Z381" s="197"/>
      <c r="AA381" s="197"/>
      <c r="AB381" s="197"/>
      <c r="AC381" s="197"/>
      <c r="AD381" s="197"/>
      <c r="AE381" s="197"/>
      <c r="AF381" s="197"/>
      <c r="AG381" s="197" t="s">
        <v>1854</v>
      </c>
      <c r="AH381" s="197"/>
    </row>
    <row r="382" spans="1:34" s="26" customFormat="1" ht="76.5" customHeight="1">
      <c r="A382" s="232" t="s">
        <v>1234</v>
      </c>
      <c r="B382" s="51" t="s">
        <v>2029</v>
      </c>
      <c r="C382" s="51" t="s">
        <v>2033</v>
      </c>
      <c r="D382" s="51" t="s">
        <v>97</v>
      </c>
      <c r="E382" s="181" t="s">
        <v>2034</v>
      </c>
      <c r="F382" s="58"/>
      <c r="G382" s="58"/>
      <c r="H382" s="170" t="s">
        <v>2032</v>
      </c>
      <c r="I382" s="44" t="s">
        <v>3034</v>
      </c>
      <c r="J382" s="44" t="s">
        <v>1912</v>
      </c>
      <c r="K382" s="44" t="s">
        <v>1909</v>
      </c>
      <c r="L382" s="44" t="s">
        <v>1916</v>
      </c>
      <c r="M382" s="44" t="s">
        <v>327</v>
      </c>
      <c r="N382" s="44" t="s">
        <v>1</v>
      </c>
      <c r="O382" s="43">
        <f>COUNTIF(Table48[[#This Row],[CMMI Comprehensive Primary Care Plus (CPC+)
Version Date: CY 2021]:[CMS Merit-based Incentive Payment System (MIPS)
Version Date: CY 2021]],"*yes*")</f>
        <v>0</v>
      </c>
      <c r="P382" s="197"/>
      <c r="Q382" s="197"/>
      <c r="R382" s="197"/>
      <c r="S382" s="197"/>
      <c r="T382" s="197"/>
      <c r="U382" s="197"/>
      <c r="V382" s="197"/>
      <c r="W382" s="197"/>
      <c r="X382" s="197"/>
      <c r="Y382" s="197"/>
      <c r="Z382" s="197"/>
      <c r="AA382" s="197"/>
      <c r="AB382" s="197"/>
      <c r="AC382" s="197"/>
      <c r="AD382" s="197"/>
      <c r="AE382" s="197"/>
      <c r="AF382" s="197"/>
      <c r="AG382" s="197"/>
      <c r="AH382" s="197"/>
    </row>
    <row r="383" spans="1:34" s="26" customFormat="1" ht="76.5" customHeight="1">
      <c r="A383" s="141" t="s">
        <v>373</v>
      </c>
      <c r="B383" s="51" t="s">
        <v>3603</v>
      </c>
      <c r="C383" s="51" t="s">
        <v>3604</v>
      </c>
      <c r="D383" s="51" t="s">
        <v>2401</v>
      </c>
      <c r="E383" s="181" t="s">
        <v>1667</v>
      </c>
      <c r="F383" s="58"/>
      <c r="G383" s="58"/>
      <c r="H383" s="170" t="s">
        <v>3605</v>
      </c>
      <c r="I383" s="44" t="s">
        <v>97</v>
      </c>
      <c r="J383" s="44" t="s">
        <v>97</v>
      </c>
      <c r="K383" s="44" t="s">
        <v>1934</v>
      </c>
      <c r="L383" s="44" t="s">
        <v>1950</v>
      </c>
      <c r="M383" s="44" t="s">
        <v>5</v>
      </c>
      <c r="N383" s="44"/>
      <c r="O383" s="43">
        <f>COUNTIF(Table48[[#This Row],[CMMI Comprehensive Primary Care Plus (CPC+)
Version Date: CY 2021]:[CMS Merit-based Incentive Payment System (MIPS)
Version Date: CY 2021]],"*yes*")</f>
        <v>0</v>
      </c>
      <c r="P383" s="197"/>
      <c r="Q383" s="197"/>
      <c r="R383" s="197"/>
      <c r="S383" s="197"/>
      <c r="T383" s="197"/>
      <c r="U383" s="197"/>
      <c r="V383" s="197"/>
      <c r="W383" s="197"/>
      <c r="X383" s="197"/>
      <c r="Y383" s="197" t="s">
        <v>1</v>
      </c>
      <c r="Z383" s="197"/>
      <c r="AA383" s="197"/>
      <c r="AB383" s="197"/>
      <c r="AC383" s="197"/>
      <c r="AD383" s="197"/>
      <c r="AE383" s="197"/>
      <c r="AF383" s="197"/>
      <c r="AG383" s="197"/>
      <c r="AH383" s="197"/>
    </row>
    <row r="384" spans="1:34" s="26" customFormat="1" ht="76.5" customHeight="1">
      <c r="A384" s="141" t="s">
        <v>1235</v>
      </c>
      <c r="B384" s="51" t="s">
        <v>105</v>
      </c>
      <c r="C384" s="51" t="s">
        <v>1423</v>
      </c>
      <c r="D384" s="51" t="s">
        <v>2402</v>
      </c>
      <c r="E384" s="181" t="s">
        <v>1995</v>
      </c>
      <c r="F384" s="58"/>
      <c r="G384" s="58"/>
      <c r="H384" s="170" t="s">
        <v>1424</v>
      </c>
      <c r="I384" s="44" t="s">
        <v>1963</v>
      </c>
      <c r="J384" s="44" t="s">
        <v>1925</v>
      </c>
      <c r="K384" s="44" t="s">
        <v>1909</v>
      </c>
      <c r="L384" s="44" t="s">
        <v>1916</v>
      </c>
      <c r="M384" s="44" t="s">
        <v>5</v>
      </c>
      <c r="N384" s="44" t="s">
        <v>1</v>
      </c>
      <c r="O384" s="43">
        <f>COUNTIF(Table48[[#This Row],[CMMI Comprehensive Primary Care Plus (CPC+)
Version Date: CY 2021]:[CMS Merit-based Incentive Payment System (MIPS)
Version Date: CY 2021]],"*yes*")</f>
        <v>0</v>
      </c>
      <c r="P384" s="197"/>
      <c r="Q384" s="197"/>
      <c r="R384" s="197"/>
      <c r="S384" s="197"/>
      <c r="T384" s="44"/>
      <c r="U384" s="197"/>
      <c r="V384" s="197"/>
      <c r="W384" s="197"/>
      <c r="X384" s="197"/>
      <c r="Y384" s="197"/>
      <c r="Z384" s="197"/>
      <c r="AA384" s="197"/>
      <c r="AB384" s="44"/>
      <c r="AC384" s="197"/>
      <c r="AD384" s="197"/>
      <c r="AE384" s="44"/>
      <c r="AF384" s="197"/>
      <c r="AG384" s="197"/>
      <c r="AH384" s="44" t="s">
        <v>1</v>
      </c>
    </row>
    <row r="385" spans="1:34" s="26" customFormat="1" ht="76.5" customHeight="1">
      <c r="A385" s="141" t="s">
        <v>1237</v>
      </c>
      <c r="B385" s="51" t="s">
        <v>301</v>
      </c>
      <c r="C385" s="51" t="s">
        <v>1291</v>
      </c>
      <c r="D385" s="53" t="s">
        <v>2401</v>
      </c>
      <c r="E385" s="181" t="s">
        <v>1995</v>
      </c>
      <c r="F385" s="58" t="s">
        <v>2598</v>
      </c>
      <c r="G385" s="58" t="s">
        <v>3317</v>
      </c>
      <c r="H385" s="170" t="s">
        <v>1563</v>
      </c>
      <c r="I385" s="44" t="s">
        <v>3034</v>
      </c>
      <c r="J385" s="44" t="s">
        <v>1918</v>
      </c>
      <c r="K385" s="44" t="s">
        <v>1909</v>
      </c>
      <c r="L385" s="44" t="s">
        <v>1916</v>
      </c>
      <c r="M385" s="44" t="s">
        <v>5</v>
      </c>
      <c r="N385" s="44" t="s">
        <v>1</v>
      </c>
      <c r="O385" s="43">
        <f>COUNTIF(Table48[[#This Row],[CMMI Comprehensive Primary Care Plus (CPC+)
Version Date: CY 2021]:[CMS Merit-based Incentive Payment System (MIPS)
Version Date: CY 2021]],"*yes*")</f>
        <v>5</v>
      </c>
      <c r="P385" s="197"/>
      <c r="Q385" s="197"/>
      <c r="R385" s="197" t="s">
        <v>1</v>
      </c>
      <c r="S385" s="197" t="s">
        <v>1</v>
      </c>
      <c r="T385" s="197"/>
      <c r="U385" s="197" t="s">
        <v>2194</v>
      </c>
      <c r="V385" s="197" t="s">
        <v>3452</v>
      </c>
      <c r="W385" s="197" t="s">
        <v>1</v>
      </c>
      <c r="X385" s="197" t="s">
        <v>2530</v>
      </c>
      <c r="Y385" s="197"/>
      <c r="Z385" s="197"/>
      <c r="AA385" s="197"/>
      <c r="AB385" s="197" t="s">
        <v>1</v>
      </c>
      <c r="AC385" s="197" t="s">
        <v>1</v>
      </c>
      <c r="AD385" s="197" t="s">
        <v>1</v>
      </c>
      <c r="AE385" s="197" t="s">
        <v>1</v>
      </c>
      <c r="AF385" s="197"/>
      <c r="AG385" s="197" t="s">
        <v>1852</v>
      </c>
      <c r="AH385" s="197" t="s">
        <v>1</v>
      </c>
    </row>
    <row r="386" spans="1:34" s="26" customFormat="1" ht="76.5" customHeight="1">
      <c r="A386" s="141" t="s">
        <v>1238</v>
      </c>
      <c r="B386" s="51" t="s">
        <v>2083</v>
      </c>
      <c r="C386" s="51" t="s">
        <v>1855</v>
      </c>
      <c r="D386" s="53" t="s">
        <v>2401</v>
      </c>
      <c r="E386" s="181" t="s">
        <v>1978</v>
      </c>
      <c r="F386" s="58"/>
      <c r="G386" s="58"/>
      <c r="H386" s="170" t="s">
        <v>2061</v>
      </c>
      <c r="I386" s="44" t="s">
        <v>1954</v>
      </c>
      <c r="J386" s="44" t="s">
        <v>1925</v>
      </c>
      <c r="K386" s="44" t="s">
        <v>1915</v>
      </c>
      <c r="L386" s="44" t="s">
        <v>1916</v>
      </c>
      <c r="M386" s="44" t="s">
        <v>327</v>
      </c>
      <c r="N386" s="44"/>
      <c r="O386" s="43">
        <f>COUNTIF(Table48[[#This Row],[CMMI Comprehensive Primary Care Plus (CPC+)
Version Date: CY 2021]:[CMS Merit-based Incentive Payment System (MIPS)
Version Date: CY 2021]],"*yes*")</f>
        <v>0</v>
      </c>
      <c r="P386" s="197"/>
      <c r="Q386" s="197"/>
      <c r="R386" s="197"/>
      <c r="S386" s="197"/>
      <c r="T386" s="197"/>
      <c r="U386" s="197"/>
      <c r="V386" s="197"/>
      <c r="W386" s="197"/>
      <c r="X386" s="197"/>
      <c r="Y386" s="197"/>
      <c r="Z386" s="197"/>
      <c r="AA386" s="197"/>
      <c r="AB386" s="197"/>
      <c r="AC386" s="197"/>
      <c r="AD386" s="197"/>
      <c r="AE386" s="197"/>
      <c r="AF386" s="197"/>
      <c r="AG386" s="197"/>
      <c r="AH386" s="197"/>
    </row>
    <row r="387" spans="1:34" s="26" customFormat="1" ht="76.5" customHeight="1">
      <c r="A387" s="141" t="s">
        <v>1239</v>
      </c>
      <c r="B387" s="51" t="s">
        <v>3606</v>
      </c>
      <c r="C387" s="51" t="s">
        <v>3607</v>
      </c>
      <c r="D387" s="51" t="s">
        <v>2401</v>
      </c>
      <c r="E387" s="181" t="s">
        <v>135</v>
      </c>
      <c r="F387" s="58"/>
      <c r="G387" s="58"/>
      <c r="H387" s="170" t="s">
        <v>3608</v>
      </c>
      <c r="I387" s="44" t="s">
        <v>1924</v>
      </c>
      <c r="J387" s="44" t="s">
        <v>1914</v>
      </c>
      <c r="K387" s="44" t="s">
        <v>2516</v>
      </c>
      <c r="L387" s="44" t="s">
        <v>1916</v>
      </c>
      <c r="M387" s="44" t="s">
        <v>327</v>
      </c>
      <c r="N387" s="44"/>
      <c r="O387" s="43">
        <f>COUNTIF(Table48[[#This Row],[CMMI Comprehensive Primary Care Plus (CPC+)
Version Date: CY 2021]:[CMS Merit-based Incentive Payment System (MIPS)
Version Date: CY 2021]],"*yes*")</f>
        <v>0</v>
      </c>
      <c r="P387" s="197"/>
      <c r="Q387" s="197"/>
      <c r="R387" s="197"/>
      <c r="S387" s="197"/>
      <c r="T387" s="197"/>
      <c r="U387" s="197"/>
      <c r="V387" s="197"/>
      <c r="W387" s="197"/>
      <c r="X387" s="197" t="s">
        <v>2500</v>
      </c>
      <c r="Y387" s="197"/>
      <c r="Z387" s="197"/>
      <c r="AA387" s="197"/>
      <c r="AB387" s="197"/>
      <c r="AC387" s="197"/>
      <c r="AD387" s="197"/>
      <c r="AE387" s="197"/>
      <c r="AF387" s="197"/>
      <c r="AG387" s="197"/>
      <c r="AH387" s="197"/>
    </row>
    <row r="388" spans="1:34" s="26" customFormat="1" ht="76.5" customHeight="1">
      <c r="A388" s="141" t="s">
        <v>1240</v>
      </c>
      <c r="B388" s="51" t="s">
        <v>1373</v>
      </c>
      <c r="C388" s="51" t="s">
        <v>1372</v>
      </c>
      <c r="D388" s="51" t="s">
        <v>2402</v>
      </c>
      <c r="E388" s="181" t="s">
        <v>1667</v>
      </c>
      <c r="F388" s="58"/>
      <c r="G388" s="58"/>
      <c r="H388" s="170" t="s">
        <v>1562</v>
      </c>
      <c r="I388" s="44" t="s">
        <v>1954</v>
      </c>
      <c r="J388" s="44" t="s">
        <v>1925</v>
      </c>
      <c r="K388" s="44" t="s">
        <v>1915</v>
      </c>
      <c r="L388" s="44" t="s">
        <v>1920</v>
      </c>
      <c r="M388" s="44" t="s">
        <v>5</v>
      </c>
      <c r="N388" s="44"/>
      <c r="O388" s="43">
        <f>COUNTIF(Table48[[#This Row],[CMMI Comprehensive Primary Care Plus (CPC+)
Version Date: CY 2021]:[CMS Merit-based Incentive Payment System (MIPS)
Version Date: CY 2021]],"*yes*")</f>
        <v>0</v>
      </c>
      <c r="P388" s="197"/>
      <c r="Q388" s="197"/>
      <c r="R388" s="197"/>
      <c r="S388" s="197"/>
      <c r="T388" s="197"/>
      <c r="U388" s="197"/>
      <c r="V388" s="197"/>
      <c r="W388" s="197"/>
      <c r="X388" s="197"/>
      <c r="Y388" s="197"/>
      <c r="Z388" s="197"/>
      <c r="AA388" s="197"/>
      <c r="AB388" s="197"/>
      <c r="AC388" s="197"/>
      <c r="AD388" s="197"/>
      <c r="AE388" s="197"/>
      <c r="AF388" s="197"/>
      <c r="AG388" s="197"/>
      <c r="AH388" s="197"/>
    </row>
    <row r="389" spans="1:34" s="26" customFormat="1" ht="76.5" customHeight="1">
      <c r="A389" s="141" t="s">
        <v>1241</v>
      </c>
      <c r="B389" s="51" t="s">
        <v>1378</v>
      </c>
      <c r="C389" s="51" t="s">
        <v>1408</v>
      </c>
      <c r="D389" s="51" t="s">
        <v>2401</v>
      </c>
      <c r="E389" s="181" t="s">
        <v>1379</v>
      </c>
      <c r="F389" s="58"/>
      <c r="G389" s="58"/>
      <c r="H389" s="170" t="s">
        <v>1380</v>
      </c>
      <c r="I389" s="44" t="s">
        <v>1924</v>
      </c>
      <c r="J389" s="44" t="s">
        <v>1925</v>
      </c>
      <c r="K389" s="44" t="s">
        <v>1915</v>
      </c>
      <c r="L389" s="44" t="s">
        <v>1910</v>
      </c>
      <c r="M389" s="44" t="s">
        <v>5</v>
      </c>
      <c r="N389" s="44" t="s">
        <v>1</v>
      </c>
      <c r="O389" s="43">
        <f>COUNTIF(Table48[[#This Row],[CMMI Comprehensive Primary Care Plus (CPC+)
Version Date: CY 2021]:[CMS Merit-based Incentive Payment System (MIPS)
Version Date: CY 2021]],"*yes*")</f>
        <v>0</v>
      </c>
      <c r="P389" s="197"/>
      <c r="Q389" s="197"/>
      <c r="R389" s="197"/>
      <c r="S389" s="197"/>
      <c r="T389" s="197"/>
      <c r="U389" s="197"/>
      <c r="V389" s="197"/>
      <c r="W389" s="197"/>
      <c r="X389" s="197"/>
      <c r="Y389" s="197"/>
      <c r="Z389" s="197"/>
      <c r="AA389" s="197"/>
      <c r="AB389" s="197"/>
      <c r="AC389" s="197"/>
      <c r="AD389" s="197"/>
      <c r="AE389" s="197"/>
      <c r="AF389" s="197"/>
      <c r="AG389" s="197"/>
      <c r="AH389" s="197"/>
    </row>
    <row r="390" spans="1:34" s="26" customFormat="1" ht="76.5" customHeight="1">
      <c r="A390" s="141" t="s">
        <v>1242</v>
      </c>
      <c r="B390" s="51" t="s">
        <v>2116</v>
      </c>
      <c r="C390" s="51" t="s">
        <v>759</v>
      </c>
      <c r="D390" s="51" t="s">
        <v>2401</v>
      </c>
      <c r="E390" s="181" t="s">
        <v>757</v>
      </c>
      <c r="F390" s="58"/>
      <c r="G390" s="58"/>
      <c r="H390" s="170" t="s">
        <v>1528</v>
      </c>
      <c r="I390" s="44" t="s">
        <v>1963</v>
      </c>
      <c r="J390" s="44" t="s">
        <v>1925</v>
      </c>
      <c r="K390" s="44" t="s">
        <v>1915</v>
      </c>
      <c r="L390" s="44" t="s">
        <v>1950</v>
      </c>
      <c r="M390" s="44" t="s">
        <v>327</v>
      </c>
      <c r="N390" s="44"/>
      <c r="O390" s="43">
        <f>COUNTIF(Table48[[#This Row],[CMMI Comprehensive Primary Care Plus (CPC+)
Version Date: CY 2021]:[CMS Merit-based Incentive Payment System (MIPS)
Version Date: CY 2021]],"*yes*")</f>
        <v>0</v>
      </c>
      <c r="P390" s="197"/>
      <c r="Q390" s="197"/>
      <c r="R390" s="197"/>
      <c r="S390" s="197"/>
      <c r="T390" s="197"/>
      <c r="U390" s="197"/>
      <c r="V390" s="197"/>
      <c r="W390" s="197"/>
      <c r="X390" s="197"/>
      <c r="Y390" s="197"/>
      <c r="Z390" s="197"/>
      <c r="AA390" s="197"/>
      <c r="AB390" s="197"/>
      <c r="AC390" s="197"/>
      <c r="AD390" s="197"/>
      <c r="AE390" s="197"/>
      <c r="AF390" s="197"/>
      <c r="AG390" s="197"/>
      <c r="AH390" s="197"/>
    </row>
    <row r="391" spans="1:34" s="26" customFormat="1" ht="76.5" customHeight="1">
      <c r="A391" s="141" t="s">
        <v>1243</v>
      </c>
      <c r="B391" s="51" t="s">
        <v>2518</v>
      </c>
      <c r="C391" s="51" t="s">
        <v>2517</v>
      </c>
      <c r="D391" s="51" t="s">
        <v>2401</v>
      </c>
      <c r="E391" s="181" t="s">
        <v>135</v>
      </c>
      <c r="F391" s="58"/>
      <c r="G391" s="58"/>
      <c r="H391" s="170" t="s">
        <v>3609</v>
      </c>
      <c r="I391" s="44" t="s">
        <v>1924</v>
      </c>
      <c r="J391" s="44" t="s">
        <v>1914</v>
      </c>
      <c r="K391" s="44" t="s">
        <v>1915</v>
      </c>
      <c r="L391" s="44" t="s">
        <v>1916</v>
      </c>
      <c r="M391" s="44" t="s">
        <v>327</v>
      </c>
      <c r="N391" s="44" t="s">
        <v>1</v>
      </c>
      <c r="O391" s="43">
        <f>COUNTIF(Table48[[#This Row],[CMMI Comprehensive Primary Care Plus (CPC+)
Version Date: CY 2021]:[CMS Merit-based Incentive Payment System (MIPS)
Version Date: CY 2021]],"*yes*")</f>
        <v>0</v>
      </c>
      <c r="P391" s="197"/>
      <c r="Q391" s="197"/>
      <c r="R391" s="197"/>
      <c r="S391" s="197"/>
      <c r="T391" s="197"/>
      <c r="U391" s="197"/>
      <c r="V391" s="197"/>
      <c r="W391" s="197"/>
      <c r="X391" s="197" t="s">
        <v>2500</v>
      </c>
      <c r="Y391" s="197"/>
      <c r="Z391" s="197"/>
      <c r="AA391" s="197"/>
      <c r="AB391" s="197"/>
      <c r="AC391" s="197"/>
      <c r="AD391" s="197"/>
      <c r="AE391" s="197"/>
      <c r="AF391" s="197"/>
      <c r="AG391" s="197"/>
      <c r="AH391" s="197"/>
    </row>
    <row r="392" spans="1:34" s="26" customFormat="1" ht="76.5" customHeight="1">
      <c r="A392" s="141" t="s">
        <v>1244</v>
      </c>
      <c r="B392" s="51" t="s">
        <v>2319</v>
      </c>
      <c r="C392" s="51" t="s">
        <v>2537</v>
      </c>
      <c r="D392" s="51" t="s">
        <v>2401</v>
      </c>
      <c r="E392" s="181" t="s">
        <v>1989</v>
      </c>
      <c r="F392" s="58" t="s">
        <v>2824</v>
      </c>
      <c r="G392" s="58"/>
      <c r="H392" s="170" t="s">
        <v>3245</v>
      </c>
      <c r="I392" s="44" t="s">
        <v>1924</v>
      </c>
      <c r="J392" s="44" t="s">
        <v>1914</v>
      </c>
      <c r="K392" s="44" t="s">
        <v>1915</v>
      </c>
      <c r="L392" s="44" t="s">
        <v>1916</v>
      </c>
      <c r="M392" s="44" t="s">
        <v>5</v>
      </c>
      <c r="N392" s="44" t="s">
        <v>1</v>
      </c>
      <c r="O392" s="43">
        <f>COUNTIF(Table48[[#This Row],[CMMI Comprehensive Primary Care Plus (CPC+)
Version Date: CY 2021]:[CMS Merit-based Incentive Payment System (MIPS)
Version Date: CY 2021]],"*yes*")</f>
        <v>1</v>
      </c>
      <c r="P392" s="197"/>
      <c r="Q392" s="197"/>
      <c r="R392" s="197"/>
      <c r="S392" s="197"/>
      <c r="T392" s="197"/>
      <c r="U392" s="197"/>
      <c r="V392" s="197"/>
      <c r="W392" s="197" t="s">
        <v>1</v>
      </c>
      <c r="X392" s="197" t="s">
        <v>2500</v>
      </c>
      <c r="Y392" s="197"/>
      <c r="Z392" s="197"/>
      <c r="AA392" s="197"/>
      <c r="AB392" s="197"/>
      <c r="AC392" s="197"/>
      <c r="AD392" s="197"/>
      <c r="AE392" s="197"/>
      <c r="AF392" s="197"/>
      <c r="AG392" s="197"/>
      <c r="AH392" s="197"/>
    </row>
    <row r="393" spans="1:34" s="26" customFormat="1" ht="76.5" customHeight="1">
      <c r="A393" s="141" t="s">
        <v>374</v>
      </c>
      <c r="B393" s="51" t="s">
        <v>1376</v>
      </c>
      <c r="C393" s="51" t="s">
        <v>1367</v>
      </c>
      <c r="D393" s="51" t="s">
        <v>2402</v>
      </c>
      <c r="E393" s="181" t="s">
        <v>1667</v>
      </c>
      <c r="F393" s="58"/>
      <c r="G393" s="58"/>
      <c r="H393" s="170" t="s">
        <v>1377</v>
      </c>
      <c r="I393" s="44" t="s">
        <v>1954</v>
      </c>
      <c r="J393" s="44" t="s">
        <v>1925</v>
      </c>
      <c r="K393" s="44" t="s">
        <v>1915</v>
      </c>
      <c r="L393" s="44" t="s">
        <v>1920</v>
      </c>
      <c r="M393" s="44" t="s">
        <v>5</v>
      </c>
      <c r="N393" s="44"/>
      <c r="O393" s="43">
        <f>COUNTIF(Table48[[#This Row],[CMMI Comprehensive Primary Care Plus (CPC+)
Version Date: CY 2021]:[CMS Merit-based Incentive Payment System (MIPS)
Version Date: CY 2021]],"*yes*")</f>
        <v>0</v>
      </c>
      <c r="P393" s="197"/>
      <c r="Q393" s="197"/>
      <c r="R393" s="197"/>
      <c r="S393" s="197"/>
      <c r="T393" s="197"/>
      <c r="U393" s="197"/>
      <c r="V393" s="197"/>
      <c r="W393" s="197"/>
      <c r="X393" s="197"/>
      <c r="Y393" s="197"/>
      <c r="Z393" s="197"/>
      <c r="AA393" s="197"/>
      <c r="AB393" s="197"/>
      <c r="AC393" s="197"/>
      <c r="AD393" s="197"/>
      <c r="AE393" s="197"/>
      <c r="AF393" s="197"/>
      <c r="AG393" s="197"/>
      <c r="AH393" s="197"/>
    </row>
    <row r="394" spans="1:34" s="26" customFormat="1" ht="76.5" customHeight="1">
      <c r="A394" s="141" t="s">
        <v>1245</v>
      </c>
      <c r="B394" s="51" t="s">
        <v>1369</v>
      </c>
      <c r="C394" s="51" t="s">
        <v>1368</v>
      </c>
      <c r="D394" s="51" t="s">
        <v>2402</v>
      </c>
      <c r="E394" s="181" t="s">
        <v>1667</v>
      </c>
      <c r="F394" s="58"/>
      <c r="G394" s="58"/>
      <c r="H394" s="170" t="s">
        <v>1560</v>
      </c>
      <c r="I394" s="44" t="s">
        <v>1954</v>
      </c>
      <c r="J394" s="44" t="s">
        <v>1925</v>
      </c>
      <c r="K394" s="44" t="s">
        <v>1915</v>
      </c>
      <c r="L394" s="44" t="s">
        <v>1920</v>
      </c>
      <c r="M394" s="44" t="s">
        <v>5</v>
      </c>
      <c r="N394" s="44"/>
      <c r="O394" s="43">
        <f>COUNTIF(Table48[[#This Row],[CMMI Comprehensive Primary Care Plus (CPC+)
Version Date: CY 2021]:[CMS Merit-based Incentive Payment System (MIPS)
Version Date: CY 2021]],"*yes*")</f>
        <v>0</v>
      </c>
      <c r="P394" s="197"/>
      <c r="Q394" s="197"/>
      <c r="R394" s="197"/>
      <c r="S394" s="197"/>
      <c r="T394" s="197"/>
      <c r="U394" s="197"/>
      <c r="V394" s="197"/>
      <c r="W394" s="197"/>
      <c r="X394" s="197"/>
      <c r="Y394" s="197"/>
      <c r="Z394" s="197"/>
      <c r="AA394" s="197"/>
      <c r="AB394" s="197"/>
      <c r="AC394" s="197"/>
      <c r="AD394" s="197"/>
      <c r="AE394" s="197"/>
      <c r="AF394" s="197"/>
      <c r="AG394" s="197"/>
      <c r="AH394" s="197"/>
    </row>
    <row r="395" spans="1:34" s="26" customFormat="1" ht="76.5" customHeight="1">
      <c r="A395" s="141" t="s">
        <v>1246</v>
      </c>
      <c r="B395" s="51" t="s">
        <v>1352</v>
      </c>
      <c r="C395" s="51" t="s">
        <v>1349</v>
      </c>
      <c r="D395" s="51" t="s">
        <v>2402</v>
      </c>
      <c r="E395" s="181" t="s">
        <v>1350</v>
      </c>
      <c r="F395" s="58"/>
      <c r="G395" s="58"/>
      <c r="H395" s="170" t="s">
        <v>1351</v>
      </c>
      <c r="I395" s="44" t="s">
        <v>3034</v>
      </c>
      <c r="J395" s="44" t="s">
        <v>3124</v>
      </c>
      <c r="K395" s="44" t="s">
        <v>1909</v>
      </c>
      <c r="L395" s="44" t="s">
        <v>1910</v>
      </c>
      <c r="M395" s="44" t="s">
        <v>5</v>
      </c>
      <c r="N395" s="44"/>
      <c r="O395" s="43">
        <f>COUNTIF(Table48[[#This Row],[CMMI Comprehensive Primary Care Plus (CPC+)
Version Date: CY 2021]:[CMS Merit-based Incentive Payment System (MIPS)
Version Date: CY 2021]],"*yes*")</f>
        <v>0</v>
      </c>
      <c r="P395" s="197"/>
      <c r="Q395" s="197"/>
      <c r="R395" s="197"/>
      <c r="S395" s="197"/>
      <c r="T395" s="197"/>
      <c r="U395" s="197"/>
      <c r="V395" s="197"/>
      <c r="W395" s="197"/>
      <c r="X395" s="197"/>
      <c r="Y395" s="197"/>
      <c r="Z395" s="197"/>
      <c r="AA395" s="197"/>
      <c r="AB395" s="197"/>
      <c r="AC395" s="197"/>
      <c r="AD395" s="197"/>
      <c r="AE395" s="197"/>
      <c r="AF395" s="197"/>
      <c r="AG395" s="197"/>
      <c r="AH395" s="197"/>
    </row>
    <row r="396" spans="1:34" s="26" customFormat="1" ht="76.5" customHeight="1">
      <c r="A396" s="141" t="s">
        <v>1247</v>
      </c>
      <c r="B396" s="51" t="s">
        <v>1371</v>
      </c>
      <c r="C396" s="51" t="s">
        <v>1370</v>
      </c>
      <c r="D396" s="51" t="s">
        <v>2401</v>
      </c>
      <c r="E396" s="181" t="s">
        <v>1667</v>
      </c>
      <c r="F396" s="58"/>
      <c r="G396" s="58"/>
      <c r="H396" s="170" t="s">
        <v>1790</v>
      </c>
      <c r="I396" s="44" t="s">
        <v>1954</v>
      </c>
      <c r="J396" s="44" t="s">
        <v>1925</v>
      </c>
      <c r="K396" s="44" t="s">
        <v>1915</v>
      </c>
      <c r="L396" s="44" t="s">
        <v>1920</v>
      </c>
      <c r="M396" s="44" t="s">
        <v>5</v>
      </c>
      <c r="N396" s="44"/>
      <c r="O396" s="43">
        <f>COUNTIF(Table48[[#This Row],[CMMI Comprehensive Primary Care Plus (CPC+)
Version Date: CY 2021]:[CMS Merit-based Incentive Payment System (MIPS)
Version Date: CY 2021]],"*yes*")</f>
        <v>0</v>
      </c>
      <c r="P396" s="197"/>
      <c r="Q396" s="197"/>
      <c r="R396" s="197"/>
      <c r="S396" s="197"/>
      <c r="T396" s="197"/>
      <c r="U396" s="197"/>
      <c r="V396" s="197"/>
      <c r="W396" s="197"/>
      <c r="X396" s="197"/>
      <c r="Y396" s="197"/>
      <c r="Z396" s="197"/>
      <c r="AA396" s="197"/>
      <c r="AB396" s="197"/>
      <c r="AC396" s="197"/>
      <c r="AD396" s="197"/>
      <c r="AE396" s="197"/>
      <c r="AF396" s="197"/>
      <c r="AG396" s="197"/>
      <c r="AH396" s="197"/>
    </row>
    <row r="397" spans="1:34" s="26" customFormat="1" ht="76.5" customHeight="1">
      <c r="A397" s="141" t="s">
        <v>1248</v>
      </c>
      <c r="B397" s="51" t="s">
        <v>2505</v>
      </c>
      <c r="C397" s="51" t="s">
        <v>2504</v>
      </c>
      <c r="D397" s="51" t="s">
        <v>2401</v>
      </c>
      <c r="E397" s="181" t="s">
        <v>233</v>
      </c>
      <c r="F397" s="58"/>
      <c r="G397" s="58"/>
      <c r="H397" s="170" t="s">
        <v>2506</v>
      </c>
      <c r="I397" s="44" t="s">
        <v>1924</v>
      </c>
      <c r="J397" s="44" t="s">
        <v>1914</v>
      </c>
      <c r="K397" s="44" t="s">
        <v>1915</v>
      </c>
      <c r="L397" s="44" t="s">
        <v>1920</v>
      </c>
      <c r="M397" s="44" t="s">
        <v>1771</v>
      </c>
      <c r="N397" s="44" t="s">
        <v>1</v>
      </c>
      <c r="O397" s="43">
        <f>COUNTIF(Table48[[#This Row],[CMMI Comprehensive Primary Care Plus (CPC+)
Version Date: CY 2021]:[CMS Merit-based Incentive Payment System (MIPS)
Version Date: CY 2021]],"*yes*")</f>
        <v>0</v>
      </c>
      <c r="P397" s="197"/>
      <c r="Q397" s="197"/>
      <c r="R397" s="197"/>
      <c r="S397" s="197"/>
      <c r="T397" s="197"/>
      <c r="U397" s="197"/>
      <c r="V397" s="197"/>
      <c r="W397" s="197"/>
      <c r="X397" s="197" t="s">
        <v>2500</v>
      </c>
      <c r="Y397" s="197"/>
      <c r="Z397" s="197"/>
      <c r="AA397" s="197"/>
      <c r="AB397" s="197"/>
      <c r="AC397" s="197"/>
      <c r="AD397" s="197"/>
      <c r="AE397" s="197"/>
      <c r="AF397" s="197"/>
      <c r="AG397" s="197"/>
      <c r="AH397" s="197"/>
    </row>
    <row r="398" spans="1:34" s="26" customFormat="1" ht="76.5" customHeight="1">
      <c r="A398" s="141" t="s">
        <v>1249</v>
      </c>
      <c r="B398" s="51" t="s">
        <v>2307</v>
      </c>
      <c r="C398" s="51" t="s">
        <v>1782</v>
      </c>
      <c r="D398" s="51" t="s">
        <v>2401</v>
      </c>
      <c r="E398" s="181" t="s">
        <v>1667</v>
      </c>
      <c r="F398" s="58"/>
      <c r="G398" s="58"/>
      <c r="H398" s="170" t="s">
        <v>1779</v>
      </c>
      <c r="I398" s="44" t="s">
        <v>1924</v>
      </c>
      <c r="J398" s="44" t="s">
        <v>1914</v>
      </c>
      <c r="K398" s="44" t="s">
        <v>1915</v>
      </c>
      <c r="L398" s="44" t="s">
        <v>1920</v>
      </c>
      <c r="M398" s="44" t="s">
        <v>5</v>
      </c>
      <c r="N398" s="44" t="s">
        <v>1</v>
      </c>
      <c r="O398" s="43">
        <f>COUNTIF(Table48[[#This Row],[CMMI Comprehensive Primary Care Plus (CPC+)
Version Date: CY 2021]:[CMS Merit-based Incentive Payment System (MIPS)
Version Date: CY 2021]],"*yes*")</f>
        <v>0</v>
      </c>
      <c r="P398" s="197"/>
      <c r="Q398" s="197"/>
      <c r="R398" s="197"/>
      <c r="S398" s="197"/>
      <c r="T398" s="197"/>
      <c r="U398" s="197"/>
      <c r="V398" s="197"/>
      <c r="W398" s="197"/>
      <c r="X398" s="197" t="s">
        <v>2500</v>
      </c>
      <c r="Y398" s="197"/>
      <c r="Z398" s="197" t="s">
        <v>3396</v>
      </c>
      <c r="AA398" s="197"/>
      <c r="AB398" s="197"/>
      <c r="AC398" s="197"/>
      <c r="AD398" s="197"/>
      <c r="AE398" s="197"/>
      <c r="AF398" s="197"/>
      <c r="AG398" s="197"/>
      <c r="AH398" s="197"/>
    </row>
    <row r="399" spans="1:34" s="26" customFormat="1" ht="76.5" customHeight="1">
      <c r="A399" s="141" t="s">
        <v>1250</v>
      </c>
      <c r="B399" s="51" t="s">
        <v>3610</v>
      </c>
      <c r="C399" s="51" t="s">
        <v>3611</v>
      </c>
      <c r="D399" s="51" t="s">
        <v>2401</v>
      </c>
      <c r="E399" s="181" t="s">
        <v>3612</v>
      </c>
      <c r="F399" s="58"/>
      <c r="G399" s="58"/>
      <c r="H399" s="170" t="s">
        <v>3954</v>
      </c>
      <c r="I399" s="44" t="s">
        <v>3034</v>
      </c>
      <c r="J399" s="44" t="s">
        <v>3124</v>
      </c>
      <c r="K399" s="44" t="s">
        <v>1909</v>
      </c>
      <c r="L399" s="44" t="s">
        <v>1910</v>
      </c>
      <c r="M399" s="44" t="s">
        <v>5</v>
      </c>
      <c r="N399" s="44"/>
      <c r="O399" s="43">
        <f>COUNTIF(Table48[[#This Row],[CMMI Comprehensive Primary Care Plus (CPC+)
Version Date: CY 2021]:[CMS Merit-based Incentive Payment System (MIPS)
Version Date: CY 2021]],"*yes*")</f>
        <v>0</v>
      </c>
      <c r="P399" s="197"/>
      <c r="Q399" s="197"/>
      <c r="R399" s="197"/>
      <c r="S399" s="197"/>
      <c r="T399" s="197"/>
      <c r="U399" s="197"/>
      <c r="V399" s="197"/>
      <c r="W399" s="197"/>
      <c r="X399" s="197"/>
      <c r="Y399" s="197"/>
      <c r="Z399" s="197"/>
      <c r="AA399" s="197"/>
      <c r="AB399" s="197"/>
      <c r="AC399" s="197"/>
      <c r="AD399" s="197"/>
      <c r="AE399" s="197"/>
      <c r="AF399" s="197"/>
      <c r="AG399" s="197"/>
      <c r="AH399" s="197"/>
    </row>
    <row r="400" spans="1:34" s="26" customFormat="1" ht="76.5" customHeight="1">
      <c r="A400" s="250" t="s">
        <v>1251</v>
      </c>
      <c r="B400" s="51" t="s">
        <v>901</v>
      </c>
      <c r="C400" s="51" t="s">
        <v>3415</v>
      </c>
      <c r="D400" s="51" t="s">
        <v>2401</v>
      </c>
      <c r="E400" s="181" t="s">
        <v>1974</v>
      </c>
      <c r="F400" s="58" t="s">
        <v>2791</v>
      </c>
      <c r="G400" s="58"/>
      <c r="H400" s="170" t="s">
        <v>1279</v>
      </c>
      <c r="I400" s="44" t="s">
        <v>1911</v>
      </c>
      <c r="J400" s="44" t="s">
        <v>1921</v>
      </c>
      <c r="K400" s="44" t="s">
        <v>1909</v>
      </c>
      <c r="L400" s="44" t="s">
        <v>1916</v>
      </c>
      <c r="M400" s="44" t="s">
        <v>1771</v>
      </c>
      <c r="N400" s="44"/>
      <c r="O400" s="43">
        <f>COUNTIF(Table48[[#This Row],[CMMI Comprehensive Primary Care Plus (CPC+)
Version Date: CY 2021]:[CMS Merit-based Incentive Payment System (MIPS)
Version Date: CY 2021]],"*yes*")</f>
        <v>1</v>
      </c>
      <c r="P400" s="197"/>
      <c r="Q400" s="197"/>
      <c r="R400" s="197"/>
      <c r="S400" s="197"/>
      <c r="T400" s="197"/>
      <c r="U400" s="197"/>
      <c r="V400" s="197"/>
      <c r="W400" s="197" t="s">
        <v>1</v>
      </c>
      <c r="X400" s="197"/>
      <c r="Y400" s="197"/>
      <c r="Z400" s="197"/>
      <c r="AA400" s="197"/>
      <c r="AB400" s="197"/>
      <c r="AC400" s="197"/>
      <c r="AD400" s="197"/>
      <c r="AE400" s="197"/>
      <c r="AF400" s="197"/>
      <c r="AG400" s="197"/>
      <c r="AH400" s="197"/>
    </row>
    <row r="401" spans="1:34" s="26" customFormat="1" ht="76.5" customHeight="1">
      <c r="A401" s="250" t="s">
        <v>1252</v>
      </c>
      <c r="B401" s="51" t="s">
        <v>902</v>
      </c>
      <c r="C401" s="51" t="s">
        <v>3416</v>
      </c>
      <c r="D401" s="51" t="s">
        <v>2401</v>
      </c>
      <c r="E401" s="181" t="s">
        <v>1974</v>
      </c>
      <c r="F401" s="58" t="s">
        <v>2790</v>
      </c>
      <c r="G401" s="58"/>
      <c r="H401" s="170" t="s">
        <v>903</v>
      </c>
      <c r="I401" s="44" t="s">
        <v>1911</v>
      </c>
      <c r="J401" s="44" t="s">
        <v>1921</v>
      </c>
      <c r="K401" s="44" t="s">
        <v>1909</v>
      </c>
      <c r="L401" s="44" t="s">
        <v>1916</v>
      </c>
      <c r="M401" s="44" t="s">
        <v>1771</v>
      </c>
      <c r="N401" s="44"/>
      <c r="O401" s="199">
        <f>COUNTIF(Table48[[#This Row],[CMMI Comprehensive Primary Care Plus (CPC+)
Version Date: CY 2021]:[CMS Merit-based Incentive Payment System (MIPS)
Version Date: CY 2021]],"*yes*")</f>
        <v>1</v>
      </c>
      <c r="P401" s="197"/>
      <c r="Q401" s="197"/>
      <c r="R401" s="197"/>
      <c r="S401" s="197"/>
      <c r="T401" s="197"/>
      <c r="U401" s="197"/>
      <c r="V401" s="197"/>
      <c r="W401" s="197" t="s">
        <v>1</v>
      </c>
      <c r="X401" s="197"/>
      <c r="Y401" s="197"/>
      <c r="Z401" s="197"/>
      <c r="AA401" s="197"/>
      <c r="AB401" s="197"/>
      <c r="AC401" s="197"/>
      <c r="AD401" s="197"/>
      <c r="AE401" s="197"/>
      <c r="AF401" s="197"/>
      <c r="AG401" s="197"/>
      <c r="AH401" s="197"/>
    </row>
    <row r="402" spans="1:34" s="26" customFormat="1" ht="76.5" customHeight="1">
      <c r="A402" s="141" t="s">
        <v>1253</v>
      </c>
      <c r="B402" s="51" t="s">
        <v>904</v>
      </c>
      <c r="C402" s="51" t="s">
        <v>3417</v>
      </c>
      <c r="D402" s="51" t="s">
        <v>2401</v>
      </c>
      <c r="E402" s="181" t="s">
        <v>1974</v>
      </c>
      <c r="F402" s="58" t="s">
        <v>2788</v>
      </c>
      <c r="G402" s="58"/>
      <c r="H402" s="170" t="s">
        <v>905</v>
      </c>
      <c r="I402" s="44" t="s">
        <v>1911</v>
      </c>
      <c r="J402" s="44" t="s">
        <v>1921</v>
      </c>
      <c r="K402" s="44" t="s">
        <v>1909</v>
      </c>
      <c r="L402" s="44" t="s">
        <v>1916</v>
      </c>
      <c r="M402" s="44" t="s">
        <v>1771</v>
      </c>
      <c r="N402" s="44"/>
      <c r="O402" s="43">
        <f>COUNTIF(Table48[[#This Row],[CMMI Comprehensive Primary Care Plus (CPC+)
Version Date: CY 2021]:[CMS Merit-based Incentive Payment System (MIPS)
Version Date: CY 2021]],"*yes*")</f>
        <v>1</v>
      </c>
      <c r="P402" s="197"/>
      <c r="Q402" s="197"/>
      <c r="R402" s="197"/>
      <c r="S402" s="197"/>
      <c r="T402" s="197"/>
      <c r="U402" s="197"/>
      <c r="V402" s="197"/>
      <c r="W402" s="197" t="s">
        <v>1</v>
      </c>
      <c r="X402" s="197"/>
      <c r="Y402" s="197"/>
      <c r="Z402" s="197"/>
      <c r="AA402" s="197"/>
      <c r="AB402" s="197"/>
      <c r="AC402" s="197"/>
      <c r="AD402" s="197"/>
      <c r="AE402" s="197"/>
      <c r="AF402" s="197"/>
      <c r="AG402" s="197"/>
      <c r="AH402" s="197"/>
    </row>
    <row r="403" spans="1:34" s="26" customFormat="1" ht="76.5" customHeight="1">
      <c r="A403" s="141" t="s">
        <v>1254</v>
      </c>
      <c r="B403" s="51" t="s">
        <v>2922</v>
      </c>
      <c r="C403" s="51" t="s">
        <v>2911</v>
      </c>
      <c r="D403" s="51" t="s">
        <v>2401</v>
      </c>
      <c r="E403" s="181" t="s">
        <v>1667</v>
      </c>
      <c r="F403" s="58"/>
      <c r="G403" s="58"/>
      <c r="H403" s="170" t="s">
        <v>2912</v>
      </c>
      <c r="I403" s="44" t="s">
        <v>3034</v>
      </c>
      <c r="J403" s="44" t="s">
        <v>1925</v>
      </c>
      <c r="K403" s="44" t="s">
        <v>1915</v>
      </c>
      <c r="L403" s="44" t="s">
        <v>1920</v>
      </c>
      <c r="M403" s="44" t="s">
        <v>5</v>
      </c>
      <c r="N403" s="44"/>
      <c r="O403" s="43">
        <f>COUNTIF(Table48[[#This Row],[CMMI Comprehensive Primary Care Plus (CPC+)
Version Date: CY 2021]:[CMS Merit-based Incentive Payment System (MIPS)
Version Date: CY 2021]],"*yes*")</f>
        <v>0</v>
      </c>
      <c r="P403" s="197"/>
      <c r="Q403" s="197"/>
      <c r="R403" s="197"/>
      <c r="S403" s="197"/>
      <c r="T403" s="197"/>
      <c r="U403" s="197"/>
      <c r="V403" s="197"/>
      <c r="W403" s="197"/>
      <c r="X403" s="197"/>
      <c r="Y403" s="197"/>
      <c r="Z403" s="197" t="s">
        <v>2923</v>
      </c>
      <c r="AA403" s="197"/>
      <c r="AB403" s="197"/>
      <c r="AC403" s="197"/>
      <c r="AD403" s="197"/>
      <c r="AE403" s="197"/>
      <c r="AF403" s="197"/>
      <c r="AG403" s="197"/>
      <c r="AH403" s="197"/>
    </row>
    <row r="404" spans="1:34" s="26" customFormat="1" ht="76.5" customHeight="1">
      <c r="A404" s="141" t="s">
        <v>375</v>
      </c>
      <c r="B404" s="51" t="s">
        <v>1354</v>
      </c>
      <c r="C404" s="51" t="s">
        <v>1355</v>
      </c>
      <c r="D404" s="51" t="s">
        <v>2401</v>
      </c>
      <c r="E404" s="181" t="s">
        <v>585</v>
      </c>
      <c r="F404" s="54"/>
      <c r="G404" s="54"/>
      <c r="H404" s="170" t="s">
        <v>1353</v>
      </c>
      <c r="I404" s="44" t="s">
        <v>1924</v>
      </c>
      <c r="J404" s="44" t="s">
        <v>97</v>
      </c>
      <c r="K404" s="44" t="s">
        <v>1913</v>
      </c>
      <c r="L404" s="44" t="s">
        <v>1910</v>
      </c>
      <c r="M404" s="44" t="s">
        <v>6</v>
      </c>
      <c r="N404" s="44"/>
      <c r="O404" s="43">
        <f>COUNTIF(Table48[[#This Row],[CMMI Comprehensive Primary Care Plus (CPC+)
Version Date: CY 2021]:[CMS Merit-based Incentive Payment System (MIPS)
Version Date: CY 2021]],"*yes*")</f>
        <v>0</v>
      </c>
      <c r="P404" s="197"/>
      <c r="Q404" s="197"/>
      <c r="R404" s="197"/>
      <c r="S404" s="197"/>
      <c r="T404" s="197"/>
      <c r="U404" s="197"/>
      <c r="V404" s="197"/>
      <c r="W404" s="197"/>
      <c r="X404" s="197"/>
      <c r="Y404" s="197"/>
      <c r="Z404" s="197"/>
      <c r="AA404" s="197"/>
      <c r="AB404" s="197"/>
      <c r="AC404" s="197"/>
      <c r="AD404" s="197"/>
      <c r="AE404" s="197"/>
      <c r="AF404" s="197"/>
      <c r="AG404" s="197"/>
      <c r="AH404" s="197"/>
    </row>
    <row r="405" spans="1:34" s="26" customFormat="1" ht="76.5" customHeight="1">
      <c r="A405" s="141" t="s">
        <v>1255</v>
      </c>
      <c r="B405" s="51" t="s">
        <v>2308</v>
      </c>
      <c r="C405" s="51" t="s">
        <v>1781</v>
      </c>
      <c r="D405" s="51" t="s">
        <v>2401</v>
      </c>
      <c r="E405" s="181" t="s">
        <v>1667</v>
      </c>
      <c r="F405" s="58"/>
      <c r="G405" s="58"/>
      <c r="H405" s="170" t="s">
        <v>1780</v>
      </c>
      <c r="I405" s="44" t="s">
        <v>1924</v>
      </c>
      <c r="J405" s="44" t="s">
        <v>1914</v>
      </c>
      <c r="K405" s="44" t="s">
        <v>1915</v>
      </c>
      <c r="L405" s="44" t="s">
        <v>1916</v>
      </c>
      <c r="M405" s="44" t="s">
        <v>5</v>
      </c>
      <c r="N405" s="44" t="s">
        <v>1</v>
      </c>
      <c r="O405" s="43">
        <f>COUNTIF(Table48[[#This Row],[CMMI Comprehensive Primary Care Plus (CPC+)
Version Date: CY 2021]:[CMS Merit-based Incentive Payment System (MIPS)
Version Date: CY 2021]],"*yes*")</f>
        <v>0</v>
      </c>
      <c r="P405" s="197"/>
      <c r="Q405" s="197"/>
      <c r="R405" s="197"/>
      <c r="S405" s="197"/>
      <c r="T405" s="44"/>
      <c r="U405" s="197"/>
      <c r="V405" s="197"/>
      <c r="W405" s="197"/>
      <c r="X405" s="197" t="s">
        <v>2500</v>
      </c>
      <c r="Y405" s="197"/>
      <c r="Z405" s="197" t="s">
        <v>1</v>
      </c>
      <c r="AA405" s="197"/>
      <c r="AB405" s="44"/>
      <c r="AC405" s="197"/>
      <c r="AD405" s="197"/>
      <c r="AE405" s="44"/>
      <c r="AF405" s="197"/>
      <c r="AG405" s="197"/>
      <c r="AH405" s="44"/>
    </row>
    <row r="406" spans="1:34" s="26" customFormat="1" ht="76.5" customHeight="1">
      <c r="A406" s="250" t="s">
        <v>1257</v>
      </c>
      <c r="B406" s="51" t="s">
        <v>2129</v>
      </c>
      <c r="C406" s="51" t="s">
        <v>1776</v>
      </c>
      <c r="D406" s="51" t="s">
        <v>2401</v>
      </c>
      <c r="E406" s="181" t="s">
        <v>1995</v>
      </c>
      <c r="F406" s="58"/>
      <c r="G406" s="58"/>
      <c r="H406" s="170" t="s">
        <v>1777</v>
      </c>
      <c r="I406" s="44" t="s">
        <v>1924</v>
      </c>
      <c r="J406" s="44" t="s">
        <v>1923</v>
      </c>
      <c r="K406" s="44" t="s">
        <v>1909</v>
      </c>
      <c r="L406" s="44" t="s">
        <v>1916</v>
      </c>
      <c r="M406" s="44" t="s">
        <v>5</v>
      </c>
      <c r="N406" s="44" t="s">
        <v>1</v>
      </c>
      <c r="O406" s="43">
        <f>COUNTIF(Table48[[#This Row],[CMMI Comprehensive Primary Care Plus (CPC+)
Version Date: CY 2021]:[CMS Merit-based Incentive Payment System (MIPS)
Version Date: CY 2021]],"*yes*")</f>
        <v>0</v>
      </c>
      <c r="P406" s="197"/>
      <c r="Q406" s="197"/>
      <c r="R406" s="197"/>
      <c r="S406" s="197"/>
      <c r="T406" s="197"/>
      <c r="U406" s="197"/>
      <c r="V406" s="197"/>
      <c r="W406" s="197"/>
      <c r="X406" s="197"/>
      <c r="Y406" s="197"/>
      <c r="Z406" s="197"/>
      <c r="AA406" s="197"/>
      <c r="AB406" s="197"/>
      <c r="AC406" s="197"/>
      <c r="AD406" s="197"/>
      <c r="AE406" s="197"/>
      <c r="AF406" s="197"/>
      <c r="AG406" s="197"/>
      <c r="AH406" s="197"/>
    </row>
    <row r="407" spans="1:34" s="26" customFormat="1" ht="76.5" customHeight="1">
      <c r="A407" s="141" t="s">
        <v>1258</v>
      </c>
      <c r="B407" s="51" t="s">
        <v>2170</v>
      </c>
      <c r="C407" s="51" t="s">
        <v>2169</v>
      </c>
      <c r="D407" s="51" t="s">
        <v>2401</v>
      </c>
      <c r="E407" s="181" t="s">
        <v>1995</v>
      </c>
      <c r="F407" s="58"/>
      <c r="G407" s="58"/>
      <c r="H407" s="170" t="s">
        <v>2171</v>
      </c>
      <c r="I407" s="44" t="s">
        <v>1911</v>
      </c>
      <c r="J407" s="44" t="s">
        <v>1922</v>
      </c>
      <c r="K407" s="44" t="s">
        <v>1915</v>
      </c>
      <c r="L407" s="44" t="s">
        <v>1916</v>
      </c>
      <c r="M407" s="44" t="s">
        <v>1771</v>
      </c>
      <c r="N407" s="44" t="s">
        <v>1</v>
      </c>
      <c r="O407" s="43">
        <f>COUNTIF(Table48[[#This Row],[CMMI Comprehensive Primary Care Plus (CPC+)
Version Date: CY 2021]:[CMS Merit-based Incentive Payment System (MIPS)
Version Date: CY 2021]],"*yes*")</f>
        <v>1</v>
      </c>
      <c r="P407" s="197"/>
      <c r="Q407" s="197"/>
      <c r="R407" s="197" t="s">
        <v>3132</v>
      </c>
      <c r="S407" s="197"/>
      <c r="T407" s="197"/>
      <c r="U407" s="197"/>
      <c r="V407" s="197"/>
      <c r="W407" s="197"/>
      <c r="X407" s="197"/>
      <c r="Y407" s="197"/>
      <c r="Z407" s="197"/>
      <c r="AA407" s="197"/>
      <c r="AB407" s="197"/>
      <c r="AC407" s="197"/>
      <c r="AD407" s="197"/>
      <c r="AE407" s="197"/>
      <c r="AF407" s="197"/>
      <c r="AG407" s="197"/>
      <c r="AH407" s="197"/>
    </row>
    <row r="408" spans="1:34" s="26" customFormat="1" ht="76.5" customHeight="1">
      <c r="A408" s="141" t="s">
        <v>1259</v>
      </c>
      <c r="B408" s="51" t="s">
        <v>912</v>
      </c>
      <c r="C408" s="51" t="s">
        <v>2538</v>
      </c>
      <c r="D408" s="51" t="s">
        <v>2401</v>
      </c>
      <c r="E408" s="181" t="s">
        <v>1667</v>
      </c>
      <c r="F408" s="58" t="s">
        <v>2664</v>
      </c>
      <c r="G408" s="58"/>
      <c r="H408" s="170" t="s">
        <v>913</v>
      </c>
      <c r="I408" s="44" t="s">
        <v>3034</v>
      </c>
      <c r="J408" s="44" t="s">
        <v>97</v>
      </c>
      <c r="K408" s="44" t="s">
        <v>1909</v>
      </c>
      <c r="L408" s="44" t="s">
        <v>1916</v>
      </c>
      <c r="M408" s="44" t="s">
        <v>327</v>
      </c>
      <c r="N408" s="44"/>
      <c r="O408" s="43">
        <f>COUNTIF(Table48[[#This Row],[CMMI Comprehensive Primary Care Plus (CPC+)
Version Date: CY 2021]:[CMS Merit-based Incentive Payment System (MIPS)
Version Date: CY 2021]],"*yes*")</f>
        <v>1</v>
      </c>
      <c r="P408" s="197"/>
      <c r="Q408" s="197"/>
      <c r="R408" s="197"/>
      <c r="S408" s="197"/>
      <c r="T408" s="197"/>
      <c r="U408" s="197"/>
      <c r="V408" s="197"/>
      <c r="W408" s="197" t="s">
        <v>1</v>
      </c>
      <c r="X408" s="197" t="s">
        <v>2536</v>
      </c>
      <c r="Y408" s="197"/>
      <c r="Z408" s="197"/>
      <c r="AA408" s="197"/>
      <c r="AB408" s="197"/>
      <c r="AC408" s="197"/>
      <c r="AD408" s="197"/>
      <c r="AE408" s="197"/>
      <c r="AF408" s="197"/>
      <c r="AG408" s="197"/>
      <c r="AH408" s="197"/>
    </row>
    <row r="409" spans="1:34" s="26" customFormat="1" ht="76.5" customHeight="1">
      <c r="A409" s="141" t="s">
        <v>1260</v>
      </c>
      <c r="B409" s="51" t="s">
        <v>3431</v>
      </c>
      <c r="C409" s="51" t="s">
        <v>1765</v>
      </c>
      <c r="D409" s="51" t="s">
        <v>2401</v>
      </c>
      <c r="E409" s="181" t="s">
        <v>1703</v>
      </c>
      <c r="F409" s="58" t="s">
        <v>3114</v>
      </c>
      <c r="G409" s="58"/>
      <c r="H409" s="170" t="s">
        <v>3432</v>
      </c>
      <c r="I409" s="44" t="s">
        <v>1924</v>
      </c>
      <c r="J409" s="44" t="s">
        <v>1921</v>
      </c>
      <c r="K409" s="44" t="s">
        <v>1915</v>
      </c>
      <c r="L409" s="44" t="s">
        <v>1916</v>
      </c>
      <c r="M409" s="44" t="s">
        <v>3506</v>
      </c>
      <c r="N409" s="44"/>
      <c r="O409" s="43">
        <f>COUNTIF(Table48[[#This Row],[CMMI Comprehensive Primary Care Plus (CPC+)
Version Date: CY 2021]:[CMS Merit-based Incentive Payment System (MIPS)
Version Date: CY 2021]],"*yes*")</f>
        <v>1</v>
      </c>
      <c r="P409" s="197"/>
      <c r="Q409" s="197"/>
      <c r="R409" s="197"/>
      <c r="S409" s="197"/>
      <c r="T409" s="197"/>
      <c r="U409" s="197"/>
      <c r="V409" s="197"/>
      <c r="W409" s="197" t="s">
        <v>1</v>
      </c>
      <c r="X409" s="197" t="s">
        <v>2444</v>
      </c>
      <c r="Y409" s="197"/>
      <c r="Z409" s="197"/>
      <c r="AA409" s="197"/>
      <c r="AB409" s="197" t="s">
        <v>1</v>
      </c>
      <c r="AC409" s="197"/>
      <c r="AD409" s="197"/>
      <c r="AE409" s="197"/>
      <c r="AF409" s="197"/>
      <c r="AG409" s="197"/>
      <c r="AH409" s="197"/>
    </row>
    <row r="410" spans="1:34" s="26" customFormat="1" ht="76.5" customHeight="1">
      <c r="A410" s="141" t="s">
        <v>1261</v>
      </c>
      <c r="B410" s="51" t="s">
        <v>3614</v>
      </c>
      <c r="C410" s="51" t="s">
        <v>3615</v>
      </c>
      <c r="D410" s="51" t="s">
        <v>2401</v>
      </c>
      <c r="E410" s="181" t="s">
        <v>1667</v>
      </c>
      <c r="F410" s="58"/>
      <c r="G410" s="58"/>
      <c r="H410" s="170" t="s">
        <v>3616</v>
      </c>
      <c r="I410" s="44" t="s">
        <v>1937</v>
      </c>
      <c r="J410" s="44" t="s">
        <v>97</v>
      </c>
      <c r="K410" s="44" t="s">
        <v>1913</v>
      </c>
      <c r="L410" s="44" t="s">
        <v>1920</v>
      </c>
      <c r="M410" s="44" t="s">
        <v>6</v>
      </c>
      <c r="N410" s="44"/>
      <c r="O410" s="43">
        <f>COUNTIF(Table48[[#This Row],[CMMI Comprehensive Primary Care Plus (CPC+)
Version Date: CY 2021]:[CMS Merit-based Incentive Payment System (MIPS)
Version Date: CY 2021]],"*yes*")</f>
        <v>0</v>
      </c>
      <c r="P410" s="197"/>
      <c r="Q410" s="197"/>
      <c r="R410" s="197"/>
      <c r="S410" s="197"/>
      <c r="T410" s="197"/>
      <c r="U410" s="197"/>
      <c r="V410" s="197"/>
      <c r="W410" s="197"/>
      <c r="X410" s="197" t="s">
        <v>2461</v>
      </c>
      <c r="Y410" s="197"/>
      <c r="Z410" s="197"/>
      <c r="AA410" s="197"/>
      <c r="AB410" s="197"/>
      <c r="AC410" s="197"/>
      <c r="AD410" s="197"/>
      <c r="AE410" s="197"/>
      <c r="AF410" s="197"/>
      <c r="AG410" s="197"/>
      <c r="AH410" s="197"/>
    </row>
    <row r="411" spans="1:34" s="26" customFormat="1" ht="76.5" customHeight="1">
      <c r="A411" s="250" t="s">
        <v>1262</v>
      </c>
      <c r="B411" s="51" t="s">
        <v>3617</v>
      </c>
      <c r="C411" s="51" t="s">
        <v>3618</v>
      </c>
      <c r="D411" s="51" t="s">
        <v>2401</v>
      </c>
      <c r="E411" s="181" t="s">
        <v>1703</v>
      </c>
      <c r="F411" s="58"/>
      <c r="G411" s="58"/>
      <c r="H411" s="170" t="s">
        <v>3619</v>
      </c>
      <c r="I411" s="44" t="s">
        <v>3023</v>
      </c>
      <c r="J411" s="44" t="s">
        <v>1921</v>
      </c>
      <c r="K411" s="44" t="s">
        <v>1915</v>
      </c>
      <c r="L411" s="44" t="s">
        <v>1916</v>
      </c>
      <c r="M411" s="44" t="s">
        <v>3506</v>
      </c>
      <c r="N411" s="44"/>
      <c r="O411" s="43">
        <f>COUNTIF(Table48[[#This Row],[CMMI Comprehensive Primary Care Plus (CPC+)
Version Date: CY 2021]:[CMS Merit-based Incentive Payment System (MIPS)
Version Date: CY 2021]],"*yes*")</f>
        <v>0</v>
      </c>
      <c r="P411" s="197"/>
      <c r="Q411" s="197"/>
      <c r="R411" s="197"/>
      <c r="S411" s="197"/>
      <c r="T411" s="197"/>
      <c r="U411" s="197"/>
      <c r="V411" s="197"/>
      <c r="W411" s="197"/>
      <c r="X411" s="197" t="s">
        <v>2444</v>
      </c>
      <c r="Y411" s="197"/>
      <c r="Z411" s="197"/>
      <c r="AA411" s="197"/>
      <c r="AB411" s="197"/>
      <c r="AC411" s="197"/>
      <c r="AD411" s="197"/>
      <c r="AE411" s="197"/>
      <c r="AF411" s="197"/>
      <c r="AG411" s="197"/>
      <c r="AH411" s="197"/>
    </row>
    <row r="412" spans="1:34" s="26" customFormat="1" ht="76.5" customHeight="1">
      <c r="A412" s="250" t="s">
        <v>1263</v>
      </c>
      <c r="B412" s="51" t="s">
        <v>916</v>
      </c>
      <c r="C412" s="51" t="s">
        <v>1648</v>
      </c>
      <c r="D412" s="51" t="s">
        <v>2402</v>
      </c>
      <c r="E412" s="181" t="s">
        <v>1652</v>
      </c>
      <c r="F412" s="58" t="s">
        <v>2740</v>
      </c>
      <c r="G412" s="58"/>
      <c r="H412" s="170" t="s">
        <v>1770</v>
      </c>
      <c r="I412" s="44" t="s">
        <v>1924</v>
      </c>
      <c r="J412" s="44" t="s">
        <v>1925</v>
      </c>
      <c r="K412" s="44" t="s">
        <v>1915</v>
      </c>
      <c r="L412" s="44" t="s">
        <v>1950</v>
      </c>
      <c r="M412" s="44" t="s">
        <v>1771</v>
      </c>
      <c r="N412" s="44" t="s">
        <v>1</v>
      </c>
      <c r="O412" s="43">
        <f>COUNTIF(Table48[[#This Row],[CMMI Comprehensive Primary Care Plus (CPC+)
Version Date: CY 2021]:[CMS Merit-based Incentive Payment System (MIPS)
Version Date: CY 2021]],"*yes*")</f>
        <v>1</v>
      </c>
      <c r="P412" s="197"/>
      <c r="Q412" s="197"/>
      <c r="R412" s="197"/>
      <c r="S412" s="197"/>
      <c r="T412" s="197"/>
      <c r="U412" s="197"/>
      <c r="V412" s="197"/>
      <c r="W412" s="197" t="s">
        <v>1</v>
      </c>
      <c r="X412" s="197"/>
      <c r="Y412" s="197"/>
      <c r="Z412" s="197"/>
      <c r="AA412" s="197"/>
      <c r="AB412" s="197"/>
      <c r="AC412" s="197"/>
      <c r="AD412" s="197"/>
      <c r="AE412" s="197"/>
      <c r="AF412" s="197"/>
      <c r="AG412" s="197"/>
      <c r="AH412" s="197"/>
    </row>
    <row r="413" spans="1:34" s="26" customFormat="1" ht="76.5" customHeight="1">
      <c r="A413" s="141" t="s">
        <v>1264</v>
      </c>
      <c r="B413" s="51" t="s">
        <v>3095</v>
      </c>
      <c r="C413" s="51" t="s">
        <v>3178</v>
      </c>
      <c r="D413" s="51" t="s">
        <v>2402</v>
      </c>
      <c r="E413" s="181" t="s">
        <v>151</v>
      </c>
      <c r="F413" s="58"/>
      <c r="G413" s="58"/>
      <c r="H413" s="170" t="s">
        <v>3179</v>
      </c>
      <c r="I413" s="44" t="s">
        <v>1911</v>
      </c>
      <c r="J413" s="44" t="s">
        <v>1922</v>
      </c>
      <c r="K413" s="44" t="s">
        <v>1909</v>
      </c>
      <c r="L413" s="44" t="s">
        <v>1916</v>
      </c>
      <c r="M413" s="44" t="s">
        <v>5</v>
      </c>
      <c r="N413" s="44" t="s">
        <v>1</v>
      </c>
      <c r="O413" s="43">
        <f>COUNTIF(Table48[[#This Row],[CMMI Comprehensive Primary Care Plus (CPC+)
Version Date: CY 2021]:[CMS Merit-based Incentive Payment System (MIPS)
Version Date: CY 2021]],"*yes*")</f>
        <v>0</v>
      </c>
      <c r="P413" s="197"/>
      <c r="Q413" s="197"/>
      <c r="R413" s="197"/>
      <c r="S413" s="197"/>
      <c r="T413" s="197"/>
      <c r="U413" s="197"/>
      <c r="V413" s="197"/>
      <c r="W413" s="197"/>
      <c r="X413" s="197"/>
      <c r="Y413" s="197"/>
      <c r="Z413" s="197"/>
      <c r="AA413" s="197"/>
      <c r="AB413" s="197"/>
      <c r="AC413" s="197"/>
      <c r="AD413" s="197"/>
      <c r="AE413" s="197"/>
      <c r="AF413" s="197"/>
      <c r="AG413" s="197"/>
      <c r="AH413" s="197"/>
    </row>
    <row r="414" spans="1:34" s="26" customFormat="1" ht="76.5" customHeight="1">
      <c r="A414" s="141" t="s">
        <v>376</v>
      </c>
      <c r="B414" s="51" t="s">
        <v>832</v>
      </c>
      <c r="C414" s="51" t="s">
        <v>3423</v>
      </c>
      <c r="D414" s="51" t="s">
        <v>2401</v>
      </c>
      <c r="E414" s="181" t="s">
        <v>1652</v>
      </c>
      <c r="F414" s="54" t="s">
        <v>2748</v>
      </c>
      <c r="G414" s="54"/>
      <c r="H414" s="170" t="s">
        <v>833</v>
      </c>
      <c r="I414" s="44" t="s">
        <v>1924</v>
      </c>
      <c r="J414" s="44" t="s">
        <v>1925</v>
      </c>
      <c r="K414" s="44" t="s">
        <v>1909</v>
      </c>
      <c r="L414" s="44" t="s">
        <v>1950</v>
      </c>
      <c r="M414" s="44" t="s">
        <v>1771</v>
      </c>
      <c r="N414" s="44" t="s">
        <v>1</v>
      </c>
      <c r="O414" s="43">
        <f>COUNTIF(Table48[[#This Row],[CMMI Comprehensive Primary Care Plus (CPC+)
Version Date: CY 2021]:[CMS Merit-based Incentive Payment System (MIPS)
Version Date: CY 2021]],"*yes*")</f>
        <v>1</v>
      </c>
      <c r="P414" s="197"/>
      <c r="Q414" s="197"/>
      <c r="R414" s="197"/>
      <c r="S414" s="197"/>
      <c r="T414" s="197"/>
      <c r="U414" s="197"/>
      <c r="V414" s="197"/>
      <c r="W414" s="197" t="s">
        <v>1</v>
      </c>
      <c r="X414" s="197"/>
      <c r="Y414" s="197"/>
      <c r="Z414" s="197"/>
      <c r="AA414" s="197"/>
      <c r="AB414" s="197"/>
      <c r="AC414" s="197"/>
      <c r="AD414" s="197"/>
      <c r="AE414" s="197"/>
      <c r="AF414" s="197"/>
      <c r="AG414" s="197"/>
      <c r="AH414" s="197"/>
    </row>
    <row r="415" spans="1:34" s="26" customFormat="1" ht="76.5" customHeight="1">
      <c r="A415" s="141" t="s">
        <v>1265</v>
      </c>
      <c r="B415" s="51" t="s">
        <v>2216</v>
      </c>
      <c r="C415" s="51" t="s">
        <v>2440</v>
      </c>
      <c r="D415" s="51" t="s">
        <v>2401</v>
      </c>
      <c r="E415" s="181" t="s">
        <v>1995</v>
      </c>
      <c r="F415" s="58"/>
      <c r="G415" s="58"/>
      <c r="H415" s="170" t="s">
        <v>2244</v>
      </c>
      <c r="I415" s="44" t="s">
        <v>1963</v>
      </c>
      <c r="J415" s="44" t="s">
        <v>1923</v>
      </c>
      <c r="K415" s="44" t="s">
        <v>1909</v>
      </c>
      <c r="L415" s="44" t="s">
        <v>1910</v>
      </c>
      <c r="M415" s="44" t="s">
        <v>5</v>
      </c>
      <c r="N415" s="44" t="s">
        <v>1</v>
      </c>
      <c r="O415" s="43">
        <f>COUNTIF(Table48[[#This Row],[CMMI Comprehensive Primary Care Plus (CPC+)
Version Date: CY 2021]:[CMS Merit-based Incentive Payment System (MIPS)
Version Date: CY 2021]],"*yes*")</f>
        <v>1</v>
      </c>
      <c r="P415" s="197"/>
      <c r="Q415" s="197" t="s">
        <v>1</v>
      </c>
      <c r="R415" s="197"/>
      <c r="S415" s="197"/>
      <c r="T415" s="197"/>
      <c r="U415" s="197"/>
      <c r="V415" s="197"/>
      <c r="W415" s="197"/>
      <c r="X415" s="197" t="s">
        <v>3539</v>
      </c>
      <c r="Y415" s="197"/>
      <c r="Z415" s="197"/>
      <c r="AA415" s="197"/>
      <c r="AB415" s="197"/>
      <c r="AC415" s="197"/>
      <c r="AD415" s="197"/>
      <c r="AE415" s="197"/>
      <c r="AF415" s="197"/>
      <c r="AG415" s="197"/>
      <c r="AH415" s="197"/>
    </row>
    <row r="416" spans="1:34" s="26" customFormat="1" ht="76.5" customHeight="1">
      <c r="A416" s="141" t="s">
        <v>1851</v>
      </c>
      <c r="B416" s="51" t="s">
        <v>2160</v>
      </c>
      <c r="C416" s="51" t="s">
        <v>2159</v>
      </c>
      <c r="D416" s="51" t="s">
        <v>2401</v>
      </c>
      <c r="E416" s="181" t="s">
        <v>1995</v>
      </c>
      <c r="F416" s="54"/>
      <c r="G416" s="54"/>
      <c r="H416" s="170" t="s">
        <v>2162</v>
      </c>
      <c r="I416" s="44" t="s">
        <v>1963</v>
      </c>
      <c r="J416" s="44" t="s">
        <v>1923</v>
      </c>
      <c r="K416" s="44" t="s">
        <v>1909</v>
      </c>
      <c r="L416" s="44" t="s">
        <v>1910</v>
      </c>
      <c r="M416" s="44" t="s">
        <v>5</v>
      </c>
      <c r="N416" s="44" t="s">
        <v>1</v>
      </c>
      <c r="O416" s="43">
        <f>COUNTIF(Table48[[#This Row],[CMMI Comprehensive Primary Care Plus (CPC+)
Version Date: CY 2021]:[CMS Merit-based Incentive Payment System (MIPS)
Version Date: CY 2021]],"*yes*")</f>
        <v>1</v>
      </c>
      <c r="P416" s="197"/>
      <c r="Q416" s="197" t="s">
        <v>3132</v>
      </c>
      <c r="R416" s="197"/>
      <c r="S416" s="44"/>
      <c r="T416" s="44"/>
      <c r="U416" s="44"/>
      <c r="V416" s="44"/>
      <c r="W416" s="44"/>
      <c r="X416" s="197"/>
      <c r="Y416" s="44"/>
      <c r="Z416" s="44"/>
      <c r="AA416" s="44"/>
      <c r="AB416" s="44"/>
      <c r="AC416" s="44"/>
      <c r="AD416" s="44"/>
      <c r="AE416" s="44"/>
      <c r="AF416" s="44"/>
      <c r="AG416" s="44"/>
      <c r="AH416" s="44"/>
    </row>
    <row r="417" spans="1:34" s="26" customFormat="1" ht="76.5" customHeight="1">
      <c r="A417" s="141" t="s">
        <v>1266</v>
      </c>
      <c r="B417" s="51" t="s">
        <v>1034</v>
      </c>
      <c r="C417" s="51" t="s">
        <v>3420</v>
      </c>
      <c r="D417" s="51" t="s">
        <v>2402</v>
      </c>
      <c r="E417" s="181" t="s">
        <v>1995</v>
      </c>
      <c r="F417" s="54" t="s">
        <v>2805</v>
      </c>
      <c r="G417" s="54"/>
      <c r="H417" s="170" t="s">
        <v>1552</v>
      </c>
      <c r="I417" s="44" t="s">
        <v>3034</v>
      </c>
      <c r="J417" s="44" t="s">
        <v>1919</v>
      </c>
      <c r="K417" s="44" t="s">
        <v>1909</v>
      </c>
      <c r="L417" s="44" t="s">
        <v>1910</v>
      </c>
      <c r="M417" s="44" t="s">
        <v>327</v>
      </c>
      <c r="N417" s="44"/>
      <c r="O417" s="43">
        <f>COUNTIF(Table48[[#This Row],[CMMI Comprehensive Primary Care Plus (CPC+)
Version Date: CY 2021]:[CMS Merit-based Incentive Payment System (MIPS)
Version Date: CY 2021]],"*yes*")</f>
        <v>1</v>
      </c>
      <c r="P417" s="197"/>
      <c r="Q417" s="197"/>
      <c r="R417" s="197"/>
      <c r="S417" s="197"/>
      <c r="T417" s="197"/>
      <c r="U417" s="197"/>
      <c r="V417" s="197"/>
      <c r="W417" s="197" t="s">
        <v>1</v>
      </c>
      <c r="X417" s="197"/>
      <c r="Y417" s="197"/>
      <c r="Z417" s="197"/>
      <c r="AA417" s="197"/>
      <c r="AB417" s="197"/>
      <c r="AC417" s="197"/>
      <c r="AD417" s="197"/>
      <c r="AE417" s="197"/>
      <c r="AF417" s="197"/>
      <c r="AG417" s="197"/>
      <c r="AH417" s="197"/>
    </row>
    <row r="418" spans="1:34" s="26" customFormat="1" ht="76.5" customHeight="1">
      <c r="A418" s="141" t="s">
        <v>1267</v>
      </c>
      <c r="B418" s="51" t="s">
        <v>3620</v>
      </c>
      <c r="C418" s="51" t="s">
        <v>3621</v>
      </c>
      <c r="D418" s="51" t="s">
        <v>2401</v>
      </c>
      <c r="E418" s="181" t="s">
        <v>3622</v>
      </c>
      <c r="F418" s="58"/>
      <c r="G418" s="58"/>
      <c r="H418" s="170" t="s">
        <v>3623</v>
      </c>
      <c r="I418" s="44" t="s">
        <v>1907</v>
      </c>
      <c r="J418" s="44" t="s">
        <v>1936</v>
      </c>
      <c r="K418" s="44" t="s">
        <v>1909</v>
      </c>
      <c r="L418" s="44" t="s">
        <v>2399</v>
      </c>
      <c r="M418" s="44" t="s">
        <v>1771</v>
      </c>
      <c r="N418" s="44"/>
      <c r="O418" s="43">
        <f>COUNTIF(Table48[[#This Row],[CMMI Comprehensive Primary Care Plus (CPC+)
Version Date: CY 2021]:[CMS Merit-based Incentive Payment System (MIPS)
Version Date: CY 2021]],"*yes*")</f>
        <v>0</v>
      </c>
      <c r="P418" s="197"/>
      <c r="Q418" s="197"/>
      <c r="R418" s="197"/>
      <c r="S418" s="197"/>
      <c r="T418" s="197"/>
      <c r="U418" s="197"/>
      <c r="V418" s="197"/>
      <c r="W418" s="197"/>
      <c r="X418" s="197" t="s">
        <v>3510</v>
      </c>
      <c r="Y418" s="197"/>
      <c r="Z418" s="197"/>
      <c r="AA418" s="197"/>
      <c r="AB418" s="197"/>
      <c r="AC418" s="197"/>
      <c r="AD418" s="197"/>
      <c r="AE418" s="197"/>
      <c r="AF418" s="197"/>
      <c r="AG418" s="197"/>
      <c r="AH418" s="197"/>
    </row>
    <row r="419" spans="1:34" s="26" customFormat="1" ht="76.5" customHeight="1">
      <c r="A419" s="141" t="s">
        <v>1268</v>
      </c>
      <c r="B419" s="51" t="s">
        <v>3624</v>
      </c>
      <c r="C419" s="51" t="s">
        <v>3625</v>
      </c>
      <c r="D419" s="51" t="s">
        <v>2401</v>
      </c>
      <c r="E419" s="181" t="s">
        <v>3626</v>
      </c>
      <c r="F419" s="58"/>
      <c r="G419" s="58"/>
      <c r="H419" s="170" t="s">
        <v>3627</v>
      </c>
      <c r="I419" s="44" t="s">
        <v>1951</v>
      </c>
      <c r="J419" s="44" t="s">
        <v>97</v>
      </c>
      <c r="K419" s="44" t="s">
        <v>1913</v>
      </c>
      <c r="L419" s="44" t="s">
        <v>1910</v>
      </c>
      <c r="M419" s="44" t="s">
        <v>6</v>
      </c>
      <c r="N419" s="44" t="s">
        <v>1</v>
      </c>
      <c r="O419" s="43">
        <f>COUNTIF(Table48[[#This Row],[CMMI Comprehensive Primary Care Plus (CPC+)
Version Date: CY 2021]:[CMS Merit-based Incentive Payment System (MIPS)
Version Date: CY 2021]],"*yes*")</f>
        <v>0</v>
      </c>
      <c r="P419" s="197"/>
      <c r="Q419" s="197"/>
      <c r="R419" s="197"/>
      <c r="S419" s="197"/>
      <c r="T419" s="197"/>
      <c r="U419" s="197"/>
      <c r="V419" s="197"/>
      <c r="W419" s="197"/>
      <c r="X419" s="197"/>
      <c r="Y419" s="197"/>
      <c r="Z419" s="197"/>
      <c r="AA419" s="197"/>
      <c r="AB419" s="197"/>
      <c r="AC419" s="197"/>
      <c r="AD419" s="197"/>
      <c r="AE419" s="197"/>
      <c r="AF419" s="197"/>
      <c r="AG419" s="197"/>
      <c r="AH419" s="197"/>
    </row>
    <row r="420" spans="1:34" s="26" customFormat="1" ht="76.5" customHeight="1">
      <c r="A420" s="141" t="s">
        <v>1269</v>
      </c>
      <c r="B420" s="51" t="s">
        <v>297</v>
      </c>
      <c r="C420" s="51" t="s">
        <v>3628</v>
      </c>
      <c r="D420" s="51" t="s">
        <v>2401</v>
      </c>
      <c r="E420" s="181" t="s">
        <v>1995</v>
      </c>
      <c r="F420" s="58"/>
      <c r="G420" s="58"/>
      <c r="H420" s="170" t="s">
        <v>3629</v>
      </c>
      <c r="I420" s="44" t="s">
        <v>1911</v>
      </c>
      <c r="J420" s="44" t="s">
        <v>1919</v>
      </c>
      <c r="K420" s="44" t="s">
        <v>1909</v>
      </c>
      <c r="L420" s="44" t="s">
        <v>1916</v>
      </c>
      <c r="M420" s="44" t="s">
        <v>5</v>
      </c>
      <c r="N420" s="44"/>
      <c r="O420" s="43">
        <f>COUNTIF(Table48[[#This Row],[CMMI Comprehensive Primary Care Plus (CPC+)
Version Date: CY 2021]:[CMS Merit-based Incentive Payment System (MIPS)
Version Date: CY 2021]],"*yes*")</f>
        <v>0</v>
      </c>
      <c r="P420" s="197"/>
      <c r="Q420" s="197"/>
      <c r="R420" s="197"/>
      <c r="S420" s="197"/>
      <c r="T420" s="197"/>
      <c r="U420" s="197"/>
      <c r="V420" s="197"/>
      <c r="W420" s="197"/>
      <c r="X420" s="197"/>
      <c r="Y420" s="197"/>
      <c r="Z420" s="197"/>
      <c r="AA420" s="197"/>
      <c r="AB420" s="197"/>
      <c r="AC420" s="197"/>
      <c r="AD420" s="197"/>
      <c r="AE420" s="197"/>
      <c r="AF420" s="197"/>
      <c r="AG420" s="197"/>
      <c r="AH420" s="197"/>
    </row>
    <row r="421" spans="1:34" s="26" customFormat="1" ht="76.5" customHeight="1">
      <c r="A421" s="141" t="s">
        <v>1270</v>
      </c>
      <c r="B421" s="51" t="s">
        <v>3630</v>
      </c>
      <c r="C421" s="51" t="s">
        <v>3631</v>
      </c>
      <c r="D421" s="51" t="s">
        <v>2401</v>
      </c>
      <c r="E421" s="181" t="s">
        <v>1667</v>
      </c>
      <c r="F421" s="58"/>
      <c r="G421" s="58"/>
      <c r="H421" s="170" t="s">
        <v>1795</v>
      </c>
      <c r="I421" s="44" t="s">
        <v>1940</v>
      </c>
      <c r="J421" s="44" t="s">
        <v>1925</v>
      </c>
      <c r="K421" s="44" t="s">
        <v>1915</v>
      </c>
      <c r="L421" s="44" t="s">
        <v>1916</v>
      </c>
      <c r="M421" s="44" t="s">
        <v>5</v>
      </c>
      <c r="N421" s="44"/>
      <c r="O421" s="43">
        <f>COUNTIF(Table48[[#This Row],[CMMI Comprehensive Primary Care Plus (CPC+)
Version Date: CY 2021]:[CMS Merit-based Incentive Payment System (MIPS)
Version Date: CY 2021]],"*yes*")</f>
        <v>0</v>
      </c>
      <c r="P421" s="197"/>
      <c r="Q421" s="197"/>
      <c r="R421" s="197"/>
      <c r="S421" s="197"/>
      <c r="T421" s="197"/>
      <c r="U421" s="197"/>
      <c r="V421" s="197"/>
      <c r="W421" s="197"/>
      <c r="X421" s="197"/>
      <c r="Y421" s="197"/>
      <c r="Z421" s="197"/>
      <c r="AA421" s="197"/>
      <c r="AB421" s="197"/>
      <c r="AC421" s="197"/>
      <c r="AD421" s="197"/>
      <c r="AE421" s="197"/>
      <c r="AF421" s="197"/>
      <c r="AG421" s="197"/>
      <c r="AH421" s="197"/>
    </row>
    <row r="422" spans="1:34" s="26" customFormat="1" ht="76.5" customHeight="1">
      <c r="A422" s="141" t="s">
        <v>1271</v>
      </c>
      <c r="B422" s="51" t="s">
        <v>2544</v>
      </c>
      <c r="C422" s="51" t="s">
        <v>2826</v>
      </c>
      <c r="D422" s="51" t="s">
        <v>2401</v>
      </c>
      <c r="E422" s="181" t="s">
        <v>1979</v>
      </c>
      <c r="F422" s="58" t="s">
        <v>2637</v>
      </c>
      <c r="G422" s="58" t="s">
        <v>3345</v>
      </c>
      <c r="H422" s="170" t="s">
        <v>1818</v>
      </c>
      <c r="I422" s="44" t="s">
        <v>1911</v>
      </c>
      <c r="J422" s="44" t="s">
        <v>1938</v>
      </c>
      <c r="K422" s="44" t="s">
        <v>1909</v>
      </c>
      <c r="L422" s="44" t="s">
        <v>1916</v>
      </c>
      <c r="M422" s="44" t="s">
        <v>5</v>
      </c>
      <c r="N422" s="44"/>
      <c r="O422" s="43">
        <f>COUNTIF(Table48[[#This Row],[CMMI Comprehensive Primary Care Plus (CPC+)
Version Date: CY 2021]:[CMS Merit-based Incentive Payment System (MIPS)
Version Date: CY 2021]],"*yes*")</f>
        <v>2</v>
      </c>
      <c r="P422" s="197"/>
      <c r="Q422" s="197"/>
      <c r="R422" s="197"/>
      <c r="S422" s="197" t="s">
        <v>3346</v>
      </c>
      <c r="T422" s="197"/>
      <c r="U422" s="197"/>
      <c r="V422" s="197"/>
      <c r="W422" s="197" t="s">
        <v>1</v>
      </c>
      <c r="X422" s="197"/>
      <c r="Y422" s="197"/>
      <c r="Z422" s="197"/>
      <c r="AA422" s="197"/>
      <c r="AB422" s="197"/>
      <c r="AC422" s="197"/>
      <c r="AD422" s="197"/>
      <c r="AE422" s="197"/>
      <c r="AF422" s="197"/>
      <c r="AG422" s="197"/>
      <c r="AH422" s="197"/>
    </row>
    <row r="423" spans="1:34" s="26" customFormat="1" ht="76.5" customHeight="1">
      <c r="A423" s="141" t="s">
        <v>1272</v>
      </c>
      <c r="B423" s="51" t="s">
        <v>3088</v>
      </c>
      <c r="C423" s="51" t="s">
        <v>3160</v>
      </c>
      <c r="D423" s="51" t="s">
        <v>2401</v>
      </c>
      <c r="E423" s="181" t="s">
        <v>1667</v>
      </c>
      <c r="F423" s="58"/>
      <c r="G423" s="58"/>
      <c r="H423" s="170" t="s">
        <v>2930</v>
      </c>
      <c r="I423" s="44" t="s">
        <v>1924</v>
      </c>
      <c r="J423" s="44" t="s">
        <v>1925</v>
      </c>
      <c r="K423" s="44" t="s">
        <v>1927</v>
      </c>
      <c r="L423" s="44" t="s">
        <v>1950</v>
      </c>
      <c r="M423" s="44" t="s">
        <v>5</v>
      </c>
      <c r="N423" s="44" t="s">
        <v>1</v>
      </c>
      <c r="O423" s="43">
        <f>COUNTIF(Table48[[#This Row],[CMMI Comprehensive Primary Care Plus (CPC+)
Version Date: CY 2021]:[CMS Merit-based Incentive Payment System (MIPS)
Version Date: CY 2021]],"*yes*")</f>
        <v>0</v>
      </c>
      <c r="P423" s="197"/>
      <c r="Q423" s="197"/>
      <c r="R423" s="197"/>
      <c r="S423" s="197"/>
      <c r="T423" s="197"/>
      <c r="U423" s="197"/>
      <c r="V423" s="197"/>
      <c r="W423" s="197"/>
      <c r="X423" s="197"/>
      <c r="Y423" s="197"/>
      <c r="Z423" s="197" t="s">
        <v>3632</v>
      </c>
      <c r="AA423" s="197"/>
      <c r="AB423" s="197"/>
      <c r="AC423" s="197"/>
      <c r="AD423" s="197"/>
      <c r="AE423" s="197"/>
      <c r="AF423" s="197"/>
      <c r="AG423" s="197"/>
      <c r="AH423" s="197"/>
    </row>
    <row r="424" spans="1:34" s="26" customFormat="1" ht="76.5" customHeight="1">
      <c r="A424" s="141" t="s">
        <v>1273</v>
      </c>
      <c r="B424" s="51" t="s">
        <v>3163</v>
      </c>
      <c r="C424" s="51" t="s">
        <v>3162</v>
      </c>
      <c r="D424" s="51" t="s">
        <v>2401</v>
      </c>
      <c r="E424" s="181" t="s">
        <v>1667</v>
      </c>
      <c r="F424" s="58"/>
      <c r="G424" s="58"/>
      <c r="H424" s="170" t="s">
        <v>2929</v>
      </c>
      <c r="I424" s="44" t="s">
        <v>1924</v>
      </c>
      <c r="J424" s="44" t="s">
        <v>1925</v>
      </c>
      <c r="K424" s="44" t="s">
        <v>1927</v>
      </c>
      <c r="L424" s="44" t="s">
        <v>1950</v>
      </c>
      <c r="M424" s="44" t="s">
        <v>5</v>
      </c>
      <c r="N424" s="44" t="s">
        <v>1</v>
      </c>
      <c r="O424" s="43">
        <f>COUNTIF(Table48[[#This Row],[CMMI Comprehensive Primary Care Plus (CPC+)
Version Date: CY 2021]:[CMS Merit-based Incentive Payment System (MIPS)
Version Date: CY 2021]],"*yes*")</f>
        <v>0</v>
      </c>
      <c r="P424" s="197"/>
      <c r="Q424" s="197"/>
      <c r="R424" s="197"/>
      <c r="S424" s="197"/>
      <c r="T424" s="197"/>
      <c r="U424" s="197"/>
      <c r="V424" s="197"/>
      <c r="W424" s="197"/>
      <c r="X424" s="197"/>
      <c r="Y424" s="197"/>
      <c r="Z424" s="197" t="s">
        <v>3633</v>
      </c>
      <c r="AA424" s="197"/>
      <c r="AB424" s="197"/>
      <c r="AC424" s="197"/>
      <c r="AD424" s="197"/>
      <c r="AE424" s="197"/>
      <c r="AF424" s="197"/>
      <c r="AG424" s="197"/>
      <c r="AH424" s="197"/>
    </row>
    <row r="425" spans="1:34" s="26" customFormat="1" ht="76.5" customHeight="1">
      <c r="A425" s="141" t="s">
        <v>377</v>
      </c>
      <c r="B425" s="51" t="s">
        <v>3089</v>
      </c>
      <c r="C425" s="51" t="s">
        <v>3161</v>
      </c>
      <c r="D425" s="51" t="s">
        <v>2401</v>
      </c>
      <c r="E425" s="181" t="s">
        <v>1667</v>
      </c>
      <c r="F425" s="58"/>
      <c r="G425" s="58"/>
      <c r="H425" s="170" t="s">
        <v>3090</v>
      </c>
      <c r="I425" s="44" t="s">
        <v>1924</v>
      </c>
      <c r="J425" s="44" t="s">
        <v>1925</v>
      </c>
      <c r="K425" s="44" t="s">
        <v>1927</v>
      </c>
      <c r="L425" s="44" t="s">
        <v>1950</v>
      </c>
      <c r="M425" s="44" t="s">
        <v>5</v>
      </c>
      <c r="N425" s="44"/>
      <c r="O425" s="196">
        <f>COUNTIF(Table48[[#This Row],[CMMI Comprehensive Primary Care Plus (CPC+)
Version Date: CY 2021]:[CMS Merit-based Incentive Payment System (MIPS)
Version Date: CY 2021]],"*yes*")</f>
        <v>0</v>
      </c>
      <c r="P425" s="197"/>
      <c r="Q425" s="197"/>
      <c r="R425" s="197"/>
      <c r="S425" s="197"/>
      <c r="T425" s="197"/>
      <c r="U425" s="197"/>
      <c r="V425" s="197"/>
      <c r="W425" s="197"/>
      <c r="X425" s="197"/>
      <c r="Y425" s="197"/>
      <c r="Z425" s="197" t="s">
        <v>3634</v>
      </c>
      <c r="AA425" s="197"/>
      <c r="AB425" s="197"/>
      <c r="AC425" s="197"/>
      <c r="AD425" s="197"/>
      <c r="AE425" s="197"/>
      <c r="AF425" s="197"/>
      <c r="AG425" s="197"/>
      <c r="AH425" s="197"/>
    </row>
    <row r="426" spans="1:34" s="26" customFormat="1" ht="76.5" customHeight="1">
      <c r="A426" s="141" t="s">
        <v>1274</v>
      </c>
      <c r="B426" s="51" t="s">
        <v>2164</v>
      </c>
      <c r="C426" s="51" t="s">
        <v>2165</v>
      </c>
      <c r="D426" s="51" t="s">
        <v>2401</v>
      </c>
      <c r="E426" s="181" t="s">
        <v>2166</v>
      </c>
      <c r="F426" s="54"/>
      <c r="G426" s="54"/>
      <c r="H426" s="170" t="s">
        <v>2167</v>
      </c>
      <c r="I426" s="44" t="s">
        <v>3034</v>
      </c>
      <c r="J426" s="44" t="s">
        <v>1935</v>
      </c>
      <c r="K426" s="44" t="s">
        <v>1915</v>
      </c>
      <c r="L426" s="44" t="s">
        <v>2230</v>
      </c>
      <c r="M426" s="44" t="s">
        <v>5</v>
      </c>
      <c r="N426" s="44" t="s">
        <v>1</v>
      </c>
      <c r="O426" s="43">
        <f>COUNTIF(Table48[[#This Row],[CMMI Comprehensive Primary Care Plus (CPC+)
Version Date: CY 2021]:[CMS Merit-based Incentive Payment System (MIPS)
Version Date: CY 2021]],"*yes*")</f>
        <v>2</v>
      </c>
      <c r="P426" s="197"/>
      <c r="Q426" s="197" t="s">
        <v>3138</v>
      </c>
      <c r="R426" s="197" t="s">
        <v>3139</v>
      </c>
      <c r="S426" s="197"/>
      <c r="T426" s="197"/>
      <c r="U426" s="197"/>
      <c r="V426" s="197"/>
      <c r="W426" s="197"/>
      <c r="X426" s="197" t="s">
        <v>2447</v>
      </c>
      <c r="Y426" s="197"/>
      <c r="Z426" s="197"/>
      <c r="AA426" s="197"/>
      <c r="AB426" s="197"/>
      <c r="AC426" s="197"/>
      <c r="AD426" s="197"/>
      <c r="AE426" s="197"/>
      <c r="AF426" s="197"/>
      <c r="AG426" s="197"/>
      <c r="AH426" s="197" t="s">
        <v>1</v>
      </c>
    </row>
    <row r="427" spans="1:34" s="26" customFormat="1" ht="76.5" customHeight="1">
      <c r="A427" s="141" t="s">
        <v>1275</v>
      </c>
      <c r="B427" s="51" t="s">
        <v>2828</v>
      </c>
      <c r="C427" s="51" t="s">
        <v>2827</v>
      </c>
      <c r="D427" s="51" t="s">
        <v>2401</v>
      </c>
      <c r="E427" s="181" t="s">
        <v>2166</v>
      </c>
      <c r="F427" s="54"/>
      <c r="G427" s="54"/>
      <c r="H427" s="170" t="s">
        <v>2829</v>
      </c>
      <c r="I427" s="44" t="s">
        <v>3034</v>
      </c>
      <c r="J427" s="44" t="s">
        <v>1935</v>
      </c>
      <c r="K427" s="44" t="s">
        <v>1915</v>
      </c>
      <c r="L427" s="44" t="s">
        <v>2230</v>
      </c>
      <c r="M427" s="44" t="s">
        <v>5</v>
      </c>
      <c r="N427" s="44" t="s">
        <v>1</v>
      </c>
      <c r="O427" s="43">
        <f>COUNTIF(Table48[[#This Row],[CMMI Comprehensive Primary Care Plus (CPC+)
Version Date: CY 2021]:[CMS Merit-based Incentive Payment System (MIPS)
Version Date: CY 2021]],"*yes*")</f>
        <v>2</v>
      </c>
      <c r="P427" s="197"/>
      <c r="Q427" s="197" t="s">
        <v>3138</v>
      </c>
      <c r="R427" s="197" t="s">
        <v>3139</v>
      </c>
      <c r="S427" s="197"/>
      <c r="T427" s="197"/>
      <c r="U427" s="197"/>
      <c r="V427" s="197"/>
      <c r="W427" s="197"/>
      <c r="X427" s="197"/>
      <c r="Y427" s="197"/>
      <c r="Z427" s="197"/>
      <c r="AA427" s="197"/>
      <c r="AB427" s="197"/>
      <c r="AC427" s="197"/>
      <c r="AD427" s="197"/>
      <c r="AE427" s="197"/>
      <c r="AF427" s="197"/>
      <c r="AG427" s="197"/>
      <c r="AH427" s="197"/>
    </row>
    <row r="428" spans="1:34" s="26" customFormat="1" ht="76.5" customHeight="1">
      <c r="A428" s="141" t="s">
        <v>1290</v>
      </c>
      <c r="B428" s="51" t="s">
        <v>3067</v>
      </c>
      <c r="C428" s="51" t="s">
        <v>3068</v>
      </c>
      <c r="D428" s="51" t="s">
        <v>2401</v>
      </c>
      <c r="E428" s="181" t="s">
        <v>2166</v>
      </c>
      <c r="F428" s="54"/>
      <c r="G428" s="54"/>
      <c r="H428" s="170" t="s">
        <v>3069</v>
      </c>
      <c r="I428" s="44" t="s">
        <v>3034</v>
      </c>
      <c r="J428" s="44" t="s">
        <v>1935</v>
      </c>
      <c r="K428" s="44" t="s">
        <v>1927</v>
      </c>
      <c r="L428" s="44" t="s">
        <v>2230</v>
      </c>
      <c r="M428" s="44" t="s">
        <v>5</v>
      </c>
      <c r="N428" s="193" t="s">
        <v>1</v>
      </c>
      <c r="O428" s="43">
        <f>COUNTIF(Table48[[#This Row],[CMMI Comprehensive Primary Care Plus (CPC+)
Version Date: CY 2021]:[CMS Merit-based Incentive Payment System (MIPS)
Version Date: CY 2021]],"*yes*")</f>
        <v>2</v>
      </c>
      <c r="P428" s="197"/>
      <c r="Q428" s="197" t="s">
        <v>3138</v>
      </c>
      <c r="R428" s="197" t="s">
        <v>3139</v>
      </c>
      <c r="S428" s="197"/>
      <c r="T428" s="197"/>
      <c r="U428" s="197"/>
      <c r="V428" s="197"/>
      <c r="W428" s="197"/>
      <c r="X428" s="197" t="s">
        <v>2447</v>
      </c>
      <c r="Y428" s="197"/>
      <c r="Z428" s="197"/>
      <c r="AA428" s="197"/>
      <c r="AB428" s="197"/>
      <c r="AC428" s="197"/>
      <c r="AD428" s="197"/>
      <c r="AE428" s="44"/>
      <c r="AF428" s="197"/>
      <c r="AG428" s="197"/>
      <c r="AH428" s="197"/>
    </row>
    <row r="429" spans="1:34" s="26" customFormat="1" ht="76.5" customHeight="1">
      <c r="A429" s="52" t="s">
        <v>1295</v>
      </c>
      <c r="B429" s="51" t="s">
        <v>2901</v>
      </c>
      <c r="C429" s="51" t="s">
        <v>2909</v>
      </c>
      <c r="D429" s="53" t="s">
        <v>2401</v>
      </c>
      <c r="E429" s="181" t="s">
        <v>585</v>
      </c>
      <c r="F429" s="58"/>
      <c r="G429" s="58"/>
      <c r="H429" s="170" t="s">
        <v>2906</v>
      </c>
      <c r="I429" s="44" t="s">
        <v>1940</v>
      </c>
      <c r="J429" s="44" t="s">
        <v>1925</v>
      </c>
      <c r="K429" s="44" t="s">
        <v>1915</v>
      </c>
      <c r="L429" s="44" t="s">
        <v>1916</v>
      </c>
      <c r="M429" s="44" t="s">
        <v>5</v>
      </c>
      <c r="N429" s="44"/>
      <c r="O429" s="43">
        <f>COUNTIF(Table48[[#This Row],[CMMI Comprehensive Primary Care Plus (CPC+)
Version Date: CY 2021]:[CMS Merit-based Incentive Payment System (MIPS)
Version Date: CY 2021]],"*yes*")</f>
        <v>0</v>
      </c>
      <c r="P429" s="197"/>
      <c r="Q429" s="197"/>
      <c r="R429" s="197"/>
      <c r="S429" s="197"/>
      <c r="T429" s="197"/>
      <c r="U429" s="197"/>
      <c r="V429" s="197"/>
      <c r="W429" s="197"/>
      <c r="X429" s="197"/>
      <c r="Y429" s="197"/>
      <c r="Z429" s="197" t="s">
        <v>1</v>
      </c>
      <c r="AA429" s="197"/>
      <c r="AB429" s="197"/>
      <c r="AC429" s="197"/>
      <c r="AD429" s="197"/>
      <c r="AE429" s="197"/>
      <c r="AF429" s="197"/>
      <c r="AG429" s="197"/>
      <c r="AH429" s="197"/>
    </row>
    <row r="430" spans="1:34" s="26" customFormat="1" ht="76.5" customHeight="1">
      <c r="A430" s="52" t="s">
        <v>1296</v>
      </c>
      <c r="B430" s="51" t="s">
        <v>1959</v>
      </c>
      <c r="C430" s="51" t="s">
        <v>2833</v>
      </c>
      <c r="D430" s="51" t="s">
        <v>2401</v>
      </c>
      <c r="E430" s="181" t="s">
        <v>151</v>
      </c>
      <c r="F430" s="58"/>
      <c r="G430" s="58"/>
      <c r="H430" s="170" t="s">
        <v>1960</v>
      </c>
      <c r="I430" s="44" t="s">
        <v>1940</v>
      </c>
      <c r="J430" s="44" t="s">
        <v>1925</v>
      </c>
      <c r="K430" s="44" t="s">
        <v>1909</v>
      </c>
      <c r="L430" s="44" t="s">
        <v>1916</v>
      </c>
      <c r="M430" s="44" t="s">
        <v>5</v>
      </c>
      <c r="N430" s="44"/>
      <c r="O430" s="43">
        <f>COUNTIF(Table48[[#This Row],[CMMI Comprehensive Primary Care Plus (CPC+)
Version Date: CY 2021]:[CMS Merit-based Incentive Payment System (MIPS)
Version Date: CY 2021]],"*yes*")</f>
        <v>1</v>
      </c>
      <c r="P430" s="197"/>
      <c r="Q430" s="197"/>
      <c r="R430" s="197" t="s">
        <v>3132</v>
      </c>
      <c r="S430" s="197"/>
      <c r="T430" s="197"/>
      <c r="U430" s="197"/>
      <c r="V430" s="197"/>
      <c r="W430" s="197"/>
      <c r="X430" s="197"/>
      <c r="Y430" s="197"/>
      <c r="Z430" s="197"/>
      <c r="AA430" s="197"/>
      <c r="AB430" s="197"/>
      <c r="AC430" s="197"/>
      <c r="AD430" s="197"/>
      <c r="AE430" s="197"/>
      <c r="AF430" s="197"/>
      <c r="AG430" s="197"/>
      <c r="AH430" s="197"/>
    </row>
    <row r="431" spans="1:34" s="26" customFormat="1" ht="76.5" customHeight="1">
      <c r="A431" s="52" t="s">
        <v>1297</v>
      </c>
      <c r="B431" s="51" t="s">
        <v>3182</v>
      </c>
      <c r="C431" s="51" t="s">
        <v>2835</v>
      </c>
      <c r="D431" s="51" t="s">
        <v>2401</v>
      </c>
      <c r="E431" s="181" t="s">
        <v>151</v>
      </c>
      <c r="F431" s="58"/>
      <c r="G431" s="58"/>
      <c r="H431" s="170" t="s">
        <v>2837</v>
      </c>
      <c r="I431" s="44" t="s">
        <v>1940</v>
      </c>
      <c r="J431" s="44" t="s">
        <v>1925</v>
      </c>
      <c r="K431" s="44" t="s">
        <v>1909</v>
      </c>
      <c r="L431" s="44" t="s">
        <v>1916</v>
      </c>
      <c r="M431" s="44" t="s">
        <v>5</v>
      </c>
      <c r="N431" s="44"/>
      <c r="O431" s="43">
        <f>COUNTIF(Table48[[#This Row],[CMMI Comprehensive Primary Care Plus (CPC+)
Version Date: CY 2021]:[CMS Merit-based Incentive Payment System (MIPS)
Version Date: CY 2021]],"*yes*")</f>
        <v>0</v>
      </c>
      <c r="P431" s="197"/>
      <c r="Q431" s="197"/>
      <c r="R431" s="197"/>
      <c r="S431" s="197"/>
      <c r="T431" s="197"/>
      <c r="U431" s="197"/>
      <c r="V431" s="197"/>
      <c r="W431" s="197"/>
      <c r="X431" s="197"/>
      <c r="Y431" s="197"/>
      <c r="Z431" s="197"/>
      <c r="AA431" s="197"/>
      <c r="AB431" s="197"/>
      <c r="AC431" s="197"/>
      <c r="AD431" s="197"/>
      <c r="AE431" s="197"/>
      <c r="AF431" s="197"/>
      <c r="AG431" s="197"/>
      <c r="AH431" s="197"/>
    </row>
    <row r="432" spans="1:34" s="26" customFormat="1" ht="76.5" customHeight="1">
      <c r="A432" s="52" t="s">
        <v>1298</v>
      </c>
      <c r="B432" s="51" t="s">
        <v>3183</v>
      </c>
      <c r="C432" s="51" t="s">
        <v>2834</v>
      </c>
      <c r="D432" s="51" t="s">
        <v>2401</v>
      </c>
      <c r="E432" s="181" t="s">
        <v>151</v>
      </c>
      <c r="F432" s="58"/>
      <c r="G432" s="58"/>
      <c r="H432" s="170" t="s">
        <v>2836</v>
      </c>
      <c r="I432" s="44" t="s">
        <v>1940</v>
      </c>
      <c r="J432" s="44" t="s">
        <v>1925</v>
      </c>
      <c r="K432" s="44" t="s">
        <v>1909</v>
      </c>
      <c r="L432" s="44" t="s">
        <v>1916</v>
      </c>
      <c r="M432" s="44" t="s">
        <v>5</v>
      </c>
      <c r="N432" s="44"/>
      <c r="O432" s="43">
        <f>COUNTIF(Table48[[#This Row],[CMMI Comprehensive Primary Care Plus (CPC+)
Version Date: CY 2021]:[CMS Merit-based Incentive Payment System (MIPS)
Version Date: CY 2021]],"*yes*")</f>
        <v>0</v>
      </c>
      <c r="P432" s="197"/>
      <c r="Q432" s="197"/>
      <c r="R432" s="197"/>
      <c r="S432" s="197"/>
      <c r="T432" s="44"/>
      <c r="U432" s="197"/>
      <c r="V432" s="197"/>
      <c r="W432" s="197"/>
      <c r="X432" s="197"/>
      <c r="Y432" s="197"/>
      <c r="Z432" s="197"/>
      <c r="AA432" s="197"/>
      <c r="AB432" s="44"/>
      <c r="AC432" s="197"/>
      <c r="AD432" s="197"/>
      <c r="AE432" s="44"/>
      <c r="AF432" s="197"/>
      <c r="AG432" s="197"/>
      <c r="AH432" s="44"/>
    </row>
    <row r="433" spans="1:34" s="26" customFormat="1" ht="76.5" customHeight="1">
      <c r="A433" s="141" t="s">
        <v>1301</v>
      </c>
      <c r="B433" s="51" t="s">
        <v>1031</v>
      </c>
      <c r="C433" s="51" t="s">
        <v>3419</v>
      </c>
      <c r="D433" s="51" t="s">
        <v>2401</v>
      </c>
      <c r="E433" s="181" t="s">
        <v>1979</v>
      </c>
      <c r="F433" s="58" t="s">
        <v>2597</v>
      </c>
      <c r="G433" s="58"/>
      <c r="H433" s="170" t="s">
        <v>1032</v>
      </c>
      <c r="I433" s="44" t="s">
        <v>3034</v>
      </c>
      <c r="J433" s="44" t="s">
        <v>1908</v>
      </c>
      <c r="K433" s="44" t="s">
        <v>1909</v>
      </c>
      <c r="L433" s="44" t="s">
        <v>1916</v>
      </c>
      <c r="M433" s="44" t="s">
        <v>1771</v>
      </c>
      <c r="N433" s="44"/>
      <c r="O433" s="43">
        <f>COUNTIF(Table48[[#This Row],[CMMI Comprehensive Primary Care Plus (CPC+)
Version Date: CY 2021]:[CMS Merit-based Incentive Payment System (MIPS)
Version Date: CY 2021]],"*yes*")</f>
        <v>1</v>
      </c>
      <c r="P433" s="197"/>
      <c r="Q433" s="197"/>
      <c r="R433" s="197"/>
      <c r="S433" s="197"/>
      <c r="T433" s="197"/>
      <c r="U433" s="197"/>
      <c r="V433" s="197"/>
      <c r="W433" s="197" t="s">
        <v>1</v>
      </c>
      <c r="X433" s="197" t="s">
        <v>3635</v>
      </c>
      <c r="Y433" s="197"/>
      <c r="Z433" s="197"/>
      <c r="AA433" s="197"/>
      <c r="AB433" s="197"/>
      <c r="AC433" s="197"/>
      <c r="AD433" s="197"/>
      <c r="AE433" s="197"/>
      <c r="AF433" s="197"/>
      <c r="AG433" s="197"/>
      <c r="AH433" s="197"/>
    </row>
    <row r="434" spans="1:34" s="26" customFormat="1" ht="76.5" customHeight="1">
      <c r="A434" s="141" t="s">
        <v>334</v>
      </c>
      <c r="B434" s="51" t="s">
        <v>3636</v>
      </c>
      <c r="C434" s="51" t="s">
        <v>3637</v>
      </c>
      <c r="D434" s="51"/>
      <c r="E434" s="181" t="s">
        <v>3638</v>
      </c>
      <c r="F434" s="58"/>
      <c r="G434" s="58"/>
      <c r="H434" s="170" t="s">
        <v>3639</v>
      </c>
      <c r="I434" s="44" t="s">
        <v>1911</v>
      </c>
      <c r="J434" s="44" t="s">
        <v>1951</v>
      </c>
      <c r="K434" s="44" t="s">
        <v>1909</v>
      </c>
      <c r="L434" s="44" t="s">
        <v>1910</v>
      </c>
      <c r="M434" s="44" t="s">
        <v>5</v>
      </c>
      <c r="N434" s="44"/>
      <c r="O434" s="43">
        <f>COUNTIF(Table48[[#This Row],[CMMI Comprehensive Primary Care Plus (CPC+)
Version Date: CY 2021]:[CMS Merit-based Incentive Payment System (MIPS)
Version Date: CY 2021]],"*yes*")</f>
        <v>0</v>
      </c>
      <c r="P434" s="197"/>
      <c r="Q434" s="197"/>
      <c r="R434" s="197"/>
      <c r="S434" s="197"/>
      <c r="T434" s="197"/>
      <c r="U434" s="197"/>
      <c r="V434" s="197"/>
      <c r="W434" s="197"/>
      <c r="X434" s="197"/>
      <c r="Y434" s="197"/>
      <c r="Z434" s="197"/>
      <c r="AA434" s="197"/>
      <c r="AB434" s="197"/>
      <c r="AC434" s="197"/>
      <c r="AD434" s="197"/>
      <c r="AE434" s="197"/>
      <c r="AF434" s="197"/>
      <c r="AG434" s="197"/>
      <c r="AH434" s="197"/>
    </row>
    <row r="435" spans="1:34" s="26" customFormat="1" ht="76.5" customHeight="1">
      <c r="A435" s="141" t="s">
        <v>378</v>
      </c>
      <c r="B435" s="51" t="s">
        <v>3102</v>
      </c>
      <c r="C435" s="51" t="s">
        <v>3174</v>
      </c>
      <c r="D435" s="51" t="s">
        <v>2401</v>
      </c>
      <c r="E435" s="181" t="s">
        <v>3103</v>
      </c>
      <c r="F435" s="58" t="s">
        <v>3104</v>
      </c>
      <c r="G435" s="58"/>
      <c r="H435" s="170" t="s">
        <v>3105</v>
      </c>
      <c r="I435" s="44" t="s">
        <v>1911</v>
      </c>
      <c r="J435" s="44" t="s">
        <v>1912</v>
      </c>
      <c r="K435" s="44" t="s">
        <v>1909</v>
      </c>
      <c r="L435" s="44" t="s">
        <v>1916</v>
      </c>
      <c r="M435" s="44" t="s">
        <v>5</v>
      </c>
      <c r="N435" s="44" t="s">
        <v>1</v>
      </c>
      <c r="O435" s="43">
        <f>COUNTIF(Table48[[#This Row],[CMMI Comprehensive Primary Care Plus (CPC+)
Version Date: CY 2021]:[CMS Merit-based Incentive Payment System (MIPS)
Version Date: CY 2021]],"*yes*")</f>
        <v>1</v>
      </c>
      <c r="P435" s="197"/>
      <c r="Q435" s="197"/>
      <c r="R435" s="197"/>
      <c r="S435" s="197"/>
      <c r="T435" s="197"/>
      <c r="U435" s="197"/>
      <c r="V435" s="197"/>
      <c r="W435" s="197" t="s">
        <v>1</v>
      </c>
      <c r="X435" s="197"/>
      <c r="Y435" s="197"/>
      <c r="Z435" s="197"/>
      <c r="AA435" s="197"/>
      <c r="AB435" s="197"/>
      <c r="AC435" s="197"/>
      <c r="AD435" s="197"/>
      <c r="AE435" s="197"/>
      <c r="AF435" s="197"/>
      <c r="AG435" s="197"/>
      <c r="AH435" s="197"/>
    </row>
    <row r="436" spans="1:34" s="26" customFormat="1" ht="76.5" customHeight="1">
      <c r="A436" s="141" t="s">
        <v>1302</v>
      </c>
      <c r="B436" s="51" t="s">
        <v>3640</v>
      </c>
      <c r="C436" s="51" t="s">
        <v>3641</v>
      </c>
      <c r="D436" s="51" t="s">
        <v>2401</v>
      </c>
      <c r="E436" s="181" t="s">
        <v>3642</v>
      </c>
      <c r="F436" s="58"/>
      <c r="G436" s="58"/>
      <c r="H436" s="170" t="s">
        <v>3643</v>
      </c>
      <c r="I436" s="44" t="s">
        <v>1924</v>
      </c>
      <c r="J436" s="44" t="s">
        <v>1918</v>
      </c>
      <c r="K436" s="44" t="s">
        <v>1915</v>
      </c>
      <c r="L436" s="44" t="s">
        <v>1916</v>
      </c>
      <c r="M436" s="44" t="s">
        <v>5</v>
      </c>
      <c r="N436" s="44"/>
      <c r="O436" s="43">
        <f>COUNTIF(Table48[[#This Row],[CMMI Comprehensive Primary Care Plus (CPC+)
Version Date: CY 2021]:[CMS Merit-based Incentive Payment System (MIPS)
Version Date: CY 2021]],"*yes*")</f>
        <v>0</v>
      </c>
      <c r="P436" s="197"/>
      <c r="Q436" s="197"/>
      <c r="R436" s="197"/>
      <c r="S436" s="197"/>
      <c r="T436" s="197"/>
      <c r="U436" s="197"/>
      <c r="V436" s="197"/>
      <c r="W436" s="197"/>
      <c r="X436" s="197" t="s">
        <v>2461</v>
      </c>
      <c r="Y436" s="197"/>
      <c r="Z436" s="197"/>
      <c r="AA436" s="197"/>
      <c r="AB436" s="197"/>
      <c r="AC436" s="197"/>
      <c r="AD436" s="197"/>
      <c r="AE436" s="197"/>
      <c r="AF436" s="197"/>
      <c r="AG436" s="197"/>
      <c r="AH436" s="197"/>
    </row>
    <row r="437" spans="1:34" s="26" customFormat="1" ht="76.5" customHeight="1">
      <c r="A437" s="141" t="s">
        <v>1303</v>
      </c>
      <c r="B437" s="51" t="s">
        <v>3644</v>
      </c>
      <c r="C437" s="51" t="s">
        <v>3645</v>
      </c>
      <c r="D437" s="141" t="s">
        <v>2401</v>
      </c>
      <c r="E437" s="181" t="s">
        <v>1667</v>
      </c>
      <c r="F437" s="58"/>
      <c r="G437" s="58"/>
      <c r="H437" s="170" t="s">
        <v>3646</v>
      </c>
      <c r="I437" s="44" t="s">
        <v>1963</v>
      </c>
      <c r="J437" s="44" t="s">
        <v>1923</v>
      </c>
      <c r="K437" s="44" t="s">
        <v>1909</v>
      </c>
      <c r="L437" s="44" t="s">
        <v>1916</v>
      </c>
      <c r="M437" s="44" t="s">
        <v>5</v>
      </c>
      <c r="N437" s="44"/>
      <c r="O437" s="43">
        <f>COUNTIF(Table48[[#This Row],[CMMI Comprehensive Primary Care Plus (CPC+)
Version Date: CY 2021]:[CMS Merit-based Incentive Payment System (MIPS)
Version Date: CY 2021]],"*yes*")</f>
        <v>0</v>
      </c>
      <c r="P437" s="197"/>
      <c r="Q437" s="197"/>
      <c r="R437" s="197"/>
      <c r="S437" s="197"/>
      <c r="T437" s="197"/>
      <c r="U437" s="197"/>
      <c r="V437" s="197"/>
      <c r="W437" s="197"/>
      <c r="X437" s="197"/>
      <c r="Y437" s="197"/>
      <c r="Z437" s="197" t="s">
        <v>1</v>
      </c>
      <c r="AA437" s="197"/>
      <c r="AB437" s="197"/>
      <c r="AC437" s="197"/>
      <c r="AD437" s="197"/>
      <c r="AE437" s="197"/>
      <c r="AF437" s="197"/>
      <c r="AG437" s="197"/>
      <c r="AH437" s="197"/>
    </row>
    <row r="438" spans="1:34" s="26" customFormat="1" ht="76.5" customHeight="1">
      <c r="A438" s="141" t="s">
        <v>1309</v>
      </c>
      <c r="B438" s="51" t="s">
        <v>3647</v>
      </c>
      <c r="C438" s="51" t="s">
        <v>3648</v>
      </c>
      <c r="D438" s="51" t="s">
        <v>2401</v>
      </c>
      <c r="E438" s="181" t="s">
        <v>151</v>
      </c>
      <c r="F438" s="58"/>
      <c r="G438" s="58"/>
      <c r="H438" s="170" t="s">
        <v>3649</v>
      </c>
      <c r="I438" s="44" t="s">
        <v>1924</v>
      </c>
      <c r="J438" s="44" t="s">
        <v>1925</v>
      </c>
      <c r="K438" s="44" t="s">
        <v>1909</v>
      </c>
      <c r="L438" s="44" t="s">
        <v>1916</v>
      </c>
      <c r="M438" s="44" t="s">
        <v>327</v>
      </c>
      <c r="N438" s="44"/>
      <c r="O438" s="43">
        <f>COUNTIF(Table48[[#This Row],[CMMI Comprehensive Primary Care Plus (CPC+)
Version Date: CY 2021]:[CMS Merit-based Incentive Payment System (MIPS)
Version Date: CY 2021]],"*yes*")</f>
        <v>0</v>
      </c>
      <c r="P438" s="197"/>
      <c r="Q438" s="197"/>
      <c r="R438" s="197"/>
      <c r="S438" s="197"/>
      <c r="T438" s="197"/>
      <c r="U438" s="197"/>
      <c r="V438" s="197"/>
      <c r="W438" s="197"/>
      <c r="X438" s="197"/>
      <c r="Y438" s="197"/>
      <c r="Z438" s="197"/>
      <c r="AA438" s="197" t="s">
        <v>3650</v>
      </c>
      <c r="AB438" s="197"/>
      <c r="AC438" s="197"/>
      <c r="AD438" s="197"/>
      <c r="AE438" s="197"/>
      <c r="AF438" s="197"/>
      <c r="AG438" s="197"/>
      <c r="AH438" s="197"/>
    </row>
    <row r="439" spans="1:34" s="26" customFormat="1" ht="76.5" customHeight="1">
      <c r="A439" s="141" t="s">
        <v>1310</v>
      </c>
      <c r="B439" s="51" t="s">
        <v>3145</v>
      </c>
      <c r="C439" s="51" t="s">
        <v>3144</v>
      </c>
      <c r="D439" s="51" t="s">
        <v>2401</v>
      </c>
      <c r="E439" s="181" t="s">
        <v>151</v>
      </c>
      <c r="F439" s="58"/>
      <c r="G439" s="58"/>
      <c r="H439" s="170" t="s">
        <v>3651</v>
      </c>
      <c r="I439" s="44" t="s">
        <v>3023</v>
      </c>
      <c r="J439" s="44" t="s">
        <v>1912</v>
      </c>
      <c r="K439" s="44" t="s">
        <v>1909</v>
      </c>
      <c r="L439" s="44" t="s">
        <v>1916</v>
      </c>
      <c r="M439" s="44" t="s">
        <v>5</v>
      </c>
      <c r="N439" s="44"/>
      <c r="O439" s="43">
        <f>COUNTIF(Table48[[#This Row],[CMMI Comprehensive Primary Care Plus (CPC+)
Version Date: CY 2021]:[CMS Merit-based Incentive Payment System (MIPS)
Version Date: CY 2021]],"*yes*")</f>
        <v>1</v>
      </c>
      <c r="P439" s="197"/>
      <c r="Q439" s="197"/>
      <c r="R439" s="197" t="s">
        <v>3132</v>
      </c>
      <c r="S439" s="197"/>
      <c r="T439" s="197"/>
      <c r="U439" s="197"/>
      <c r="V439" s="197"/>
      <c r="W439" s="197"/>
      <c r="X439" s="197" t="s">
        <v>3539</v>
      </c>
      <c r="Y439" s="197"/>
      <c r="Z439" s="197"/>
      <c r="AA439" s="197"/>
      <c r="AB439" s="197"/>
      <c r="AC439" s="197" t="s">
        <v>1</v>
      </c>
      <c r="AD439" s="197" t="s">
        <v>1</v>
      </c>
      <c r="AE439" s="197"/>
      <c r="AF439" s="197"/>
      <c r="AG439" s="197" t="s">
        <v>3652</v>
      </c>
      <c r="AH439" s="197"/>
    </row>
    <row r="440" spans="1:34" s="26" customFormat="1" ht="76.5" customHeight="1">
      <c r="A440" s="141" t="s">
        <v>1311</v>
      </c>
      <c r="B440" s="51" t="s">
        <v>3295</v>
      </c>
      <c r="C440" s="51" t="s">
        <v>3296</v>
      </c>
      <c r="D440" s="51" t="s">
        <v>2401</v>
      </c>
      <c r="E440" s="181" t="s">
        <v>1667</v>
      </c>
      <c r="F440" s="58"/>
      <c r="G440" s="58"/>
      <c r="H440" s="170" t="s">
        <v>3297</v>
      </c>
      <c r="I440" s="44" t="s">
        <v>1911</v>
      </c>
      <c r="J440" s="44" t="s">
        <v>1912</v>
      </c>
      <c r="K440" s="44" t="s">
        <v>1909</v>
      </c>
      <c r="L440" s="44" t="s">
        <v>1916</v>
      </c>
      <c r="M440" s="44" t="s">
        <v>5</v>
      </c>
      <c r="N440" s="44"/>
      <c r="O440" s="43">
        <f>COUNTIF(Table48[[#This Row],[CMMI Comprehensive Primary Care Plus (CPC+)
Version Date: CY 2021]:[CMS Merit-based Incentive Payment System (MIPS)
Version Date: CY 2021]],"*yes*")</f>
        <v>2</v>
      </c>
      <c r="P440" s="197"/>
      <c r="Q440" s="197"/>
      <c r="R440" s="197" t="s">
        <v>3132</v>
      </c>
      <c r="S440" s="197"/>
      <c r="T440" s="197" t="s">
        <v>1</v>
      </c>
      <c r="U440" s="197"/>
      <c r="V440" s="197"/>
      <c r="W440" s="197"/>
      <c r="X440" s="197"/>
      <c r="Y440" s="197"/>
      <c r="Z440" s="197"/>
      <c r="AA440" s="197"/>
      <c r="AB440" s="197"/>
      <c r="AC440" s="197"/>
      <c r="AD440" s="197"/>
      <c r="AE440" s="197"/>
      <c r="AF440" s="197"/>
      <c r="AG440" s="197"/>
      <c r="AH440" s="197"/>
    </row>
    <row r="441" spans="1:34" s="26" customFormat="1" ht="76.5" customHeight="1">
      <c r="A441" s="141" t="s">
        <v>1312</v>
      </c>
      <c r="B441" s="51" t="s">
        <v>3074</v>
      </c>
      <c r="C441" s="51" t="s">
        <v>3421</v>
      </c>
      <c r="D441" s="51" t="s">
        <v>2401</v>
      </c>
      <c r="E441" s="181" t="s">
        <v>1667</v>
      </c>
      <c r="F441" s="58" t="s">
        <v>3106</v>
      </c>
      <c r="G441" s="58" t="s">
        <v>3359</v>
      </c>
      <c r="H441" s="170" t="s">
        <v>3075</v>
      </c>
      <c r="I441" s="44" t="s">
        <v>1911</v>
      </c>
      <c r="J441" s="44" t="s">
        <v>1921</v>
      </c>
      <c r="K441" s="44" t="s">
        <v>1909</v>
      </c>
      <c r="L441" s="44" t="s">
        <v>1916</v>
      </c>
      <c r="M441" s="44" t="s">
        <v>327</v>
      </c>
      <c r="N441" s="44"/>
      <c r="O441" s="43">
        <f>COUNTIF(Table48[[#This Row],[CMMI Comprehensive Primary Care Plus (CPC+)
Version Date: CY 2021]:[CMS Merit-based Incentive Payment System (MIPS)
Version Date: CY 2021]],"*yes*")</f>
        <v>2</v>
      </c>
      <c r="P441" s="197"/>
      <c r="Q441" s="197"/>
      <c r="R441" s="197"/>
      <c r="S441" s="197" t="s">
        <v>1</v>
      </c>
      <c r="T441" s="197"/>
      <c r="U441" s="197"/>
      <c r="V441" s="197"/>
      <c r="W441" s="197" t="s">
        <v>1</v>
      </c>
      <c r="X441" s="197" t="s">
        <v>2447</v>
      </c>
      <c r="Y441" s="197"/>
      <c r="Z441" s="197"/>
      <c r="AA441" s="197"/>
      <c r="AB441" s="197"/>
      <c r="AC441" s="197"/>
      <c r="AD441" s="197"/>
      <c r="AE441" s="197"/>
      <c r="AF441" s="197"/>
      <c r="AG441" s="197"/>
      <c r="AH441" s="197"/>
    </row>
    <row r="442" spans="1:34" s="26" customFormat="1" ht="76.5" customHeight="1">
      <c r="A442" s="141" t="s">
        <v>1315</v>
      </c>
      <c r="B442" s="51" t="s">
        <v>2208</v>
      </c>
      <c r="C442" s="51" t="s">
        <v>3298</v>
      </c>
      <c r="D442" s="53" t="s">
        <v>2401</v>
      </c>
      <c r="E442" s="181" t="s">
        <v>1995</v>
      </c>
      <c r="F442" s="58"/>
      <c r="G442" s="58"/>
      <c r="H442" s="170" t="s">
        <v>3653</v>
      </c>
      <c r="I442" s="44" t="s">
        <v>1924</v>
      </c>
      <c r="J442" s="44" t="s">
        <v>1928</v>
      </c>
      <c r="K442" s="44" t="s">
        <v>1909</v>
      </c>
      <c r="L442" s="44" t="s">
        <v>2230</v>
      </c>
      <c r="M442" s="44" t="s">
        <v>5</v>
      </c>
      <c r="N442" s="44" t="s">
        <v>1</v>
      </c>
      <c r="O442" s="43">
        <f>COUNTIF(Table48[[#This Row],[CMMI Comprehensive Primary Care Plus (CPC+)
Version Date: CY 2021]:[CMS Merit-based Incentive Payment System (MIPS)
Version Date: CY 2021]],"*yes*")</f>
        <v>2</v>
      </c>
      <c r="P442" s="197"/>
      <c r="Q442" s="197"/>
      <c r="R442" s="197" t="s">
        <v>3132</v>
      </c>
      <c r="S442" s="197"/>
      <c r="T442" s="197" t="s">
        <v>1</v>
      </c>
      <c r="U442" s="197"/>
      <c r="V442" s="197"/>
      <c r="W442" s="197"/>
      <c r="X442" s="197"/>
      <c r="Y442" s="197"/>
      <c r="Z442" s="197"/>
      <c r="AA442" s="197"/>
      <c r="AB442" s="197"/>
      <c r="AC442" s="197"/>
      <c r="AD442" s="197"/>
      <c r="AE442" s="197"/>
      <c r="AF442" s="197"/>
      <c r="AG442" s="197" t="s">
        <v>1854</v>
      </c>
      <c r="AH442" s="197" t="s">
        <v>1</v>
      </c>
    </row>
    <row r="443" spans="1:34" s="26" customFormat="1" ht="76.5" customHeight="1">
      <c r="A443" s="250" t="s">
        <v>1317</v>
      </c>
      <c r="B443" s="51" t="s">
        <v>1860</v>
      </c>
      <c r="C443" s="51" t="s">
        <v>3299</v>
      </c>
      <c r="D443" s="53" t="s">
        <v>2401</v>
      </c>
      <c r="E443" s="181" t="s">
        <v>1995</v>
      </c>
      <c r="F443" s="58"/>
      <c r="G443" s="58"/>
      <c r="H443" s="170" t="s">
        <v>3654</v>
      </c>
      <c r="I443" s="44" t="s">
        <v>1924</v>
      </c>
      <c r="J443" s="44" t="s">
        <v>1928</v>
      </c>
      <c r="K443" s="44" t="s">
        <v>1909</v>
      </c>
      <c r="L443" s="44" t="s">
        <v>2399</v>
      </c>
      <c r="M443" s="44" t="s">
        <v>5</v>
      </c>
      <c r="N443" s="44" t="s">
        <v>1</v>
      </c>
      <c r="O443" s="43">
        <f>COUNTIF(Table48[[#This Row],[CMMI Comprehensive Primary Care Plus (CPC+)
Version Date: CY 2021]:[CMS Merit-based Incentive Payment System (MIPS)
Version Date: CY 2021]],"*yes*")</f>
        <v>2</v>
      </c>
      <c r="P443" s="197"/>
      <c r="Q443" s="197"/>
      <c r="R443" s="197" t="s">
        <v>3132</v>
      </c>
      <c r="S443" s="197"/>
      <c r="T443" s="197" t="s">
        <v>1</v>
      </c>
      <c r="U443" s="197"/>
      <c r="V443" s="197"/>
      <c r="W443" s="197"/>
      <c r="X443" s="197"/>
      <c r="Y443" s="197"/>
      <c r="Z443" s="197"/>
      <c r="AA443" s="197"/>
      <c r="AB443" s="197"/>
      <c r="AC443" s="197"/>
      <c r="AD443" s="197"/>
      <c r="AE443" s="197"/>
      <c r="AF443" s="197"/>
      <c r="AG443" s="197" t="s">
        <v>1854</v>
      </c>
      <c r="AH443" s="197" t="s">
        <v>1</v>
      </c>
    </row>
    <row r="444" spans="1:34" s="26" customFormat="1" ht="76.5" customHeight="1">
      <c r="A444" s="141" t="s">
        <v>1318</v>
      </c>
      <c r="B444" s="51" t="s">
        <v>3655</v>
      </c>
      <c r="C444" s="51" t="s">
        <v>3656</v>
      </c>
      <c r="D444" s="53" t="s">
        <v>2401</v>
      </c>
      <c r="E444" s="181" t="s">
        <v>1667</v>
      </c>
      <c r="F444" s="58"/>
      <c r="G444" s="58"/>
      <c r="H444" s="170" t="s">
        <v>3657</v>
      </c>
      <c r="I444" s="44" t="s">
        <v>1924</v>
      </c>
      <c r="J444" s="44" t="s">
        <v>1918</v>
      </c>
      <c r="K444" s="44" t="s">
        <v>1915</v>
      </c>
      <c r="L444" s="44" t="s">
        <v>1916</v>
      </c>
      <c r="M444" s="44" t="s">
        <v>5</v>
      </c>
      <c r="N444" s="44"/>
      <c r="O444" s="43">
        <f>COUNTIF(Table48[[#This Row],[CMMI Comprehensive Primary Care Plus (CPC+)
Version Date: CY 2021]:[CMS Merit-based Incentive Payment System (MIPS)
Version Date: CY 2021]],"*yes*")</f>
        <v>0</v>
      </c>
      <c r="P444" s="197"/>
      <c r="Q444" s="197"/>
      <c r="R444" s="197"/>
      <c r="S444" s="197"/>
      <c r="T444" s="197"/>
      <c r="U444" s="197"/>
      <c r="V444" s="197"/>
      <c r="W444" s="197"/>
      <c r="X444" s="197" t="s">
        <v>2461</v>
      </c>
      <c r="Y444" s="197"/>
      <c r="Z444" s="197"/>
      <c r="AA444" s="197"/>
      <c r="AB444" s="197"/>
      <c r="AC444" s="197"/>
      <c r="AD444" s="197"/>
      <c r="AE444" s="197"/>
      <c r="AF444" s="197"/>
      <c r="AG444" s="197"/>
      <c r="AH444" s="197"/>
    </row>
    <row r="445" spans="1:34" s="26" customFormat="1" ht="76.5" customHeight="1">
      <c r="A445" s="141" t="s">
        <v>1319</v>
      </c>
      <c r="B445" s="51" t="s">
        <v>3658</v>
      </c>
      <c r="C445" s="51" t="s">
        <v>3659</v>
      </c>
      <c r="D445" s="53" t="s">
        <v>2401</v>
      </c>
      <c r="E445" s="181" t="s">
        <v>1667</v>
      </c>
      <c r="F445" s="58" t="s">
        <v>3660</v>
      </c>
      <c r="G445" s="58"/>
      <c r="H445" s="170" t="s">
        <v>3661</v>
      </c>
      <c r="I445" s="44" t="s">
        <v>1924</v>
      </c>
      <c r="J445" s="44" t="s">
        <v>1921</v>
      </c>
      <c r="K445" s="44" t="s">
        <v>1915</v>
      </c>
      <c r="L445" s="44" t="s">
        <v>1920</v>
      </c>
      <c r="M445" s="44" t="s">
        <v>1771</v>
      </c>
      <c r="N445" s="44"/>
      <c r="O445" s="43">
        <f>COUNTIF(Table48[[#This Row],[CMMI Comprehensive Primary Care Plus (CPC+)
Version Date: CY 2021]:[CMS Merit-based Incentive Payment System (MIPS)
Version Date: CY 2021]],"*yes*")</f>
        <v>1</v>
      </c>
      <c r="P445" s="197"/>
      <c r="Q445" s="197"/>
      <c r="R445" s="197"/>
      <c r="S445" s="197"/>
      <c r="T445" s="197"/>
      <c r="U445" s="197"/>
      <c r="V445" s="197"/>
      <c r="W445" s="197" t="s">
        <v>1</v>
      </c>
      <c r="X445" s="197"/>
      <c r="Y445" s="197"/>
      <c r="Z445" s="197"/>
      <c r="AA445" s="197"/>
      <c r="AB445" s="197"/>
      <c r="AC445" s="197"/>
      <c r="AD445" s="197"/>
      <c r="AE445" s="197"/>
      <c r="AF445" s="197"/>
      <c r="AG445" s="197"/>
      <c r="AH445" s="197"/>
    </row>
    <row r="446" spans="1:34" s="26" customFormat="1" ht="76.5" customHeight="1">
      <c r="A446" s="141" t="s">
        <v>2947</v>
      </c>
      <c r="B446" s="51" t="s">
        <v>3126</v>
      </c>
      <c r="C446" s="51" t="s">
        <v>97</v>
      </c>
      <c r="D446" s="51" t="s">
        <v>97</v>
      </c>
      <c r="E446" s="181" t="s">
        <v>1995</v>
      </c>
      <c r="F446" s="58"/>
      <c r="G446" s="58"/>
      <c r="H446" s="170" t="s">
        <v>3127</v>
      </c>
      <c r="I446" s="44" t="s">
        <v>1924</v>
      </c>
      <c r="J446" s="44" t="s">
        <v>1928</v>
      </c>
      <c r="K446" s="44" t="s">
        <v>1909</v>
      </c>
      <c r="L446" s="44" t="s">
        <v>1916</v>
      </c>
      <c r="M446" s="44" t="s">
        <v>5</v>
      </c>
      <c r="N446" s="44"/>
      <c r="O446" s="43">
        <f>COUNTIF(Table48[[#This Row],[CMMI Comprehensive Primary Care Plus (CPC+)
Version Date: CY 2021]:[CMS Merit-based Incentive Payment System (MIPS)
Version Date: CY 2021]],"*yes*")</f>
        <v>1</v>
      </c>
      <c r="P446" s="197" t="s">
        <v>1</v>
      </c>
      <c r="Q446" s="197"/>
      <c r="R446" s="197"/>
      <c r="S446" s="197"/>
      <c r="T446" s="44"/>
      <c r="U446" s="197"/>
      <c r="V446" s="197"/>
      <c r="W446" s="197"/>
      <c r="X446" s="197"/>
      <c r="Y446" s="197"/>
      <c r="Z446" s="197"/>
      <c r="AA446" s="197"/>
      <c r="AB446" s="44"/>
      <c r="AC446" s="197" t="s">
        <v>1</v>
      </c>
      <c r="AD446" s="197"/>
      <c r="AE446" s="44"/>
      <c r="AF446" s="197"/>
      <c r="AG446" s="197"/>
      <c r="AH446" s="44"/>
    </row>
    <row r="447" spans="1:34" s="26" customFormat="1" ht="76.5" customHeight="1">
      <c r="A447" s="141" t="s">
        <v>2975</v>
      </c>
      <c r="B447" s="51" t="s">
        <v>914</v>
      </c>
      <c r="C447" s="51" t="s">
        <v>97</v>
      </c>
      <c r="D447" s="53" t="s">
        <v>97</v>
      </c>
      <c r="E447" s="181" t="s">
        <v>1977</v>
      </c>
      <c r="F447" s="54" t="s">
        <v>2803</v>
      </c>
      <c r="G447" s="54"/>
      <c r="H447" s="170" t="s">
        <v>915</v>
      </c>
      <c r="I447" s="44" t="s">
        <v>1924</v>
      </c>
      <c r="J447" s="44" t="s">
        <v>1938</v>
      </c>
      <c r="K447" s="44" t="s">
        <v>1909</v>
      </c>
      <c r="L447" s="44" t="s">
        <v>1916</v>
      </c>
      <c r="M447" s="44" t="s">
        <v>5</v>
      </c>
      <c r="N447" s="44"/>
      <c r="O447" s="224">
        <f>COUNTIF(Table48[[#This Row],[CMMI Comprehensive Primary Care Plus (CPC+)
Version Date: CY 2021]:[CMS Merit-based Incentive Payment System (MIPS)
Version Date: CY 2021]],"*yes*")</f>
        <v>1</v>
      </c>
      <c r="P447" s="197"/>
      <c r="Q447" s="197"/>
      <c r="R447" s="197"/>
      <c r="S447" s="197"/>
      <c r="T447" s="197"/>
      <c r="U447" s="197"/>
      <c r="V447" s="197"/>
      <c r="W447" s="197" t="s">
        <v>1</v>
      </c>
      <c r="X447" s="197" t="s">
        <v>2536</v>
      </c>
      <c r="Y447" s="197"/>
      <c r="Z447" s="197"/>
      <c r="AA447" s="197"/>
      <c r="AB447" s="197"/>
      <c r="AC447" s="197"/>
      <c r="AD447" s="197"/>
      <c r="AE447" s="197"/>
      <c r="AF447" s="197"/>
      <c r="AG447" s="197"/>
      <c r="AH447" s="197"/>
    </row>
    <row r="448" spans="1:34" s="26" customFormat="1" ht="76.5" customHeight="1">
      <c r="A448" s="141" t="s">
        <v>2981</v>
      </c>
      <c r="B448" s="51" t="s">
        <v>3383</v>
      </c>
      <c r="C448" s="51" t="s">
        <v>97</v>
      </c>
      <c r="D448" s="51" t="s">
        <v>97</v>
      </c>
      <c r="E448" s="181" t="s">
        <v>3150</v>
      </c>
      <c r="F448" s="58"/>
      <c r="G448" s="58"/>
      <c r="H448" s="170" t="s">
        <v>3387</v>
      </c>
      <c r="I448" s="44" t="s">
        <v>1924</v>
      </c>
      <c r="J448" s="44" t="s">
        <v>97</v>
      </c>
      <c r="K448" s="44" t="s">
        <v>1909</v>
      </c>
      <c r="L448" s="44" t="s">
        <v>1950</v>
      </c>
      <c r="M448" s="44" t="s">
        <v>5</v>
      </c>
      <c r="N448" s="44"/>
      <c r="O448" s="43">
        <f>COUNTIF(Table48[[#This Row],[CMMI Comprehensive Primary Care Plus (CPC+)
Version Date: CY 2021]:[CMS Merit-based Incentive Payment System (MIPS)
Version Date: CY 2021]],"*yes*")</f>
        <v>0</v>
      </c>
      <c r="P448" s="197"/>
      <c r="Q448" s="197"/>
      <c r="R448" s="197"/>
      <c r="S448" s="197"/>
      <c r="T448" s="197"/>
      <c r="U448" s="197"/>
      <c r="V448" s="197"/>
      <c r="W448" s="197"/>
      <c r="X448" s="197"/>
      <c r="Y448" s="197"/>
      <c r="Z448" s="197"/>
      <c r="AA448" s="197"/>
      <c r="AB448" s="197"/>
      <c r="AC448" s="197" t="s">
        <v>1</v>
      </c>
      <c r="AD448" s="197" t="s">
        <v>3613</v>
      </c>
      <c r="AE448" s="197"/>
      <c r="AF448" s="197"/>
      <c r="AG448" s="197"/>
      <c r="AH448" s="197"/>
    </row>
    <row r="449" spans="1:34" s="26" customFormat="1" ht="76.5" customHeight="1">
      <c r="A449" s="141" t="s">
        <v>3189</v>
      </c>
      <c r="B449" s="51" t="s">
        <v>2316</v>
      </c>
      <c r="C449" s="51" t="s">
        <v>97</v>
      </c>
      <c r="D449" s="51" t="s">
        <v>97</v>
      </c>
      <c r="E449" s="181" t="s">
        <v>1667</v>
      </c>
      <c r="F449" s="54"/>
      <c r="G449" s="54"/>
      <c r="H449" s="201" t="s">
        <v>1785</v>
      </c>
      <c r="I449" s="44" t="s">
        <v>1924</v>
      </c>
      <c r="J449" s="44" t="s">
        <v>1928</v>
      </c>
      <c r="K449" s="44" t="s">
        <v>1915</v>
      </c>
      <c r="L449" s="44" t="s">
        <v>1950</v>
      </c>
      <c r="M449" s="44" t="s">
        <v>327</v>
      </c>
      <c r="N449" s="193"/>
      <c r="O449" s="43">
        <f>COUNTIF(Table48[[#This Row],[CMMI Comprehensive Primary Care Plus (CPC+)
Version Date: CY 2021]:[CMS Merit-based Incentive Payment System (MIPS)
Version Date: CY 2021]],"*yes*")</f>
        <v>0</v>
      </c>
      <c r="P449" s="197"/>
      <c r="Q449" s="197"/>
      <c r="R449" s="197"/>
      <c r="S449" s="197"/>
      <c r="T449" s="44"/>
      <c r="U449" s="197"/>
      <c r="V449" s="197"/>
      <c r="W449" s="197"/>
      <c r="X449" s="197"/>
      <c r="Y449" s="197" t="s">
        <v>3767</v>
      </c>
      <c r="Z449" s="197" t="s">
        <v>1</v>
      </c>
      <c r="AA449" s="197"/>
      <c r="AB449" s="44"/>
      <c r="AC449" s="197"/>
      <c r="AD449" s="197"/>
      <c r="AE449" s="44"/>
      <c r="AF449" s="197"/>
      <c r="AG449" s="197"/>
      <c r="AH449" s="44"/>
    </row>
    <row r="450" spans="1:34" s="26" customFormat="1" ht="76.5" customHeight="1">
      <c r="A450" s="141" t="s">
        <v>3870</v>
      </c>
      <c r="B450" s="51" t="s">
        <v>998</v>
      </c>
      <c r="C450" s="51" t="s">
        <v>97</v>
      </c>
      <c r="D450" s="51" t="s">
        <v>97</v>
      </c>
      <c r="E450" s="181" t="s">
        <v>1966</v>
      </c>
      <c r="F450" s="54" t="s">
        <v>2814</v>
      </c>
      <c r="G450" s="54"/>
      <c r="H450" s="170" t="s">
        <v>999</v>
      </c>
      <c r="I450" s="44" t="s">
        <v>1924</v>
      </c>
      <c r="J450" s="44" t="s">
        <v>1925</v>
      </c>
      <c r="K450" s="44" t="s">
        <v>1915</v>
      </c>
      <c r="L450" s="44" t="s">
        <v>1916</v>
      </c>
      <c r="M450" s="44" t="s">
        <v>5</v>
      </c>
      <c r="N450" s="44"/>
      <c r="O450" s="196">
        <f>COUNTIF(Table48[[#This Row],[CMMI Comprehensive Primary Care Plus (CPC+)
Version Date: CY 2021]:[CMS Merit-based Incentive Payment System (MIPS)
Version Date: CY 2021]],"*yes*")</f>
        <v>1</v>
      </c>
      <c r="P450" s="197"/>
      <c r="Q450" s="197"/>
      <c r="R450" s="197"/>
      <c r="S450" s="197"/>
      <c r="T450" s="44"/>
      <c r="U450" s="197"/>
      <c r="V450" s="197"/>
      <c r="W450" s="197" t="s">
        <v>1</v>
      </c>
      <c r="X450" s="197" t="s">
        <v>2444</v>
      </c>
      <c r="Y450" s="197"/>
      <c r="Z450" s="197"/>
      <c r="AA450" s="197"/>
      <c r="AB450" s="44"/>
      <c r="AC450" s="197"/>
      <c r="AD450" s="197"/>
      <c r="AE450" s="44"/>
      <c r="AF450" s="197"/>
      <c r="AG450" s="197"/>
      <c r="AH450" s="44"/>
    </row>
    <row r="451" spans="1:34" s="26" customFormat="1" ht="76.5" customHeight="1">
      <c r="A451" s="141" t="s">
        <v>431</v>
      </c>
      <c r="B451" s="51" t="s">
        <v>2322</v>
      </c>
      <c r="C451" s="51" t="s">
        <v>97</v>
      </c>
      <c r="D451" s="51" t="s">
        <v>97</v>
      </c>
      <c r="E451" s="181" t="s">
        <v>1667</v>
      </c>
      <c r="F451" s="54"/>
      <c r="G451" s="54"/>
      <c r="H451" s="170" t="s">
        <v>2008</v>
      </c>
      <c r="I451" s="44" t="s">
        <v>1924</v>
      </c>
      <c r="J451" s="44" t="s">
        <v>1938</v>
      </c>
      <c r="K451" s="44" t="s">
        <v>1915</v>
      </c>
      <c r="L451" s="44" t="s">
        <v>1920</v>
      </c>
      <c r="M451" s="44" t="s">
        <v>5</v>
      </c>
      <c r="N451" s="44"/>
      <c r="O451" s="43">
        <f>COUNTIF(Table48[[#This Row],[CMMI Comprehensive Primary Care Plus (CPC+)
Version Date: CY 2021]:[CMS Merit-based Incentive Payment System (MIPS)
Version Date: CY 2021]],"*yes*")</f>
        <v>0</v>
      </c>
      <c r="P451" s="197"/>
      <c r="Q451" s="197"/>
      <c r="R451" s="197"/>
      <c r="S451" s="197"/>
      <c r="T451" s="44"/>
      <c r="U451" s="197"/>
      <c r="V451" s="197"/>
      <c r="W451" s="197"/>
      <c r="X451" s="197"/>
      <c r="Y451" s="197"/>
      <c r="Z451" s="197" t="s">
        <v>1</v>
      </c>
      <c r="AA451" s="197"/>
      <c r="AB451" s="44"/>
      <c r="AC451" s="197"/>
      <c r="AD451" s="197"/>
      <c r="AE451" s="44"/>
      <c r="AF451" s="197"/>
      <c r="AG451" s="197"/>
      <c r="AH451" s="44"/>
    </row>
    <row r="452" spans="1:34" s="26" customFormat="1" ht="76.5" customHeight="1">
      <c r="A452" s="141" t="s">
        <v>1850</v>
      </c>
      <c r="B452" s="51" t="s">
        <v>2882</v>
      </c>
      <c r="C452" s="51" t="s">
        <v>97</v>
      </c>
      <c r="D452" s="51" t="s">
        <v>97</v>
      </c>
      <c r="E452" s="181" t="s">
        <v>2885</v>
      </c>
      <c r="F452" s="54" t="s">
        <v>2884</v>
      </c>
      <c r="G452" s="54"/>
      <c r="H452" s="170" t="s">
        <v>2883</v>
      </c>
      <c r="I452" s="44" t="s">
        <v>1924</v>
      </c>
      <c r="J452" s="44" t="s">
        <v>97</v>
      </c>
      <c r="K452" s="44" t="s">
        <v>1909</v>
      </c>
      <c r="L452" s="44" t="s">
        <v>1916</v>
      </c>
      <c r="M452" s="44" t="s">
        <v>327</v>
      </c>
      <c r="N452" s="44"/>
      <c r="O452" s="43">
        <f>COUNTIF(Table48[[#This Row],[CMMI Comprehensive Primary Care Plus (CPC+)
Version Date: CY 2021]:[CMS Merit-based Incentive Payment System (MIPS)
Version Date: CY 2021]],"*yes*")</f>
        <v>1</v>
      </c>
      <c r="P452" s="197"/>
      <c r="Q452" s="197"/>
      <c r="R452" s="197"/>
      <c r="S452" s="197"/>
      <c r="T452" s="197"/>
      <c r="U452" s="197"/>
      <c r="V452" s="197"/>
      <c r="W452" s="197" t="s">
        <v>1</v>
      </c>
      <c r="X452" s="197"/>
      <c r="Y452" s="197"/>
      <c r="Z452" s="197"/>
      <c r="AA452" s="197"/>
      <c r="AB452" s="197"/>
      <c r="AC452" s="197"/>
      <c r="AD452" s="197"/>
      <c r="AE452" s="197"/>
      <c r="AF452" s="197"/>
      <c r="AG452" s="197"/>
      <c r="AH452" s="197"/>
    </row>
    <row r="453" spans="1:34" s="26" customFormat="1" ht="76.5" customHeight="1">
      <c r="A453" s="141" t="s">
        <v>2267</v>
      </c>
      <c r="B453" s="51" t="s">
        <v>1863</v>
      </c>
      <c r="C453" s="51" t="s">
        <v>97</v>
      </c>
      <c r="D453" s="51" t="s">
        <v>97</v>
      </c>
      <c r="E453" s="181" t="s">
        <v>1995</v>
      </c>
      <c r="F453" s="54"/>
      <c r="G453" s="54"/>
      <c r="H453" s="170" t="s">
        <v>3722</v>
      </c>
      <c r="I453" s="44" t="s">
        <v>3023</v>
      </c>
      <c r="J453" s="44" t="s">
        <v>1923</v>
      </c>
      <c r="K453" s="44" t="s">
        <v>1915</v>
      </c>
      <c r="L453" s="44" t="s">
        <v>2230</v>
      </c>
      <c r="M453" s="44" t="s">
        <v>327</v>
      </c>
      <c r="N453" s="44" t="s">
        <v>1</v>
      </c>
      <c r="O453" s="43">
        <f>COUNTIF(Table48[[#This Row],[CMMI Comprehensive Primary Care Plus (CPC+)
Version Date: CY 2021]:[CMS Merit-based Incentive Payment System (MIPS)
Version Date: CY 2021]],"*yes*")</f>
        <v>0</v>
      </c>
      <c r="P453" s="197"/>
      <c r="Q453" s="197"/>
      <c r="R453" s="197"/>
      <c r="S453" s="197"/>
      <c r="T453" s="44"/>
      <c r="U453" s="197"/>
      <c r="V453" s="197"/>
      <c r="W453" s="197"/>
      <c r="X453" s="197"/>
      <c r="Y453" s="197"/>
      <c r="Z453" s="197"/>
      <c r="AA453" s="197"/>
      <c r="AB453" s="44"/>
      <c r="AC453" s="197" t="s">
        <v>3554</v>
      </c>
      <c r="AD453" s="197"/>
      <c r="AE453" s="44"/>
      <c r="AF453" s="197"/>
      <c r="AG453" s="197" t="s">
        <v>3652</v>
      </c>
      <c r="AH453" s="44" t="s">
        <v>1</v>
      </c>
    </row>
    <row r="454" spans="1:34" s="26" customFormat="1" ht="76.5" customHeight="1">
      <c r="A454" s="141" t="s">
        <v>1116</v>
      </c>
      <c r="B454" s="51" t="s">
        <v>3565</v>
      </c>
      <c r="C454" s="51" t="s">
        <v>97</v>
      </c>
      <c r="D454" s="51" t="s">
        <v>97</v>
      </c>
      <c r="E454" s="181" t="s">
        <v>1995</v>
      </c>
      <c r="F454" s="54"/>
      <c r="G454" s="54"/>
      <c r="H454" s="170" t="s">
        <v>3566</v>
      </c>
      <c r="I454" s="44" t="s">
        <v>3034</v>
      </c>
      <c r="J454" s="44" t="s">
        <v>97</v>
      </c>
      <c r="K454" s="44" t="s">
        <v>1909</v>
      </c>
      <c r="L454" s="44" t="s">
        <v>1910</v>
      </c>
      <c r="M454" s="44" t="s">
        <v>5</v>
      </c>
      <c r="N454" s="44"/>
      <c r="O454" s="43">
        <f>COUNTIF(Table48[[#This Row],[CMMI Comprehensive Primary Care Plus (CPC+)
Version Date: CY 2021]:[CMS Merit-based Incentive Payment System (MIPS)
Version Date: CY 2021]],"*yes*")</f>
        <v>1</v>
      </c>
      <c r="P454" s="197"/>
      <c r="Q454" s="197" t="s">
        <v>3135</v>
      </c>
      <c r="R454" s="197"/>
      <c r="S454" s="197"/>
      <c r="T454" s="197"/>
      <c r="U454" s="197"/>
      <c r="V454" s="197"/>
      <c r="W454" s="197"/>
      <c r="X454" s="197"/>
      <c r="Y454" s="197"/>
      <c r="Z454" s="197"/>
      <c r="AA454" s="197"/>
      <c r="AB454" s="197"/>
      <c r="AC454" s="197"/>
      <c r="AD454" s="197"/>
      <c r="AE454" s="197"/>
      <c r="AF454" s="197"/>
      <c r="AG454" s="197"/>
      <c r="AH454" s="197"/>
    </row>
    <row r="455" spans="1:34" s="26" customFormat="1" ht="76.5" customHeight="1">
      <c r="A455" s="141" t="s">
        <v>1142</v>
      </c>
      <c r="B455" s="51" t="s">
        <v>3037</v>
      </c>
      <c r="C455" s="51" t="s">
        <v>97</v>
      </c>
      <c r="D455" s="51" t="s">
        <v>97</v>
      </c>
      <c r="E455" s="181" t="s">
        <v>3036</v>
      </c>
      <c r="F455" s="54"/>
      <c r="G455" s="54"/>
      <c r="H455" s="170" t="s">
        <v>3038</v>
      </c>
      <c r="I455" s="44" t="s">
        <v>3034</v>
      </c>
      <c r="J455" s="44" t="s">
        <v>1917</v>
      </c>
      <c r="K455" s="44" t="s">
        <v>1915</v>
      </c>
      <c r="L455" s="44" t="s">
        <v>2246</v>
      </c>
      <c r="M455" s="44" t="s">
        <v>6</v>
      </c>
      <c r="N455" s="44"/>
      <c r="O455" s="43">
        <f>COUNTIF(Table48[[#This Row],[CMMI Comprehensive Primary Care Plus (CPC+)
Version Date: CY 2021]:[CMS Merit-based Incentive Payment System (MIPS)
Version Date: CY 2021]],"*yes*")</f>
        <v>0</v>
      </c>
      <c r="P455" s="197"/>
      <c r="Q455" s="197"/>
      <c r="R455" s="197"/>
      <c r="S455" s="197"/>
      <c r="T455" s="197"/>
      <c r="U455" s="197"/>
      <c r="V455" s="197"/>
      <c r="W455" s="197"/>
      <c r="X455" s="197"/>
      <c r="Y455" s="197"/>
      <c r="Z455" s="197"/>
      <c r="AA455" s="197"/>
      <c r="AB455" s="197"/>
      <c r="AC455" s="197"/>
      <c r="AD455" s="197"/>
      <c r="AE455" s="197"/>
      <c r="AF455" s="197"/>
      <c r="AG455" s="197"/>
      <c r="AH455" s="197" t="s">
        <v>1</v>
      </c>
    </row>
    <row r="456" spans="1:34" s="26" customFormat="1" ht="76.5" customHeight="1">
      <c r="A456" s="229" t="s">
        <v>3192</v>
      </c>
      <c r="B456" s="51" t="s">
        <v>3768</v>
      </c>
      <c r="C456" s="51" t="s">
        <v>97</v>
      </c>
      <c r="D456" s="51" t="s">
        <v>97</v>
      </c>
      <c r="E456" s="181" t="s">
        <v>1994</v>
      </c>
      <c r="F456" s="58"/>
      <c r="G456" s="58"/>
      <c r="H456" s="201" t="s">
        <v>3769</v>
      </c>
      <c r="I456" s="44" t="s">
        <v>1924</v>
      </c>
      <c r="J456" s="44" t="s">
        <v>1935</v>
      </c>
      <c r="K456" s="44" t="s">
        <v>1915</v>
      </c>
      <c r="L456" s="44" t="s">
        <v>2230</v>
      </c>
      <c r="M456" s="197" t="s">
        <v>327</v>
      </c>
      <c r="N456" s="44"/>
      <c r="O456" s="43">
        <f>COUNTIF(Table48[[#This Row],[CMMI Comprehensive Primary Care Plus (CPC+)
Version Date: CY 2021]:[CMS Merit-based Incentive Payment System (MIPS)
Version Date: CY 2021]],"*yes*")</f>
        <v>1</v>
      </c>
      <c r="P456" s="197"/>
      <c r="Q456" s="197" t="s">
        <v>3135</v>
      </c>
      <c r="R456" s="197"/>
      <c r="S456" s="197"/>
      <c r="T456" s="197"/>
      <c r="U456" s="197"/>
      <c r="V456" s="197"/>
      <c r="W456" s="197"/>
      <c r="X456" s="197"/>
      <c r="Y456" s="197"/>
      <c r="Z456" s="197"/>
      <c r="AA456" s="197"/>
      <c r="AB456" s="197"/>
      <c r="AC456" s="197"/>
      <c r="AD456" s="197"/>
      <c r="AE456" s="44"/>
      <c r="AF456" s="197"/>
      <c r="AG456" s="197"/>
      <c r="AH456" s="197"/>
    </row>
    <row r="457" spans="1:34" s="26" customFormat="1" ht="76.5" customHeight="1">
      <c r="A457" s="141" t="s">
        <v>3198</v>
      </c>
      <c r="B457" s="51" t="s">
        <v>984</v>
      </c>
      <c r="C457" s="51" t="s">
        <v>97</v>
      </c>
      <c r="D457" s="51" t="s">
        <v>97</v>
      </c>
      <c r="E457" s="181" t="s">
        <v>1979</v>
      </c>
      <c r="F457" s="54" t="s">
        <v>2702</v>
      </c>
      <c r="G457" s="54"/>
      <c r="H457" s="170" t="s">
        <v>985</v>
      </c>
      <c r="I457" s="44" t="s">
        <v>3034</v>
      </c>
      <c r="J457" s="44" t="s">
        <v>1935</v>
      </c>
      <c r="K457" s="44" t="s">
        <v>1909</v>
      </c>
      <c r="L457" s="44" t="s">
        <v>1916</v>
      </c>
      <c r="M457" s="44" t="s">
        <v>1771</v>
      </c>
      <c r="N457" s="44" t="s">
        <v>1</v>
      </c>
      <c r="O457" s="43">
        <f>COUNTIF(Table48[[#This Row],[CMMI Comprehensive Primary Care Plus (CPC+)
Version Date: CY 2021]:[CMS Merit-based Incentive Payment System (MIPS)
Version Date: CY 2021]],"*yes*")</f>
        <v>1</v>
      </c>
      <c r="P457" s="197"/>
      <c r="Q457" s="197"/>
      <c r="R457" s="197"/>
      <c r="S457" s="197"/>
      <c r="T457" s="197"/>
      <c r="U457" s="197"/>
      <c r="V457" s="197"/>
      <c r="W457" s="197" t="s">
        <v>1</v>
      </c>
      <c r="X457" s="197" t="s">
        <v>2447</v>
      </c>
      <c r="Y457" s="197"/>
      <c r="Z457" s="197"/>
      <c r="AA457" s="197"/>
      <c r="AB457" s="197"/>
      <c r="AC457" s="197"/>
      <c r="AD457" s="197"/>
      <c r="AE457" s="197"/>
      <c r="AF457" s="197"/>
      <c r="AG457" s="197"/>
      <c r="AH457" s="197"/>
    </row>
    <row r="458" spans="1:34" s="26" customFormat="1" ht="76.5" customHeight="1">
      <c r="A458" s="141" t="s">
        <v>1322</v>
      </c>
      <c r="B458" s="51" t="s">
        <v>3152</v>
      </c>
      <c r="C458" s="51" t="s">
        <v>97</v>
      </c>
      <c r="D458" s="53" t="s">
        <v>97</v>
      </c>
      <c r="E458" s="181" t="s">
        <v>1995</v>
      </c>
      <c r="F458" s="58"/>
      <c r="G458" s="58"/>
      <c r="H458" s="170" t="s">
        <v>3290</v>
      </c>
      <c r="I458" s="44" t="s">
        <v>1924</v>
      </c>
      <c r="J458" s="44" t="s">
        <v>97</v>
      </c>
      <c r="K458" s="44" t="s">
        <v>1909</v>
      </c>
      <c r="L458" s="44" t="s">
        <v>1916</v>
      </c>
      <c r="M458" s="44" t="s">
        <v>5</v>
      </c>
      <c r="N458" s="44"/>
      <c r="O458" s="43">
        <f>COUNTIF(Table48[[#This Row],[CMMI Comprehensive Primary Care Plus (CPC+)
Version Date: CY 2021]:[CMS Merit-based Incentive Payment System (MIPS)
Version Date: CY 2021]],"*yes*")</f>
        <v>1</v>
      </c>
      <c r="P458" s="197" t="s">
        <v>1</v>
      </c>
      <c r="Q458" s="197"/>
      <c r="R458" s="197"/>
      <c r="S458" s="197"/>
      <c r="T458" s="197"/>
      <c r="U458" s="197"/>
      <c r="V458" s="197"/>
      <c r="W458" s="197"/>
      <c r="X458" s="197"/>
      <c r="Y458" s="197"/>
      <c r="Z458" s="197"/>
      <c r="AA458" s="197"/>
      <c r="AB458" s="197"/>
      <c r="AC458" s="197"/>
      <c r="AD458" s="197"/>
      <c r="AE458" s="197"/>
      <c r="AF458" s="197"/>
      <c r="AG458" s="197"/>
      <c r="AH458" s="197"/>
    </row>
    <row r="459" spans="1:34" s="26" customFormat="1" ht="76.5" customHeight="1">
      <c r="A459" s="141" t="s">
        <v>1331</v>
      </c>
      <c r="B459" s="51" t="s">
        <v>3372</v>
      </c>
      <c r="C459" s="51" t="s">
        <v>97</v>
      </c>
      <c r="D459" s="51" t="s">
        <v>97</v>
      </c>
      <c r="E459" s="181" t="s">
        <v>1667</v>
      </c>
      <c r="F459" s="58"/>
      <c r="G459" s="58"/>
      <c r="H459" s="170" t="s">
        <v>3665</v>
      </c>
      <c r="I459" s="44" t="s">
        <v>1924</v>
      </c>
      <c r="J459" s="44" t="s">
        <v>97</v>
      </c>
      <c r="K459" s="44" t="s">
        <v>1934</v>
      </c>
      <c r="L459" s="44" t="s">
        <v>1916</v>
      </c>
      <c r="M459" s="44" t="s">
        <v>5</v>
      </c>
      <c r="N459" s="44"/>
      <c r="O459" s="43">
        <f>COUNTIF(Table48[[#This Row],[CMMI Comprehensive Primary Care Plus (CPC+)
Version Date: CY 2021]:[CMS Merit-based Incentive Payment System (MIPS)
Version Date: CY 2021]],"*yes*")</f>
        <v>1</v>
      </c>
      <c r="P459" s="197"/>
      <c r="Q459" s="197"/>
      <c r="R459" s="197"/>
      <c r="S459" s="197"/>
      <c r="T459" s="197" t="s">
        <v>1</v>
      </c>
      <c r="U459" s="197"/>
      <c r="V459" s="197"/>
      <c r="W459" s="197"/>
      <c r="X459" s="197"/>
      <c r="Y459" s="197"/>
      <c r="Z459" s="197"/>
      <c r="AA459" s="197"/>
      <c r="AB459" s="197"/>
      <c r="AC459" s="197"/>
      <c r="AD459" s="197"/>
      <c r="AE459" s="197"/>
      <c r="AF459" s="197"/>
      <c r="AG459" s="197"/>
      <c r="AH459" s="197"/>
    </row>
    <row r="460" spans="1:34" s="26" customFormat="1" ht="76.5" customHeight="1">
      <c r="A460" s="141" t="s">
        <v>3197</v>
      </c>
      <c r="B460" s="51" t="s">
        <v>982</v>
      </c>
      <c r="C460" s="51" t="s">
        <v>97</v>
      </c>
      <c r="D460" s="51" t="s">
        <v>97</v>
      </c>
      <c r="E460" s="181" t="s">
        <v>1979</v>
      </c>
      <c r="F460" s="54" t="s">
        <v>2701</v>
      </c>
      <c r="G460" s="54"/>
      <c r="H460" s="170" t="s">
        <v>983</v>
      </c>
      <c r="I460" s="44" t="s">
        <v>1924</v>
      </c>
      <c r="J460" s="44" t="s">
        <v>1935</v>
      </c>
      <c r="K460" s="44" t="s">
        <v>1915</v>
      </c>
      <c r="L460" s="44" t="s">
        <v>1916</v>
      </c>
      <c r="M460" s="44" t="s">
        <v>1771</v>
      </c>
      <c r="N460" s="44" t="s">
        <v>1</v>
      </c>
      <c r="O460" s="43">
        <f>COUNTIF(Table48[[#This Row],[CMMI Comprehensive Primary Care Plus (CPC+)
Version Date: CY 2021]:[CMS Merit-based Incentive Payment System (MIPS)
Version Date: CY 2021]],"*yes*")</f>
        <v>1</v>
      </c>
      <c r="P460" s="197"/>
      <c r="Q460" s="197"/>
      <c r="R460" s="197"/>
      <c r="S460" s="197"/>
      <c r="T460" s="197"/>
      <c r="U460" s="197"/>
      <c r="V460" s="197"/>
      <c r="W460" s="197" t="s">
        <v>1</v>
      </c>
      <c r="X460" s="197"/>
      <c r="Y460" s="197"/>
      <c r="Z460" s="197"/>
      <c r="AA460" s="197"/>
      <c r="AB460" s="197"/>
      <c r="AC460" s="197"/>
      <c r="AD460" s="197"/>
      <c r="AE460" s="197"/>
      <c r="AF460" s="197"/>
      <c r="AG460" s="197"/>
      <c r="AH460" s="197"/>
    </row>
    <row r="461" spans="1:34" s="26" customFormat="1" ht="76.5" customHeight="1">
      <c r="A461" s="141" t="s">
        <v>382</v>
      </c>
      <c r="B461" s="51" t="s">
        <v>1292</v>
      </c>
      <c r="C461" s="51" t="s">
        <v>97</v>
      </c>
      <c r="D461" s="51" t="s">
        <v>97</v>
      </c>
      <c r="E461" s="181" t="s">
        <v>1667</v>
      </c>
      <c r="F461" s="58"/>
      <c r="G461" s="58"/>
      <c r="H461" s="170" t="s">
        <v>1793</v>
      </c>
      <c r="I461" s="44" t="s">
        <v>1924</v>
      </c>
      <c r="J461" s="44" t="s">
        <v>1925</v>
      </c>
      <c r="K461" s="44" t="s">
        <v>1915</v>
      </c>
      <c r="L461" s="44" t="s">
        <v>1920</v>
      </c>
      <c r="M461" s="44" t="s">
        <v>5</v>
      </c>
      <c r="N461" s="44"/>
      <c r="O461" s="43">
        <f>COUNTIF(Table48[[#This Row],[CMMI Comprehensive Primary Care Plus (CPC+)
Version Date: CY 2021]:[CMS Merit-based Incentive Payment System (MIPS)
Version Date: CY 2021]],"*yes*")</f>
        <v>1</v>
      </c>
      <c r="P461" s="197"/>
      <c r="Q461" s="197"/>
      <c r="R461" s="197"/>
      <c r="S461" s="197"/>
      <c r="T461" s="197"/>
      <c r="U461" s="197"/>
      <c r="V461" s="197" t="s">
        <v>1592</v>
      </c>
      <c r="W461" s="197"/>
      <c r="X461" s="197"/>
      <c r="Y461" s="197"/>
      <c r="Z461" s="197"/>
      <c r="AA461" s="197"/>
      <c r="AB461" s="197"/>
      <c r="AC461" s="197"/>
      <c r="AD461" s="197"/>
      <c r="AE461" s="197"/>
      <c r="AF461" s="197"/>
      <c r="AG461" s="197"/>
      <c r="AH461" s="197"/>
    </row>
    <row r="462" spans="1:34" s="26" customFormat="1" ht="76.5" customHeight="1">
      <c r="A462" s="141" t="s">
        <v>1422</v>
      </c>
      <c r="B462" s="51" t="s">
        <v>996</v>
      </c>
      <c r="C462" s="51" t="s">
        <v>97</v>
      </c>
      <c r="D462" s="53" t="s">
        <v>97</v>
      </c>
      <c r="E462" s="181" t="s">
        <v>1966</v>
      </c>
      <c r="F462" s="54" t="s">
        <v>2578</v>
      </c>
      <c r="G462" s="54"/>
      <c r="H462" s="170" t="s">
        <v>997</v>
      </c>
      <c r="I462" s="44" t="s">
        <v>1924</v>
      </c>
      <c r="J462" s="44" t="s">
        <v>1930</v>
      </c>
      <c r="K462" s="44" t="s">
        <v>1915</v>
      </c>
      <c r="L462" s="44" t="s">
        <v>1916</v>
      </c>
      <c r="M462" s="44" t="s">
        <v>5</v>
      </c>
      <c r="N462" s="44"/>
      <c r="O462" s="43">
        <f>COUNTIF(Table48[[#This Row],[CMMI Comprehensive Primary Care Plus (CPC+)
Version Date: CY 2021]:[CMS Merit-based Incentive Payment System (MIPS)
Version Date: CY 2021]],"*yes*")</f>
        <v>1</v>
      </c>
      <c r="P462" s="197"/>
      <c r="Q462" s="197"/>
      <c r="R462" s="197"/>
      <c r="S462" s="197"/>
      <c r="T462" s="197"/>
      <c r="U462" s="197"/>
      <c r="V462" s="197"/>
      <c r="W462" s="197" t="s">
        <v>1</v>
      </c>
      <c r="X462" s="197"/>
      <c r="Y462" s="197"/>
      <c r="Z462" s="197"/>
      <c r="AA462" s="197"/>
      <c r="AB462" s="197"/>
      <c r="AC462" s="197"/>
      <c r="AD462" s="197"/>
      <c r="AE462" s="197"/>
      <c r="AF462" s="197"/>
      <c r="AG462" s="197"/>
      <c r="AH462" s="197"/>
    </row>
    <row r="463" spans="1:34" s="26" customFormat="1" ht="76.5" customHeight="1">
      <c r="A463" s="141" t="s">
        <v>2936</v>
      </c>
      <c r="B463" s="51" t="s">
        <v>1687</v>
      </c>
      <c r="C463" s="51" t="s">
        <v>97</v>
      </c>
      <c r="D463" s="51" t="s">
        <v>97</v>
      </c>
      <c r="E463" s="181" t="s">
        <v>1652</v>
      </c>
      <c r="F463" s="198" t="s">
        <v>2579</v>
      </c>
      <c r="G463" s="198"/>
      <c r="H463" s="201" t="s">
        <v>1688</v>
      </c>
      <c r="I463" s="44" t="s">
        <v>1924</v>
      </c>
      <c r="J463" s="44" t="s">
        <v>1919</v>
      </c>
      <c r="K463" s="44" t="s">
        <v>1915</v>
      </c>
      <c r="L463" s="44" t="s">
        <v>1916</v>
      </c>
      <c r="M463" s="44" t="s">
        <v>327</v>
      </c>
      <c r="N463" s="44"/>
      <c r="O463" s="43">
        <f>COUNTIF(Table48[[#This Row],[CMMI Comprehensive Primary Care Plus (CPC+)
Version Date: CY 2021]:[CMS Merit-based Incentive Payment System (MIPS)
Version Date: CY 2021]],"*yes*")</f>
        <v>1</v>
      </c>
      <c r="P463" s="197"/>
      <c r="Q463" s="197"/>
      <c r="R463" s="197"/>
      <c r="S463" s="197"/>
      <c r="T463" s="197"/>
      <c r="U463" s="197"/>
      <c r="V463" s="197"/>
      <c r="W463" s="197" t="s">
        <v>1</v>
      </c>
      <c r="X463" s="197"/>
      <c r="Y463" s="197"/>
      <c r="Z463" s="197"/>
      <c r="AA463" s="197"/>
      <c r="AB463" s="197"/>
      <c r="AC463" s="197"/>
      <c r="AD463" s="197"/>
      <c r="AE463" s="197"/>
      <c r="AF463" s="197"/>
      <c r="AG463" s="197"/>
      <c r="AH463" s="197"/>
    </row>
    <row r="464" spans="1:34" s="26" customFormat="1" ht="76.5" customHeight="1">
      <c r="A464" s="141" t="s">
        <v>391</v>
      </c>
      <c r="B464" s="51" t="s">
        <v>1706</v>
      </c>
      <c r="C464" s="51" t="s">
        <v>97</v>
      </c>
      <c r="D464" s="53" t="s">
        <v>97</v>
      </c>
      <c r="E464" s="181" t="s">
        <v>2885</v>
      </c>
      <c r="F464" s="58" t="s">
        <v>2654</v>
      </c>
      <c r="G464" s="58"/>
      <c r="H464" s="170" t="s">
        <v>1707</v>
      </c>
      <c r="I464" s="44" t="s">
        <v>1924</v>
      </c>
      <c r="J464" s="44" t="s">
        <v>1938</v>
      </c>
      <c r="K464" s="44" t="s">
        <v>1915</v>
      </c>
      <c r="L464" s="44" t="s">
        <v>1916</v>
      </c>
      <c r="M464" s="44" t="s">
        <v>327</v>
      </c>
      <c r="N464" s="44"/>
      <c r="O464" s="43">
        <f>COUNTIF(Table48[[#This Row],[CMMI Comprehensive Primary Care Plus (CPC+)
Version Date: CY 2021]:[CMS Merit-based Incentive Payment System (MIPS)
Version Date: CY 2021]],"*yes*")</f>
        <v>1</v>
      </c>
      <c r="P464" s="197"/>
      <c r="Q464" s="197"/>
      <c r="R464" s="197"/>
      <c r="S464" s="197"/>
      <c r="T464" s="197"/>
      <c r="U464" s="197"/>
      <c r="V464" s="197"/>
      <c r="W464" s="197" t="s">
        <v>1</v>
      </c>
      <c r="X464" s="197"/>
      <c r="Y464" s="197"/>
      <c r="Z464" s="197"/>
      <c r="AA464" s="197"/>
      <c r="AB464" s="197"/>
      <c r="AC464" s="197"/>
      <c r="AD464" s="197"/>
      <c r="AE464" s="197"/>
      <c r="AF464" s="197"/>
      <c r="AG464" s="197"/>
      <c r="AH464" s="197"/>
    </row>
    <row r="465" spans="1:34" s="26" customFormat="1" ht="76.5" customHeight="1">
      <c r="A465" s="141" t="s">
        <v>392</v>
      </c>
      <c r="B465" s="51" t="s">
        <v>3405</v>
      </c>
      <c r="C465" s="51" t="s">
        <v>97</v>
      </c>
      <c r="D465" s="53" t="s">
        <v>97</v>
      </c>
      <c r="E465" s="181" t="s">
        <v>1667</v>
      </c>
      <c r="F465" s="58"/>
      <c r="G465" s="58"/>
      <c r="H465" s="170" t="s">
        <v>3493</v>
      </c>
      <c r="I465" s="44" t="s">
        <v>1924</v>
      </c>
      <c r="J465" s="44" t="s">
        <v>1928</v>
      </c>
      <c r="K465" s="44" t="s">
        <v>1909</v>
      </c>
      <c r="L465" s="44" t="s">
        <v>1950</v>
      </c>
      <c r="M465" s="44" t="s">
        <v>5</v>
      </c>
      <c r="N465" s="44"/>
      <c r="O465" s="43">
        <f>COUNTIF(Table48[[#This Row],[CMMI Comprehensive Primary Care Plus (CPC+)
Version Date: CY 2021]:[CMS Merit-based Incentive Payment System (MIPS)
Version Date: CY 2021]],"*yes*")</f>
        <v>0</v>
      </c>
      <c r="P465" s="197"/>
      <c r="Q465" s="197"/>
      <c r="R465" s="197"/>
      <c r="S465" s="197"/>
      <c r="T465" s="197"/>
      <c r="U465" s="197"/>
      <c r="V465" s="197"/>
      <c r="W465" s="197"/>
      <c r="X465" s="197"/>
      <c r="Y465" s="197"/>
      <c r="Z465" s="197" t="s">
        <v>3734</v>
      </c>
      <c r="AA465" s="197"/>
      <c r="AB465" s="197"/>
      <c r="AC465" s="197"/>
      <c r="AD465" s="197"/>
      <c r="AE465" s="197"/>
      <c r="AF465" s="197"/>
      <c r="AG465" s="197"/>
      <c r="AH465" s="197"/>
    </row>
    <row r="466" spans="1:34" s="26" customFormat="1" ht="76.5" customHeight="1">
      <c r="A466" s="141" t="s">
        <v>2269</v>
      </c>
      <c r="B466" s="51" t="s">
        <v>2226</v>
      </c>
      <c r="C466" s="51" t="s">
        <v>97</v>
      </c>
      <c r="D466" s="51" t="s">
        <v>97</v>
      </c>
      <c r="E466" s="181" t="s">
        <v>1995</v>
      </c>
      <c r="F466" s="54"/>
      <c r="G466" s="54"/>
      <c r="H466" s="170" t="s">
        <v>2259</v>
      </c>
      <c r="I466" s="44" t="s">
        <v>3034</v>
      </c>
      <c r="J466" s="44" t="s">
        <v>1923</v>
      </c>
      <c r="K466" s="44" t="s">
        <v>1909</v>
      </c>
      <c r="L466" s="44" t="s">
        <v>2230</v>
      </c>
      <c r="M466" s="44" t="s">
        <v>327</v>
      </c>
      <c r="N466" s="44" t="s">
        <v>1</v>
      </c>
      <c r="O466" s="43">
        <f>COUNTIF(Table48[[#This Row],[CMMI Comprehensive Primary Care Plus (CPC+)
Version Date: CY 2021]:[CMS Merit-based Incentive Payment System (MIPS)
Version Date: CY 2021]],"*yes*")</f>
        <v>0</v>
      </c>
      <c r="P466" s="197"/>
      <c r="Q466" s="197"/>
      <c r="R466" s="197"/>
      <c r="S466" s="197"/>
      <c r="T466" s="44"/>
      <c r="U466" s="197"/>
      <c r="V466" s="197"/>
      <c r="W466" s="197"/>
      <c r="X466" s="197"/>
      <c r="Y466" s="197"/>
      <c r="Z466" s="197"/>
      <c r="AA466" s="197"/>
      <c r="AB466" s="44"/>
      <c r="AC466" s="197" t="s">
        <v>3554</v>
      </c>
      <c r="AD466" s="197"/>
      <c r="AE466" s="44"/>
      <c r="AF466" s="197"/>
      <c r="AG466" s="197" t="s">
        <v>3652</v>
      </c>
      <c r="AH466" s="44"/>
    </row>
    <row r="467" spans="1:34" s="26" customFormat="1" ht="76.5" customHeight="1">
      <c r="A467" s="141" t="s">
        <v>2949</v>
      </c>
      <c r="B467" s="51" t="s">
        <v>1710</v>
      </c>
      <c r="C467" s="51" t="s">
        <v>97</v>
      </c>
      <c r="D467" s="51" t="s">
        <v>97</v>
      </c>
      <c r="E467" s="181" t="s">
        <v>1712</v>
      </c>
      <c r="F467" s="58" t="s">
        <v>2656</v>
      </c>
      <c r="G467" s="58"/>
      <c r="H467" s="170" t="s">
        <v>1713</v>
      </c>
      <c r="I467" s="44" t="s">
        <v>1924</v>
      </c>
      <c r="J467" s="44" t="s">
        <v>1928</v>
      </c>
      <c r="K467" s="44" t="s">
        <v>1909</v>
      </c>
      <c r="L467" s="44" t="s">
        <v>1916</v>
      </c>
      <c r="M467" s="197" t="s">
        <v>1771</v>
      </c>
      <c r="N467" s="44"/>
      <c r="O467" s="43">
        <f>COUNTIF(Table48[[#This Row],[CMMI Comprehensive Primary Care Plus (CPC+)
Version Date: CY 2021]:[CMS Merit-based Incentive Payment System (MIPS)
Version Date: CY 2021]],"*yes*")</f>
        <v>1</v>
      </c>
      <c r="P467" s="197"/>
      <c r="Q467" s="197"/>
      <c r="R467" s="197"/>
      <c r="S467" s="197"/>
      <c r="T467" s="197"/>
      <c r="U467" s="197"/>
      <c r="V467" s="197"/>
      <c r="W467" s="197" t="s">
        <v>1</v>
      </c>
      <c r="X467" s="197"/>
      <c r="Y467" s="197"/>
      <c r="Z467" s="197"/>
      <c r="AA467" s="197"/>
      <c r="AB467" s="197"/>
      <c r="AC467" s="197"/>
      <c r="AD467" s="197"/>
      <c r="AE467" s="197"/>
      <c r="AF467" s="197"/>
      <c r="AG467" s="197"/>
      <c r="AH467" s="197"/>
    </row>
    <row r="468" spans="1:34" s="26" customFormat="1" ht="76.5" customHeight="1">
      <c r="A468" s="141" t="s">
        <v>2950</v>
      </c>
      <c r="B468" s="51" t="s">
        <v>1711</v>
      </c>
      <c r="C468" s="51" t="s">
        <v>97</v>
      </c>
      <c r="D468" s="51" t="s">
        <v>97</v>
      </c>
      <c r="E468" s="181" t="s">
        <v>1712</v>
      </c>
      <c r="F468" s="198" t="s">
        <v>2657</v>
      </c>
      <c r="G468" s="198"/>
      <c r="H468" s="201" t="s">
        <v>3735</v>
      </c>
      <c r="I468" s="44" t="s">
        <v>1924</v>
      </c>
      <c r="J468" s="44" t="s">
        <v>1928</v>
      </c>
      <c r="K468" s="44" t="s">
        <v>1909</v>
      </c>
      <c r="L468" s="44" t="s">
        <v>1910</v>
      </c>
      <c r="M468" s="197" t="s">
        <v>1771</v>
      </c>
      <c r="N468" s="44"/>
      <c r="O468" s="43">
        <f>COUNTIF(Table48[[#This Row],[CMMI Comprehensive Primary Care Plus (CPC+)
Version Date: CY 2021]:[CMS Merit-based Incentive Payment System (MIPS)
Version Date: CY 2021]],"*yes*")</f>
        <v>1</v>
      </c>
      <c r="P468" s="197"/>
      <c r="Q468" s="197"/>
      <c r="R468" s="197"/>
      <c r="S468" s="197"/>
      <c r="T468" s="197"/>
      <c r="U468" s="197"/>
      <c r="V468" s="197"/>
      <c r="W468" s="197" t="s">
        <v>1</v>
      </c>
      <c r="X468" s="197"/>
      <c r="Y468" s="197"/>
      <c r="Z468" s="197"/>
      <c r="AA468" s="197"/>
      <c r="AB468" s="197"/>
      <c r="AC468" s="197"/>
      <c r="AD468" s="197"/>
      <c r="AE468" s="197"/>
      <c r="AF468" s="197"/>
      <c r="AG468" s="197"/>
      <c r="AH468" s="197"/>
    </row>
    <row r="469" spans="1:34" s="26" customFormat="1" ht="76.5" customHeight="1">
      <c r="A469" s="141" t="s">
        <v>2960</v>
      </c>
      <c r="B469" s="51" t="s">
        <v>3386</v>
      </c>
      <c r="C469" s="51" t="s">
        <v>97</v>
      </c>
      <c r="D469" s="51" t="s">
        <v>97</v>
      </c>
      <c r="E469" s="181" t="s">
        <v>1995</v>
      </c>
      <c r="F469" s="58"/>
      <c r="G469" s="58"/>
      <c r="H469" s="170" t="s">
        <v>3389</v>
      </c>
      <c r="I469" s="44" t="s">
        <v>1924</v>
      </c>
      <c r="J469" s="44" t="s">
        <v>97</v>
      </c>
      <c r="K469" s="44" t="s">
        <v>1909</v>
      </c>
      <c r="L469" s="44" t="s">
        <v>1950</v>
      </c>
      <c r="M469" s="44" t="s">
        <v>5</v>
      </c>
      <c r="N469" s="44"/>
      <c r="O469" s="43">
        <f>COUNTIF(Table48[[#This Row],[CMMI Comprehensive Primary Care Plus (CPC+)
Version Date: CY 2021]:[CMS Merit-based Incentive Payment System (MIPS)
Version Date: CY 2021]],"*yes*")</f>
        <v>0</v>
      </c>
      <c r="P469" s="197"/>
      <c r="Q469" s="197"/>
      <c r="R469" s="197"/>
      <c r="S469" s="197"/>
      <c r="T469" s="197"/>
      <c r="U469" s="197"/>
      <c r="V469" s="197"/>
      <c r="W469" s="197"/>
      <c r="X469" s="197"/>
      <c r="Y469" s="197"/>
      <c r="Z469" s="197"/>
      <c r="AA469" s="197"/>
      <c r="AB469" s="197"/>
      <c r="AC469" s="197"/>
      <c r="AD469" s="197" t="s">
        <v>3613</v>
      </c>
      <c r="AE469" s="197"/>
      <c r="AF469" s="197"/>
      <c r="AG469" s="197"/>
      <c r="AH469" s="197"/>
    </row>
    <row r="470" spans="1:34" s="26" customFormat="1" ht="76.5" customHeight="1">
      <c r="A470" s="141" t="s">
        <v>394</v>
      </c>
      <c r="B470" s="51" t="s">
        <v>1001</v>
      </c>
      <c r="C470" s="51" t="s">
        <v>97</v>
      </c>
      <c r="D470" s="51" t="s">
        <v>97</v>
      </c>
      <c r="E470" s="181" t="s">
        <v>1966</v>
      </c>
      <c r="F470" s="54" t="s">
        <v>2804</v>
      </c>
      <c r="G470" s="54"/>
      <c r="H470" s="170" t="s">
        <v>1002</v>
      </c>
      <c r="I470" s="44" t="s">
        <v>1924</v>
      </c>
      <c r="J470" s="44" t="s">
        <v>1925</v>
      </c>
      <c r="K470" s="44" t="s">
        <v>1915</v>
      </c>
      <c r="L470" s="44" t="s">
        <v>1916</v>
      </c>
      <c r="M470" s="44" t="s">
        <v>1771</v>
      </c>
      <c r="N470" s="44"/>
      <c r="O470" s="43">
        <f>COUNTIF(Table48[[#This Row],[CMMI Comprehensive Primary Care Plus (CPC+)
Version Date: CY 2021]:[CMS Merit-based Incentive Payment System (MIPS)
Version Date: CY 2021]],"*yes*")</f>
        <v>1</v>
      </c>
      <c r="P470" s="197"/>
      <c r="Q470" s="197"/>
      <c r="R470" s="197"/>
      <c r="S470" s="197"/>
      <c r="T470" s="197"/>
      <c r="U470" s="197"/>
      <c r="V470" s="197"/>
      <c r="W470" s="197" t="s">
        <v>1</v>
      </c>
      <c r="X470" s="197"/>
      <c r="Y470" s="197"/>
      <c r="Z470" s="197"/>
      <c r="AA470" s="197"/>
      <c r="AB470" s="197"/>
      <c r="AC470" s="197"/>
      <c r="AD470" s="197"/>
      <c r="AE470" s="197"/>
      <c r="AF470" s="197"/>
      <c r="AG470" s="197"/>
      <c r="AH470" s="197"/>
    </row>
    <row r="471" spans="1:34" s="26" customFormat="1" ht="76.5" customHeight="1">
      <c r="A471" s="141" t="s">
        <v>2985</v>
      </c>
      <c r="B471" s="51" t="s">
        <v>3753</v>
      </c>
      <c r="C471" s="51" t="s">
        <v>97</v>
      </c>
      <c r="D471" s="51" t="s">
        <v>97</v>
      </c>
      <c r="E471" s="181" t="s">
        <v>1667</v>
      </c>
      <c r="F471" s="58" t="s">
        <v>3754</v>
      </c>
      <c r="G471" s="58"/>
      <c r="H471" s="170" t="s">
        <v>3755</v>
      </c>
      <c r="I471" s="44" t="s">
        <v>1924</v>
      </c>
      <c r="J471" s="44" t="s">
        <v>1925</v>
      </c>
      <c r="K471" s="44" t="s">
        <v>1915</v>
      </c>
      <c r="L471" s="44" t="s">
        <v>1920</v>
      </c>
      <c r="M471" s="44" t="s">
        <v>1771</v>
      </c>
      <c r="N471" s="44"/>
      <c r="O471" s="43">
        <f>COUNTIF(Table48[[#This Row],[CMMI Comprehensive Primary Care Plus (CPC+)
Version Date: CY 2021]:[CMS Merit-based Incentive Payment System (MIPS)
Version Date: CY 2021]],"*yes*")</f>
        <v>1</v>
      </c>
      <c r="P471" s="197"/>
      <c r="Q471" s="197"/>
      <c r="R471" s="197"/>
      <c r="S471" s="197"/>
      <c r="T471" s="197"/>
      <c r="U471" s="197"/>
      <c r="V471" s="197"/>
      <c r="W471" s="197" t="s">
        <v>1</v>
      </c>
      <c r="X471" s="197"/>
      <c r="Y471" s="197"/>
      <c r="Z471" s="197"/>
      <c r="AA471" s="197"/>
      <c r="AB471" s="197"/>
      <c r="AC471" s="197"/>
      <c r="AD471" s="197"/>
      <c r="AE471" s="197"/>
      <c r="AF471" s="197"/>
      <c r="AG471" s="197"/>
      <c r="AH471" s="197"/>
    </row>
    <row r="472" spans="1:34" s="26" customFormat="1" ht="76.5" customHeight="1">
      <c r="A472" s="141" t="s">
        <v>2996</v>
      </c>
      <c r="B472" s="51" t="s">
        <v>2320</v>
      </c>
      <c r="C472" s="51" t="s">
        <v>97</v>
      </c>
      <c r="D472" s="51" t="s">
        <v>97</v>
      </c>
      <c r="E472" s="181" t="s">
        <v>1989</v>
      </c>
      <c r="F472" s="198" t="s">
        <v>2821</v>
      </c>
      <c r="G472" s="198"/>
      <c r="H472" s="201" t="s">
        <v>1023</v>
      </c>
      <c r="I472" s="44" t="s">
        <v>1924</v>
      </c>
      <c r="J472" s="44" t="s">
        <v>1914</v>
      </c>
      <c r="K472" s="44" t="s">
        <v>1915</v>
      </c>
      <c r="L472" s="44" t="s">
        <v>1916</v>
      </c>
      <c r="M472" s="44" t="s">
        <v>1771</v>
      </c>
      <c r="N472" s="44"/>
      <c r="O472" s="43">
        <f>COUNTIF(Table48[[#This Row],[CMMI Comprehensive Primary Care Plus (CPC+)
Version Date: CY 2021]:[CMS Merit-based Incentive Payment System (MIPS)
Version Date: CY 2021]],"*yes*")</f>
        <v>1</v>
      </c>
      <c r="P472" s="197"/>
      <c r="Q472" s="197"/>
      <c r="R472" s="197"/>
      <c r="S472" s="197"/>
      <c r="T472" s="197"/>
      <c r="U472" s="197"/>
      <c r="V472" s="197"/>
      <c r="W472" s="197" t="s">
        <v>1</v>
      </c>
      <c r="X472" s="197"/>
      <c r="Y472" s="197"/>
      <c r="Z472" s="197"/>
      <c r="AA472" s="197"/>
      <c r="AB472" s="197"/>
      <c r="AC472" s="197"/>
      <c r="AD472" s="197"/>
      <c r="AE472" s="197"/>
      <c r="AF472" s="197"/>
      <c r="AG472" s="197"/>
      <c r="AH472" s="197"/>
    </row>
    <row r="473" spans="1:34" s="26" customFormat="1" ht="76.5" customHeight="1">
      <c r="A473" s="52" t="s">
        <v>3061</v>
      </c>
      <c r="B473" s="51" t="s">
        <v>3371</v>
      </c>
      <c r="C473" s="51" t="s">
        <v>97</v>
      </c>
      <c r="D473" s="51" t="s">
        <v>97</v>
      </c>
      <c r="E473" s="181" t="s">
        <v>1667</v>
      </c>
      <c r="F473" s="58"/>
      <c r="G473" s="170"/>
      <c r="H473" s="44" t="s">
        <v>3494</v>
      </c>
      <c r="I473" s="44" t="s">
        <v>1924</v>
      </c>
      <c r="J473" s="44" t="s">
        <v>97</v>
      </c>
      <c r="K473" s="44" t="s">
        <v>1934</v>
      </c>
      <c r="L473" s="44" t="s">
        <v>1950</v>
      </c>
      <c r="M473" s="44" t="s">
        <v>5</v>
      </c>
      <c r="N473" s="44"/>
      <c r="O473" s="43">
        <f>COUNTIF(Table48[[#This Row],[CMMI Comprehensive Primary Care Plus (CPC+)
Version Date: CY 2021]:[CMS Merit-based Incentive Payment System (MIPS)
Version Date: CY 2021]],"*yes*")</f>
        <v>1</v>
      </c>
      <c r="P473" s="197"/>
      <c r="Q473" s="197"/>
      <c r="R473" s="197"/>
      <c r="S473" s="197"/>
      <c r="T473" s="197" t="s">
        <v>1</v>
      </c>
      <c r="U473" s="197"/>
      <c r="V473" s="197"/>
      <c r="W473" s="197"/>
      <c r="X473" s="197"/>
      <c r="Y473" s="197"/>
      <c r="Z473" s="197"/>
      <c r="AA473" s="197"/>
      <c r="AB473" s="197"/>
      <c r="AC473" s="197"/>
      <c r="AD473" s="197"/>
      <c r="AE473" s="197"/>
      <c r="AF473" s="197"/>
      <c r="AG473" s="197"/>
      <c r="AH473" s="197"/>
    </row>
    <row r="474" spans="1:34" s="26" customFormat="1" ht="76.5" customHeight="1">
      <c r="A474" s="141" t="s">
        <v>3195</v>
      </c>
      <c r="B474" s="51" t="s">
        <v>1000</v>
      </c>
      <c r="C474" s="51" t="s">
        <v>97</v>
      </c>
      <c r="D474" s="53" t="s">
        <v>97</v>
      </c>
      <c r="E474" s="181" t="s">
        <v>1966</v>
      </c>
      <c r="F474" s="58" t="s">
        <v>2813</v>
      </c>
      <c r="G474" s="58"/>
      <c r="H474" s="170" t="s">
        <v>3770</v>
      </c>
      <c r="I474" s="44" t="s">
        <v>1924</v>
      </c>
      <c r="J474" s="44" t="s">
        <v>1925</v>
      </c>
      <c r="K474" s="44" t="s">
        <v>1915</v>
      </c>
      <c r="L474" s="44" t="s">
        <v>1916</v>
      </c>
      <c r="M474" s="44" t="s">
        <v>5</v>
      </c>
      <c r="N474" s="44"/>
      <c r="O474" s="43">
        <f>COUNTIF(Table48[[#This Row],[CMMI Comprehensive Primary Care Plus (CPC+)
Version Date: CY 2021]:[CMS Merit-based Incentive Payment System (MIPS)
Version Date: CY 2021]],"*yes*")</f>
        <v>1</v>
      </c>
      <c r="P474" s="197"/>
      <c r="Q474" s="197"/>
      <c r="R474" s="197"/>
      <c r="S474" s="197"/>
      <c r="T474" s="197"/>
      <c r="U474" s="197"/>
      <c r="V474" s="197"/>
      <c r="W474" s="197" t="s">
        <v>1</v>
      </c>
      <c r="X474" s="197"/>
      <c r="Y474" s="197"/>
      <c r="Z474" s="197"/>
      <c r="AA474" s="197"/>
      <c r="AB474" s="197"/>
      <c r="AC474" s="197"/>
      <c r="AD474" s="197"/>
      <c r="AE474" s="197"/>
      <c r="AF474" s="197"/>
      <c r="AG474" s="197"/>
      <c r="AH474" s="197"/>
    </row>
    <row r="475" spans="1:34" s="26" customFormat="1" ht="76.5" customHeight="1">
      <c r="A475" s="229" t="s">
        <v>401</v>
      </c>
      <c r="B475" s="51" t="s">
        <v>3447</v>
      </c>
      <c r="C475" s="51" t="s">
        <v>97</v>
      </c>
      <c r="D475" s="51" t="s">
        <v>97</v>
      </c>
      <c r="E475" s="181" t="s">
        <v>1652</v>
      </c>
      <c r="F475" s="54" t="s">
        <v>3448</v>
      </c>
      <c r="G475" s="54"/>
      <c r="H475" s="170" t="s">
        <v>3449</v>
      </c>
      <c r="I475" s="44" t="s">
        <v>1924</v>
      </c>
      <c r="J475" s="44" t="s">
        <v>97</v>
      </c>
      <c r="K475" s="44" t="s">
        <v>1909</v>
      </c>
      <c r="L475" s="44" t="s">
        <v>1916</v>
      </c>
      <c r="M475" s="44" t="s">
        <v>1771</v>
      </c>
      <c r="N475" s="44"/>
      <c r="O475" s="43">
        <f>COUNTIF(Table48[[#This Row],[CMMI Comprehensive Primary Care Plus (CPC+)
Version Date: CY 2021]:[CMS Merit-based Incentive Payment System (MIPS)
Version Date: CY 2021]],"*yes*")</f>
        <v>1</v>
      </c>
      <c r="P475" s="197"/>
      <c r="Q475" s="197"/>
      <c r="R475" s="197"/>
      <c r="S475" s="197"/>
      <c r="T475" s="197"/>
      <c r="U475" s="197"/>
      <c r="V475" s="197"/>
      <c r="W475" s="197" t="s">
        <v>1</v>
      </c>
      <c r="X475" s="197"/>
      <c r="Y475" s="197"/>
      <c r="Z475" s="197"/>
      <c r="AA475" s="197"/>
      <c r="AB475" s="197"/>
      <c r="AC475" s="197"/>
      <c r="AD475" s="197"/>
      <c r="AE475" s="44"/>
      <c r="AF475" s="197"/>
      <c r="AG475" s="197"/>
      <c r="AH475" s="197"/>
    </row>
    <row r="476" spans="1:34" s="26" customFormat="1" ht="76.5" customHeight="1">
      <c r="A476" s="141" t="s">
        <v>3789</v>
      </c>
      <c r="B476" s="51" t="s">
        <v>3790</v>
      </c>
      <c r="C476" s="51" t="s">
        <v>97</v>
      </c>
      <c r="D476" s="51" t="s">
        <v>97</v>
      </c>
      <c r="E476" s="181" t="s">
        <v>1667</v>
      </c>
      <c r="F476" s="54"/>
      <c r="G476" s="54"/>
      <c r="H476" s="170" t="s">
        <v>3791</v>
      </c>
      <c r="I476" s="44" t="s">
        <v>1924</v>
      </c>
      <c r="J476" s="44" t="s">
        <v>1918</v>
      </c>
      <c r="K476" s="44" t="s">
        <v>1913</v>
      </c>
      <c r="L476" s="44" t="s">
        <v>1950</v>
      </c>
      <c r="M476" s="44" t="s">
        <v>6</v>
      </c>
      <c r="N476" s="44"/>
      <c r="O476" s="43">
        <f>COUNTIF(Table48[[#This Row],[CMMI Comprehensive Primary Care Plus (CPC+)
Version Date: CY 2021]:[CMS Merit-based Incentive Payment System (MIPS)
Version Date: CY 2021]],"*yes*")</f>
        <v>0</v>
      </c>
      <c r="P476" s="197"/>
      <c r="Q476" s="197"/>
      <c r="R476" s="197"/>
      <c r="S476" s="197"/>
      <c r="T476" s="44"/>
      <c r="U476" s="197"/>
      <c r="V476" s="197"/>
      <c r="W476" s="197"/>
      <c r="X476" s="197" t="s">
        <v>2461</v>
      </c>
      <c r="Y476" s="197"/>
      <c r="Z476" s="197"/>
      <c r="AA476" s="197"/>
      <c r="AB476" s="44"/>
      <c r="AC476" s="197"/>
      <c r="AD476" s="197"/>
      <c r="AE476" s="44"/>
      <c r="AF476" s="197"/>
      <c r="AG476" s="197"/>
      <c r="AH476" s="44"/>
    </row>
    <row r="477" spans="1:34" s="26" customFormat="1" ht="76.5" customHeight="1">
      <c r="A477" s="141" t="s">
        <v>3821</v>
      </c>
      <c r="B477" s="51" t="s">
        <v>989</v>
      </c>
      <c r="C477" s="51" t="s">
        <v>97</v>
      </c>
      <c r="D477" s="51" t="s">
        <v>97</v>
      </c>
      <c r="E477" s="181" t="s">
        <v>1968</v>
      </c>
      <c r="F477" s="54" t="s">
        <v>2808</v>
      </c>
      <c r="G477" s="54"/>
      <c r="H477" s="170" t="s">
        <v>1286</v>
      </c>
      <c r="I477" s="44" t="s">
        <v>1924</v>
      </c>
      <c r="J477" s="44" t="s">
        <v>1921</v>
      </c>
      <c r="K477" s="44" t="s">
        <v>1909</v>
      </c>
      <c r="L477" s="44" t="s">
        <v>1950</v>
      </c>
      <c r="M477" s="44" t="s">
        <v>1771</v>
      </c>
      <c r="N477" s="44"/>
      <c r="O477" s="43">
        <f>COUNTIF(Table48[[#This Row],[CMMI Comprehensive Primary Care Plus (CPC+)
Version Date: CY 2021]:[CMS Merit-based Incentive Payment System (MIPS)
Version Date: CY 2021]],"*yes*")</f>
        <v>1</v>
      </c>
      <c r="P477" s="197"/>
      <c r="Q477" s="197"/>
      <c r="R477" s="197"/>
      <c r="S477" s="197"/>
      <c r="T477" s="44"/>
      <c r="U477" s="197"/>
      <c r="V477" s="197"/>
      <c r="W477" s="197" t="s">
        <v>1</v>
      </c>
      <c r="X477" s="197"/>
      <c r="Y477" s="197"/>
      <c r="Z477" s="197"/>
      <c r="AA477" s="197"/>
      <c r="AB477" s="44"/>
      <c r="AC477" s="197"/>
      <c r="AD477" s="197"/>
      <c r="AE477" s="44"/>
      <c r="AF477" s="197"/>
      <c r="AG477" s="197"/>
      <c r="AH477" s="44"/>
    </row>
    <row r="478" spans="1:34" s="26" customFormat="1" ht="76.5" customHeight="1">
      <c r="A478" s="141" t="s">
        <v>3823</v>
      </c>
      <c r="B478" s="51" t="s">
        <v>990</v>
      </c>
      <c r="C478" s="51" t="s">
        <v>97</v>
      </c>
      <c r="D478" s="53" t="s">
        <v>97</v>
      </c>
      <c r="E478" s="181" t="s">
        <v>1968</v>
      </c>
      <c r="F478" s="58" t="s">
        <v>2809</v>
      </c>
      <c r="G478" s="58"/>
      <c r="H478" s="170" t="s">
        <v>991</v>
      </c>
      <c r="I478" s="44" t="s">
        <v>1924</v>
      </c>
      <c r="J478" s="44" t="s">
        <v>1921</v>
      </c>
      <c r="K478" s="44" t="s">
        <v>1909</v>
      </c>
      <c r="L478" s="44" t="s">
        <v>1950</v>
      </c>
      <c r="M478" s="44" t="s">
        <v>1771</v>
      </c>
      <c r="N478" s="44"/>
      <c r="O478" s="43">
        <f>COUNTIF(Table48[[#This Row],[CMMI Comprehensive Primary Care Plus (CPC+)
Version Date: CY 2021]:[CMS Merit-based Incentive Payment System (MIPS)
Version Date: CY 2021]],"*yes*")</f>
        <v>1</v>
      </c>
      <c r="P478" s="197"/>
      <c r="Q478" s="197"/>
      <c r="R478" s="197"/>
      <c r="S478" s="197"/>
      <c r="T478" s="44"/>
      <c r="U478" s="197"/>
      <c r="V478" s="197"/>
      <c r="W478" s="197" t="s">
        <v>1</v>
      </c>
      <c r="X478" s="197"/>
      <c r="Y478" s="197"/>
      <c r="Z478" s="197"/>
      <c r="AA478" s="197"/>
      <c r="AB478" s="44"/>
      <c r="AC478" s="197"/>
      <c r="AD478" s="197"/>
      <c r="AE478" s="44"/>
      <c r="AF478" s="197"/>
      <c r="AG478" s="197"/>
      <c r="AH478" s="44"/>
    </row>
    <row r="479" spans="1:34" s="26" customFormat="1" ht="76.5" customHeight="1">
      <c r="A479" s="141" t="s">
        <v>3848</v>
      </c>
      <c r="B479" s="51" t="s">
        <v>2896</v>
      </c>
      <c r="C479" s="51" t="s">
        <v>97</v>
      </c>
      <c r="D479" s="51" t="s">
        <v>97</v>
      </c>
      <c r="E479" s="181" t="s">
        <v>585</v>
      </c>
      <c r="F479" s="54"/>
      <c r="G479" s="54"/>
      <c r="H479" s="170" t="s">
        <v>2895</v>
      </c>
      <c r="I479" s="44" t="s">
        <v>1924</v>
      </c>
      <c r="J479" s="44" t="s">
        <v>1925</v>
      </c>
      <c r="K479" s="44" t="s">
        <v>1915</v>
      </c>
      <c r="L479" s="44" t="s">
        <v>1950</v>
      </c>
      <c r="M479" s="44" t="s">
        <v>6</v>
      </c>
      <c r="N479" s="44"/>
      <c r="O479" s="196">
        <f>COUNTIF(Table48[[#This Row],[CMMI Comprehensive Primary Care Plus (CPC+)
Version Date: CY 2021]:[CMS Merit-based Incentive Payment System (MIPS)
Version Date: CY 2021]],"*yes*")</f>
        <v>0</v>
      </c>
      <c r="P479" s="197"/>
      <c r="Q479" s="197"/>
      <c r="R479" s="197"/>
      <c r="S479" s="197"/>
      <c r="T479" s="44"/>
      <c r="U479" s="197"/>
      <c r="V479" s="197"/>
      <c r="W479" s="197"/>
      <c r="X479" s="197"/>
      <c r="Y479" s="197"/>
      <c r="Z479" s="197" t="s">
        <v>1</v>
      </c>
      <c r="AA479" s="197"/>
      <c r="AB479" s="44"/>
      <c r="AC479" s="197"/>
      <c r="AD479" s="197"/>
      <c r="AE479" s="44"/>
      <c r="AF479" s="197"/>
      <c r="AG479" s="197"/>
      <c r="AH479" s="44"/>
    </row>
    <row r="480" spans="1:34" s="26" customFormat="1" ht="76.5" customHeight="1">
      <c r="A480" s="250" t="s">
        <v>3850</v>
      </c>
      <c r="B480" s="51" t="s">
        <v>1003</v>
      </c>
      <c r="C480" s="51" t="s">
        <v>97</v>
      </c>
      <c r="D480" s="51" t="s">
        <v>97</v>
      </c>
      <c r="E480" s="181" t="s">
        <v>1966</v>
      </c>
      <c r="F480" s="54" t="s">
        <v>2731</v>
      </c>
      <c r="G480" s="54"/>
      <c r="H480" s="170" t="s">
        <v>1004</v>
      </c>
      <c r="I480" s="44" t="s">
        <v>1924</v>
      </c>
      <c r="J480" s="44" t="s">
        <v>1925</v>
      </c>
      <c r="K480" s="44" t="s">
        <v>1909</v>
      </c>
      <c r="L480" s="44" t="s">
        <v>1916</v>
      </c>
      <c r="M480" s="44" t="s">
        <v>1771</v>
      </c>
      <c r="N480" s="44"/>
      <c r="O480" s="196">
        <f>COUNTIF(Table48[[#This Row],[CMMI Comprehensive Primary Care Plus (CPC+)
Version Date: CY 2021]:[CMS Merit-based Incentive Payment System (MIPS)
Version Date: CY 2021]],"*yes*")</f>
        <v>1</v>
      </c>
      <c r="P480" s="197"/>
      <c r="Q480" s="197"/>
      <c r="R480" s="197"/>
      <c r="S480" s="197"/>
      <c r="T480" s="197"/>
      <c r="U480" s="197"/>
      <c r="V480" s="197"/>
      <c r="W480" s="197" t="s">
        <v>1</v>
      </c>
      <c r="X480" s="197"/>
      <c r="Y480" s="197"/>
      <c r="Z480" s="197"/>
      <c r="AA480" s="197"/>
      <c r="AB480" s="197"/>
      <c r="AC480" s="197"/>
      <c r="AD480" s="197"/>
      <c r="AE480" s="197"/>
      <c r="AF480" s="197"/>
      <c r="AG480" s="197"/>
      <c r="AH480" s="197"/>
    </row>
    <row r="481" spans="1:34" s="26" customFormat="1" ht="76.5" customHeight="1">
      <c r="A481" s="141" t="s">
        <v>419</v>
      </c>
      <c r="B481" s="51" t="s">
        <v>1663</v>
      </c>
      <c r="C481" s="51" t="s">
        <v>97</v>
      </c>
      <c r="D481" s="53" t="s">
        <v>97</v>
      </c>
      <c r="E481" s="181" t="s">
        <v>1666</v>
      </c>
      <c r="F481" s="54" t="s">
        <v>2770</v>
      </c>
      <c r="G481" s="54"/>
      <c r="H481" s="170" t="s">
        <v>1808</v>
      </c>
      <c r="I481" s="44" t="s">
        <v>1924</v>
      </c>
      <c r="J481" s="44" t="s">
        <v>1925</v>
      </c>
      <c r="K481" s="44" t="s">
        <v>1909</v>
      </c>
      <c r="L481" s="44" t="s">
        <v>1916</v>
      </c>
      <c r="M481" s="44" t="s">
        <v>1771</v>
      </c>
      <c r="N481" s="44"/>
      <c r="O481" s="196">
        <f>COUNTIF(Table48[[#This Row],[CMMI Comprehensive Primary Care Plus (CPC+)
Version Date: CY 2021]:[CMS Merit-based Incentive Payment System (MIPS)
Version Date: CY 2021]],"*yes*")</f>
        <v>1</v>
      </c>
      <c r="P481" s="197"/>
      <c r="Q481" s="197"/>
      <c r="R481" s="197"/>
      <c r="S481" s="197"/>
      <c r="T481" s="44"/>
      <c r="U481" s="197"/>
      <c r="V481" s="197"/>
      <c r="W481" s="197" t="s">
        <v>1</v>
      </c>
      <c r="X481" s="197"/>
      <c r="Y481" s="197"/>
      <c r="Z481" s="197"/>
      <c r="AA481" s="197"/>
      <c r="AB481" s="44"/>
      <c r="AC481" s="197"/>
      <c r="AD481" s="197"/>
      <c r="AE481" s="44"/>
      <c r="AF481" s="197"/>
      <c r="AG481" s="197"/>
      <c r="AH481" s="44"/>
    </row>
    <row r="482" spans="1:34" s="26" customFormat="1" ht="76.5" customHeight="1">
      <c r="A482" s="141" t="s">
        <v>420</v>
      </c>
      <c r="B482" s="51" t="s">
        <v>987</v>
      </c>
      <c r="C482" s="51" t="s">
        <v>97</v>
      </c>
      <c r="D482" s="53" t="s">
        <v>97</v>
      </c>
      <c r="E482" s="181" t="s">
        <v>1653</v>
      </c>
      <c r="F482" s="58" t="s">
        <v>2776</v>
      </c>
      <c r="G482" s="58"/>
      <c r="H482" s="170" t="s">
        <v>2073</v>
      </c>
      <c r="I482" s="44" t="s">
        <v>1924</v>
      </c>
      <c r="J482" s="44" t="s">
        <v>1914</v>
      </c>
      <c r="K482" s="44" t="s">
        <v>1915</v>
      </c>
      <c r="L482" s="44" t="s">
        <v>1916</v>
      </c>
      <c r="M482" s="44" t="s">
        <v>5</v>
      </c>
      <c r="N482" s="44"/>
      <c r="O482" s="196">
        <f>COUNTIF(Table48[[#This Row],[CMMI Comprehensive Primary Care Plus (CPC+)
Version Date: CY 2021]:[CMS Merit-based Incentive Payment System (MIPS)
Version Date: CY 2021]],"*yes*")</f>
        <v>1</v>
      </c>
      <c r="P482" s="197"/>
      <c r="Q482" s="197"/>
      <c r="R482" s="197"/>
      <c r="S482" s="197"/>
      <c r="T482" s="44"/>
      <c r="U482" s="197"/>
      <c r="V482" s="197"/>
      <c r="W482" s="197" t="s">
        <v>1</v>
      </c>
      <c r="X482" s="197"/>
      <c r="Y482" s="197"/>
      <c r="Z482" s="197"/>
      <c r="AA482" s="197"/>
      <c r="AB482" s="44"/>
      <c r="AC482" s="197"/>
      <c r="AD482" s="197"/>
      <c r="AE482" s="44"/>
      <c r="AF482" s="197"/>
      <c r="AG482" s="197"/>
      <c r="AH482" s="44"/>
    </row>
    <row r="483" spans="1:34" s="26" customFormat="1" ht="76.5" customHeight="1">
      <c r="A483" s="141" t="s">
        <v>421</v>
      </c>
      <c r="B483" s="51" t="s">
        <v>924</v>
      </c>
      <c r="C483" s="51" t="s">
        <v>97</v>
      </c>
      <c r="D483" s="53" t="s">
        <v>97</v>
      </c>
      <c r="E483" s="181" t="s">
        <v>1653</v>
      </c>
      <c r="F483" s="58" t="s">
        <v>2777</v>
      </c>
      <c r="G483" s="58"/>
      <c r="H483" s="170" t="s">
        <v>925</v>
      </c>
      <c r="I483" s="44" t="s">
        <v>1924</v>
      </c>
      <c r="J483" s="44" t="s">
        <v>1914</v>
      </c>
      <c r="K483" s="44" t="s">
        <v>1915</v>
      </c>
      <c r="L483" s="44" t="s">
        <v>1916</v>
      </c>
      <c r="M483" s="44" t="s">
        <v>5</v>
      </c>
      <c r="N483" s="44"/>
      <c r="O483" s="196">
        <f>COUNTIF(Table48[[#This Row],[CMMI Comprehensive Primary Care Plus (CPC+)
Version Date: CY 2021]:[CMS Merit-based Incentive Payment System (MIPS)
Version Date: CY 2021]],"*yes*")</f>
        <v>1</v>
      </c>
      <c r="P483" s="197"/>
      <c r="Q483" s="197"/>
      <c r="R483" s="197"/>
      <c r="S483" s="197"/>
      <c r="T483" s="44"/>
      <c r="U483" s="197"/>
      <c r="V483" s="197"/>
      <c r="W483" s="197" t="s">
        <v>1</v>
      </c>
      <c r="X483" s="197"/>
      <c r="Y483" s="197"/>
      <c r="Z483" s="197"/>
      <c r="AA483" s="197"/>
      <c r="AB483" s="44"/>
      <c r="AC483" s="197"/>
      <c r="AD483" s="197"/>
      <c r="AE483" s="44"/>
      <c r="AF483" s="197"/>
      <c r="AG483" s="197"/>
      <c r="AH483" s="44"/>
    </row>
    <row r="484" spans="1:34" s="26" customFormat="1" ht="76.5" customHeight="1">
      <c r="A484" s="141" t="s">
        <v>422</v>
      </c>
      <c r="B484" s="51" t="s">
        <v>922</v>
      </c>
      <c r="C484" s="51" t="s">
        <v>97</v>
      </c>
      <c r="D484" s="53" t="s">
        <v>97</v>
      </c>
      <c r="E484" s="181" t="s">
        <v>1653</v>
      </c>
      <c r="F484" s="58" t="s">
        <v>2779</v>
      </c>
      <c r="G484" s="58"/>
      <c r="H484" s="170" t="s">
        <v>923</v>
      </c>
      <c r="I484" s="44" t="s">
        <v>1924</v>
      </c>
      <c r="J484" s="44" t="s">
        <v>1925</v>
      </c>
      <c r="K484" s="44" t="s">
        <v>1915</v>
      </c>
      <c r="L484" s="44" t="s">
        <v>1916</v>
      </c>
      <c r="M484" s="44" t="s">
        <v>5</v>
      </c>
      <c r="N484" s="44"/>
      <c r="O484" s="196">
        <f>COUNTIF(Table48[[#This Row],[CMMI Comprehensive Primary Care Plus (CPC+)
Version Date: CY 2021]:[CMS Merit-based Incentive Payment System (MIPS)
Version Date: CY 2021]],"*yes*")</f>
        <v>1</v>
      </c>
      <c r="P484" s="197"/>
      <c r="Q484" s="197"/>
      <c r="R484" s="197"/>
      <c r="S484" s="197"/>
      <c r="T484" s="44"/>
      <c r="U484" s="197"/>
      <c r="V484" s="197"/>
      <c r="W484" s="197" t="s">
        <v>1</v>
      </c>
      <c r="X484" s="197"/>
      <c r="Y484" s="197"/>
      <c r="Z484" s="197"/>
      <c r="AA484" s="197"/>
      <c r="AB484" s="44"/>
      <c r="AC484" s="197"/>
      <c r="AD484" s="197"/>
      <c r="AE484" s="44"/>
      <c r="AF484" s="197"/>
      <c r="AG484" s="197"/>
      <c r="AH484" s="44"/>
    </row>
    <row r="485" spans="1:34" s="26" customFormat="1" ht="76.5" customHeight="1">
      <c r="A485" s="141" t="s">
        <v>423</v>
      </c>
      <c r="B485" s="51" t="s">
        <v>920</v>
      </c>
      <c r="C485" s="51" t="s">
        <v>97</v>
      </c>
      <c r="D485" s="53" t="s">
        <v>97</v>
      </c>
      <c r="E485" s="181" t="s">
        <v>1653</v>
      </c>
      <c r="F485" s="58" t="s">
        <v>2781</v>
      </c>
      <c r="G485" s="58"/>
      <c r="H485" s="170" t="s">
        <v>921</v>
      </c>
      <c r="I485" s="44" t="s">
        <v>1924</v>
      </c>
      <c r="J485" s="44" t="s">
        <v>1925</v>
      </c>
      <c r="K485" s="44" t="s">
        <v>1915</v>
      </c>
      <c r="L485" s="44" t="s">
        <v>1916</v>
      </c>
      <c r="M485" s="44" t="s">
        <v>5</v>
      </c>
      <c r="N485" s="44"/>
      <c r="O485" s="196">
        <f>COUNTIF(Table48[[#This Row],[CMMI Comprehensive Primary Care Plus (CPC+)
Version Date: CY 2021]:[CMS Merit-based Incentive Payment System (MIPS)
Version Date: CY 2021]],"*yes*")</f>
        <v>1</v>
      </c>
      <c r="P485" s="197"/>
      <c r="Q485" s="197"/>
      <c r="R485" s="197"/>
      <c r="S485" s="197"/>
      <c r="T485" s="44"/>
      <c r="U485" s="197"/>
      <c r="V485" s="197"/>
      <c r="W485" s="197" t="s">
        <v>1</v>
      </c>
      <c r="X485" s="197"/>
      <c r="Y485" s="197"/>
      <c r="Z485" s="197"/>
      <c r="AA485" s="197"/>
      <c r="AB485" s="44"/>
      <c r="AC485" s="197"/>
      <c r="AD485" s="197"/>
      <c r="AE485" s="44"/>
      <c r="AF485" s="197"/>
      <c r="AG485" s="197"/>
      <c r="AH485" s="44"/>
    </row>
    <row r="486" spans="1:34" s="26" customFormat="1" ht="76.5" customHeight="1">
      <c r="A486" s="141" t="s">
        <v>3886</v>
      </c>
      <c r="B486" s="51" t="s">
        <v>3887</v>
      </c>
      <c r="C486" s="51" t="s">
        <v>97</v>
      </c>
      <c r="D486" s="51" t="s">
        <v>97</v>
      </c>
      <c r="E486" s="181" t="s">
        <v>1995</v>
      </c>
      <c r="F486" s="54"/>
      <c r="G486" s="54"/>
      <c r="H486" s="170" t="s">
        <v>2063</v>
      </c>
      <c r="I486" s="44" t="s">
        <v>3023</v>
      </c>
      <c r="J486" s="44" t="s">
        <v>1923</v>
      </c>
      <c r="K486" s="44" t="s">
        <v>1909</v>
      </c>
      <c r="L486" s="44" t="s">
        <v>2230</v>
      </c>
      <c r="M486" s="44" t="s">
        <v>327</v>
      </c>
      <c r="N486" s="44" t="s">
        <v>1</v>
      </c>
      <c r="O486" s="196">
        <f>COUNTIF(Table48[[#This Row],[CMMI Comprehensive Primary Care Plus (CPC+)
Version Date: CY 2021]:[CMS Merit-based Incentive Payment System (MIPS)
Version Date: CY 2021]],"*yes*")</f>
        <v>0</v>
      </c>
      <c r="P486" s="197"/>
      <c r="Q486" s="197"/>
      <c r="R486" s="197"/>
      <c r="S486" s="197"/>
      <c r="T486" s="44"/>
      <c r="U486" s="197"/>
      <c r="V486" s="197"/>
      <c r="W486" s="197"/>
      <c r="X486" s="197"/>
      <c r="Y486" s="197"/>
      <c r="Z486" s="197"/>
      <c r="AA486" s="197"/>
      <c r="AB486" s="44"/>
      <c r="AC486" s="197" t="s">
        <v>3554</v>
      </c>
      <c r="AD486" s="197"/>
      <c r="AE486" s="44"/>
      <c r="AF486" s="197"/>
      <c r="AG486" s="197" t="s">
        <v>3652</v>
      </c>
      <c r="AH486" s="44"/>
    </row>
    <row r="487" spans="1:34" s="26" customFormat="1" ht="76.5" customHeight="1">
      <c r="A487" s="141" t="s">
        <v>1256</v>
      </c>
      <c r="B487" s="51" t="s">
        <v>2228</v>
      </c>
      <c r="C487" s="51" t="s">
        <v>97</v>
      </c>
      <c r="D487" s="51" t="s">
        <v>97</v>
      </c>
      <c r="E487" s="181" t="s">
        <v>1995</v>
      </c>
      <c r="F487" s="54"/>
      <c r="G487" s="54"/>
      <c r="H487" s="170" t="s">
        <v>2233</v>
      </c>
      <c r="I487" s="44" t="s">
        <v>1940</v>
      </c>
      <c r="J487" s="44" t="s">
        <v>1925</v>
      </c>
      <c r="K487" s="44" t="s">
        <v>1909</v>
      </c>
      <c r="L487" s="44" t="s">
        <v>1916</v>
      </c>
      <c r="M487" s="44" t="s">
        <v>5</v>
      </c>
      <c r="N487" s="44"/>
      <c r="O487" s="43">
        <f>COUNTIF(Table48[[#This Row],[CMMI Comprehensive Primary Care Plus (CPC+)
Version Date: CY 2021]:[CMS Merit-based Incentive Payment System (MIPS)
Version Date: CY 2021]],"*yes*")</f>
        <v>0</v>
      </c>
      <c r="P487" s="197"/>
      <c r="Q487" s="197"/>
      <c r="R487" s="197"/>
      <c r="S487" s="197"/>
      <c r="T487" s="197"/>
      <c r="U487" s="197"/>
      <c r="V487" s="197"/>
      <c r="W487" s="197"/>
      <c r="X487" s="197"/>
      <c r="Y487" s="197"/>
      <c r="Z487" s="197"/>
      <c r="AA487" s="197"/>
      <c r="AB487" s="197"/>
      <c r="AC487" s="197" t="s">
        <v>3613</v>
      </c>
      <c r="AD487" s="197" t="s">
        <v>3613</v>
      </c>
      <c r="AE487" s="197"/>
      <c r="AF487" s="197"/>
      <c r="AG487" s="197"/>
      <c r="AH487" s="197" t="s">
        <v>1</v>
      </c>
    </row>
    <row r="488" spans="1:34" s="26" customFormat="1" ht="76.5" customHeight="1">
      <c r="A488" s="141" t="s">
        <v>1330</v>
      </c>
      <c r="B488" s="51" t="s">
        <v>876</v>
      </c>
      <c r="C488" s="51" t="s">
        <v>97</v>
      </c>
      <c r="D488" s="51" t="s">
        <v>97</v>
      </c>
      <c r="E488" s="181" t="s">
        <v>1995</v>
      </c>
      <c r="F488" s="58"/>
      <c r="G488" s="58"/>
      <c r="H488" s="170" t="s">
        <v>2243</v>
      </c>
      <c r="I488" s="44" t="s">
        <v>1963</v>
      </c>
      <c r="J488" s="44" t="s">
        <v>1923</v>
      </c>
      <c r="K488" s="44" t="s">
        <v>1909</v>
      </c>
      <c r="L488" s="44" t="s">
        <v>1916</v>
      </c>
      <c r="M488" s="44" t="s">
        <v>5</v>
      </c>
      <c r="N488" s="44" t="s">
        <v>1</v>
      </c>
      <c r="O488" s="43">
        <f>COUNTIF(Table48[[#This Row],[CMMI Comprehensive Primary Care Plus (CPC+)
Version Date: CY 2021]:[CMS Merit-based Incentive Payment System (MIPS)
Version Date: CY 2021]],"*yes*")</f>
        <v>1</v>
      </c>
      <c r="P488" s="197"/>
      <c r="Q488" s="197"/>
      <c r="R488" s="197" t="s">
        <v>3132</v>
      </c>
      <c r="S488" s="197"/>
      <c r="T488" s="197"/>
      <c r="U488" s="197"/>
      <c r="V488" s="197"/>
      <c r="W488" s="197"/>
      <c r="X488" s="197"/>
      <c r="Y488" s="197"/>
      <c r="Z488" s="197"/>
      <c r="AA488" s="197"/>
      <c r="AB488" s="197"/>
      <c r="AC488" s="197"/>
      <c r="AD488" s="197"/>
      <c r="AE488" s="197"/>
      <c r="AF488" s="197"/>
      <c r="AG488" s="197"/>
      <c r="AH488" s="197"/>
    </row>
    <row r="489" spans="1:34" s="26" customFormat="1" ht="76.5" customHeight="1">
      <c r="A489" s="141" t="s">
        <v>1659</v>
      </c>
      <c r="B489" s="51" t="s">
        <v>2031</v>
      </c>
      <c r="C489" s="51" t="s">
        <v>97</v>
      </c>
      <c r="D489" s="51" t="s">
        <v>97</v>
      </c>
      <c r="E489" s="181" t="s">
        <v>1979</v>
      </c>
      <c r="F489" s="54"/>
      <c r="G489" s="54"/>
      <c r="H489" s="170" t="s">
        <v>2035</v>
      </c>
      <c r="I489" s="44" t="s">
        <v>3034</v>
      </c>
      <c r="J489" s="44" t="s">
        <v>1923</v>
      </c>
      <c r="K489" s="44" t="s">
        <v>1909</v>
      </c>
      <c r="L489" s="44" t="s">
        <v>1916</v>
      </c>
      <c r="M489" s="44" t="s">
        <v>327</v>
      </c>
      <c r="N489" s="44"/>
      <c r="O489" s="43">
        <f>COUNTIF(Table48[[#This Row],[CMMI Comprehensive Primary Care Plus (CPC+)
Version Date: CY 2021]:[CMS Merit-based Incentive Payment System (MIPS)
Version Date: CY 2021]],"*yes*")</f>
        <v>0</v>
      </c>
      <c r="P489" s="197"/>
      <c r="Q489" s="197"/>
      <c r="R489" s="197"/>
      <c r="S489" s="197"/>
      <c r="T489" s="197"/>
      <c r="U489" s="197"/>
      <c r="V489" s="197"/>
      <c r="W489" s="197"/>
      <c r="X489" s="197"/>
      <c r="Y489" s="197"/>
      <c r="Z489" s="197"/>
      <c r="AA489" s="197"/>
      <c r="AB489" s="197"/>
      <c r="AC489" s="197"/>
      <c r="AD489" s="197"/>
      <c r="AE489" s="197"/>
      <c r="AF489" s="197"/>
      <c r="AG489" s="197" t="s">
        <v>1854</v>
      </c>
      <c r="AH489" s="197"/>
    </row>
    <row r="490" spans="1:34" s="26" customFormat="1" ht="76.5" customHeight="1">
      <c r="A490" s="141" t="s">
        <v>2268</v>
      </c>
      <c r="B490" s="51" t="s">
        <v>1299</v>
      </c>
      <c r="C490" s="51" t="s">
        <v>97</v>
      </c>
      <c r="D490" s="51" t="s">
        <v>97</v>
      </c>
      <c r="E490" s="181" t="s">
        <v>1996</v>
      </c>
      <c r="F490" s="54"/>
      <c r="G490" s="54"/>
      <c r="H490" s="170" t="s">
        <v>1794</v>
      </c>
      <c r="I490" s="44" t="s">
        <v>1940</v>
      </c>
      <c r="J490" s="44" t="s">
        <v>1935</v>
      </c>
      <c r="K490" s="44" t="s">
        <v>1915</v>
      </c>
      <c r="L490" s="44" t="s">
        <v>1916</v>
      </c>
      <c r="M490" s="44" t="s">
        <v>6</v>
      </c>
      <c r="N490" s="44"/>
      <c r="O490" s="196">
        <f>COUNTIF(Table48[[#This Row],[CMMI Comprehensive Primary Care Plus (CPC+)
Version Date: CY 2021]:[CMS Merit-based Incentive Payment System (MIPS)
Version Date: CY 2021]],"*yes*")</f>
        <v>0</v>
      </c>
      <c r="P490" s="197"/>
      <c r="Q490" s="197"/>
      <c r="R490" s="197"/>
      <c r="S490" s="197"/>
      <c r="T490" s="44"/>
      <c r="U490" s="197"/>
      <c r="V490" s="197"/>
      <c r="W490" s="197"/>
      <c r="X490" s="197"/>
      <c r="Y490" s="197"/>
      <c r="Z490" s="197"/>
      <c r="AA490" s="197"/>
      <c r="AB490" s="44"/>
      <c r="AC490" s="197"/>
      <c r="AD490" s="197"/>
      <c r="AE490" s="44"/>
      <c r="AF490" s="197"/>
      <c r="AG490" s="197"/>
      <c r="AH490" s="44" t="s">
        <v>1</v>
      </c>
    </row>
    <row r="491" spans="1:34" s="26" customFormat="1" ht="76.5" customHeight="1">
      <c r="A491" s="141" t="s">
        <v>1236</v>
      </c>
      <c r="B491" s="51" t="s">
        <v>3040</v>
      </c>
      <c r="C491" s="51" t="s">
        <v>97</v>
      </c>
      <c r="D491" s="51" t="s">
        <v>97</v>
      </c>
      <c r="E491" s="181" t="s">
        <v>3036</v>
      </c>
      <c r="F491" s="54"/>
      <c r="G491" s="54"/>
      <c r="H491" s="170" t="s">
        <v>3039</v>
      </c>
      <c r="I491" s="44" t="s">
        <v>3034</v>
      </c>
      <c r="J491" s="44" t="s">
        <v>1912</v>
      </c>
      <c r="K491" s="44" t="s">
        <v>1915</v>
      </c>
      <c r="L491" s="44" t="s">
        <v>2246</v>
      </c>
      <c r="M491" s="44" t="s">
        <v>6</v>
      </c>
      <c r="N491" s="44"/>
      <c r="O491" s="43">
        <f>COUNTIF(Table48[[#This Row],[CMMI Comprehensive Primary Care Plus (CPC+)
Version Date: CY 2021]:[CMS Merit-based Incentive Payment System (MIPS)
Version Date: CY 2021]],"*yes*")</f>
        <v>0</v>
      </c>
      <c r="P491" s="197"/>
      <c r="Q491" s="197"/>
      <c r="R491" s="197"/>
      <c r="S491" s="197"/>
      <c r="T491" s="197"/>
      <c r="U491" s="197"/>
      <c r="V491" s="197"/>
      <c r="W491" s="197"/>
      <c r="X491" s="197"/>
      <c r="Y491" s="197"/>
      <c r="Z491" s="197"/>
      <c r="AA491" s="197"/>
      <c r="AB491" s="197"/>
      <c r="AC491" s="197"/>
      <c r="AD491" s="197"/>
      <c r="AE491" s="197"/>
      <c r="AF491" s="197"/>
      <c r="AG491" s="197"/>
      <c r="AH491" s="197" t="s">
        <v>1</v>
      </c>
    </row>
    <row r="492" spans="1:34" s="26" customFormat="1" ht="76.5" customHeight="1">
      <c r="A492" s="141" t="s">
        <v>3001</v>
      </c>
      <c r="B492" s="51" t="s">
        <v>3406</v>
      </c>
      <c r="C492" s="51" t="s">
        <v>97</v>
      </c>
      <c r="D492" s="51" t="s">
        <v>97</v>
      </c>
      <c r="E492" s="181" t="s">
        <v>1667</v>
      </c>
      <c r="F492" s="54"/>
      <c r="G492" s="54"/>
      <c r="H492" s="170" t="s">
        <v>3407</v>
      </c>
      <c r="I492" s="44" t="s">
        <v>1963</v>
      </c>
      <c r="J492" s="44" t="s">
        <v>1923</v>
      </c>
      <c r="K492" s="44" t="s">
        <v>1909</v>
      </c>
      <c r="L492" s="44" t="s">
        <v>1916</v>
      </c>
      <c r="M492" s="44" t="s">
        <v>1771</v>
      </c>
      <c r="N492" s="44"/>
      <c r="O492" s="43">
        <f>COUNTIF(Table48[[#This Row],[CMMI Comprehensive Primary Care Plus (CPC+)
Version Date: CY 2021]:[CMS Merit-based Incentive Payment System (MIPS)
Version Date: CY 2021]],"*yes*")</f>
        <v>0</v>
      </c>
      <c r="P492" s="197"/>
      <c r="Q492" s="197"/>
      <c r="R492" s="197"/>
      <c r="S492" s="197"/>
      <c r="T492" s="44"/>
      <c r="U492" s="197"/>
      <c r="V492" s="197"/>
      <c r="W492" s="197"/>
      <c r="X492" s="197"/>
      <c r="Y492" s="197"/>
      <c r="Z492" s="197" t="s">
        <v>1</v>
      </c>
      <c r="AA492" s="197"/>
      <c r="AB492" s="44"/>
      <c r="AC492" s="197"/>
      <c r="AD492" s="197"/>
      <c r="AE492" s="44"/>
      <c r="AF492" s="197"/>
      <c r="AG492" s="197"/>
      <c r="AH492" s="44"/>
    </row>
    <row r="493" spans="1:34" s="26" customFormat="1" ht="76.5" customHeight="1">
      <c r="A493" s="141" t="s">
        <v>1396</v>
      </c>
      <c r="B493" s="51" t="s">
        <v>2324</v>
      </c>
      <c r="C493" s="51" t="s">
        <v>97</v>
      </c>
      <c r="D493" s="53" t="s">
        <v>97</v>
      </c>
      <c r="E493" s="181" t="s">
        <v>1947</v>
      </c>
      <c r="F493" s="58"/>
      <c r="G493" s="58"/>
      <c r="H493" s="170" t="s">
        <v>3242</v>
      </c>
      <c r="I493" s="44" t="s">
        <v>3034</v>
      </c>
      <c r="J493" s="44" t="s">
        <v>1912</v>
      </c>
      <c r="K493" s="44" t="s">
        <v>1909</v>
      </c>
      <c r="L493" s="44" t="s">
        <v>1916</v>
      </c>
      <c r="M493" s="44" t="s">
        <v>327</v>
      </c>
      <c r="N493" s="44"/>
      <c r="O493" s="43">
        <f>COUNTIF(Table48[[#This Row],[CMMI Comprehensive Primary Care Plus (CPC+)
Version Date: CY 2021]:[CMS Merit-based Incentive Payment System (MIPS)
Version Date: CY 2021]],"*yes*")</f>
        <v>0</v>
      </c>
      <c r="P493" s="197"/>
      <c r="Q493" s="197"/>
      <c r="R493" s="197"/>
      <c r="S493" s="197"/>
      <c r="T493" s="197"/>
      <c r="U493" s="197"/>
      <c r="V493" s="197"/>
      <c r="W493" s="197"/>
      <c r="X493" s="197"/>
      <c r="Y493" s="197"/>
      <c r="Z493" s="197"/>
      <c r="AA493" s="197"/>
      <c r="AB493" s="197"/>
      <c r="AC493" s="197"/>
      <c r="AD493" s="197"/>
      <c r="AE493" s="197"/>
      <c r="AF493" s="197" t="s">
        <v>1</v>
      </c>
      <c r="AG493" s="197"/>
      <c r="AH493" s="197"/>
    </row>
    <row r="494" spans="1:34" s="26" customFormat="1" ht="76.5" customHeight="1">
      <c r="A494" s="141" t="s">
        <v>379</v>
      </c>
      <c r="B494" s="51" t="s">
        <v>1304</v>
      </c>
      <c r="C494" s="51" t="s">
        <v>97</v>
      </c>
      <c r="D494" s="51" t="s">
        <v>97</v>
      </c>
      <c r="E494" s="181" t="s">
        <v>1816</v>
      </c>
      <c r="F494" s="58"/>
      <c r="G494" s="58"/>
      <c r="H494" s="170" t="s">
        <v>1795</v>
      </c>
      <c r="I494" s="44" t="s">
        <v>1940</v>
      </c>
      <c r="J494" s="44" t="s">
        <v>1925</v>
      </c>
      <c r="K494" s="44" t="s">
        <v>1915</v>
      </c>
      <c r="L494" s="44" t="s">
        <v>1916</v>
      </c>
      <c r="M494" s="44" t="s">
        <v>5</v>
      </c>
      <c r="N494" s="44"/>
      <c r="O494" s="43">
        <f>COUNTIF(Table48[[#This Row],[CMMI Comprehensive Primary Care Plus (CPC+)
Version Date: CY 2021]:[CMS Merit-based Incentive Payment System (MIPS)
Version Date: CY 2021]],"*yes*")</f>
        <v>0</v>
      </c>
      <c r="P494" s="197"/>
      <c r="Q494" s="197"/>
      <c r="R494" s="197"/>
      <c r="S494" s="197"/>
      <c r="T494" s="197"/>
      <c r="U494" s="197"/>
      <c r="V494" s="197"/>
      <c r="W494" s="197"/>
      <c r="X494" s="197"/>
      <c r="Y494" s="197"/>
      <c r="Z494" s="197"/>
      <c r="AA494" s="197"/>
      <c r="AB494" s="197"/>
      <c r="AC494" s="197"/>
      <c r="AD494" s="197"/>
      <c r="AE494" s="197"/>
      <c r="AF494" s="197"/>
      <c r="AG494" s="197"/>
      <c r="AH494" s="197" t="s">
        <v>1</v>
      </c>
    </row>
    <row r="495" spans="1:34" s="26" customFormat="1" ht="76.5" customHeight="1">
      <c r="A495" s="141" t="s">
        <v>1320</v>
      </c>
      <c r="B495" s="51" t="s">
        <v>2313</v>
      </c>
      <c r="C495" s="51" t="s">
        <v>97</v>
      </c>
      <c r="D495" s="53" t="s">
        <v>97</v>
      </c>
      <c r="E495" s="181" t="s">
        <v>1667</v>
      </c>
      <c r="F495" s="58"/>
      <c r="G495" s="58"/>
      <c r="H495" s="170" t="s">
        <v>3662</v>
      </c>
      <c r="I495" s="44" t="s">
        <v>1907</v>
      </c>
      <c r="J495" s="44" t="s">
        <v>97</v>
      </c>
      <c r="K495" s="44" t="s">
        <v>1909</v>
      </c>
      <c r="L495" s="44" t="s">
        <v>1916</v>
      </c>
      <c r="M495" s="44" t="s">
        <v>5</v>
      </c>
      <c r="N495" s="44"/>
      <c r="O495" s="43">
        <f>COUNTIF(Table48[[#This Row],[CMMI Comprehensive Primary Care Plus (CPC+)
Version Date: CY 2021]:[CMS Merit-based Incentive Payment System (MIPS)
Version Date: CY 2021]],"*yes*")</f>
        <v>0</v>
      </c>
      <c r="P495" s="197"/>
      <c r="Q495" s="197"/>
      <c r="R495" s="197"/>
      <c r="S495" s="197"/>
      <c r="T495" s="197"/>
      <c r="U495" s="197"/>
      <c r="V495" s="197"/>
      <c r="W495" s="197"/>
      <c r="X495" s="197"/>
      <c r="Y495" s="197"/>
      <c r="Z495" s="197" t="s">
        <v>1</v>
      </c>
      <c r="AA495" s="197"/>
      <c r="AB495" s="197"/>
      <c r="AC495" s="197"/>
      <c r="AD495" s="197"/>
      <c r="AE495" s="197"/>
      <c r="AF495" s="197"/>
      <c r="AG495" s="197"/>
      <c r="AH495" s="197"/>
    </row>
    <row r="496" spans="1:34" s="26" customFormat="1" ht="76.5" customHeight="1">
      <c r="A496" s="141" t="s">
        <v>1321</v>
      </c>
      <c r="B496" s="51" t="s">
        <v>3663</v>
      </c>
      <c r="C496" s="51" t="s">
        <v>97</v>
      </c>
      <c r="D496" s="53" t="s">
        <v>97</v>
      </c>
      <c r="E496" s="181" t="s">
        <v>3664</v>
      </c>
      <c r="F496" s="58"/>
      <c r="G496" s="58"/>
      <c r="H496" s="170" t="s">
        <v>1381</v>
      </c>
      <c r="I496" s="44" t="s">
        <v>1964</v>
      </c>
      <c r="J496" s="44" t="s">
        <v>97</v>
      </c>
      <c r="K496" s="44" t="s">
        <v>1909</v>
      </c>
      <c r="L496" s="44" t="s">
        <v>97</v>
      </c>
      <c r="M496" s="44" t="s">
        <v>2041</v>
      </c>
      <c r="N496" s="44"/>
      <c r="O496" s="43">
        <f>COUNTIF(Table48[[#This Row],[CMMI Comprehensive Primary Care Plus (CPC+)
Version Date: CY 2021]:[CMS Merit-based Incentive Payment System (MIPS)
Version Date: CY 2021]],"*yes*")</f>
        <v>0</v>
      </c>
      <c r="P496" s="197"/>
      <c r="Q496" s="197"/>
      <c r="R496" s="197"/>
      <c r="S496" s="197"/>
      <c r="T496" s="197"/>
      <c r="U496" s="197"/>
      <c r="V496" s="197"/>
      <c r="W496" s="197"/>
      <c r="X496" s="197"/>
      <c r="Y496" s="197"/>
      <c r="Z496" s="197"/>
      <c r="AA496" s="197"/>
      <c r="AB496" s="197"/>
      <c r="AC496" s="197"/>
      <c r="AD496" s="197"/>
      <c r="AE496" s="197"/>
      <c r="AF496" s="197"/>
      <c r="AG496" s="197"/>
      <c r="AH496" s="197"/>
    </row>
    <row r="497" spans="1:34" s="26" customFormat="1" ht="76.5" customHeight="1">
      <c r="A497" s="141" t="s">
        <v>1323</v>
      </c>
      <c r="B497" s="51" t="s">
        <v>1098</v>
      </c>
      <c r="C497" s="51" t="s">
        <v>97</v>
      </c>
      <c r="D497" s="51" t="s">
        <v>97</v>
      </c>
      <c r="E497" s="181" t="s">
        <v>1667</v>
      </c>
      <c r="F497" s="58"/>
      <c r="G497" s="58"/>
      <c r="H497" s="170" t="s">
        <v>2081</v>
      </c>
      <c r="I497" s="44" t="s">
        <v>97</v>
      </c>
      <c r="J497" s="142" t="s">
        <v>1925</v>
      </c>
      <c r="K497" s="44" t="s">
        <v>1909</v>
      </c>
      <c r="L497" s="44" t="s">
        <v>1916</v>
      </c>
      <c r="M497" s="44" t="s">
        <v>5</v>
      </c>
      <c r="N497" s="44"/>
      <c r="O497" s="43">
        <f>COUNTIF(Table48[[#This Row],[CMMI Comprehensive Primary Care Plus (CPC+)
Version Date: CY 2021]:[CMS Merit-based Incentive Payment System (MIPS)
Version Date: CY 2021]],"*yes*")</f>
        <v>0</v>
      </c>
      <c r="P497" s="197"/>
      <c r="Q497" s="197"/>
      <c r="R497" s="197"/>
      <c r="S497" s="197"/>
      <c r="T497" s="197"/>
      <c r="U497" s="197"/>
      <c r="V497" s="197"/>
      <c r="W497" s="197"/>
      <c r="X497" s="197"/>
      <c r="Y497" s="197"/>
      <c r="Z497" s="197"/>
      <c r="AA497" s="197"/>
      <c r="AB497" s="197"/>
      <c r="AC497" s="197"/>
      <c r="AD497" s="197"/>
      <c r="AE497" s="197"/>
      <c r="AF497" s="197"/>
      <c r="AG497" s="197"/>
      <c r="AH497" s="197"/>
    </row>
    <row r="498" spans="1:34" s="26" customFormat="1" ht="76.5" customHeight="1">
      <c r="A498" s="229" t="s">
        <v>3470</v>
      </c>
      <c r="B498" s="51" t="s">
        <v>1727</v>
      </c>
      <c r="C498" s="51" t="s">
        <v>97</v>
      </c>
      <c r="D498" s="53" t="s">
        <v>97</v>
      </c>
      <c r="E498" s="181" t="s">
        <v>1816</v>
      </c>
      <c r="F498" s="198"/>
      <c r="G498" s="58"/>
      <c r="H498" s="170" t="s">
        <v>1810</v>
      </c>
      <c r="I498" s="44" t="s">
        <v>1940</v>
      </c>
      <c r="J498" s="44" t="s">
        <v>1923</v>
      </c>
      <c r="K498" s="44" t="s">
        <v>1909</v>
      </c>
      <c r="L498" s="44" t="s">
        <v>1950</v>
      </c>
      <c r="M498" s="197" t="s">
        <v>5</v>
      </c>
      <c r="N498" s="44"/>
      <c r="O498" s="43">
        <f>COUNTIF(Table48[[#This Row],[CMMI Comprehensive Primary Care Plus (CPC+)
Version Date: CY 2021]:[CMS Merit-based Incentive Payment System (MIPS)
Version Date: CY 2021]],"*yes*")</f>
        <v>0</v>
      </c>
      <c r="P498" s="197"/>
      <c r="Q498" s="197"/>
      <c r="R498" s="197"/>
      <c r="S498" s="197"/>
      <c r="T498" s="197"/>
      <c r="U498" s="197"/>
      <c r="V498" s="197"/>
      <c r="W498" s="197"/>
      <c r="X498" s="197"/>
      <c r="Y498" s="197"/>
      <c r="Z498" s="197"/>
      <c r="AA498" s="197"/>
      <c r="AB498" s="197"/>
      <c r="AC498" s="197"/>
      <c r="AD498" s="197"/>
      <c r="AE498" s="44"/>
      <c r="AF498" s="197"/>
      <c r="AG498" s="197"/>
      <c r="AH498" s="197" t="s">
        <v>1</v>
      </c>
    </row>
    <row r="499" spans="1:34" s="26" customFormat="1" ht="76.5" customHeight="1">
      <c r="A499" s="141" t="s">
        <v>1348</v>
      </c>
      <c r="B499" s="51" t="s">
        <v>2212</v>
      </c>
      <c r="C499" s="51" t="s">
        <v>97</v>
      </c>
      <c r="D499" s="53" t="s">
        <v>97</v>
      </c>
      <c r="E499" s="181" t="s">
        <v>1995</v>
      </c>
      <c r="F499" s="58"/>
      <c r="G499" s="58"/>
      <c r="H499" s="170" t="s">
        <v>1496</v>
      </c>
      <c r="I499" s="44" t="s">
        <v>3034</v>
      </c>
      <c r="J499" s="44" t="s">
        <v>97</v>
      </c>
      <c r="K499" s="44" t="s">
        <v>1909</v>
      </c>
      <c r="L499" s="44" t="s">
        <v>2246</v>
      </c>
      <c r="M499" s="44" t="s">
        <v>1771</v>
      </c>
      <c r="N499" s="44"/>
      <c r="O499" s="43">
        <f>COUNTIF(Table48[[#This Row],[CMMI Comprehensive Primary Care Plus (CPC+)
Version Date: CY 2021]:[CMS Merit-based Incentive Payment System (MIPS)
Version Date: CY 2021]],"*yes*")</f>
        <v>0</v>
      </c>
      <c r="P499" s="197"/>
      <c r="Q499" s="197"/>
      <c r="R499" s="197"/>
      <c r="S499" s="197"/>
      <c r="T499" s="44"/>
      <c r="U499" s="197"/>
      <c r="V499" s="197"/>
      <c r="W499" s="197"/>
      <c r="X499" s="197"/>
      <c r="Y499" s="197"/>
      <c r="Z499" s="197"/>
      <c r="AA499" s="197"/>
      <c r="AB499" s="44"/>
      <c r="AC499" s="197"/>
      <c r="AD499" s="197"/>
      <c r="AE499" s="44" t="s">
        <v>1</v>
      </c>
      <c r="AF499" s="197"/>
      <c r="AG499" s="197"/>
      <c r="AH499" s="44"/>
    </row>
    <row r="500" spans="1:34" s="26" customFormat="1" ht="76.5" customHeight="1">
      <c r="A500" s="141" t="s">
        <v>1356</v>
      </c>
      <c r="B500" s="51" t="s">
        <v>2892</v>
      </c>
      <c r="C500" s="51" t="s">
        <v>97</v>
      </c>
      <c r="D500" s="51" t="s">
        <v>97</v>
      </c>
      <c r="E500" s="181" t="s">
        <v>1999</v>
      </c>
      <c r="F500" s="54"/>
      <c r="G500" s="54"/>
      <c r="H500" s="170" t="s">
        <v>3666</v>
      </c>
      <c r="I500" s="44" t="s">
        <v>1939</v>
      </c>
      <c r="J500" s="44" t="s">
        <v>1925</v>
      </c>
      <c r="K500" s="44" t="s">
        <v>1927</v>
      </c>
      <c r="L500" s="44" t="s">
        <v>1950</v>
      </c>
      <c r="M500" s="44" t="s">
        <v>327</v>
      </c>
      <c r="N500" s="44"/>
      <c r="O500" s="43">
        <f>COUNTIF(Table48[[#This Row],[CMMI Comprehensive Primary Care Plus (CPC+)
Version Date: CY 2021]:[CMS Merit-based Incentive Payment System (MIPS)
Version Date: CY 2021]],"*yes*")</f>
        <v>0</v>
      </c>
      <c r="P500" s="197"/>
      <c r="Q500" s="197"/>
      <c r="R500" s="197"/>
      <c r="S500" s="197"/>
      <c r="T500" s="197"/>
      <c r="U500" s="197"/>
      <c r="V500" s="197"/>
      <c r="W500" s="197"/>
      <c r="X500" s="197"/>
      <c r="Y500" s="197"/>
      <c r="Z500" s="197" t="s">
        <v>3091</v>
      </c>
      <c r="AA500" s="197"/>
      <c r="AB500" s="197"/>
      <c r="AC500" s="197"/>
      <c r="AD500" s="197"/>
      <c r="AE500" s="197"/>
      <c r="AF500" s="197"/>
      <c r="AG500" s="197"/>
      <c r="AH500" s="197"/>
    </row>
    <row r="501" spans="1:34" s="26" customFormat="1" ht="76.5" customHeight="1">
      <c r="A501" s="141" t="s">
        <v>1361</v>
      </c>
      <c r="B501" s="51" t="s">
        <v>1864</v>
      </c>
      <c r="C501" s="51" t="s">
        <v>97</v>
      </c>
      <c r="D501" s="51" t="s">
        <v>97</v>
      </c>
      <c r="E501" s="181" t="s">
        <v>1995</v>
      </c>
      <c r="F501" s="58"/>
      <c r="G501" s="58"/>
      <c r="H501" s="170" t="s">
        <v>2235</v>
      </c>
      <c r="I501" s="44" t="s">
        <v>3034</v>
      </c>
      <c r="J501" s="44" t="s">
        <v>1917</v>
      </c>
      <c r="K501" s="44" t="s">
        <v>1909</v>
      </c>
      <c r="L501" s="44" t="s">
        <v>1916</v>
      </c>
      <c r="M501" s="44" t="s">
        <v>1771</v>
      </c>
      <c r="N501" s="44"/>
      <c r="O501" s="43">
        <f>COUNTIF(Table48[[#This Row],[CMMI Comprehensive Primary Care Plus (CPC+)
Version Date: CY 2021]:[CMS Merit-based Incentive Payment System (MIPS)
Version Date: CY 2021]],"*yes*")</f>
        <v>1</v>
      </c>
      <c r="P501" s="197"/>
      <c r="Q501" s="197"/>
      <c r="R501" s="197"/>
      <c r="S501" s="197"/>
      <c r="T501" s="197" t="s">
        <v>1</v>
      </c>
      <c r="U501" s="197"/>
      <c r="V501" s="197"/>
      <c r="W501" s="197"/>
      <c r="X501" s="197"/>
      <c r="Y501" s="197"/>
      <c r="Z501" s="197"/>
      <c r="AA501" s="197"/>
      <c r="AB501" s="197"/>
      <c r="AC501" s="197"/>
      <c r="AD501" s="197"/>
      <c r="AE501" s="197"/>
      <c r="AF501" s="197"/>
      <c r="AG501" s="197"/>
      <c r="AH501" s="197"/>
    </row>
    <row r="502" spans="1:34" s="26" customFormat="1" ht="76.5" customHeight="1">
      <c r="A502" s="141" t="s">
        <v>1360</v>
      </c>
      <c r="B502" s="51" t="s">
        <v>3667</v>
      </c>
      <c r="C502" s="51" t="s">
        <v>97</v>
      </c>
      <c r="D502" s="53" t="s">
        <v>97</v>
      </c>
      <c r="E502" s="181" t="s">
        <v>1995</v>
      </c>
      <c r="F502" s="58"/>
      <c r="G502" s="58"/>
      <c r="H502" s="170" t="s">
        <v>3668</v>
      </c>
      <c r="I502" s="44" t="s">
        <v>3034</v>
      </c>
      <c r="J502" s="44" t="s">
        <v>97</v>
      </c>
      <c r="K502" s="44" t="s">
        <v>1909</v>
      </c>
      <c r="L502" s="44" t="s">
        <v>1916</v>
      </c>
      <c r="M502" s="44" t="s">
        <v>327</v>
      </c>
      <c r="N502" s="44"/>
      <c r="O502" s="43">
        <f>COUNTIF(Table48[[#This Row],[CMMI Comprehensive Primary Care Plus (CPC+)
Version Date: CY 2021]:[CMS Merit-based Incentive Payment System (MIPS)
Version Date: CY 2021]],"*yes*")</f>
        <v>0</v>
      </c>
      <c r="P502" s="197"/>
      <c r="Q502" s="197"/>
      <c r="R502" s="197"/>
      <c r="S502" s="197"/>
      <c r="T502" s="197"/>
      <c r="U502" s="197"/>
      <c r="V502" s="197"/>
      <c r="W502" s="197"/>
      <c r="X502" s="197"/>
      <c r="Y502" s="197"/>
      <c r="Z502" s="197"/>
      <c r="AA502" s="197"/>
      <c r="AB502" s="197"/>
      <c r="AC502" s="197"/>
      <c r="AD502" s="197"/>
      <c r="AE502" s="197"/>
      <c r="AF502" s="197"/>
      <c r="AG502" s="197"/>
      <c r="AH502" s="197"/>
    </row>
    <row r="503" spans="1:34" s="26" customFormat="1" ht="76.5" customHeight="1">
      <c r="A503" s="141" t="s">
        <v>380</v>
      </c>
      <c r="B503" s="51" t="s">
        <v>888</v>
      </c>
      <c r="C503" s="51" t="s">
        <v>97</v>
      </c>
      <c r="D503" s="51" t="s">
        <v>97</v>
      </c>
      <c r="E503" s="181" t="s">
        <v>1685</v>
      </c>
      <c r="F503" s="58" t="s">
        <v>2562</v>
      </c>
      <c r="G503" s="58"/>
      <c r="H503" s="170" t="s">
        <v>889</v>
      </c>
      <c r="I503" s="44" t="s">
        <v>1911</v>
      </c>
      <c r="J503" s="44" t="s">
        <v>1929</v>
      </c>
      <c r="K503" s="44" t="s">
        <v>1909</v>
      </c>
      <c r="L503" s="44" t="s">
        <v>1916</v>
      </c>
      <c r="M503" s="44" t="s">
        <v>1771</v>
      </c>
      <c r="N503" s="44" t="s">
        <v>1</v>
      </c>
      <c r="O503" s="43">
        <f>COUNTIF(Table48[[#This Row],[CMMI Comprehensive Primary Care Plus (CPC+)
Version Date: CY 2021]:[CMS Merit-based Incentive Payment System (MIPS)
Version Date: CY 2021]],"*yes*")</f>
        <v>0</v>
      </c>
      <c r="P503" s="197"/>
      <c r="Q503" s="197"/>
      <c r="R503" s="197"/>
      <c r="S503" s="197"/>
      <c r="T503" s="197"/>
      <c r="U503" s="197"/>
      <c r="V503" s="197"/>
      <c r="W503" s="197"/>
      <c r="X503" s="197"/>
      <c r="Y503" s="197"/>
      <c r="Z503" s="197"/>
      <c r="AA503" s="197"/>
      <c r="AB503" s="197"/>
      <c r="AC503" s="197"/>
      <c r="AD503" s="197"/>
      <c r="AE503" s="197"/>
      <c r="AF503" s="197"/>
      <c r="AG503" s="197"/>
      <c r="AH503" s="197"/>
    </row>
    <row r="504" spans="1:34" s="26" customFormat="1" ht="76.5" customHeight="1">
      <c r="A504" s="141" t="s">
        <v>1363</v>
      </c>
      <c r="B504" s="51" t="s">
        <v>972</v>
      </c>
      <c r="C504" s="51" t="s">
        <v>97</v>
      </c>
      <c r="D504" s="53" t="s">
        <v>97</v>
      </c>
      <c r="E504" s="181" t="s">
        <v>1685</v>
      </c>
      <c r="F504" s="58" t="s">
        <v>2563</v>
      </c>
      <c r="G504" s="58"/>
      <c r="H504" s="170" t="s">
        <v>973</v>
      </c>
      <c r="I504" s="44" t="s">
        <v>1911</v>
      </c>
      <c r="J504" s="44" t="s">
        <v>1929</v>
      </c>
      <c r="K504" s="44" t="s">
        <v>1909</v>
      </c>
      <c r="L504" s="44" t="s">
        <v>1916</v>
      </c>
      <c r="M504" s="44" t="s">
        <v>5</v>
      </c>
      <c r="N504" s="44" t="s">
        <v>1</v>
      </c>
      <c r="O504" s="43">
        <f>COUNTIF(Table48[[#This Row],[CMMI Comprehensive Primary Care Plus (CPC+)
Version Date: CY 2021]:[CMS Merit-based Incentive Payment System (MIPS)
Version Date: CY 2021]],"*yes*")</f>
        <v>0</v>
      </c>
      <c r="P504" s="197"/>
      <c r="Q504" s="197"/>
      <c r="R504" s="197"/>
      <c r="S504" s="197"/>
      <c r="T504" s="197"/>
      <c r="U504" s="197"/>
      <c r="V504" s="197"/>
      <c r="W504" s="197"/>
      <c r="X504" s="197"/>
      <c r="Y504" s="197"/>
      <c r="Z504" s="197"/>
      <c r="AA504" s="197"/>
      <c r="AB504" s="197"/>
      <c r="AC504" s="197"/>
      <c r="AD504" s="197"/>
      <c r="AE504" s="197"/>
      <c r="AF504" s="197"/>
      <c r="AG504" s="197"/>
      <c r="AH504" s="197"/>
    </row>
    <row r="505" spans="1:34" s="26" customFormat="1" ht="76.5" customHeight="1">
      <c r="A505" s="141" t="s">
        <v>1364</v>
      </c>
      <c r="B505" s="51" t="s">
        <v>974</v>
      </c>
      <c r="C505" s="51" t="s">
        <v>97</v>
      </c>
      <c r="D505" s="53" t="s">
        <v>97</v>
      </c>
      <c r="E505" s="181" t="s">
        <v>1685</v>
      </c>
      <c r="F505" s="58" t="s">
        <v>2564</v>
      </c>
      <c r="G505" s="58"/>
      <c r="H505" s="170" t="s">
        <v>975</v>
      </c>
      <c r="I505" s="44" t="s">
        <v>1911</v>
      </c>
      <c r="J505" s="44" t="s">
        <v>1929</v>
      </c>
      <c r="K505" s="44" t="s">
        <v>1909</v>
      </c>
      <c r="L505" s="44" t="s">
        <v>1916</v>
      </c>
      <c r="M505" s="44" t="s">
        <v>1771</v>
      </c>
      <c r="N505" s="44" t="s">
        <v>1</v>
      </c>
      <c r="O505" s="43">
        <f>COUNTIF(Table48[[#This Row],[CMMI Comprehensive Primary Care Plus (CPC+)
Version Date: CY 2021]:[CMS Merit-based Incentive Payment System (MIPS)
Version Date: CY 2021]],"*yes*")</f>
        <v>0</v>
      </c>
      <c r="P505" s="197"/>
      <c r="Q505" s="197"/>
      <c r="R505" s="197"/>
      <c r="S505" s="197"/>
      <c r="T505" s="197"/>
      <c r="U505" s="197"/>
      <c r="V505" s="197"/>
      <c r="W505" s="197"/>
      <c r="X505" s="197"/>
      <c r="Y505" s="197"/>
      <c r="Z505" s="197"/>
      <c r="AA505" s="197"/>
      <c r="AB505" s="197"/>
      <c r="AC505" s="197"/>
      <c r="AD505" s="197"/>
      <c r="AE505" s="197"/>
      <c r="AF505" s="197"/>
      <c r="AG505" s="197"/>
      <c r="AH505" s="197"/>
    </row>
    <row r="506" spans="1:34" s="26" customFormat="1" ht="76.5" customHeight="1">
      <c r="A506" s="141" t="s">
        <v>1365</v>
      </c>
      <c r="B506" s="51" t="s">
        <v>1683</v>
      </c>
      <c r="C506" s="51" t="s">
        <v>97</v>
      </c>
      <c r="D506" s="53" t="s">
        <v>97</v>
      </c>
      <c r="E506" s="181" t="s">
        <v>1685</v>
      </c>
      <c r="F506" s="58" t="s">
        <v>2565</v>
      </c>
      <c r="G506" s="58"/>
      <c r="H506" s="170" t="s">
        <v>1684</v>
      </c>
      <c r="I506" s="44" t="s">
        <v>1911</v>
      </c>
      <c r="J506" s="44" t="s">
        <v>1929</v>
      </c>
      <c r="K506" s="44" t="s">
        <v>1909</v>
      </c>
      <c r="L506" s="44" t="s">
        <v>1916</v>
      </c>
      <c r="M506" s="44" t="s">
        <v>327</v>
      </c>
      <c r="N506" s="44"/>
      <c r="O506" s="43">
        <f>COUNTIF(Table48[[#This Row],[CMMI Comprehensive Primary Care Plus (CPC+)
Version Date: CY 2021]:[CMS Merit-based Incentive Payment System (MIPS)
Version Date: CY 2021]],"*yes*")</f>
        <v>0</v>
      </c>
      <c r="P506" s="197"/>
      <c r="Q506" s="197"/>
      <c r="R506" s="197"/>
      <c r="S506" s="197"/>
      <c r="T506" s="197"/>
      <c r="U506" s="197"/>
      <c r="V506" s="197"/>
      <c r="W506" s="197"/>
      <c r="X506" s="197"/>
      <c r="Y506" s="197"/>
      <c r="Z506" s="197"/>
      <c r="AA506" s="197"/>
      <c r="AB506" s="197"/>
      <c r="AC506" s="197"/>
      <c r="AD506" s="197"/>
      <c r="AE506" s="197"/>
      <c r="AF506" s="197"/>
      <c r="AG506" s="197"/>
      <c r="AH506" s="197"/>
    </row>
    <row r="507" spans="1:34" s="26" customFormat="1" ht="76.5" customHeight="1">
      <c r="A507" s="141" t="s">
        <v>3872</v>
      </c>
      <c r="B507" s="51" t="s">
        <v>2123</v>
      </c>
      <c r="C507" s="51" t="s">
        <v>97</v>
      </c>
      <c r="D507" s="53" t="s">
        <v>97</v>
      </c>
      <c r="E507" s="181" t="s">
        <v>1980</v>
      </c>
      <c r="F507" s="58"/>
      <c r="G507" s="58"/>
      <c r="H507" s="170" t="s">
        <v>2150</v>
      </c>
      <c r="I507" s="44" t="s">
        <v>1940</v>
      </c>
      <c r="J507" s="44" t="s">
        <v>1923</v>
      </c>
      <c r="K507" s="44" t="s">
        <v>1915</v>
      </c>
      <c r="L507" s="44" t="s">
        <v>1916</v>
      </c>
      <c r="M507" s="44" t="s">
        <v>6</v>
      </c>
      <c r="N507" s="44"/>
      <c r="O507" s="196">
        <f>COUNTIF(Table48[[#This Row],[CMMI Comprehensive Primary Care Plus (CPC+)
Version Date: CY 2021]:[CMS Merit-based Incentive Payment System (MIPS)
Version Date: CY 2021]],"*yes*")</f>
        <v>0</v>
      </c>
      <c r="P507" s="197"/>
      <c r="Q507" s="197"/>
      <c r="R507" s="197"/>
      <c r="S507" s="197"/>
      <c r="T507" s="44"/>
      <c r="U507" s="197"/>
      <c r="V507" s="197"/>
      <c r="W507" s="197"/>
      <c r="X507" s="197"/>
      <c r="Y507" s="197"/>
      <c r="Z507" s="197"/>
      <c r="AA507" s="197"/>
      <c r="AB507" s="44"/>
      <c r="AC507" s="197"/>
      <c r="AD507" s="197"/>
      <c r="AE507" s="44"/>
      <c r="AF507" s="197"/>
      <c r="AG507" s="197"/>
      <c r="AH507" s="44" t="s">
        <v>1</v>
      </c>
    </row>
    <row r="508" spans="1:34" s="26" customFormat="1" ht="76.5" customHeight="1">
      <c r="A508" s="141" t="s">
        <v>1374</v>
      </c>
      <c r="B508" s="51" t="s">
        <v>3041</v>
      </c>
      <c r="C508" s="51" t="s">
        <v>97</v>
      </c>
      <c r="D508" s="51" t="s">
        <v>97</v>
      </c>
      <c r="E508" s="181" t="s">
        <v>1980</v>
      </c>
      <c r="F508" s="58"/>
      <c r="G508" s="58"/>
      <c r="H508" s="170" t="s">
        <v>3042</v>
      </c>
      <c r="I508" s="44" t="s">
        <v>1940</v>
      </c>
      <c r="J508" s="44" t="s">
        <v>1917</v>
      </c>
      <c r="K508" s="44" t="s">
        <v>1915</v>
      </c>
      <c r="L508" s="44" t="s">
        <v>1916</v>
      </c>
      <c r="M508" s="44" t="s">
        <v>6</v>
      </c>
      <c r="N508" s="44"/>
      <c r="O508" s="43">
        <f>COUNTIF(Table48[[#This Row],[CMMI Comprehensive Primary Care Plus (CPC+)
Version Date: CY 2021]:[CMS Merit-based Incentive Payment System (MIPS)
Version Date: CY 2021]],"*yes*")</f>
        <v>0</v>
      </c>
      <c r="P508" s="197"/>
      <c r="Q508" s="197"/>
      <c r="R508" s="197"/>
      <c r="S508" s="197"/>
      <c r="T508" s="197"/>
      <c r="U508" s="197"/>
      <c r="V508" s="197"/>
      <c r="W508" s="197"/>
      <c r="X508" s="197"/>
      <c r="Y508" s="197"/>
      <c r="Z508" s="197"/>
      <c r="AA508" s="197"/>
      <c r="AB508" s="197"/>
      <c r="AC508" s="197"/>
      <c r="AD508" s="197"/>
      <c r="AE508" s="197"/>
      <c r="AF508" s="197"/>
      <c r="AG508" s="197"/>
      <c r="AH508" s="197" t="s">
        <v>1</v>
      </c>
    </row>
    <row r="509" spans="1:34" s="26" customFormat="1" ht="76.5" customHeight="1">
      <c r="A509" s="141" t="s">
        <v>1375</v>
      </c>
      <c r="B509" s="51" t="s">
        <v>2539</v>
      </c>
      <c r="C509" s="51" t="s">
        <v>97</v>
      </c>
      <c r="D509" s="53" t="s">
        <v>97</v>
      </c>
      <c r="E509" s="181" t="s">
        <v>1967</v>
      </c>
      <c r="F509" s="58" t="s">
        <v>2568</v>
      </c>
      <c r="G509" s="58"/>
      <c r="H509" s="170" t="s">
        <v>2540</v>
      </c>
      <c r="I509" s="44" t="s">
        <v>3023</v>
      </c>
      <c r="J509" s="44" t="s">
        <v>1926</v>
      </c>
      <c r="K509" s="44" t="s">
        <v>1915</v>
      </c>
      <c r="L509" s="44" t="s">
        <v>1916</v>
      </c>
      <c r="M509" s="44" t="s">
        <v>5</v>
      </c>
      <c r="N509" s="44"/>
      <c r="O509" s="43">
        <f>COUNTIF(Table48[[#This Row],[CMMI Comprehensive Primary Care Plus (CPC+)
Version Date: CY 2021]:[CMS Merit-based Incentive Payment System (MIPS)
Version Date: CY 2021]],"*yes*")</f>
        <v>1</v>
      </c>
      <c r="P509" s="197"/>
      <c r="Q509" s="197"/>
      <c r="R509" s="197"/>
      <c r="S509" s="197"/>
      <c r="T509" s="197"/>
      <c r="U509" s="197"/>
      <c r="V509" s="197"/>
      <c r="W509" s="197" t="s">
        <v>1</v>
      </c>
      <c r="X509" s="197"/>
      <c r="Y509" s="197"/>
      <c r="Z509" s="197"/>
      <c r="AA509" s="197"/>
      <c r="AB509" s="197"/>
      <c r="AC509" s="197"/>
      <c r="AD509" s="197"/>
      <c r="AE509" s="197"/>
      <c r="AF509" s="197"/>
      <c r="AG509" s="197"/>
      <c r="AH509" s="197"/>
    </row>
    <row r="510" spans="1:34" s="26" customFormat="1" ht="76.5" customHeight="1">
      <c r="A510" s="141" t="s">
        <v>1382</v>
      </c>
      <c r="B510" s="51" t="s">
        <v>2541</v>
      </c>
      <c r="C510" s="51" t="s">
        <v>97</v>
      </c>
      <c r="D510" s="51" t="s">
        <v>97</v>
      </c>
      <c r="E510" s="181" t="s">
        <v>1967</v>
      </c>
      <c r="F510" s="58" t="s">
        <v>2569</v>
      </c>
      <c r="G510" s="58"/>
      <c r="H510" s="170" t="s">
        <v>2542</v>
      </c>
      <c r="I510" s="44" t="s">
        <v>3023</v>
      </c>
      <c r="J510" s="44" t="s">
        <v>1926</v>
      </c>
      <c r="K510" s="44" t="s">
        <v>1915</v>
      </c>
      <c r="L510" s="44" t="s">
        <v>1916</v>
      </c>
      <c r="M510" s="44" t="s">
        <v>1771</v>
      </c>
      <c r="N510" s="44"/>
      <c r="O510" s="43">
        <f>COUNTIF(Table48[[#This Row],[CMMI Comprehensive Primary Care Plus (CPC+)
Version Date: CY 2021]:[CMS Merit-based Incentive Payment System (MIPS)
Version Date: CY 2021]],"*yes*")</f>
        <v>1</v>
      </c>
      <c r="P510" s="197"/>
      <c r="Q510" s="197"/>
      <c r="R510" s="197"/>
      <c r="S510" s="197"/>
      <c r="T510" s="197"/>
      <c r="U510" s="197"/>
      <c r="V510" s="197"/>
      <c r="W510" s="197" t="s">
        <v>1</v>
      </c>
      <c r="X510" s="197"/>
      <c r="Y510" s="197"/>
      <c r="Z510" s="197"/>
      <c r="AA510" s="197"/>
      <c r="AB510" s="197"/>
      <c r="AC510" s="197"/>
      <c r="AD510" s="197"/>
      <c r="AE510" s="197"/>
      <c r="AF510" s="197"/>
      <c r="AG510" s="197"/>
      <c r="AH510" s="197"/>
    </row>
    <row r="511" spans="1:34" s="26" customFormat="1" ht="76.5" customHeight="1">
      <c r="A511" s="141" t="s">
        <v>1383</v>
      </c>
      <c r="B511" s="51" t="s">
        <v>1961</v>
      </c>
      <c r="C511" s="51" t="s">
        <v>97</v>
      </c>
      <c r="D511" s="53" t="s">
        <v>97</v>
      </c>
      <c r="E511" s="181" t="s">
        <v>1971</v>
      </c>
      <c r="F511" s="58" t="s">
        <v>2570</v>
      </c>
      <c r="G511" s="58"/>
      <c r="H511" s="170" t="s">
        <v>976</v>
      </c>
      <c r="I511" s="44" t="s">
        <v>3023</v>
      </c>
      <c r="J511" s="44" t="s">
        <v>1908</v>
      </c>
      <c r="K511" s="44" t="s">
        <v>1909</v>
      </c>
      <c r="L511" s="44" t="s">
        <v>1916</v>
      </c>
      <c r="M511" s="44" t="s">
        <v>1771</v>
      </c>
      <c r="N511" s="44"/>
      <c r="O511" s="43">
        <f>COUNTIF(Table48[[#This Row],[CMMI Comprehensive Primary Care Plus (CPC+)
Version Date: CY 2021]:[CMS Merit-based Incentive Payment System (MIPS)
Version Date: CY 2021]],"*yes*")</f>
        <v>1</v>
      </c>
      <c r="P511" s="197"/>
      <c r="Q511" s="197"/>
      <c r="R511" s="197"/>
      <c r="S511" s="197"/>
      <c r="T511" s="44"/>
      <c r="U511" s="197"/>
      <c r="V511" s="197"/>
      <c r="W511" s="197" t="s">
        <v>1</v>
      </c>
      <c r="X511" s="197"/>
      <c r="Y511" s="197"/>
      <c r="Z511" s="197"/>
      <c r="AA511" s="197"/>
      <c r="AB511" s="44"/>
      <c r="AC511" s="197"/>
      <c r="AD511" s="197"/>
      <c r="AE511" s="44"/>
      <c r="AF511" s="197"/>
      <c r="AG511" s="197"/>
      <c r="AH511" s="44"/>
    </row>
    <row r="512" spans="1:34" s="26" customFormat="1" ht="76.5" customHeight="1">
      <c r="A512" s="141" t="s">
        <v>1385</v>
      </c>
      <c r="B512" s="51" t="s">
        <v>977</v>
      </c>
      <c r="C512" s="51" t="s">
        <v>97</v>
      </c>
      <c r="D512" s="53" t="s">
        <v>97</v>
      </c>
      <c r="E512" s="181" t="s">
        <v>1971</v>
      </c>
      <c r="F512" s="58" t="s">
        <v>2571</v>
      </c>
      <c r="G512" s="58"/>
      <c r="H512" s="170" t="s">
        <v>3243</v>
      </c>
      <c r="I512" s="44" t="s">
        <v>3023</v>
      </c>
      <c r="J512" s="44" t="s">
        <v>1908</v>
      </c>
      <c r="K512" s="44" t="s">
        <v>1909</v>
      </c>
      <c r="L512" s="44" t="s">
        <v>1916</v>
      </c>
      <c r="M512" s="44" t="s">
        <v>5</v>
      </c>
      <c r="N512" s="44"/>
      <c r="O512" s="43">
        <f>COUNTIF(Table48[[#This Row],[CMMI Comprehensive Primary Care Plus (CPC+)
Version Date: CY 2021]:[CMS Merit-based Incentive Payment System (MIPS)
Version Date: CY 2021]],"*yes*")</f>
        <v>1</v>
      </c>
      <c r="P512" s="197"/>
      <c r="Q512" s="197"/>
      <c r="R512" s="197"/>
      <c r="S512" s="197"/>
      <c r="T512" s="197"/>
      <c r="U512" s="197"/>
      <c r="V512" s="197"/>
      <c r="W512" s="197" t="s">
        <v>1</v>
      </c>
      <c r="X512" s="197"/>
      <c r="Y512" s="197"/>
      <c r="Z512" s="197"/>
      <c r="AA512" s="197"/>
      <c r="AB512" s="197"/>
      <c r="AC512" s="197"/>
      <c r="AD512" s="197"/>
      <c r="AE512" s="197"/>
      <c r="AF512" s="197"/>
      <c r="AG512" s="197"/>
      <c r="AH512" s="197"/>
    </row>
    <row r="513" spans="1:34" s="26" customFormat="1" ht="76.5" customHeight="1">
      <c r="A513" s="141" t="s">
        <v>381</v>
      </c>
      <c r="B513" s="51" t="s">
        <v>978</v>
      </c>
      <c r="C513" s="51" t="s">
        <v>97</v>
      </c>
      <c r="D513" s="51" t="s">
        <v>97</v>
      </c>
      <c r="E513" s="181" t="s">
        <v>1971</v>
      </c>
      <c r="F513" s="58" t="s">
        <v>2572</v>
      </c>
      <c r="G513" s="58"/>
      <c r="H513" s="170" t="s">
        <v>979</v>
      </c>
      <c r="I513" s="44" t="s">
        <v>1907</v>
      </c>
      <c r="J513" s="44" t="s">
        <v>1908</v>
      </c>
      <c r="K513" s="44" t="s">
        <v>1909</v>
      </c>
      <c r="L513" s="44" t="s">
        <v>1916</v>
      </c>
      <c r="M513" s="44" t="s">
        <v>5</v>
      </c>
      <c r="N513" s="44"/>
      <c r="O513" s="43">
        <f>COUNTIF(Table48[[#This Row],[CMMI Comprehensive Primary Care Plus (CPC+)
Version Date: CY 2021]:[CMS Merit-based Incentive Payment System (MIPS)
Version Date: CY 2021]],"*yes*")</f>
        <v>0</v>
      </c>
      <c r="P513" s="197"/>
      <c r="Q513" s="197"/>
      <c r="R513" s="197"/>
      <c r="S513" s="197"/>
      <c r="T513" s="197"/>
      <c r="U513" s="197"/>
      <c r="V513" s="197"/>
      <c r="W513" s="197"/>
      <c r="X513" s="197"/>
      <c r="Y513" s="197"/>
      <c r="Z513" s="197"/>
      <c r="AA513" s="197"/>
      <c r="AB513" s="197"/>
      <c r="AC513" s="197"/>
      <c r="AD513" s="197"/>
      <c r="AE513" s="197"/>
      <c r="AF513" s="197"/>
      <c r="AG513" s="197"/>
      <c r="AH513" s="197"/>
    </row>
    <row r="514" spans="1:34" s="26" customFormat="1" ht="76.5" customHeight="1">
      <c r="A514" s="141" t="s">
        <v>1386</v>
      </c>
      <c r="B514" s="51" t="s">
        <v>980</v>
      </c>
      <c r="C514" s="51" t="s">
        <v>97</v>
      </c>
      <c r="D514" s="51" t="s">
        <v>97</v>
      </c>
      <c r="E514" s="181" t="s">
        <v>1971</v>
      </c>
      <c r="F514" s="58" t="s">
        <v>2573</v>
      </c>
      <c r="G514" s="58"/>
      <c r="H514" s="170" t="s">
        <v>981</v>
      </c>
      <c r="I514" s="44" t="s">
        <v>1907</v>
      </c>
      <c r="J514" s="44" t="s">
        <v>1908</v>
      </c>
      <c r="K514" s="44" t="s">
        <v>1909</v>
      </c>
      <c r="L514" s="44" t="s">
        <v>1916</v>
      </c>
      <c r="M514" s="44" t="s">
        <v>5</v>
      </c>
      <c r="N514" s="44"/>
      <c r="O514" s="43">
        <f>COUNTIF(Table48[[#This Row],[CMMI Comprehensive Primary Care Plus (CPC+)
Version Date: CY 2021]:[CMS Merit-based Incentive Payment System (MIPS)
Version Date: CY 2021]],"*yes*")</f>
        <v>0</v>
      </c>
      <c r="P514" s="197"/>
      <c r="Q514" s="197"/>
      <c r="R514" s="197"/>
      <c r="S514" s="197"/>
      <c r="T514" s="197"/>
      <c r="U514" s="197"/>
      <c r="V514" s="197"/>
      <c r="W514" s="197"/>
      <c r="X514" s="197"/>
      <c r="Y514" s="197"/>
      <c r="Z514" s="197"/>
      <c r="AA514" s="197"/>
      <c r="AB514" s="197"/>
      <c r="AC514" s="197"/>
      <c r="AD514" s="197"/>
      <c r="AE514" s="197"/>
      <c r="AF514" s="197"/>
      <c r="AG514" s="197"/>
      <c r="AH514" s="197"/>
    </row>
    <row r="515" spans="1:34" s="26" customFormat="1" ht="76.5" customHeight="1">
      <c r="A515" s="141" t="s">
        <v>1391</v>
      </c>
      <c r="B515" s="51" t="s">
        <v>2209</v>
      </c>
      <c r="C515" s="51" t="s">
        <v>97</v>
      </c>
      <c r="D515" s="53" t="s">
        <v>97</v>
      </c>
      <c r="E515" s="181" t="s">
        <v>1995</v>
      </c>
      <c r="F515" s="58"/>
      <c r="G515" s="58"/>
      <c r="H515" s="170" t="s">
        <v>2062</v>
      </c>
      <c r="I515" s="44" t="s">
        <v>3034</v>
      </c>
      <c r="J515" s="44" t="s">
        <v>97</v>
      </c>
      <c r="K515" s="44" t="s">
        <v>1909</v>
      </c>
      <c r="L515" s="44" t="s">
        <v>1916</v>
      </c>
      <c r="M515" s="44" t="s">
        <v>5</v>
      </c>
      <c r="N515" s="44"/>
      <c r="O515" s="43">
        <f>COUNTIF(Table48[[#This Row],[CMMI Comprehensive Primary Care Plus (CPC+)
Version Date: CY 2021]:[CMS Merit-based Incentive Payment System (MIPS)
Version Date: CY 2021]],"*yes*")</f>
        <v>0</v>
      </c>
      <c r="P515" s="197"/>
      <c r="Q515" s="197"/>
      <c r="R515" s="197"/>
      <c r="S515" s="197"/>
      <c r="T515" s="197"/>
      <c r="U515" s="197"/>
      <c r="V515" s="197"/>
      <c r="W515" s="197"/>
      <c r="X515" s="197"/>
      <c r="Y515" s="197"/>
      <c r="Z515" s="197"/>
      <c r="AA515" s="197"/>
      <c r="AB515" s="197"/>
      <c r="AC515" s="197"/>
      <c r="AD515" s="197"/>
      <c r="AE515" s="197"/>
      <c r="AF515" s="197"/>
      <c r="AG515" s="197"/>
      <c r="AH515" s="197" t="s">
        <v>1</v>
      </c>
    </row>
    <row r="516" spans="1:34" s="26" customFormat="1" ht="76.5" customHeight="1">
      <c r="A516" s="141" t="s">
        <v>2158</v>
      </c>
      <c r="B516" s="51" t="s">
        <v>2227</v>
      </c>
      <c r="C516" s="51" t="s">
        <v>97</v>
      </c>
      <c r="D516" s="51" t="s">
        <v>97</v>
      </c>
      <c r="E516" s="181" t="s">
        <v>1995</v>
      </c>
      <c r="F516" s="54"/>
      <c r="G516" s="54"/>
      <c r="H516" s="170" t="s">
        <v>2258</v>
      </c>
      <c r="I516" s="44" t="s">
        <v>3034</v>
      </c>
      <c r="J516" s="44" t="s">
        <v>1912</v>
      </c>
      <c r="K516" s="44" t="s">
        <v>1909</v>
      </c>
      <c r="L516" s="44" t="s">
        <v>1916</v>
      </c>
      <c r="M516" s="44" t="s">
        <v>327</v>
      </c>
      <c r="N516" s="44" t="s">
        <v>1</v>
      </c>
      <c r="O516" s="43">
        <f>COUNTIF(Table48[[#This Row],[CMMI Comprehensive Primary Care Plus (CPC+)
Version Date: CY 2021]:[CMS Merit-based Incentive Payment System (MIPS)
Version Date: CY 2021]],"*yes*")</f>
        <v>0</v>
      </c>
      <c r="P516" s="197"/>
      <c r="Q516" s="197"/>
      <c r="R516" s="197"/>
      <c r="S516" s="197"/>
      <c r="T516" s="197"/>
      <c r="U516" s="197"/>
      <c r="V516" s="197"/>
      <c r="W516" s="197"/>
      <c r="X516" s="197"/>
      <c r="Y516" s="197"/>
      <c r="Z516" s="197"/>
      <c r="AA516" s="197"/>
      <c r="AB516" s="197"/>
      <c r="AC516" s="197"/>
      <c r="AD516" s="197"/>
      <c r="AE516" s="197"/>
      <c r="AF516" s="197"/>
      <c r="AG516" s="197" t="s">
        <v>3652</v>
      </c>
      <c r="AH516" s="197"/>
    </row>
    <row r="517" spans="1:34" s="26" customFormat="1" ht="76.5" customHeight="1">
      <c r="A517" s="141" t="s">
        <v>1395</v>
      </c>
      <c r="B517" s="51" t="s">
        <v>1664</v>
      </c>
      <c r="C517" s="51" t="s">
        <v>97</v>
      </c>
      <c r="D517" s="51" t="s">
        <v>97</v>
      </c>
      <c r="E517" s="181" t="s">
        <v>1668</v>
      </c>
      <c r="F517" s="58" t="s">
        <v>2574</v>
      </c>
      <c r="G517" s="58"/>
      <c r="H517" s="170" t="s">
        <v>2079</v>
      </c>
      <c r="I517" s="44" t="s">
        <v>1907</v>
      </c>
      <c r="J517" s="44" t="s">
        <v>1930</v>
      </c>
      <c r="K517" s="44" t="s">
        <v>1909</v>
      </c>
      <c r="L517" s="44" t="s">
        <v>1920</v>
      </c>
      <c r="M517" s="44" t="s">
        <v>327</v>
      </c>
      <c r="N517" s="44" t="s">
        <v>1</v>
      </c>
      <c r="O517" s="43">
        <f>COUNTIF(Table48[[#This Row],[CMMI Comprehensive Primary Care Plus (CPC+)
Version Date: CY 2021]:[CMS Merit-based Incentive Payment System (MIPS)
Version Date: CY 2021]],"*yes*")</f>
        <v>1</v>
      </c>
      <c r="P517" s="197"/>
      <c r="Q517" s="197"/>
      <c r="R517" s="197"/>
      <c r="S517" s="197"/>
      <c r="T517" s="197"/>
      <c r="U517" s="197"/>
      <c r="V517" s="197"/>
      <c r="W517" s="197" t="s">
        <v>1</v>
      </c>
      <c r="X517" s="197" t="s">
        <v>2499</v>
      </c>
      <c r="Y517" s="197"/>
      <c r="Z517" s="197"/>
      <c r="AA517" s="197"/>
      <c r="AB517" s="197"/>
      <c r="AC517" s="197"/>
      <c r="AD517" s="197"/>
      <c r="AE517" s="197"/>
      <c r="AF517" s="197"/>
      <c r="AG517" s="197"/>
      <c r="AH517" s="197"/>
    </row>
    <row r="518" spans="1:34" s="26" customFormat="1" ht="76.5" customHeight="1">
      <c r="A518" s="141" t="s">
        <v>3186</v>
      </c>
      <c r="B518" s="51" t="s">
        <v>1729</v>
      </c>
      <c r="C518" s="51" t="s">
        <v>97</v>
      </c>
      <c r="D518" s="53" t="s">
        <v>97</v>
      </c>
      <c r="E518" s="181" t="s">
        <v>1816</v>
      </c>
      <c r="F518" s="54"/>
      <c r="G518" s="54"/>
      <c r="H518" s="170" t="s">
        <v>1811</v>
      </c>
      <c r="I518" s="44" t="s">
        <v>1940</v>
      </c>
      <c r="J518" s="44" t="s">
        <v>1912</v>
      </c>
      <c r="K518" s="44" t="s">
        <v>1909</v>
      </c>
      <c r="L518" s="44" t="s">
        <v>1950</v>
      </c>
      <c r="M518" s="44" t="s">
        <v>5</v>
      </c>
      <c r="N518" s="44"/>
      <c r="O518" s="43">
        <f>COUNTIF(Table48[[#This Row],[CMMI Comprehensive Primary Care Plus (CPC+)
Version Date: CY 2021]:[CMS Merit-based Incentive Payment System (MIPS)
Version Date: CY 2021]],"*yes*")</f>
        <v>0</v>
      </c>
      <c r="P518" s="197"/>
      <c r="Q518" s="197"/>
      <c r="R518" s="197"/>
      <c r="S518" s="197"/>
      <c r="T518" s="197"/>
      <c r="U518" s="197"/>
      <c r="V518" s="197"/>
      <c r="W518" s="197"/>
      <c r="X518" s="197"/>
      <c r="Y518" s="197"/>
      <c r="Z518" s="197"/>
      <c r="AA518" s="197"/>
      <c r="AB518" s="197"/>
      <c r="AC518" s="197"/>
      <c r="AD518" s="197"/>
      <c r="AE518" s="197"/>
      <c r="AF518" s="197"/>
      <c r="AG518" s="197"/>
      <c r="AH518" s="197" t="s">
        <v>1730</v>
      </c>
    </row>
    <row r="519" spans="1:34" s="26" customFormat="1" ht="76.5" customHeight="1">
      <c r="A519" s="141" t="s">
        <v>3875</v>
      </c>
      <c r="B519" s="51" t="s">
        <v>3876</v>
      </c>
      <c r="C519" s="51" t="s">
        <v>97</v>
      </c>
      <c r="D519" s="51" t="s">
        <v>97</v>
      </c>
      <c r="E519" s="181" t="s">
        <v>1995</v>
      </c>
      <c r="F519" s="54"/>
      <c r="G519" s="54"/>
      <c r="H519" s="170" t="s">
        <v>3877</v>
      </c>
      <c r="I519" s="44" t="s">
        <v>1911</v>
      </c>
      <c r="J519" s="44" t="s">
        <v>1912</v>
      </c>
      <c r="K519" s="44" t="s">
        <v>1909</v>
      </c>
      <c r="L519" s="44" t="s">
        <v>2230</v>
      </c>
      <c r="M519" s="44" t="s">
        <v>5</v>
      </c>
      <c r="N519" s="44"/>
      <c r="O519" s="196">
        <f>COUNTIF(Table48[[#This Row],[CMMI Comprehensive Primary Care Plus (CPC+)
Version Date: CY 2021]:[CMS Merit-based Incentive Payment System (MIPS)
Version Date: CY 2021]],"*yes*")</f>
        <v>0</v>
      </c>
      <c r="P519" s="197"/>
      <c r="Q519" s="197"/>
      <c r="R519" s="197"/>
      <c r="S519" s="197"/>
      <c r="T519" s="44"/>
      <c r="U519" s="197"/>
      <c r="V519" s="197"/>
      <c r="W519" s="197"/>
      <c r="X519" s="197" t="s">
        <v>3539</v>
      </c>
      <c r="Y519" s="197"/>
      <c r="Z519" s="197"/>
      <c r="AA519" s="197"/>
      <c r="AB519" s="44"/>
      <c r="AC519" s="197"/>
      <c r="AD519" s="197"/>
      <c r="AE519" s="44"/>
      <c r="AF519" s="197"/>
      <c r="AG519" s="197"/>
      <c r="AH519" s="44"/>
    </row>
    <row r="520" spans="1:34" s="26" customFormat="1" ht="76.5" customHeight="1">
      <c r="A520" s="141" t="s">
        <v>1402</v>
      </c>
      <c r="B520" s="51" t="s">
        <v>3676</v>
      </c>
      <c r="C520" s="51" t="s">
        <v>97</v>
      </c>
      <c r="D520" s="51" t="s">
        <v>97</v>
      </c>
      <c r="E520" s="181" t="s">
        <v>1980</v>
      </c>
      <c r="F520" s="58"/>
      <c r="G520" s="58"/>
      <c r="H520" s="170" t="s">
        <v>3677</v>
      </c>
      <c r="I520" s="44" t="s">
        <v>1940</v>
      </c>
      <c r="J520" s="44" t="s">
        <v>97</v>
      </c>
      <c r="K520" s="44" t="s">
        <v>1915</v>
      </c>
      <c r="L520" s="44" t="s">
        <v>1916</v>
      </c>
      <c r="M520" s="44" t="s">
        <v>6</v>
      </c>
      <c r="N520" s="44"/>
      <c r="O520" s="43">
        <f>COUNTIF(Table48[[#This Row],[CMMI Comprehensive Primary Care Plus (CPC+)
Version Date: CY 2021]:[CMS Merit-based Incentive Payment System (MIPS)
Version Date: CY 2021]],"*yes*")</f>
        <v>0</v>
      </c>
      <c r="P520" s="197"/>
      <c r="Q520" s="197"/>
      <c r="R520" s="197"/>
      <c r="S520" s="197"/>
      <c r="T520" s="197"/>
      <c r="U520" s="197"/>
      <c r="V520" s="197"/>
      <c r="W520" s="197"/>
      <c r="X520" s="197"/>
      <c r="Y520" s="197"/>
      <c r="Z520" s="197"/>
      <c r="AA520" s="197"/>
      <c r="AB520" s="197"/>
      <c r="AC520" s="197"/>
      <c r="AD520" s="197"/>
      <c r="AE520" s="197"/>
      <c r="AF520" s="197"/>
      <c r="AG520" s="197"/>
      <c r="AH520" s="197"/>
    </row>
    <row r="521" spans="1:34" s="26" customFormat="1" ht="76.5" customHeight="1">
      <c r="A521" s="141" t="s">
        <v>660</v>
      </c>
      <c r="B521" s="51" t="s">
        <v>2224</v>
      </c>
      <c r="C521" s="51" t="s">
        <v>97</v>
      </c>
      <c r="D521" s="51" t="s">
        <v>97</v>
      </c>
      <c r="E521" s="181" t="s">
        <v>1995</v>
      </c>
      <c r="F521" s="54"/>
      <c r="G521" s="54"/>
      <c r="H521" s="170" t="s">
        <v>2257</v>
      </c>
      <c r="I521" s="44" t="s">
        <v>1924</v>
      </c>
      <c r="J521" s="44" t="s">
        <v>1925</v>
      </c>
      <c r="K521" s="44" t="s">
        <v>1909</v>
      </c>
      <c r="L521" s="44" t="s">
        <v>1916</v>
      </c>
      <c r="M521" s="44" t="s">
        <v>1771</v>
      </c>
      <c r="N521" s="44"/>
      <c r="O521" s="43">
        <f>COUNTIF(Table48[[#This Row],[CMMI Comprehensive Primary Care Plus (CPC+)
Version Date: CY 2021]:[CMS Merit-based Incentive Payment System (MIPS)
Version Date: CY 2021]],"*yes*")</f>
        <v>0</v>
      </c>
      <c r="P521" s="197"/>
      <c r="Q521" s="197"/>
      <c r="R521" s="197"/>
      <c r="S521" s="197"/>
      <c r="T521" s="197"/>
      <c r="U521" s="197"/>
      <c r="V521" s="197"/>
      <c r="W521" s="197"/>
      <c r="X521" s="197"/>
      <c r="Y521" s="197"/>
      <c r="Z521" s="197"/>
      <c r="AA521" s="197"/>
      <c r="AB521" s="197"/>
      <c r="AC521" s="197"/>
      <c r="AD521" s="197"/>
      <c r="AE521" s="197"/>
      <c r="AF521" s="197"/>
      <c r="AG521" s="197"/>
      <c r="AH521" s="197"/>
    </row>
    <row r="522" spans="1:34" s="26" customFormat="1" ht="76.5" customHeight="1">
      <c r="A522" s="141" t="s">
        <v>1407</v>
      </c>
      <c r="B522" s="51" t="s">
        <v>2394</v>
      </c>
      <c r="C522" s="51" t="s">
        <v>97</v>
      </c>
      <c r="D522" s="53" t="s">
        <v>97</v>
      </c>
      <c r="E522" s="181" t="s">
        <v>2841</v>
      </c>
      <c r="F522" s="58"/>
      <c r="G522" s="58"/>
      <c r="H522" s="170" t="s">
        <v>1498</v>
      </c>
      <c r="I522" s="44" t="s">
        <v>1940</v>
      </c>
      <c r="J522" s="44" t="s">
        <v>1925</v>
      </c>
      <c r="K522" s="44" t="s">
        <v>1915</v>
      </c>
      <c r="L522" s="44" t="s">
        <v>1916</v>
      </c>
      <c r="M522" s="44" t="s">
        <v>5</v>
      </c>
      <c r="N522" s="44"/>
      <c r="O522" s="43">
        <f>COUNTIF(Table48[[#This Row],[CMMI Comprehensive Primary Care Plus (CPC+)
Version Date: CY 2021]:[CMS Merit-based Incentive Payment System (MIPS)
Version Date: CY 2021]],"*yes*")</f>
        <v>0</v>
      </c>
      <c r="P522" s="197"/>
      <c r="Q522" s="197"/>
      <c r="R522" s="197"/>
      <c r="S522" s="197"/>
      <c r="T522" s="197"/>
      <c r="U522" s="197"/>
      <c r="V522" s="197"/>
      <c r="W522" s="197"/>
      <c r="X522" s="197"/>
      <c r="Y522" s="197"/>
      <c r="Z522" s="197"/>
      <c r="AA522" s="197"/>
      <c r="AB522" s="197"/>
      <c r="AC522" s="197"/>
      <c r="AD522" s="197"/>
      <c r="AE522" s="197"/>
      <c r="AF522" s="197"/>
      <c r="AG522" s="197"/>
      <c r="AH522" s="197"/>
    </row>
    <row r="523" spans="1:34" s="26" customFormat="1" ht="76.5" customHeight="1">
      <c r="A523" s="141" t="s">
        <v>1413</v>
      </c>
      <c r="B523" s="51" t="s">
        <v>208</v>
      </c>
      <c r="C523" s="51" t="s">
        <v>97</v>
      </c>
      <c r="D523" s="53" t="s">
        <v>97</v>
      </c>
      <c r="E523" s="181" t="s">
        <v>1995</v>
      </c>
      <c r="F523" s="58"/>
      <c r="G523" s="58"/>
      <c r="H523" s="170" t="s">
        <v>1497</v>
      </c>
      <c r="I523" s="44" t="s">
        <v>1940</v>
      </c>
      <c r="J523" s="44" t="s">
        <v>97</v>
      </c>
      <c r="K523" s="44" t="s">
        <v>1934</v>
      </c>
      <c r="L523" s="44" t="s">
        <v>1950</v>
      </c>
      <c r="M523" s="44" t="s">
        <v>5</v>
      </c>
      <c r="N523" s="44"/>
      <c r="O523" s="43">
        <f>COUNTIF(Table48[[#This Row],[CMMI Comprehensive Primary Care Plus (CPC+)
Version Date: CY 2021]:[CMS Merit-based Incentive Payment System (MIPS)
Version Date: CY 2021]],"*yes*")</f>
        <v>2</v>
      </c>
      <c r="P523" s="197"/>
      <c r="Q523" s="197" t="s">
        <v>2830</v>
      </c>
      <c r="R523" s="197"/>
      <c r="S523" s="197"/>
      <c r="T523" s="197" t="s">
        <v>2027</v>
      </c>
      <c r="U523" s="197"/>
      <c r="V523" s="197"/>
      <c r="W523" s="197"/>
      <c r="X523" s="197"/>
      <c r="Y523" s="197"/>
      <c r="Z523" s="197"/>
      <c r="AA523" s="197"/>
      <c r="AB523" s="197"/>
      <c r="AC523" s="197"/>
      <c r="AD523" s="197" t="s">
        <v>2027</v>
      </c>
      <c r="AE523" s="197"/>
      <c r="AF523" s="197"/>
      <c r="AG523" s="197"/>
      <c r="AH523" s="197" t="s">
        <v>2027</v>
      </c>
    </row>
    <row r="524" spans="1:34" s="26" customFormat="1" ht="76.5" customHeight="1">
      <c r="A524" s="141" t="s">
        <v>1416</v>
      </c>
      <c r="B524" s="51" t="s">
        <v>3247</v>
      </c>
      <c r="C524" s="51" t="s">
        <v>97</v>
      </c>
      <c r="D524" s="51" t="s">
        <v>97</v>
      </c>
      <c r="E524" s="181" t="s">
        <v>585</v>
      </c>
      <c r="F524" s="58"/>
      <c r="G524" s="58"/>
      <c r="H524" s="170" t="s">
        <v>3678</v>
      </c>
      <c r="I524" s="44" t="s">
        <v>1940</v>
      </c>
      <c r="J524" s="44" t="s">
        <v>1925</v>
      </c>
      <c r="K524" s="44" t="s">
        <v>1915</v>
      </c>
      <c r="L524" s="44" t="s">
        <v>1916</v>
      </c>
      <c r="M524" s="44" t="s">
        <v>5</v>
      </c>
      <c r="N524" s="44"/>
      <c r="O524" s="43">
        <f>COUNTIF(Table48[[#This Row],[CMMI Comprehensive Primary Care Plus (CPC+)
Version Date: CY 2021]:[CMS Merit-based Incentive Payment System (MIPS)
Version Date: CY 2021]],"*yes*")</f>
        <v>1</v>
      </c>
      <c r="P524" s="197"/>
      <c r="Q524" s="197"/>
      <c r="R524" s="197"/>
      <c r="S524" s="197"/>
      <c r="T524" s="44"/>
      <c r="U524" s="197"/>
      <c r="V524" s="197" t="s">
        <v>2886</v>
      </c>
      <c r="W524" s="197"/>
      <c r="X524" s="197"/>
      <c r="Y524" s="197"/>
      <c r="Z524" s="197"/>
      <c r="AA524" s="197"/>
      <c r="AB524" s="44"/>
      <c r="AC524" s="197"/>
      <c r="AD524" s="197"/>
      <c r="AE524" s="44"/>
      <c r="AF524" s="197"/>
      <c r="AG524" s="197"/>
      <c r="AH524" s="44"/>
    </row>
    <row r="525" spans="1:34" s="26" customFormat="1" ht="76.5" customHeight="1">
      <c r="A525" s="141" t="s">
        <v>1418</v>
      </c>
      <c r="B525" s="51" t="s">
        <v>986</v>
      </c>
      <c r="C525" s="51" t="s">
        <v>97</v>
      </c>
      <c r="D525" s="51" t="s">
        <v>97</v>
      </c>
      <c r="E525" s="181" t="s">
        <v>2000</v>
      </c>
      <c r="F525" s="54" t="s">
        <v>2793</v>
      </c>
      <c r="G525" s="54"/>
      <c r="H525" s="170" t="s">
        <v>1547</v>
      </c>
      <c r="I525" s="44" t="s">
        <v>3034</v>
      </c>
      <c r="J525" s="44" t="s">
        <v>1930</v>
      </c>
      <c r="K525" s="44" t="s">
        <v>1915</v>
      </c>
      <c r="L525" s="44" t="s">
        <v>1916</v>
      </c>
      <c r="M525" s="44" t="s">
        <v>1771</v>
      </c>
      <c r="N525" s="44" t="s">
        <v>1</v>
      </c>
      <c r="O525" s="43">
        <f>COUNTIF(Table48[[#This Row],[CMMI Comprehensive Primary Care Plus (CPC+)
Version Date: CY 2021]:[CMS Merit-based Incentive Payment System (MIPS)
Version Date: CY 2021]],"*yes*")</f>
        <v>0</v>
      </c>
      <c r="P525" s="197"/>
      <c r="Q525" s="197"/>
      <c r="R525" s="197"/>
      <c r="S525" s="197"/>
      <c r="T525" s="197"/>
      <c r="U525" s="197"/>
      <c r="V525" s="197"/>
      <c r="W525" s="197"/>
      <c r="X525" s="197" t="s">
        <v>2499</v>
      </c>
      <c r="Y525" s="197"/>
      <c r="Z525" s="197"/>
      <c r="AA525" s="197"/>
      <c r="AB525" s="197"/>
      <c r="AC525" s="197"/>
      <c r="AD525" s="197"/>
      <c r="AE525" s="197"/>
      <c r="AF525" s="197"/>
      <c r="AG525" s="197"/>
      <c r="AH525" s="197"/>
    </row>
    <row r="526" spans="1:34" s="26" customFormat="1" ht="76.5" customHeight="1">
      <c r="A526" s="141" t="s">
        <v>1421</v>
      </c>
      <c r="B526" s="51" t="s">
        <v>1017</v>
      </c>
      <c r="C526" s="51" t="s">
        <v>97</v>
      </c>
      <c r="D526" s="51" t="s">
        <v>97</v>
      </c>
      <c r="E526" s="181" t="s">
        <v>1969</v>
      </c>
      <c r="F526" s="58" t="s">
        <v>2577</v>
      </c>
      <c r="G526" s="58"/>
      <c r="H526" s="170" t="s">
        <v>1018</v>
      </c>
      <c r="I526" s="44" t="s">
        <v>1911</v>
      </c>
      <c r="J526" s="44" t="s">
        <v>1938</v>
      </c>
      <c r="K526" s="44" t="s">
        <v>1909</v>
      </c>
      <c r="L526" s="44" t="s">
        <v>1916</v>
      </c>
      <c r="M526" s="44" t="s">
        <v>1771</v>
      </c>
      <c r="N526" s="44"/>
      <c r="O526" s="43">
        <f>COUNTIF(Table48[[#This Row],[CMMI Comprehensive Primary Care Plus (CPC+)
Version Date: CY 2021]:[CMS Merit-based Incentive Payment System (MIPS)
Version Date: CY 2021]],"*yes*")</f>
        <v>1</v>
      </c>
      <c r="P526" s="197"/>
      <c r="Q526" s="197"/>
      <c r="R526" s="197"/>
      <c r="S526" s="197"/>
      <c r="T526" s="197"/>
      <c r="U526" s="197"/>
      <c r="V526" s="197"/>
      <c r="W526" s="197" t="s">
        <v>1</v>
      </c>
      <c r="X526" s="197"/>
      <c r="Y526" s="197"/>
      <c r="Z526" s="197"/>
      <c r="AA526" s="197"/>
      <c r="AB526" s="197"/>
      <c r="AC526" s="197"/>
      <c r="AD526" s="197"/>
      <c r="AE526" s="197"/>
      <c r="AF526" s="197"/>
      <c r="AG526" s="197"/>
      <c r="AH526" s="197"/>
    </row>
    <row r="527" spans="1:34" s="26" customFormat="1" ht="76.5" customHeight="1">
      <c r="A527" s="141" t="s">
        <v>1623</v>
      </c>
      <c r="B527" s="51" t="s">
        <v>2211</v>
      </c>
      <c r="C527" s="51" t="s">
        <v>97</v>
      </c>
      <c r="D527" s="53" t="s">
        <v>97</v>
      </c>
      <c r="E527" s="181" t="s">
        <v>1995</v>
      </c>
      <c r="F527" s="54"/>
      <c r="G527" s="54"/>
      <c r="H527" s="170" t="s">
        <v>2248</v>
      </c>
      <c r="I527" s="44" t="s">
        <v>3034</v>
      </c>
      <c r="J527" s="44" t="s">
        <v>3124</v>
      </c>
      <c r="K527" s="44" t="s">
        <v>1913</v>
      </c>
      <c r="L527" s="44" t="s">
        <v>1910</v>
      </c>
      <c r="M527" s="44" t="s">
        <v>5</v>
      </c>
      <c r="N527" s="44"/>
      <c r="O527" s="43">
        <f>COUNTIF(Table48[[#This Row],[CMMI Comprehensive Primary Care Plus (CPC+)
Version Date: CY 2021]:[CMS Merit-based Incentive Payment System (MIPS)
Version Date: CY 2021]],"*yes*")</f>
        <v>0</v>
      </c>
      <c r="P527" s="197"/>
      <c r="Q527" s="197"/>
      <c r="R527" s="197"/>
      <c r="S527" s="197"/>
      <c r="T527" s="197"/>
      <c r="U527" s="197"/>
      <c r="V527" s="197"/>
      <c r="W527" s="197"/>
      <c r="X527" s="197"/>
      <c r="Y527" s="197"/>
      <c r="Z527" s="197"/>
      <c r="AA527" s="197"/>
      <c r="AB527" s="197"/>
      <c r="AC527" s="197"/>
      <c r="AD527" s="197"/>
      <c r="AE527" s="197"/>
      <c r="AF527" s="197"/>
      <c r="AG527" s="197"/>
      <c r="AH527" s="197"/>
    </row>
    <row r="528" spans="1:34" s="26" customFormat="1" ht="76.5" customHeight="1">
      <c r="A528" s="141" t="s">
        <v>1624</v>
      </c>
      <c r="B528" s="51" t="s">
        <v>1019</v>
      </c>
      <c r="C528" s="51" t="s">
        <v>97</v>
      </c>
      <c r="D528" s="51" t="s">
        <v>97</v>
      </c>
      <c r="E528" s="181" t="s">
        <v>1668</v>
      </c>
      <c r="F528" s="54" t="s">
        <v>2580</v>
      </c>
      <c r="G528" s="54"/>
      <c r="H528" s="170" t="s">
        <v>1020</v>
      </c>
      <c r="I528" s="44" t="s">
        <v>3034</v>
      </c>
      <c r="J528" s="44" t="s">
        <v>1908</v>
      </c>
      <c r="K528" s="44" t="s">
        <v>1909</v>
      </c>
      <c r="L528" s="44" t="s">
        <v>1950</v>
      </c>
      <c r="M528" s="44" t="s">
        <v>1771</v>
      </c>
      <c r="N528" s="44"/>
      <c r="O528" s="43">
        <f>COUNTIF(Table48[[#This Row],[CMMI Comprehensive Primary Care Plus (CPC+)
Version Date: CY 2021]:[CMS Merit-based Incentive Payment System (MIPS)
Version Date: CY 2021]],"*yes*")</f>
        <v>1</v>
      </c>
      <c r="P528" s="197"/>
      <c r="Q528" s="197"/>
      <c r="R528" s="197"/>
      <c r="S528" s="197"/>
      <c r="T528" s="197"/>
      <c r="U528" s="197"/>
      <c r="V528" s="197"/>
      <c r="W528" s="197" t="s">
        <v>1</v>
      </c>
      <c r="X528" s="197"/>
      <c r="Y528" s="197"/>
      <c r="Z528" s="197"/>
      <c r="AA528" s="197"/>
      <c r="AB528" s="197"/>
      <c r="AC528" s="197"/>
      <c r="AD528" s="197"/>
      <c r="AE528" s="197"/>
      <c r="AF528" s="197"/>
      <c r="AG528" s="197"/>
      <c r="AH528" s="197"/>
    </row>
    <row r="529" spans="1:34" s="26" customFormat="1" ht="76.5" customHeight="1">
      <c r="A529" s="141" t="s">
        <v>1632</v>
      </c>
      <c r="B529" s="51" t="s">
        <v>3679</v>
      </c>
      <c r="C529" s="51" t="s">
        <v>97</v>
      </c>
      <c r="D529" s="51" t="s">
        <v>97</v>
      </c>
      <c r="E529" s="181" t="s">
        <v>1995</v>
      </c>
      <c r="F529" s="54"/>
      <c r="G529" s="54"/>
      <c r="H529" s="170" t="s">
        <v>3680</v>
      </c>
      <c r="I529" s="44" t="s">
        <v>1963</v>
      </c>
      <c r="J529" s="44" t="s">
        <v>97</v>
      </c>
      <c r="K529" s="44" t="s">
        <v>1934</v>
      </c>
      <c r="L529" s="44" t="s">
        <v>1950</v>
      </c>
      <c r="M529" s="44" t="s">
        <v>5</v>
      </c>
      <c r="N529" s="44"/>
      <c r="O529" s="43">
        <f>COUNTIF(Table48[[#This Row],[CMMI Comprehensive Primary Care Plus (CPC+)
Version Date: CY 2021]:[CMS Merit-based Incentive Payment System (MIPS)
Version Date: CY 2021]],"*yes*")</f>
        <v>0</v>
      </c>
      <c r="P529" s="197"/>
      <c r="Q529" s="197"/>
      <c r="R529" s="197"/>
      <c r="S529" s="197"/>
      <c r="T529" s="197"/>
      <c r="U529" s="197"/>
      <c r="V529" s="197"/>
      <c r="W529" s="197"/>
      <c r="X529" s="197"/>
      <c r="Y529" s="197"/>
      <c r="Z529" s="197"/>
      <c r="AA529" s="197"/>
      <c r="AB529" s="197"/>
      <c r="AC529" s="197"/>
      <c r="AD529" s="197"/>
      <c r="AE529" s="197"/>
      <c r="AF529" s="197"/>
      <c r="AG529" s="197"/>
      <c r="AH529" s="197"/>
    </row>
    <row r="530" spans="1:34" s="26" customFormat="1" ht="76.5" customHeight="1">
      <c r="A530" s="141" t="s">
        <v>383</v>
      </c>
      <c r="B530" s="51" t="s">
        <v>724</v>
      </c>
      <c r="C530" s="51" t="s">
        <v>97</v>
      </c>
      <c r="D530" s="51" t="s">
        <v>97</v>
      </c>
      <c r="E530" s="181" t="s">
        <v>1667</v>
      </c>
      <c r="F530" s="54"/>
      <c r="G530" s="54"/>
      <c r="H530" s="170" t="s">
        <v>2066</v>
      </c>
      <c r="I530" s="44" t="s">
        <v>1942</v>
      </c>
      <c r="J530" s="44" t="s">
        <v>97</v>
      </c>
      <c r="K530" s="44" t="s">
        <v>1915</v>
      </c>
      <c r="L530" s="44" t="s">
        <v>97</v>
      </c>
      <c r="M530" s="44" t="s">
        <v>2040</v>
      </c>
      <c r="N530" s="44"/>
      <c r="O530" s="43">
        <f>COUNTIF(Table48[[#This Row],[CMMI Comprehensive Primary Care Plus (CPC+)
Version Date: CY 2021]:[CMS Merit-based Incentive Payment System (MIPS)
Version Date: CY 2021]],"*yes*")</f>
        <v>1</v>
      </c>
      <c r="P530" s="197"/>
      <c r="Q530" s="197"/>
      <c r="R530" s="197"/>
      <c r="S530" s="197"/>
      <c r="T530" s="197"/>
      <c r="U530" s="197" t="s">
        <v>2181</v>
      </c>
      <c r="V530" s="197"/>
      <c r="W530" s="197"/>
      <c r="X530" s="197"/>
      <c r="Y530" s="197"/>
      <c r="Z530" s="197"/>
      <c r="AA530" s="197"/>
      <c r="AB530" s="197"/>
      <c r="AC530" s="197"/>
      <c r="AD530" s="197"/>
      <c r="AE530" s="197"/>
      <c r="AF530" s="197"/>
      <c r="AG530" s="197"/>
      <c r="AH530" s="197"/>
    </row>
    <row r="531" spans="1:34" s="26" customFormat="1" ht="76.5" customHeight="1">
      <c r="A531" s="141" t="s">
        <v>1633</v>
      </c>
      <c r="B531" s="51" t="s">
        <v>1607</v>
      </c>
      <c r="C531" s="51" t="s">
        <v>97</v>
      </c>
      <c r="D531" s="53" t="s">
        <v>97</v>
      </c>
      <c r="E531" s="181" t="s">
        <v>1667</v>
      </c>
      <c r="F531" s="54"/>
      <c r="G531" s="54"/>
      <c r="H531" s="170" t="s">
        <v>1522</v>
      </c>
      <c r="I531" s="44" t="s">
        <v>1942</v>
      </c>
      <c r="J531" s="44" t="s">
        <v>97</v>
      </c>
      <c r="K531" s="44" t="s">
        <v>1915</v>
      </c>
      <c r="L531" s="44" t="s">
        <v>97</v>
      </c>
      <c r="M531" s="44" t="s">
        <v>2040</v>
      </c>
      <c r="N531" s="44"/>
      <c r="O531" s="43">
        <f>COUNTIF(Table48[[#This Row],[CMMI Comprehensive Primary Care Plus (CPC+)
Version Date: CY 2021]:[CMS Merit-based Incentive Payment System (MIPS)
Version Date: CY 2021]],"*yes*")</f>
        <v>1</v>
      </c>
      <c r="P531" s="197"/>
      <c r="Q531" s="197"/>
      <c r="R531" s="197"/>
      <c r="S531" s="197"/>
      <c r="T531" s="197"/>
      <c r="U531" s="197" t="s">
        <v>2182</v>
      </c>
      <c r="V531" s="197"/>
      <c r="W531" s="197"/>
      <c r="X531" s="197"/>
      <c r="Y531" s="197"/>
      <c r="Z531" s="197"/>
      <c r="AA531" s="197"/>
      <c r="AB531" s="197"/>
      <c r="AC531" s="197"/>
      <c r="AD531" s="197"/>
      <c r="AE531" s="197"/>
      <c r="AF531" s="197"/>
      <c r="AG531" s="197"/>
      <c r="AH531" s="197"/>
    </row>
    <row r="532" spans="1:34" s="26" customFormat="1" ht="76.5" customHeight="1">
      <c r="A532" s="141" t="s">
        <v>1634</v>
      </c>
      <c r="B532" s="51" t="s">
        <v>2583</v>
      </c>
      <c r="C532" s="51" t="s">
        <v>97</v>
      </c>
      <c r="D532" s="51" t="s">
        <v>97</v>
      </c>
      <c r="E532" s="181" t="s">
        <v>2885</v>
      </c>
      <c r="F532" s="54" t="s">
        <v>2582</v>
      </c>
      <c r="G532" s="54"/>
      <c r="H532" s="170" t="s">
        <v>1717</v>
      </c>
      <c r="I532" s="44" t="s">
        <v>3023</v>
      </c>
      <c r="J532" s="44" t="s">
        <v>1925</v>
      </c>
      <c r="K532" s="44" t="s">
        <v>1909</v>
      </c>
      <c r="L532" s="44" t="s">
        <v>1916</v>
      </c>
      <c r="M532" s="44" t="s">
        <v>327</v>
      </c>
      <c r="N532" s="44"/>
      <c r="O532" s="43">
        <f>COUNTIF(Table48[[#This Row],[CMMI Comprehensive Primary Care Plus (CPC+)
Version Date: CY 2021]:[CMS Merit-based Incentive Payment System (MIPS)
Version Date: CY 2021]],"*yes*")</f>
        <v>1</v>
      </c>
      <c r="P532" s="197"/>
      <c r="Q532" s="197"/>
      <c r="R532" s="197"/>
      <c r="S532" s="197"/>
      <c r="T532" s="197"/>
      <c r="U532" s="197"/>
      <c r="V532" s="197"/>
      <c r="W532" s="197" t="s">
        <v>1</v>
      </c>
      <c r="X532" s="197"/>
      <c r="Y532" s="197"/>
      <c r="Z532" s="197"/>
      <c r="AA532" s="197"/>
      <c r="AB532" s="197"/>
      <c r="AC532" s="197"/>
      <c r="AD532" s="197"/>
      <c r="AE532" s="197"/>
      <c r="AF532" s="197"/>
      <c r="AG532" s="197"/>
      <c r="AH532" s="197"/>
    </row>
    <row r="533" spans="1:34" s="26" customFormat="1" ht="76.5" customHeight="1">
      <c r="A533" s="141" t="s">
        <v>1635</v>
      </c>
      <c r="B533" s="51" t="s">
        <v>2135</v>
      </c>
      <c r="C533" s="51" t="s">
        <v>97</v>
      </c>
      <c r="D533" s="53" t="s">
        <v>97</v>
      </c>
      <c r="E533" s="181" t="s">
        <v>1666</v>
      </c>
      <c r="F533" s="54" t="s">
        <v>2584</v>
      </c>
      <c r="G533" s="54"/>
      <c r="H533" s="170" t="s">
        <v>1944</v>
      </c>
      <c r="I533" s="44" t="s">
        <v>97</v>
      </c>
      <c r="J533" s="44" t="s">
        <v>1918</v>
      </c>
      <c r="K533" s="44" t="s">
        <v>1909</v>
      </c>
      <c r="L533" s="44" t="s">
        <v>1916</v>
      </c>
      <c r="M533" s="44" t="s">
        <v>1771</v>
      </c>
      <c r="N533" s="44"/>
      <c r="O533" s="43">
        <f>COUNTIF(Table48[[#This Row],[CMMI Comprehensive Primary Care Plus (CPC+)
Version Date: CY 2021]:[CMS Merit-based Incentive Payment System (MIPS)
Version Date: CY 2021]],"*yes*")</f>
        <v>1</v>
      </c>
      <c r="P533" s="197"/>
      <c r="Q533" s="197"/>
      <c r="R533" s="197"/>
      <c r="S533" s="197"/>
      <c r="T533" s="197"/>
      <c r="U533" s="197"/>
      <c r="V533" s="197"/>
      <c r="W533" s="197" t="s">
        <v>1</v>
      </c>
      <c r="X533" s="197"/>
      <c r="Y533" s="197"/>
      <c r="Z533" s="197"/>
      <c r="AA533" s="197"/>
      <c r="AB533" s="197"/>
      <c r="AC533" s="197"/>
      <c r="AD533" s="197"/>
      <c r="AE533" s="197"/>
      <c r="AF533" s="197"/>
      <c r="AG533" s="197"/>
      <c r="AH533" s="197"/>
    </row>
    <row r="534" spans="1:34" s="26" customFormat="1" ht="76.5" customHeight="1">
      <c r="A534" s="141" t="s">
        <v>1636</v>
      </c>
      <c r="B534" s="51" t="s">
        <v>2551</v>
      </c>
      <c r="C534" s="51" t="s">
        <v>97</v>
      </c>
      <c r="D534" s="53" t="s">
        <v>97</v>
      </c>
      <c r="E534" s="181" t="s">
        <v>1666</v>
      </c>
      <c r="F534" s="54" t="s">
        <v>2585</v>
      </c>
      <c r="G534" s="54"/>
      <c r="H534" s="170" t="s">
        <v>2552</v>
      </c>
      <c r="I534" s="44" t="s">
        <v>97</v>
      </c>
      <c r="J534" s="44" t="s">
        <v>1918</v>
      </c>
      <c r="K534" s="44" t="s">
        <v>1909</v>
      </c>
      <c r="L534" s="44" t="s">
        <v>1916</v>
      </c>
      <c r="M534" s="44" t="s">
        <v>1771</v>
      </c>
      <c r="N534" s="44"/>
      <c r="O534" s="43">
        <f>COUNTIF(Table48[[#This Row],[CMMI Comprehensive Primary Care Plus (CPC+)
Version Date: CY 2021]:[CMS Merit-based Incentive Payment System (MIPS)
Version Date: CY 2021]],"*yes*")</f>
        <v>1</v>
      </c>
      <c r="P534" s="197"/>
      <c r="Q534" s="197"/>
      <c r="R534" s="197"/>
      <c r="S534" s="197"/>
      <c r="T534" s="44"/>
      <c r="U534" s="197"/>
      <c r="V534" s="197"/>
      <c r="W534" s="197" t="s">
        <v>1</v>
      </c>
      <c r="X534" s="197"/>
      <c r="Y534" s="197"/>
      <c r="Z534" s="197"/>
      <c r="AA534" s="197"/>
      <c r="AB534" s="44"/>
      <c r="AC534" s="197"/>
      <c r="AD534" s="197"/>
      <c r="AE534" s="44"/>
      <c r="AF534" s="197"/>
      <c r="AG534" s="197"/>
      <c r="AH534" s="44"/>
    </row>
    <row r="535" spans="1:34" s="26" customFormat="1" ht="76.5" customHeight="1">
      <c r="A535" s="141" t="s">
        <v>1637</v>
      </c>
      <c r="B535" s="51" t="s">
        <v>3681</v>
      </c>
      <c r="C535" s="51" t="s">
        <v>97</v>
      </c>
      <c r="D535" s="51" t="s">
        <v>97</v>
      </c>
      <c r="E535" s="181" t="s">
        <v>1980</v>
      </c>
      <c r="F535" s="54"/>
      <c r="G535" s="54"/>
      <c r="H535" s="170" t="s">
        <v>3682</v>
      </c>
      <c r="I535" s="44" t="s">
        <v>1951</v>
      </c>
      <c r="J535" s="44" t="s">
        <v>97</v>
      </c>
      <c r="K535" s="44" t="s">
        <v>1909</v>
      </c>
      <c r="L535" s="44" t="s">
        <v>1950</v>
      </c>
      <c r="M535" s="44" t="s">
        <v>6</v>
      </c>
      <c r="N535" s="44"/>
      <c r="O535" s="43">
        <f>COUNTIF(Table48[[#This Row],[CMMI Comprehensive Primary Care Plus (CPC+)
Version Date: CY 2021]:[CMS Merit-based Incentive Payment System (MIPS)
Version Date: CY 2021]],"*yes*")</f>
        <v>0</v>
      </c>
      <c r="P535" s="197"/>
      <c r="Q535" s="197"/>
      <c r="R535" s="197"/>
      <c r="S535" s="197"/>
      <c r="T535" s="197"/>
      <c r="U535" s="197"/>
      <c r="V535" s="197"/>
      <c r="W535" s="197"/>
      <c r="X535" s="197"/>
      <c r="Y535" s="197"/>
      <c r="Z535" s="197"/>
      <c r="AA535" s="197"/>
      <c r="AB535" s="197"/>
      <c r="AC535" s="197"/>
      <c r="AD535" s="197"/>
      <c r="AE535" s="197"/>
      <c r="AF535" s="197"/>
      <c r="AG535" s="197"/>
      <c r="AH535" s="197"/>
    </row>
    <row r="536" spans="1:34" s="26" customFormat="1" ht="76.5" customHeight="1">
      <c r="A536" s="141" t="s">
        <v>1640</v>
      </c>
      <c r="B536" s="51" t="s">
        <v>1745</v>
      </c>
      <c r="C536" s="51" t="s">
        <v>97</v>
      </c>
      <c r="D536" s="53" t="s">
        <v>97</v>
      </c>
      <c r="E536" s="181" t="s">
        <v>3683</v>
      </c>
      <c r="F536" s="54"/>
      <c r="G536" s="54"/>
      <c r="H536" s="170" t="s">
        <v>1747</v>
      </c>
      <c r="I536" s="44" t="s">
        <v>1954</v>
      </c>
      <c r="J536" s="44" t="s">
        <v>97</v>
      </c>
      <c r="K536" s="44" t="s">
        <v>1909</v>
      </c>
      <c r="L536" s="44" t="s">
        <v>97</v>
      </c>
      <c r="M536" s="44" t="s">
        <v>6</v>
      </c>
      <c r="N536" s="44"/>
      <c r="O536" s="43">
        <f>COUNTIF(Table48[[#This Row],[CMMI Comprehensive Primary Care Plus (CPC+)
Version Date: CY 2021]:[CMS Merit-based Incentive Payment System (MIPS)
Version Date: CY 2021]],"*yes*")</f>
        <v>0</v>
      </c>
      <c r="P536" s="197"/>
      <c r="Q536" s="197"/>
      <c r="R536" s="197"/>
      <c r="S536" s="197"/>
      <c r="T536" s="197"/>
      <c r="U536" s="197"/>
      <c r="V536" s="197"/>
      <c r="W536" s="197"/>
      <c r="X536" s="197"/>
      <c r="Y536" s="197"/>
      <c r="Z536" s="197" t="s">
        <v>1</v>
      </c>
      <c r="AA536" s="197"/>
      <c r="AB536" s="197"/>
      <c r="AC536" s="197"/>
      <c r="AD536" s="197"/>
      <c r="AE536" s="197"/>
      <c r="AF536" s="197"/>
      <c r="AG536" s="197"/>
      <c r="AH536" s="197"/>
    </row>
    <row r="537" spans="1:34" s="26" customFormat="1" ht="76.5" customHeight="1">
      <c r="A537" s="141" t="s">
        <v>1836</v>
      </c>
      <c r="B537" s="51" t="s">
        <v>2849</v>
      </c>
      <c r="C537" s="51" t="s">
        <v>97</v>
      </c>
      <c r="D537" s="51" t="s">
        <v>97</v>
      </c>
      <c r="E537" s="181" t="s">
        <v>1947</v>
      </c>
      <c r="F537" s="54"/>
      <c r="G537" s="54"/>
      <c r="H537" s="170" t="s">
        <v>3014</v>
      </c>
      <c r="I537" s="44" t="s">
        <v>3034</v>
      </c>
      <c r="J537" s="44" t="s">
        <v>97</v>
      </c>
      <c r="K537" s="44" t="s">
        <v>1909</v>
      </c>
      <c r="L537" s="44" t="s">
        <v>1910</v>
      </c>
      <c r="M537" s="44" t="s">
        <v>2042</v>
      </c>
      <c r="N537" s="44"/>
      <c r="O537" s="43">
        <f>COUNTIF(Table48[[#This Row],[CMMI Comprehensive Primary Care Plus (CPC+)
Version Date: CY 2021]:[CMS Merit-based Incentive Payment System (MIPS)
Version Date: CY 2021]],"*yes*")</f>
        <v>0</v>
      </c>
      <c r="P537" s="197"/>
      <c r="Q537" s="197"/>
      <c r="R537" s="197"/>
      <c r="S537" s="197"/>
      <c r="T537" s="197"/>
      <c r="U537" s="197"/>
      <c r="V537" s="197"/>
      <c r="W537" s="197"/>
      <c r="X537" s="197"/>
      <c r="Y537" s="197"/>
      <c r="Z537" s="197"/>
      <c r="AA537" s="197"/>
      <c r="AB537" s="197"/>
      <c r="AC537" s="197"/>
      <c r="AD537" s="197"/>
      <c r="AE537" s="197"/>
      <c r="AF537" s="197" t="s">
        <v>1</v>
      </c>
      <c r="AG537" s="197"/>
      <c r="AH537" s="197"/>
    </row>
    <row r="538" spans="1:34" s="26" customFormat="1" ht="76.5" customHeight="1">
      <c r="A538" s="141" t="s">
        <v>1641</v>
      </c>
      <c r="B538" s="51" t="s">
        <v>2854</v>
      </c>
      <c r="C538" s="51" t="s">
        <v>97</v>
      </c>
      <c r="D538" s="53" t="s">
        <v>97</v>
      </c>
      <c r="E538" s="181" t="s">
        <v>1703</v>
      </c>
      <c r="F538" s="54"/>
      <c r="G538" s="54"/>
      <c r="H538" s="170" t="s">
        <v>3684</v>
      </c>
      <c r="I538" s="44" t="s">
        <v>1911</v>
      </c>
      <c r="J538" s="44" t="s">
        <v>1919</v>
      </c>
      <c r="K538" s="44" t="s">
        <v>1909</v>
      </c>
      <c r="L538" s="44" t="s">
        <v>2399</v>
      </c>
      <c r="M538" s="44" t="s">
        <v>327</v>
      </c>
      <c r="N538" s="44"/>
      <c r="O538" s="43">
        <f>COUNTIF(Table48[[#This Row],[CMMI Comprehensive Primary Care Plus (CPC+)
Version Date: CY 2021]:[CMS Merit-based Incentive Payment System (MIPS)
Version Date: CY 2021]],"*yes*")</f>
        <v>0</v>
      </c>
      <c r="P538" s="197"/>
      <c r="Q538" s="197"/>
      <c r="R538" s="197"/>
      <c r="S538" s="197"/>
      <c r="T538" s="44"/>
      <c r="U538" s="197"/>
      <c r="V538" s="197"/>
      <c r="W538" s="197"/>
      <c r="X538" s="197"/>
      <c r="Y538" s="197"/>
      <c r="Z538" s="197"/>
      <c r="AA538" s="197"/>
      <c r="AB538" s="44"/>
      <c r="AC538" s="197"/>
      <c r="AD538" s="197"/>
      <c r="AE538" s="44"/>
      <c r="AF538" s="197"/>
      <c r="AG538" s="197"/>
      <c r="AH538" s="44"/>
    </row>
    <row r="539" spans="1:34" s="26" customFormat="1" ht="76.5" customHeight="1">
      <c r="A539" s="141" t="s">
        <v>384</v>
      </c>
      <c r="B539" s="51" t="s">
        <v>908</v>
      </c>
      <c r="C539" s="51" t="s">
        <v>97</v>
      </c>
      <c r="D539" s="51" t="s">
        <v>97</v>
      </c>
      <c r="E539" s="181" t="s">
        <v>1974</v>
      </c>
      <c r="F539" s="54" t="s">
        <v>2789</v>
      </c>
      <c r="G539" s="54"/>
      <c r="H539" s="170" t="s">
        <v>909</v>
      </c>
      <c r="I539" s="44" t="s">
        <v>1911</v>
      </c>
      <c r="J539" s="44" t="s">
        <v>1921</v>
      </c>
      <c r="K539" s="44" t="s">
        <v>1909</v>
      </c>
      <c r="L539" s="44" t="s">
        <v>1916</v>
      </c>
      <c r="M539" s="44" t="s">
        <v>1771</v>
      </c>
      <c r="N539" s="44"/>
      <c r="O539" s="43">
        <f>COUNTIF(Table48[[#This Row],[CMMI Comprehensive Primary Care Plus (CPC+)
Version Date: CY 2021]:[CMS Merit-based Incentive Payment System (MIPS)
Version Date: CY 2021]],"*yes*")</f>
        <v>1</v>
      </c>
      <c r="P539" s="197"/>
      <c r="Q539" s="197"/>
      <c r="R539" s="197"/>
      <c r="S539" s="197"/>
      <c r="T539" s="44"/>
      <c r="U539" s="197"/>
      <c r="V539" s="197"/>
      <c r="W539" s="197" t="s">
        <v>1</v>
      </c>
      <c r="X539" s="197"/>
      <c r="Y539" s="197"/>
      <c r="Z539" s="197"/>
      <c r="AA539" s="197"/>
      <c r="AB539" s="44"/>
      <c r="AC539" s="197"/>
      <c r="AD539" s="197"/>
      <c r="AE539" s="44"/>
      <c r="AF539" s="197"/>
      <c r="AG539" s="197"/>
      <c r="AH539" s="44"/>
    </row>
    <row r="540" spans="1:34" s="26" customFormat="1" ht="76.5" customHeight="1">
      <c r="A540" s="141" t="s">
        <v>1394</v>
      </c>
      <c r="B540" s="51" t="s">
        <v>3671</v>
      </c>
      <c r="C540" s="51" t="s">
        <v>97</v>
      </c>
      <c r="D540" s="51" t="s">
        <v>97</v>
      </c>
      <c r="E540" s="181" t="s">
        <v>3672</v>
      </c>
      <c r="F540" s="58"/>
      <c r="G540" s="58"/>
      <c r="H540" s="170" t="s">
        <v>3673</v>
      </c>
      <c r="I540" s="44" t="s">
        <v>3023</v>
      </c>
      <c r="J540" s="44" t="s">
        <v>1912</v>
      </c>
      <c r="K540" s="44" t="s">
        <v>1909</v>
      </c>
      <c r="L540" s="44" t="s">
        <v>1916</v>
      </c>
      <c r="M540" s="44" t="s">
        <v>5</v>
      </c>
      <c r="N540" s="44"/>
      <c r="O540" s="43">
        <f>COUNTIF(Table48[[#This Row],[CMMI Comprehensive Primary Care Plus (CPC+)
Version Date: CY 2021]:[CMS Merit-based Incentive Payment System (MIPS)
Version Date: CY 2021]],"*yes*")</f>
        <v>0</v>
      </c>
      <c r="P540" s="197"/>
      <c r="Q540" s="197"/>
      <c r="R540" s="197"/>
      <c r="S540" s="197"/>
      <c r="T540" s="197"/>
      <c r="U540" s="197"/>
      <c r="V540" s="197"/>
      <c r="W540" s="197"/>
      <c r="X540" s="197"/>
      <c r="Y540" s="197"/>
      <c r="Z540" s="197"/>
      <c r="AA540" s="197"/>
      <c r="AB540" s="197"/>
      <c r="AC540" s="197"/>
      <c r="AD540" s="197"/>
      <c r="AE540" s="197"/>
      <c r="AF540" s="197"/>
      <c r="AG540" s="197"/>
      <c r="AH540" s="197"/>
    </row>
    <row r="541" spans="1:34" s="26" customFormat="1" ht="76.5" customHeight="1">
      <c r="A541" s="141" t="s">
        <v>1647</v>
      </c>
      <c r="B541" s="51" t="s">
        <v>3157</v>
      </c>
      <c r="C541" s="51" t="s">
        <v>97</v>
      </c>
      <c r="D541" s="51" t="s">
        <v>97</v>
      </c>
      <c r="E541" s="181" t="s">
        <v>1667</v>
      </c>
      <c r="F541" s="54"/>
      <c r="G541" s="54"/>
      <c r="H541" s="170" t="s">
        <v>3687</v>
      </c>
      <c r="I541" s="44" t="s">
        <v>1964</v>
      </c>
      <c r="J541" s="44" t="s">
        <v>97</v>
      </c>
      <c r="K541" s="44" t="s">
        <v>1927</v>
      </c>
      <c r="L541" s="44" t="s">
        <v>1950</v>
      </c>
      <c r="M541" s="44" t="s">
        <v>327</v>
      </c>
      <c r="N541" s="44"/>
      <c r="O541" s="43">
        <f>COUNTIF(Table48[[#This Row],[CMMI Comprehensive Primary Care Plus (CPC+)
Version Date: CY 2021]:[CMS Merit-based Incentive Payment System (MIPS)
Version Date: CY 2021]],"*yes*")</f>
        <v>0</v>
      </c>
      <c r="P541" s="197"/>
      <c r="Q541" s="197"/>
      <c r="R541" s="197"/>
      <c r="S541" s="197"/>
      <c r="T541" s="197"/>
      <c r="U541" s="197"/>
      <c r="V541" s="197"/>
      <c r="W541" s="197"/>
      <c r="X541" s="197"/>
      <c r="Y541" s="197"/>
      <c r="Z541" s="197"/>
      <c r="AA541" s="197"/>
      <c r="AB541" s="197"/>
      <c r="AC541" s="197"/>
      <c r="AD541" s="197"/>
      <c r="AE541" s="197"/>
      <c r="AF541" s="197"/>
      <c r="AG541" s="197"/>
      <c r="AH541" s="197"/>
    </row>
    <row r="542" spans="1:34" s="26" customFormat="1" ht="76.5" customHeight="1">
      <c r="A542" s="141" t="s">
        <v>1649</v>
      </c>
      <c r="B542" s="51" t="s">
        <v>3688</v>
      </c>
      <c r="C542" s="51" t="s">
        <v>97</v>
      </c>
      <c r="D542" s="51" t="s">
        <v>97</v>
      </c>
      <c r="E542" s="181" t="s">
        <v>3689</v>
      </c>
      <c r="F542" s="54"/>
      <c r="G542" s="54"/>
      <c r="H542" s="170" t="s">
        <v>3690</v>
      </c>
      <c r="I542" s="44" t="s">
        <v>1940</v>
      </c>
      <c r="J542" s="44" t="s">
        <v>1928</v>
      </c>
      <c r="K542" s="44" t="s">
        <v>1934</v>
      </c>
      <c r="L542" s="44" t="s">
        <v>1950</v>
      </c>
      <c r="M542" s="44" t="s">
        <v>5</v>
      </c>
      <c r="N542" s="44"/>
      <c r="O542" s="43">
        <f>COUNTIF(Table48[[#This Row],[CMMI Comprehensive Primary Care Plus (CPC+)
Version Date: CY 2021]:[CMS Merit-based Incentive Payment System (MIPS)
Version Date: CY 2021]],"*yes*")</f>
        <v>0</v>
      </c>
      <c r="P542" s="197"/>
      <c r="Q542" s="197"/>
      <c r="R542" s="197"/>
      <c r="S542" s="197"/>
      <c r="T542" s="197"/>
      <c r="U542" s="197"/>
      <c r="V542" s="197"/>
      <c r="W542" s="197"/>
      <c r="X542" s="197"/>
      <c r="Y542" s="197"/>
      <c r="Z542" s="197"/>
      <c r="AA542" s="197"/>
      <c r="AB542" s="197"/>
      <c r="AC542" s="197"/>
      <c r="AD542" s="197"/>
      <c r="AE542" s="197"/>
      <c r="AF542" s="197"/>
      <c r="AG542" s="197"/>
      <c r="AH542" s="197"/>
    </row>
    <row r="543" spans="1:34" s="26" customFormat="1" ht="76.5" customHeight="1">
      <c r="A543" s="141" t="s">
        <v>1654</v>
      </c>
      <c r="B543" s="51" t="s">
        <v>3426</v>
      </c>
      <c r="C543" s="51" t="s">
        <v>97</v>
      </c>
      <c r="D543" s="51" t="s">
        <v>97</v>
      </c>
      <c r="E543" s="181" t="s">
        <v>1703</v>
      </c>
      <c r="F543" s="54" t="s">
        <v>2876</v>
      </c>
      <c r="G543" s="54"/>
      <c r="H543" s="170" t="s">
        <v>3427</v>
      </c>
      <c r="I543" s="44" t="s">
        <v>3023</v>
      </c>
      <c r="J543" s="44" t="s">
        <v>1921</v>
      </c>
      <c r="K543" s="44" t="s">
        <v>1915</v>
      </c>
      <c r="L543" s="44" t="s">
        <v>1916</v>
      </c>
      <c r="M543" s="44" t="s">
        <v>3506</v>
      </c>
      <c r="N543" s="44"/>
      <c r="O543" s="43">
        <f>COUNTIF(Table48[[#This Row],[CMMI Comprehensive Primary Care Plus (CPC+)
Version Date: CY 2021]:[CMS Merit-based Incentive Payment System (MIPS)
Version Date: CY 2021]],"*yes*")</f>
        <v>1</v>
      </c>
      <c r="P543" s="197"/>
      <c r="Q543" s="197"/>
      <c r="R543" s="197"/>
      <c r="S543" s="197"/>
      <c r="T543" s="197"/>
      <c r="U543" s="197"/>
      <c r="V543" s="197"/>
      <c r="W543" s="197" t="s">
        <v>1</v>
      </c>
      <c r="X543" s="197" t="s">
        <v>2444</v>
      </c>
      <c r="Y543" s="197"/>
      <c r="Z543" s="197"/>
      <c r="AA543" s="197"/>
      <c r="AB543" s="197"/>
      <c r="AC543" s="197"/>
      <c r="AD543" s="197"/>
      <c r="AE543" s="197"/>
      <c r="AF543" s="197"/>
      <c r="AG543" s="197"/>
      <c r="AH543" s="197"/>
    </row>
    <row r="544" spans="1:34" s="26" customFormat="1" ht="76.5" customHeight="1">
      <c r="A544" s="232" t="s">
        <v>1655</v>
      </c>
      <c r="B544" s="51" t="s">
        <v>3424</v>
      </c>
      <c r="C544" s="51" t="s">
        <v>97</v>
      </c>
      <c r="D544" s="51" t="s">
        <v>97</v>
      </c>
      <c r="E544" s="181" t="s">
        <v>1703</v>
      </c>
      <c r="F544" s="54" t="s">
        <v>2877</v>
      </c>
      <c r="G544" s="54"/>
      <c r="H544" s="170" t="s">
        <v>3425</v>
      </c>
      <c r="I544" s="44" t="s">
        <v>3023</v>
      </c>
      <c r="J544" s="44" t="s">
        <v>1921</v>
      </c>
      <c r="K544" s="44" t="s">
        <v>1915</v>
      </c>
      <c r="L544" s="44" t="s">
        <v>1916</v>
      </c>
      <c r="M544" s="44" t="s">
        <v>3506</v>
      </c>
      <c r="N544" s="44"/>
      <c r="O544" s="43">
        <f>COUNTIF(Table48[[#This Row],[CMMI Comprehensive Primary Care Plus (CPC+)
Version Date: CY 2021]:[CMS Merit-based Incentive Payment System (MIPS)
Version Date: CY 2021]],"*yes*")</f>
        <v>1</v>
      </c>
      <c r="P544" s="197"/>
      <c r="Q544" s="197"/>
      <c r="R544" s="197"/>
      <c r="S544" s="197"/>
      <c r="T544" s="197"/>
      <c r="U544" s="197"/>
      <c r="V544" s="197"/>
      <c r="W544" s="197" t="s">
        <v>1</v>
      </c>
      <c r="X544" s="197" t="s">
        <v>2444</v>
      </c>
      <c r="Y544" s="197"/>
      <c r="Z544" s="197"/>
      <c r="AA544" s="197"/>
      <c r="AB544" s="197"/>
      <c r="AC544" s="197"/>
      <c r="AD544" s="197"/>
      <c r="AE544" s="197"/>
      <c r="AF544" s="197"/>
      <c r="AG544" s="197"/>
      <c r="AH544" s="197"/>
    </row>
    <row r="545" spans="1:34" s="26" customFormat="1" ht="76.5" customHeight="1">
      <c r="A545" s="232" t="s">
        <v>343</v>
      </c>
      <c r="B545" s="51" t="s">
        <v>3526</v>
      </c>
      <c r="C545" s="51" t="s">
        <v>97</v>
      </c>
      <c r="D545" s="51" t="s">
        <v>97</v>
      </c>
      <c r="E545" s="181" t="s">
        <v>585</v>
      </c>
      <c r="F545" s="54"/>
      <c r="G545" s="54"/>
      <c r="H545" s="170" t="s">
        <v>3527</v>
      </c>
      <c r="I545" s="44" t="s">
        <v>1940</v>
      </c>
      <c r="J545" s="44" t="s">
        <v>1935</v>
      </c>
      <c r="K545" s="44" t="s">
        <v>1915</v>
      </c>
      <c r="L545" s="44" t="s">
        <v>2230</v>
      </c>
      <c r="M545" s="44" t="s">
        <v>1771</v>
      </c>
      <c r="N545" s="44"/>
      <c r="O545" s="43">
        <f>COUNTIF(Table48[[#This Row],[CMMI Comprehensive Primary Care Plus (CPC+)
Version Date: CY 2021]:[CMS Merit-based Incentive Payment System (MIPS)
Version Date: CY 2021]],"*yes*")</f>
        <v>0</v>
      </c>
      <c r="P545" s="197"/>
      <c r="Q545" s="197"/>
      <c r="R545" s="197"/>
      <c r="S545" s="197"/>
      <c r="T545" s="197"/>
      <c r="U545" s="197"/>
      <c r="V545" s="197"/>
      <c r="W545" s="197"/>
      <c r="X545" s="197"/>
      <c r="Y545" s="197"/>
      <c r="Z545" s="197"/>
      <c r="AA545" s="197"/>
      <c r="AB545" s="197"/>
      <c r="AC545" s="197"/>
      <c r="AD545" s="197"/>
      <c r="AE545" s="197"/>
      <c r="AF545" s="197"/>
      <c r="AG545" s="197"/>
      <c r="AH545" s="197"/>
    </row>
    <row r="546" spans="1:34" s="26" customFormat="1" ht="76.5" customHeight="1">
      <c r="A546" s="141" t="s">
        <v>1660</v>
      </c>
      <c r="B546" s="51" t="s">
        <v>1358</v>
      </c>
      <c r="C546" s="51" t="s">
        <v>97</v>
      </c>
      <c r="D546" s="51" t="s">
        <v>97</v>
      </c>
      <c r="E546" s="181" t="s">
        <v>1667</v>
      </c>
      <c r="F546" s="54"/>
      <c r="G546" s="54"/>
      <c r="H546" s="170" t="s">
        <v>1789</v>
      </c>
      <c r="I546" s="44" t="s">
        <v>1942</v>
      </c>
      <c r="J546" s="44" t="s">
        <v>97</v>
      </c>
      <c r="K546" s="44" t="s">
        <v>1915</v>
      </c>
      <c r="L546" s="44" t="s">
        <v>1920</v>
      </c>
      <c r="M546" s="44" t="s">
        <v>5</v>
      </c>
      <c r="N546" s="44"/>
      <c r="O546" s="43">
        <f>COUNTIF(Table48[[#This Row],[CMMI Comprehensive Primary Care Plus (CPC+)
Version Date: CY 2021]:[CMS Merit-based Incentive Payment System (MIPS)
Version Date: CY 2021]],"*yes*")</f>
        <v>0</v>
      </c>
      <c r="P546" s="197"/>
      <c r="Q546" s="197"/>
      <c r="R546" s="197"/>
      <c r="S546" s="197"/>
      <c r="T546" s="197"/>
      <c r="U546" s="197"/>
      <c r="V546" s="197"/>
      <c r="W546" s="197"/>
      <c r="X546" s="197"/>
      <c r="Y546" s="197"/>
      <c r="Z546" s="197"/>
      <c r="AA546" s="197"/>
      <c r="AB546" s="197"/>
      <c r="AC546" s="197"/>
      <c r="AD546" s="197"/>
      <c r="AE546" s="197"/>
      <c r="AF546" s="197"/>
      <c r="AG546" s="197"/>
      <c r="AH546" s="197"/>
    </row>
    <row r="547" spans="1:34" s="26" customFormat="1" ht="76.5" customHeight="1">
      <c r="A547" s="141" t="s">
        <v>1669</v>
      </c>
      <c r="B547" s="51" t="s">
        <v>2842</v>
      </c>
      <c r="C547" s="51" t="s">
        <v>97</v>
      </c>
      <c r="D547" s="51" t="s">
        <v>97</v>
      </c>
      <c r="E547" s="181" t="s">
        <v>2881</v>
      </c>
      <c r="F547" s="54" t="s">
        <v>2879</v>
      </c>
      <c r="G547" s="54" t="s">
        <v>3362</v>
      </c>
      <c r="H547" s="170" t="s">
        <v>2874</v>
      </c>
      <c r="I547" s="44" t="s">
        <v>1911</v>
      </c>
      <c r="J547" s="44" t="s">
        <v>1918</v>
      </c>
      <c r="K547" s="44" t="s">
        <v>1909</v>
      </c>
      <c r="L547" s="44" t="s">
        <v>1950</v>
      </c>
      <c r="M547" s="44" t="s">
        <v>327</v>
      </c>
      <c r="N547" s="44"/>
      <c r="O547" s="43">
        <f>COUNTIF(Table48[[#This Row],[CMMI Comprehensive Primary Care Plus (CPC+)
Version Date: CY 2021]:[CMS Merit-based Incentive Payment System (MIPS)
Version Date: CY 2021]],"*yes*")</f>
        <v>2</v>
      </c>
      <c r="P547" s="197"/>
      <c r="Q547" s="197"/>
      <c r="R547" s="197"/>
      <c r="S547" s="197" t="s">
        <v>1</v>
      </c>
      <c r="T547" s="197"/>
      <c r="U547" s="197"/>
      <c r="V547" s="197"/>
      <c r="W547" s="197" t="s">
        <v>1</v>
      </c>
      <c r="X547" s="197"/>
      <c r="Y547" s="197"/>
      <c r="Z547" s="197"/>
      <c r="AA547" s="197"/>
      <c r="AB547" s="197"/>
      <c r="AC547" s="197"/>
      <c r="AD547" s="197"/>
      <c r="AE547" s="197"/>
      <c r="AF547" s="197"/>
      <c r="AG547" s="197"/>
      <c r="AH547" s="197"/>
    </row>
    <row r="548" spans="1:34" s="26" customFormat="1" ht="76.5" customHeight="1">
      <c r="A548" s="141" t="s">
        <v>1670</v>
      </c>
      <c r="B548" s="51" t="s">
        <v>1853</v>
      </c>
      <c r="C548" s="51" t="s">
        <v>97</v>
      </c>
      <c r="D548" s="51" t="s">
        <v>97</v>
      </c>
      <c r="E548" s="181" t="s">
        <v>1995</v>
      </c>
      <c r="F548" s="54"/>
      <c r="G548" s="54"/>
      <c r="H548" s="170" t="s">
        <v>1814</v>
      </c>
      <c r="I548" s="44" t="s">
        <v>97</v>
      </c>
      <c r="J548" s="44" t="s">
        <v>97</v>
      </c>
      <c r="K548" s="44" t="s">
        <v>1913</v>
      </c>
      <c r="L548" s="44" t="s">
        <v>1950</v>
      </c>
      <c r="M548" s="44" t="s">
        <v>6</v>
      </c>
      <c r="N548" s="44"/>
      <c r="O548" s="43">
        <f>COUNTIF(Table48[[#This Row],[CMMI Comprehensive Primary Care Plus (CPC+)
Version Date: CY 2021]:[CMS Merit-based Incentive Payment System (MIPS)
Version Date: CY 2021]],"*yes*")</f>
        <v>1</v>
      </c>
      <c r="P548" s="197" t="s">
        <v>1</v>
      </c>
      <c r="Q548" s="197"/>
      <c r="R548" s="197"/>
      <c r="S548" s="197"/>
      <c r="T548" s="197"/>
      <c r="U548" s="197"/>
      <c r="V548" s="197"/>
      <c r="W548" s="197"/>
      <c r="X548" s="197"/>
      <c r="Y548" s="197"/>
      <c r="Z548" s="197"/>
      <c r="AA548" s="197"/>
      <c r="AB548" s="197"/>
      <c r="AC548" s="197"/>
      <c r="AD548" s="197"/>
      <c r="AE548" s="197"/>
      <c r="AF548" s="197"/>
      <c r="AG548" s="197"/>
      <c r="AH548" s="197"/>
    </row>
    <row r="549" spans="1:34" s="26" customFormat="1" ht="76.5" customHeight="1">
      <c r="A549" s="141" t="s">
        <v>385</v>
      </c>
      <c r="B549" s="51" t="s">
        <v>3691</v>
      </c>
      <c r="C549" s="51" t="s">
        <v>97</v>
      </c>
      <c r="D549" s="51" t="s">
        <v>97</v>
      </c>
      <c r="E549" s="181" t="s">
        <v>1995</v>
      </c>
      <c r="F549" s="58"/>
      <c r="G549" s="58"/>
      <c r="H549" s="170" t="s">
        <v>3692</v>
      </c>
      <c r="I549" s="44" t="s">
        <v>1951</v>
      </c>
      <c r="J549" s="44" t="s">
        <v>97</v>
      </c>
      <c r="K549" s="44" t="s">
        <v>1913</v>
      </c>
      <c r="L549" s="44" t="s">
        <v>2399</v>
      </c>
      <c r="M549" s="44" t="s">
        <v>6</v>
      </c>
      <c r="N549" s="44"/>
      <c r="O549" s="43">
        <f>COUNTIF(Table48[[#This Row],[CMMI Comprehensive Primary Care Plus (CPC+)
Version Date: CY 2021]:[CMS Merit-based Incentive Payment System (MIPS)
Version Date: CY 2021]],"*yes*")</f>
        <v>0</v>
      </c>
      <c r="P549" s="197"/>
      <c r="Q549" s="197"/>
      <c r="R549" s="197"/>
      <c r="S549" s="197"/>
      <c r="T549" s="197"/>
      <c r="U549" s="197"/>
      <c r="V549" s="197"/>
      <c r="W549" s="197"/>
      <c r="X549" s="197"/>
      <c r="Y549" s="197"/>
      <c r="Z549" s="197"/>
      <c r="AA549" s="197"/>
      <c r="AB549" s="197"/>
      <c r="AC549" s="197"/>
      <c r="AD549" s="197"/>
      <c r="AE549" s="197"/>
      <c r="AF549" s="197"/>
      <c r="AG549" s="197"/>
      <c r="AH549" s="197"/>
    </row>
    <row r="550" spans="1:34" s="26" customFormat="1" ht="76.5" customHeight="1">
      <c r="A550" s="141" t="s">
        <v>1671</v>
      </c>
      <c r="B550" s="51" t="s">
        <v>329</v>
      </c>
      <c r="C550" s="51" t="s">
        <v>97</v>
      </c>
      <c r="D550" s="51" t="s">
        <v>97</v>
      </c>
      <c r="E550" s="181" t="s">
        <v>1995</v>
      </c>
      <c r="F550" s="54"/>
      <c r="G550" s="54"/>
      <c r="H550" s="170" t="s">
        <v>2004</v>
      </c>
      <c r="I550" s="44" t="s">
        <v>97</v>
      </c>
      <c r="J550" s="44" t="s">
        <v>97</v>
      </c>
      <c r="K550" s="44" t="s">
        <v>1913</v>
      </c>
      <c r="L550" s="44" t="s">
        <v>1916</v>
      </c>
      <c r="M550" s="44" t="s">
        <v>6</v>
      </c>
      <c r="N550" s="44"/>
      <c r="O550" s="43">
        <f>COUNTIF(Table48[[#This Row],[CMMI Comprehensive Primary Care Plus (CPC+)
Version Date: CY 2021]:[CMS Merit-based Incentive Payment System (MIPS)
Version Date: CY 2021]],"*yes*")</f>
        <v>1</v>
      </c>
      <c r="P550" s="197"/>
      <c r="Q550" s="197"/>
      <c r="R550" s="197" t="s">
        <v>3071</v>
      </c>
      <c r="S550" s="197"/>
      <c r="T550" s="197"/>
      <c r="U550" s="197"/>
      <c r="V550" s="197"/>
      <c r="W550" s="197"/>
      <c r="X550" s="197"/>
      <c r="Y550" s="197"/>
      <c r="Z550" s="197"/>
      <c r="AA550" s="197"/>
      <c r="AB550" s="197"/>
      <c r="AC550" s="197"/>
      <c r="AD550" s="197"/>
      <c r="AE550" s="197"/>
      <c r="AF550" s="197"/>
      <c r="AG550" s="197"/>
      <c r="AH550" s="197"/>
    </row>
    <row r="551" spans="1:34" s="26" customFormat="1" ht="76.5" customHeight="1">
      <c r="A551" s="141" t="s">
        <v>1672</v>
      </c>
      <c r="B551" s="51" t="s">
        <v>328</v>
      </c>
      <c r="C551" s="51" t="s">
        <v>97</v>
      </c>
      <c r="D551" s="51" t="s">
        <v>97</v>
      </c>
      <c r="E551" s="181" t="s">
        <v>1995</v>
      </c>
      <c r="F551" s="54"/>
      <c r="G551" s="54"/>
      <c r="H551" s="170" t="s">
        <v>2005</v>
      </c>
      <c r="I551" s="44" t="s">
        <v>97</v>
      </c>
      <c r="J551" s="44" t="s">
        <v>97</v>
      </c>
      <c r="K551" s="44" t="s">
        <v>1913</v>
      </c>
      <c r="L551" s="44" t="s">
        <v>1910</v>
      </c>
      <c r="M551" s="44" t="s">
        <v>6</v>
      </c>
      <c r="N551" s="44"/>
      <c r="O551" s="43">
        <f>COUNTIF(Table48[[#This Row],[CMMI Comprehensive Primary Care Plus (CPC+)
Version Date: CY 2021]:[CMS Merit-based Incentive Payment System (MIPS)
Version Date: CY 2021]],"*yes*")</f>
        <v>0</v>
      </c>
      <c r="P551" s="197"/>
      <c r="Q551" s="197"/>
      <c r="R551" s="197"/>
      <c r="S551" s="197"/>
      <c r="T551" s="197"/>
      <c r="U551" s="197"/>
      <c r="V551" s="197"/>
      <c r="W551" s="197"/>
      <c r="X551" s="197"/>
      <c r="Y551" s="197"/>
      <c r="Z551" s="197"/>
      <c r="AA551" s="197"/>
      <c r="AB551" s="197"/>
      <c r="AC551" s="197"/>
      <c r="AD551" s="197"/>
      <c r="AE551" s="197"/>
      <c r="AF551" s="197"/>
      <c r="AG551" s="197"/>
      <c r="AH551" s="197"/>
    </row>
    <row r="552" spans="1:34" s="26" customFormat="1" ht="76.5" customHeight="1">
      <c r="A552" s="141" t="s">
        <v>1673</v>
      </c>
      <c r="B552" s="51" t="s">
        <v>1736</v>
      </c>
      <c r="C552" s="51" t="s">
        <v>97</v>
      </c>
      <c r="D552" s="51" t="s">
        <v>97</v>
      </c>
      <c r="E552" s="181" t="s">
        <v>2003</v>
      </c>
      <c r="F552" s="54" t="s">
        <v>3450</v>
      </c>
      <c r="G552" s="54"/>
      <c r="H552" s="170" t="s">
        <v>2007</v>
      </c>
      <c r="I552" s="44" t="s">
        <v>97</v>
      </c>
      <c r="J552" s="44" t="s">
        <v>97</v>
      </c>
      <c r="K552" s="44" t="s">
        <v>1913</v>
      </c>
      <c r="L552" s="44" t="s">
        <v>97</v>
      </c>
      <c r="M552" s="44" t="s">
        <v>6</v>
      </c>
      <c r="N552" s="44"/>
      <c r="O552" s="43">
        <f>COUNTIF(Table48[[#This Row],[CMMI Comprehensive Primary Care Plus (CPC+)
Version Date: CY 2021]:[CMS Merit-based Incentive Payment System (MIPS)
Version Date: CY 2021]],"*yes*")</f>
        <v>1</v>
      </c>
      <c r="P552" s="197"/>
      <c r="Q552" s="197"/>
      <c r="R552" s="197"/>
      <c r="S552" s="197"/>
      <c r="T552" s="197"/>
      <c r="U552" s="197"/>
      <c r="V552" s="197"/>
      <c r="W552" s="197" t="s">
        <v>1</v>
      </c>
      <c r="X552" s="197"/>
      <c r="Y552" s="197"/>
      <c r="Z552" s="197"/>
      <c r="AA552" s="197"/>
      <c r="AB552" s="197"/>
      <c r="AC552" s="197"/>
      <c r="AD552" s="197"/>
      <c r="AE552" s="197"/>
      <c r="AF552" s="197"/>
      <c r="AG552" s="197"/>
      <c r="AH552" s="197"/>
    </row>
    <row r="553" spans="1:34" s="26" customFormat="1" ht="76.5" customHeight="1">
      <c r="A553" s="141" t="s">
        <v>1674</v>
      </c>
      <c r="B553" s="51" t="s">
        <v>1359</v>
      </c>
      <c r="C553" s="51" t="s">
        <v>97</v>
      </c>
      <c r="D553" s="51" t="s">
        <v>97</v>
      </c>
      <c r="E553" s="181" t="s">
        <v>1667</v>
      </c>
      <c r="F553" s="54"/>
      <c r="G553" s="54"/>
      <c r="H553" s="170" t="s">
        <v>2075</v>
      </c>
      <c r="I553" s="44" t="s">
        <v>1942</v>
      </c>
      <c r="J553" s="44" t="s">
        <v>97</v>
      </c>
      <c r="K553" s="44" t="s">
        <v>1909</v>
      </c>
      <c r="L553" s="44" t="s">
        <v>1920</v>
      </c>
      <c r="M553" s="44" t="s">
        <v>2039</v>
      </c>
      <c r="N553" s="44"/>
      <c r="O553" s="43">
        <f>COUNTIF(Table48[[#This Row],[CMMI Comprehensive Primary Care Plus (CPC+)
Version Date: CY 2021]:[CMS Merit-based Incentive Payment System (MIPS)
Version Date: CY 2021]],"*yes*")</f>
        <v>1</v>
      </c>
      <c r="P553" s="197"/>
      <c r="Q553" s="197"/>
      <c r="R553" s="197"/>
      <c r="S553" s="197"/>
      <c r="T553" s="197"/>
      <c r="U553" s="197" t="s">
        <v>3693</v>
      </c>
      <c r="V553" s="197"/>
      <c r="W553" s="197"/>
      <c r="X553" s="197"/>
      <c r="Y553" s="197"/>
      <c r="Z553" s="197"/>
      <c r="AA553" s="197"/>
      <c r="AB553" s="197"/>
      <c r="AC553" s="197"/>
      <c r="AD553" s="197"/>
      <c r="AE553" s="197"/>
      <c r="AF553" s="197"/>
      <c r="AG553" s="197"/>
      <c r="AH553" s="197"/>
    </row>
    <row r="554" spans="1:34" s="26" customFormat="1" ht="76.5" customHeight="1">
      <c r="A554" s="141" t="s">
        <v>1675</v>
      </c>
      <c r="B554" s="51" t="s">
        <v>3694</v>
      </c>
      <c r="C554" s="51" t="s">
        <v>97</v>
      </c>
      <c r="D554" s="53" t="s">
        <v>97</v>
      </c>
      <c r="E554" s="181" t="s">
        <v>1995</v>
      </c>
      <c r="F554" s="54"/>
      <c r="G554" s="54"/>
      <c r="H554" s="170" t="s">
        <v>3695</v>
      </c>
      <c r="I554" s="44" t="s">
        <v>1911</v>
      </c>
      <c r="J554" s="44" t="s">
        <v>1914</v>
      </c>
      <c r="K554" s="44" t="s">
        <v>1909</v>
      </c>
      <c r="L554" s="44" t="s">
        <v>1916</v>
      </c>
      <c r="M554" s="44" t="s">
        <v>5</v>
      </c>
      <c r="N554" s="44"/>
      <c r="O554" s="43">
        <f>COUNTIF(Table48[[#This Row],[CMMI Comprehensive Primary Care Plus (CPC+)
Version Date: CY 2021]:[CMS Merit-based Incentive Payment System (MIPS)
Version Date: CY 2021]],"*yes*")</f>
        <v>0</v>
      </c>
      <c r="P554" s="197"/>
      <c r="Q554" s="197"/>
      <c r="R554" s="197"/>
      <c r="S554" s="197"/>
      <c r="T554" s="197"/>
      <c r="U554" s="197"/>
      <c r="V554" s="197"/>
      <c r="W554" s="197"/>
      <c r="X554" s="197"/>
      <c r="Y554" s="197"/>
      <c r="Z554" s="197"/>
      <c r="AA554" s="197"/>
      <c r="AB554" s="197"/>
      <c r="AC554" s="197"/>
      <c r="AD554" s="197"/>
      <c r="AE554" s="197"/>
      <c r="AF554" s="197"/>
      <c r="AG554" s="197"/>
      <c r="AH554" s="197"/>
    </row>
    <row r="555" spans="1:34" s="26" customFormat="1" ht="76.5" customHeight="1">
      <c r="A555" s="141" t="s">
        <v>1676</v>
      </c>
      <c r="B555" s="51" t="s">
        <v>1308</v>
      </c>
      <c r="C555" s="51" t="s">
        <v>97</v>
      </c>
      <c r="D555" s="51" t="s">
        <v>97</v>
      </c>
      <c r="E555" s="181" t="s">
        <v>1975</v>
      </c>
      <c r="F555" s="54"/>
      <c r="G555" s="54"/>
      <c r="H555" s="170" t="s">
        <v>1796</v>
      </c>
      <c r="I555" s="44" t="s">
        <v>1911</v>
      </c>
      <c r="J555" s="44" t="s">
        <v>1914</v>
      </c>
      <c r="K555" s="44" t="s">
        <v>1909</v>
      </c>
      <c r="L555" s="44" t="s">
        <v>1916</v>
      </c>
      <c r="M555" s="44" t="s">
        <v>5</v>
      </c>
      <c r="N555" s="44"/>
      <c r="O555" s="43">
        <f>COUNTIF(Table48[[#This Row],[CMMI Comprehensive Primary Care Plus (CPC+)
Version Date: CY 2021]:[CMS Merit-based Incentive Payment System (MIPS)
Version Date: CY 2021]],"*yes*")</f>
        <v>0</v>
      </c>
      <c r="P555" s="197"/>
      <c r="Q555" s="197"/>
      <c r="R555" s="197"/>
      <c r="S555" s="197"/>
      <c r="T555" s="197"/>
      <c r="U555" s="197"/>
      <c r="V555" s="197"/>
      <c r="W555" s="197"/>
      <c r="X555" s="197"/>
      <c r="Y555" s="197"/>
      <c r="Z555" s="197"/>
      <c r="AA555" s="197"/>
      <c r="AB555" s="197"/>
      <c r="AC555" s="197"/>
      <c r="AD555" s="197"/>
      <c r="AE555" s="197"/>
      <c r="AF555" s="197"/>
      <c r="AG555" s="197"/>
      <c r="AH555" s="197"/>
    </row>
    <row r="556" spans="1:34" s="26" customFormat="1" ht="76.5" customHeight="1">
      <c r="A556" s="141" t="s">
        <v>1682</v>
      </c>
      <c r="B556" s="51" t="s">
        <v>725</v>
      </c>
      <c r="C556" s="51" t="s">
        <v>97</v>
      </c>
      <c r="D556" s="51" t="s">
        <v>97</v>
      </c>
      <c r="E556" s="181" t="s">
        <v>2003</v>
      </c>
      <c r="F556" s="54"/>
      <c r="G556" s="54"/>
      <c r="H556" s="170" t="s">
        <v>1629</v>
      </c>
      <c r="I556" s="44" t="s">
        <v>1942</v>
      </c>
      <c r="J556" s="44" t="s">
        <v>97</v>
      </c>
      <c r="K556" s="44" t="s">
        <v>1913</v>
      </c>
      <c r="L556" s="44" t="s">
        <v>97</v>
      </c>
      <c r="M556" s="44" t="s">
        <v>6</v>
      </c>
      <c r="N556" s="44"/>
      <c r="O556" s="43">
        <f>COUNTIF(Table48[[#This Row],[CMMI Comprehensive Primary Care Plus (CPC+)
Version Date: CY 2021]:[CMS Merit-based Incentive Payment System (MIPS)
Version Date: CY 2021]],"*yes*")</f>
        <v>1</v>
      </c>
      <c r="P556" s="197"/>
      <c r="Q556" s="197"/>
      <c r="R556" s="197"/>
      <c r="S556" s="197"/>
      <c r="T556" s="197"/>
      <c r="U556" s="197" t="s">
        <v>3696</v>
      </c>
      <c r="V556" s="197" t="s">
        <v>3271</v>
      </c>
      <c r="W556" s="197"/>
      <c r="X556" s="197"/>
      <c r="Y556" s="197"/>
      <c r="Z556" s="197"/>
      <c r="AA556" s="197"/>
      <c r="AB556" s="197"/>
      <c r="AC556" s="197"/>
      <c r="AD556" s="197" t="s">
        <v>1</v>
      </c>
      <c r="AE556" s="197"/>
      <c r="AF556" s="197"/>
      <c r="AG556" s="197"/>
      <c r="AH556" s="197"/>
    </row>
    <row r="557" spans="1:34" s="26" customFormat="1" ht="76.5" customHeight="1">
      <c r="A557" s="141" t="s">
        <v>1686</v>
      </c>
      <c r="B557" s="51" t="s">
        <v>3697</v>
      </c>
      <c r="C557" s="51" t="s">
        <v>97</v>
      </c>
      <c r="D557" s="51" t="s">
        <v>97</v>
      </c>
      <c r="E557" s="181" t="s">
        <v>585</v>
      </c>
      <c r="F557" s="54"/>
      <c r="G557" s="54"/>
      <c r="H557" s="170" t="s">
        <v>3698</v>
      </c>
      <c r="I557" s="44" t="s">
        <v>1951</v>
      </c>
      <c r="J557" s="44" t="s">
        <v>97</v>
      </c>
      <c r="K557" s="44" t="s">
        <v>1913</v>
      </c>
      <c r="L557" s="44" t="s">
        <v>1916</v>
      </c>
      <c r="M557" s="44" t="s">
        <v>6</v>
      </c>
      <c r="N557" s="44"/>
      <c r="O557" s="43">
        <f>COUNTIF(Table48[[#This Row],[CMMI Comprehensive Primary Care Plus (CPC+)
Version Date: CY 2021]:[CMS Merit-based Incentive Payment System (MIPS)
Version Date: CY 2021]],"*yes*")</f>
        <v>0</v>
      </c>
      <c r="P557" s="197"/>
      <c r="Q557" s="197"/>
      <c r="R557" s="197"/>
      <c r="S557" s="197"/>
      <c r="T557" s="197"/>
      <c r="U557" s="197"/>
      <c r="V557" s="197"/>
      <c r="W557" s="197"/>
      <c r="X557" s="197"/>
      <c r="Y557" s="197"/>
      <c r="Z557" s="197"/>
      <c r="AA557" s="197"/>
      <c r="AB557" s="197"/>
      <c r="AC557" s="197"/>
      <c r="AD557" s="197"/>
      <c r="AE557" s="197"/>
      <c r="AF557" s="197"/>
      <c r="AG557" s="197"/>
      <c r="AH557" s="197"/>
    </row>
    <row r="558" spans="1:34" s="26" customFormat="1" ht="76.5" customHeight="1">
      <c r="A558" s="141" t="s">
        <v>1689</v>
      </c>
      <c r="B558" s="51" t="s">
        <v>3699</v>
      </c>
      <c r="C558" s="51" t="s">
        <v>97</v>
      </c>
      <c r="D558" s="51" t="s">
        <v>97</v>
      </c>
      <c r="E558" s="181" t="s">
        <v>1995</v>
      </c>
      <c r="F558" s="54"/>
      <c r="G558" s="54"/>
      <c r="H558" s="170" t="s">
        <v>2067</v>
      </c>
      <c r="I558" s="44" t="s">
        <v>1911</v>
      </c>
      <c r="J558" s="44" t="s">
        <v>97</v>
      </c>
      <c r="K558" s="44" t="s">
        <v>1909</v>
      </c>
      <c r="L558" s="44" t="s">
        <v>1920</v>
      </c>
      <c r="M558" s="44" t="s">
        <v>327</v>
      </c>
      <c r="N558" s="44"/>
      <c r="O558" s="43">
        <f>COUNTIF(Table48[[#This Row],[CMMI Comprehensive Primary Care Plus (CPC+)
Version Date: CY 2021]:[CMS Merit-based Incentive Payment System (MIPS)
Version Date: CY 2021]],"*yes*")</f>
        <v>1</v>
      </c>
      <c r="P558" s="197"/>
      <c r="Q558" s="197"/>
      <c r="R558" s="197"/>
      <c r="S558" s="197"/>
      <c r="T558" s="197"/>
      <c r="U558" s="197" t="s">
        <v>2183</v>
      </c>
      <c r="V558" s="197"/>
      <c r="W558" s="197"/>
      <c r="X558" s="197"/>
      <c r="Y558" s="197"/>
      <c r="Z558" s="197"/>
      <c r="AA558" s="197"/>
      <c r="AB558" s="197"/>
      <c r="AC558" s="197"/>
      <c r="AD558" s="197"/>
      <c r="AE558" s="197"/>
      <c r="AF558" s="197"/>
      <c r="AG558" s="197"/>
      <c r="AH558" s="197"/>
    </row>
    <row r="559" spans="1:34" s="26" customFormat="1" ht="76.5" customHeight="1">
      <c r="A559" s="141" t="s">
        <v>1690</v>
      </c>
      <c r="B559" s="51" t="s">
        <v>2113</v>
      </c>
      <c r="C559" s="51" t="s">
        <v>97</v>
      </c>
      <c r="D559" s="53" t="s">
        <v>97</v>
      </c>
      <c r="E559" s="181" t="s">
        <v>1995</v>
      </c>
      <c r="F559" s="54"/>
      <c r="G559" s="54"/>
      <c r="H559" s="170" t="s">
        <v>2068</v>
      </c>
      <c r="I559" s="44" t="s">
        <v>1911</v>
      </c>
      <c r="J559" s="44" t="s">
        <v>97</v>
      </c>
      <c r="K559" s="44" t="s">
        <v>1909</v>
      </c>
      <c r="L559" s="44" t="s">
        <v>1920</v>
      </c>
      <c r="M559" s="44" t="s">
        <v>1771</v>
      </c>
      <c r="N559" s="44"/>
      <c r="O559" s="43">
        <f>COUNTIF(Table48[[#This Row],[CMMI Comprehensive Primary Care Plus (CPC+)
Version Date: CY 2021]:[CMS Merit-based Incentive Payment System (MIPS)
Version Date: CY 2021]],"*yes*")</f>
        <v>1</v>
      </c>
      <c r="P559" s="197"/>
      <c r="Q559" s="197"/>
      <c r="R559" s="197"/>
      <c r="S559" s="197"/>
      <c r="T559" s="197"/>
      <c r="U559" s="197" t="s">
        <v>2184</v>
      </c>
      <c r="V559" s="197"/>
      <c r="W559" s="197"/>
      <c r="X559" s="197"/>
      <c r="Y559" s="197"/>
      <c r="Z559" s="197"/>
      <c r="AA559" s="197"/>
      <c r="AB559" s="197"/>
      <c r="AC559" s="197"/>
      <c r="AD559" s="197"/>
      <c r="AE559" s="197"/>
      <c r="AF559" s="197"/>
      <c r="AG559" s="197"/>
      <c r="AH559" s="197"/>
    </row>
    <row r="560" spans="1:34" s="26" customFormat="1" ht="76.5" customHeight="1">
      <c r="A560" s="250" t="s">
        <v>386</v>
      </c>
      <c r="B560" s="51" t="s">
        <v>3244</v>
      </c>
      <c r="C560" s="51" t="s">
        <v>97</v>
      </c>
      <c r="D560" s="51" t="s">
        <v>97</v>
      </c>
      <c r="E560" s="181" t="s">
        <v>1967</v>
      </c>
      <c r="F560" s="58" t="s">
        <v>2605</v>
      </c>
      <c r="G560" s="237"/>
      <c r="H560" s="170" t="s">
        <v>3700</v>
      </c>
      <c r="I560" s="44" t="s">
        <v>3023</v>
      </c>
      <c r="J560" s="44" t="s">
        <v>1926</v>
      </c>
      <c r="K560" s="44" t="s">
        <v>1915</v>
      </c>
      <c r="L560" s="44" t="s">
        <v>1916</v>
      </c>
      <c r="M560" s="44" t="s">
        <v>1771</v>
      </c>
      <c r="N560" s="44"/>
      <c r="O560" s="43">
        <f>COUNTIF(Table48[[#This Row],[CMMI Comprehensive Primary Care Plus (CPC+)
Version Date: CY 2021]:[CMS Merit-based Incentive Payment System (MIPS)
Version Date: CY 2021]],"*yes*")</f>
        <v>0</v>
      </c>
      <c r="P560" s="197"/>
      <c r="Q560" s="197"/>
      <c r="R560" s="197"/>
      <c r="S560" s="197"/>
      <c r="T560" s="197"/>
      <c r="U560" s="197"/>
      <c r="V560" s="197"/>
      <c r="W560" s="197"/>
      <c r="X560" s="197"/>
      <c r="Y560" s="197"/>
      <c r="Z560" s="197"/>
      <c r="AA560" s="197"/>
      <c r="AB560" s="197"/>
      <c r="AC560" s="197"/>
      <c r="AD560" s="197"/>
      <c r="AE560" s="197"/>
      <c r="AF560" s="197"/>
      <c r="AG560" s="197"/>
      <c r="AH560" s="197"/>
    </row>
    <row r="561" spans="1:34" s="26" customFormat="1" ht="76.5" customHeight="1">
      <c r="A561" s="141" t="s">
        <v>1722</v>
      </c>
      <c r="B561" s="51" t="s">
        <v>1021</v>
      </c>
      <c r="C561" s="51" t="s">
        <v>97</v>
      </c>
      <c r="D561" s="51" t="s">
        <v>97</v>
      </c>
      <c r="E561" s="181" t="s">
        <v>1967</v>
      </c>
      <c r="F561" s="54" t="s">
        <v>2606</v>
      </c>
      <c r="G561" s="54"/>
      <c r="H561" s="170" t="s">
        <v>1022</v>
      </c>
      <c r="I561" s="44" t="s">
        <v>3023</v>
      </c>
      <c r="J561" s="44" t="s">
        <v>1926</v>
      </c>
      <c r="K561" s="44" t="s">
        <v>1915</v>
      </c>
      <c r="L561" s="44" t="s">
        <v>1916</v>
      </c>
      <c r="M561" s="44" t="s">
        <v>1771</v>
      </c>
      <c r="N561" s="44"/>
      <c r="O561" s="43">
        <f>COUNTIF(Table48[[#This Row],[CMMI Comprehensive Primary Care Plus (CPC+)
Version Date: CY 2021]:[CMS Merit-based Incentive Payment System (MIPS)
Version Date: CY 2021]],"*yes*")</f>
        <v>1</v>
      </c>
      <c r="P561" s="197"/>
      <c r="Q561" s="197"/>
      <c r="R561" s="197"/>
      <c r="S561" s="197"/>
      <c r="T561" s="197"/>
      <c r="U561" s="197"/>
      <c r="V561" s="197"/>
      <c r="W561" s="197" t="s">
        <v>1</v>
      </c>
      <c r="X561" s="197"/>
      <c r="Y561" s="197"/>
      <c r="Z561" s="197"/>
      <c r="AA561" s="197"/>
      <c r="AB561" s="197"/>
      <c r="AC561" s="197"/>
      <c r="AD561" s="197"/>
      <c r="AE561" s="197"/>
      <c r="AF561" s="197"/>
      <c r="AG561" s="197"/>
      <c r="AH561" s="197"/>
    </row>
    <row r="562" spans="1:34" s="26" customFormat="1" ht="76.5" customHeight="1">
      <c r="A562" s="141" t="s">
        <v>1724</v>
      </c>
      <c r="B562" s="51" t="s">
        <v>969</v>
      </c>
      <c r="C562" s="51" t="s">
        <v>97</v>
      </c>
      <c r="D562" s="51" t="s">
        <v>97</v>
      </c>
      <c r="E562" s="181" t="s">
        <v>1970</v>
      </c>
      <c r="F562" s="54" t="s">
        <v>2610</v>
      </c>
      <c r="G562" s="54"/>
      <c r="H562" s="170" t="s">
        <v>970</v>
      </c>
      <c r="I562" s="44" t="s">
        <v>3023</v>
      </c>
      <c r="J562" s="44" t="s">
        <v>1926</v>
      </c>
      <c r="K562" s="44" t="s">
        <v>1913</v>
      </c>
      <c r="L562" s="44" t="s">
        <v>1916</v>
      </c>
      <c r="M562" s="44" t="s">
        <v>6</v>
      </c>
      <c r="N562" s="44"/>
      <c r="O562" s="43">
        <f>COUNTIF(Table48[[#This Row],[CMMI Comprehensive Primary Care Plus (CPC+)
Version Date: CY 2021]:[CMS Merit-based Incentive Payment System (MIPS)
Version Date: CY 2021]],"*yes*")</f>
        <v>1</v>
      </c>
      <c r="P562" s="197"/>
      <c r="Q562" s="197"/>
      <c r="R562" s="197"/>
      <c r="S562" s="197"/>
      <c r="T562" s="197"/>
      <c r="U562" s="197"/>
      <c r="V562" s="197"/>
      <c r="W562" s="197" t="s">
        <v>1</v>
      </c>
      <c r="X562" s="197"/>
      <c r="Y562" s="197"/>
      <c r="Z562" s="197"/>
      <c r="AA562" s="197"/>
      <c r="AB562" s="197"/>
      <c r="AC562" s="197"/>
      <c r="AD562" s="197"/>
      <c r="AE562" s="197"/>
      <c r="AF562" s="197"/>
      <c r="AG562" s="197"/>
      <c r="AH562" s="197"/>
    </row>
    <row r="563" spans="1:34" s="26" customFormat="1" ht="76.5" customHeight="1">
      <c r="A563" s="141" t="s">
        <v>1726</v>
      </c>
      <c r="B563" s="51" t="s">
        <v>2925</v>
      </c>
      <c r="C563" s="51" t="s">
        <v>97</v>
      </c>
      <c r="D563" s="51" t="s">
        <v>97</v>
      </c>
      <c r="E563" s="181" t="s">
        <v>585</v>
      </c>
      <c r="F563" s="54"/>
      <c r="G563" s="54"/>
      <c r="H563" s="170" t="s">
        <v>3701</v>
      </c>
      <c r="I563" s="44" t="s">
        <v>1940</v>
      </c>
      <c r="J563" s="44" t="s">
        <v>1925</v>
      </c>
      <c r="K563" s="44" t="s">
        <v>1915</v>
      </c>
      <c r="L563" s="44" t="s">
        <v>1916</v>
      </c>
      <c r="M563" s="44" t="s">
        <v>5</v>
      </c>
      <c r="N563" s="44"/>
      <c r="O563" s="43">
        <f>COUNTIF(Table48[[#This Row],[CMMI Comprehensive Primary Care Plus (CPC+)
Version Date: CY 2021]:[CMS Merit-based Incentive Payment System (MIPS)
Version Date: CY 2021]],"*yes*")</f>
        <v>0</v>
      </c>
      <c r="P563" s="197"/>
      <c r="Q563" s="197"/>
      <c r="R563" s="197"/>
      <c r="S563" s="197"/>
      <c r="T563" s="197"/>
      <c r="U563" s="197"/>
      <c r="V563" s="197"/>
      <c r="W563" s="197"/>
      <c r="X563" s="197"/>
      <c r="Y563" s="197"/>
      <c r="Z563" s="197" t="s">
        <v>1</v>
      </c>
      <c r="AA563" s="197"/>
      <c r="AB563" s="197"/>
      <c r="AC563" s="197"/>
      <c r="AD563" s="197"/>
      <c r="AE563" s="197"/>
      <c r="AF563" s="197"/>
      <c r="AG563" s="197"/>
      <c r="AH563" s="197"/>
    </row>
    <row r="564" spans="1:34" s="26" customFormat="1" ht="76.5" customHeight="1">
      <c r="A564" s="141" t="s">
        <v>1728</v>
      </c>
      <c r="B564" s="51" t="s">
        <v>2861</v>
      </c>
      <c r="C564" s="51" t="s">
        <v>97</v>
      </c>
      <c r="D564" s="51" t="s">
        <v>97</v>
      </c>
      <c r="E564" s="181" t="s">
        <v>3151</v>
      </c>
      <c r="F564" s="54"/>
      <c r="G564" s="54"/>
      <c r="H564" s="170" t="s">
        <v>3702</v>
      </c>
      <c r="I564" s="44" t="s">
        <v>1907</v>
      </c>
      <c r="J564" s="44" t="s">
        <v>1918</v>
      </c>
      <c r="K564" s="44" t="s">
        <v>1909</v>
      </c>
      <c r="L564" s="44" t="s">
        <v>1916</v>
      </c>
      <c r="M564" s="44" t="s">
        <v>1771</v>
      </c>
      <c r="N564" s="44"/>
      <c r="O564" s="43">
        <f>COUNTIF(Table48[[#This Row],[CMMI Comprehensive Primary Care Plus (CPC+)
Version Date: CY 2021]:[CMS Merit-based Incentive Payment System (MIPS)
Version Date: CY 2021]],"*yes*")</f>
        <v>0</v>
      </c>
      <c r="P564" s="197"/>
      <c r="Q564" s="197"/>
      <c r="R564" s="197"/>
      <c r="S564" s="197"/>
      <c r="T564" s="197"/>
      <c r="U564" s="197"/>
      <c r="V564" s="197"/>
      <c r="W564" s="197"/>
      <c r="X564" s="197"/>
      <c r="Y564" s="197"/>
      <c r="Z564" s="197"/>
      <c r="AA564" s="197"/>
      <c r="AB564" s="197"/>
      <c r="AC564" s="197" t="s">
        <v>1</v>
      </c>
      <c r="AD564" s="197" t="s">
        <v>1</v>
      </c>
      <c r="AE564" s="197"/>
      <c r="AF564" s="197"/>
      <c r="AG564" s="197"/>
      <c r="AH564" s="197"/>
    </row>
    <row r="565" spans="1:34" s="26" customFormat="1" ht="76.5" customHeight="1">
      <c r="A565" s="141" t="s">
        <v>1737</v>
      </c>
      <c r="B565" s="51" t="s">
        <v>3708</v>
      </c>
      <c r="C565" s="51" t="s">
        <v>97</v>
      </c>
      <c r="D565" s="51" t="s">
        <v>97</v>
      </c>
      <c r="E565" s="181" t="s">
        <v>1995</v>
      </c>
      <c r="F565" s="54"/>
      <c r="G565" s="54"/>
      <c r="H565" s="170" t="s">
        <v>3709</v>
      </c>
      <c r="I565" s="44" t="s">
        <v>3034</v>
      </c>
      <c r="J565" s="44" t="s">
        <v>97</v>
      </c>
      <c r="K565" s="44" t="s">
        <v>1909</v>
      </c>
      <c r="L565" s="44" t="s">
        <v>2436</v>
      </c>
      <c r="M565" s="44" t="s">
        <v>5</v>
      </c>
      <c r="N565" s="44"/>
      <c r="O565" s="43">
        <f>COUNTIF(Table48[[#This Row],[CMMI Comprehensive Primary Care Plus (CPC+)
Version Date: CY 2021]:[CMS Merit-based Incentive Payment System (MIPS)
Version Date: CY 2021]],"*yes*")</f>
        <v>1</v>
      </c>
      <c r="P565" s="197"/>
      <c r="Q565" s="197" t="s">
        <v>3135</v>
      </c>
      <c r="R565" s="197"/>
      <c r="S565" s="197"/>
      <c r="T565" s="197"/>
      <c r="U565" s="197"/>
      <c r="V565" s="197"/>
      <c r="W565" s="197"/>
      <c r="X565" s="197"/>
      <c r="Y565" s="197"/>
      <c r="Z565" s="197"/>
      <c r="AA565" s="197"/>
      <c r="AB565" s="197"/>
      <c r="AC565" s="197"/>
      <c r="AD565" s="197" t="s">
        <v>1</v>
      </c>
      <c r="AE565" s="197"/>
      <c r="AF565" s="197"/>
      <c r="AG565" s="197" t="s">
        <v>3710</v>
      </c>
      <c r="AH565" s="197" t="s">
        <v>1</v>
      </c>
    </row>
    <row r="566" spans="1:34" s="26" customFormat="1" ht="76.5" customHeight="1">
      <c r="A566" s="141" t="s">
        <v>1738</v>
      </c>
      <c r="B566" s="51" t="s">
        <v>1602</v>
      </c>
      <c r="C566" s="51" t="s">
        <v>97</v>
      </c>
      <c r="D566" s="51" t="s">
        <v>97</v>
      </c>
      <c r="E566" s="181" t="s">
        <v>1995</v>
      </c>
      <c r="F566" s="54"/>
      <c r="G566" s="54"/>
      <c r="H566" s="170" t="s">
        <v>1500</v>
      </c>
      <c r="I566" s="44" t="s">
        <v>3034</v>
      </c>
      <c r="J566" s="44" t="s">
        <v>97</v>
      </c>
      <c r="K566" s="44" t="s">
        <v>1909</v>
      </c>
      <c r="L566" s="44" t="s">
        <v>1910</v>
      </c>
      <c r="M566" s="44" t="s">
        <v>5</v>
      </c>
      <c r="N566" s="44"/>
      <c r="O566" s="43">
        <f>COUNTIF(Table48[[#This Row],[CMMI Comprehensive Primary Care Plus (CPC+)
Version Date: CY 2021]:[CMS Merit-based Incentive Payment System (MIPS)
Version Date: CY 2021]],"*yes*")</f>
        <v>0</v>
      </c>
      <c r="P566" s="197"/>
      <c r="Q566" s="197"/>
      <c r="R566" s="197"/>
      <c r="S566" s="197"/>
      <c r="T566" s="197"/>
      <c r="U566" s="197"/>
      <c r="V566" s="197"/>
      <c r="W566" s="197"/>
      <c r="X566" s="197"/>
      <c r="Y566" s="197"/>
      <c r="Z566" s="197"/>
      <c r="AA566" s="197"/>
      <c r="AB566" s="197"/>
      <c r="AC566" s="197"/>
      <c r="AD566" s="197"/>
      <c r="AE566" s="197"/>
      <c r="AF566" s="197"/>
      <c r="AG566" s="197"/>
      <c r="AH566" s="197"/>
    </row>
    <row r="567" spans="1:34" s="26" customFormat="1" ht="76.5" customHeight="1">
      <c r="A567" s="141" t="s">
        <v>1739</v>
      </c>
      <c r="B567" s="51" t="s">
        <v>2395</v>
      </c>
      <c r="C567" s="51" t="s">
        <v>97</v>
      </c>
      <c r="D567" s="51" t="s">
        <v>97</v>
      </c>
      <c r="E567" s="181" t="s">
        <v>3164</v>
      </c>
      <c r="F567" s="54" t="s">
        <v>2614</v>
      </c>
      <c r="G567" s="54" t="s">
        <v>3313</v>
      </c>
      <c r="H567" s="170" t="s">
        <v>1501</v>
      </c>
      <c r="I567" s="44" t="s">
        <v>3034</v>
      </c>
      <c r="J567" s="44" t="s">
        <v>3124</v>
      </c>
      <c r="K567" s="44" t="s">
        <v>1915</v>
      </c>
      <c r="L567" s="44" t="s">
        <v>1910</v>
      </c>
      <c r="M567" s="44" t="s">
        <v>5</v>
      </c>
      <c r="N567" s="44"/>
      <c r="O567" s="43">
        <f>COUNTIF(Table48[[#This Row],[CMMI Comprehensive Primary Care Plus (CPC+)
Version Date: CY 2021]:[CMS Merit-based Incentive Payment System (MIPS)
Version Date: CY 2021]],"*yes*")</f>
        <v>2</v>
      </c>
      <c r="P567" s="197"/>
      <c r="Q567" s="197"/>
      <c r="R567" s="197"/>
      <c r="S567" s="197" t="s">
        <v>1</v>
      </c>
      <c r="T567" s="197"/>
      <c r="U567" s="197"/>
      <c r="V567" s="197"/>
      <c r="W567" s="197" t="s">
        <v>1</v>
      </c>
      <c r="X567" s="197"/>
      <c r="Y567" s="197"/>
      <c r="Z567" s="197"/>
      <c r="AA567" s="197"/>
      <c r="AB567" s="197"/>
      <c r="AC567" s="197"/>
      <c r="AD567" s="197"/>
      <c r="AE567" s="197"/>
      <c r="AF567" s="197"/>
      <c r="AG567" s="197"/>
      <c r="AH567" s="197"/>
    </row>
    <row r="568" spans="1:34" s="26" customFormat="1" ht="76.5" customHeight="1">
      <c r="A568" s="141" t="s">
        <v>1743</v>
      </c>
      <c r="B568" s="51" t="s">
        <v>2449</v>
      </c>
      <c r="C568" s="51" t="s">
        <v>97</v>
      </c>
      <c r="D568" s="51" t="s">
        <v>97</v>
      </c>
      <c r="E568" s="181" t="s">
        <v>1995</v>
      </c>
      <c r="F568" s="54" t="s">
        <v>2615</v>
      </c>
      <c r="G568" s="54"/>
      <c r="H568" s="170" t="s">
        <v>2543</v>
      </c>
      <c r="I568" s="44" t="s">
        <v>3034</v>
      </c>
      <c r="J568" s="44" t="s">
        <v>97</v>
      </c>
      <c r="K568" s="44" t="s">
        <v>1909</v>
      </c>
      <c r="L568" s="44" t="s">
        <v>1910</v>
      </c>
      <c r="M568" s="44" t="s">
        <v>1771</v>
      </c>
      <c r="N568" s="44" t="s">
        <v>1</v>
      </c>
      <c r="O568" s="43">
        <f>COUNTIF(Table48[[#This Row],[CMMI Comprehensive Primary Care Plus (CPC+)
Version Date: CY 2021]:[CMS Merit-based Incentive Payment System (MIPS)
Version Date: CY 2021]],"*yes*")</f>
        <v>0</v>
      </c>
      <c r="P568" s="197"/>
      <c r="Q568" s="197"/>
      <c r="R568" s="197"/>
      <c r="S568" s="197"/>
      <c r="T568" s="197"/>
      <c r="U568" s="197"/>
      <c r="V568" s="197"/>
      <c r="W568" s="197"/>
      <c r="X568" s="197"/>
      <c r="Y568" s="197"/>
      <c r="Z568" s="197"/>
      <c r="AA568" s="197"/>
      <c r="AB568" s="197"/>
      <c r="AC568" s="197"/>
      <c r="AD568" s="197"/>
      <c r="AE568" s="197"/>
      <c r="AF568" s="197"/>
      <c r="AG568" s="197"/>
      <c r="AH568" s="197"/>
    </row>
    <row r="569" spans="1:34" s="26" customFormat="1" ht="76.5" customHeight="1">
      <c r="A569" s="141" t="s">
        <v>387</v>
      </c>
      <c r="B569" s="51" t="s">
        <v>1735</v>
      </c>
      <c r="C569" s="51" t="s">
        <v>97</v>
      </c>
      <c r="D569" s="51" t="s">
        <v>97</v>
      </c>
      <c r="E569" s="181" t="s">
        <v>1995</v>
      </c>
      <c r="F569" s="58"/>
      <c r="G569" s="58"/>
      <c r="H569" s="170" t="s">
        <v>3711</v>
      </c>
      <c r="I569" s="44" t="s">
        <v>1911</v>
      </c>
      <c r="J569" s="44" t="s">
        <v>1914</v>
      </c>
      <c r="K569" s="44" t="s">
        <v>1915</v>
      </c>
      <c r="L569" s="44" t="s">
        <v>1916</v>
      </c>
      <c r="M569" s="44" t="s">
        <v>1771</v>
      </c>
      <c r="N569" s="44"/>
      <c r="O569" s="43">
        <f>COUNTIF(Table48[[#This Row],[CMMI Comprehensive Primary Care Plus (CPC+)
Version Date: CY 2021]:[CMS Merit-based Incentive Payment System (MIPS)
Version Date: CY 2021]],"*yes*")</f>
        <v>0</v>
      </c>
      <c r="P569" s="197"/>
      <c r="Q569" s="197"/>
      <c r="R569" s="197"/>
      <c r="S569" s="197"/>
      <c r="T569" s="197"/>
      <c r="U569" s="197"/>
      <c r="V569" s="197"/>
      <c r="W569" s="197"/>
      <c r="X569" s="197"/>
      <c r="Y569" s="197"/>
      <c r="Z569" s="197"/>
      <c r="AA569" s="197"/>
      <c r="AB569" s="197"/>
      <c r="AC569" s="197"/>
      <c r="AD569" s="197"/>
      <c r="AE569" s="197"/>
      <c r="AF569" s="197"/>
      <c r="AG569" s="197"/>
      <c r="AH569" s="197"/>
    </row>
    <row r="570" spans="1:34" s="26" customFormat="1" ht="76.5" customHeight="1">
      <c r="A570" s="141" t="s">
        <v>1837</v>
      </c>
      <c r="B570" s="51" t="s">
        <v>2375</v>
      </c>
      <c r="C570" s="51" t="s">
        <v>97</v>
      </c>
      <c r="D570" s="51" t="s">
        <v>97</v>
      </c>
      <c r="E570" s="181" t="s">
        <v>585</v>
      </c>
      <c r="F570" s="54"/>
      <c r="G570" s="54"/>
      <c r="H570" s="170" t="s">
        <v>1510</v>
      </c>
      <c r="I570" s="44" t="s">
        <v>1940</v>
      </c>
      <c r="J570" s="44" t="s">
        <v>1925</v>
      </c>
      <c r="K570" s="44" t="s">
        <v>1915</v>
      </c>
      <c r="L570" s="44" t="s">
        <v>1916</v>
      </c>
      <c r="M570" s="44" t="s">
        <v>5</v>
      </c>
      <c r="N570" s="44"/>
      <c r="O570" s="43">
        <f>COUNTIF(Table48[[#This Row],[CMMI Comprehensive Primary Care Plus (CPC+)
Version Date: CY 2021]:[CMS Merit-based Incentive Payment System (MIPS)
Version Date: CY 2021]],"*yes*")</f>
        <v>1</v>
      </c>
      <c r="P570" s="197"/>
      <c r="Q570" s="197"/>
      <c r="R570" s="197"/>
      <c r="S570" s="197"/>
      <c r="T570" s="197" t="s">
        <v>1</v>
      </c>
      <c r="U570" s="197"/>
      <c r="V570" s="197"/>
      <c r="W570" s="197"/>
      <c r="X570" s="197"/>
      <c r="Y570" s="197"/>
      <c r="Z570" s="197"/>
      <c r="AA570" s="197"/>
      <c r="AB570" s="197"/>
      <c r="AC570" s="197"/>
      <c r="AD570" s="197"/>
      <c r="AE570" s="197"/>
      <c r="AF570" s="197"/>
      <c r="AG570" s="197"/>
      <c r="AH570" s="197"/>
    </row>
    <row r="571" spans="1:34" s="26" customFormat="1" ht="76.5" customHeight="1">
      <c r="A571" s="141" t="s">
        <v>1838</v>
      </c>
      <c r="B571" s="51" t="s">
        <v>2848</v>
      </c>
      <c r="C571" s="51" t="s">
        <v>97</v>
      </c>
      <c r="D571" s="51" t="s">
        <v>97</v>
      </c>
      <c r="E571" s="181" t="s">
        <v>1947</v>
      </c>
      <c r="F571" s="54"/>
      <c r="G571" s="54"/>
      <c r="H571" s="170" t="s">
        <v>3375</v>
      </c>
      <c r="I571" s="44" t="s">
        <v>1940</v>
      </c>
      <c r="J571" s="44" t="s">
        <v>1919</v>
      </c>
      <c r="K571" s="44" t="s">
        <v>1915</v>
      </c>
      <c r="L571" s="44" t="s">
        <v>2230</v>
      </c>
      <c r="M571" s="44" t="s">
        <v>327</v>
      </c>
      <c r="N571" s="44"/>
      <c r="O571" s="43">
        <f>COUNTIF(Table48[[#This Row],[CMMI Comprehensive Primary Care Plus (CPC+)
Version Date: CY 2021]:[CMS Merit-based Incentive Payment System (MIPS)
Version Date: CY 2021]],"*yes*")</f>
        <v>0</v>
      </c>
      <c r="P571" s="197"/>
      <c r="Q571" s="197"/>
      <c r="R571" s="197"/>
      <c r="S571" s="197"/>
      <c r="T571" s="197"/>
      <c r="U571" s="197"/>
      <c r="V571" s="197"/>
      <c r="W571" s="197"/>
      <c r="X571" s="197"/>
      <c r="Y571" s="197"/>
      <c r="Z571" s="197"/>
      <c r="AA571" s="197"/>
      <c r="AB571" s="197"/>
      <c r="AC571" s="197"/>
      <c r="AD571" s="197"/>
      <c r="AE571" s="197"/>
      <c r="AF571" s="197" t="s">
        <v>1</v>
      </c>
      <c r="AG571" s="197"/>
      <c r="AH571" s="197"/>
    </row>
    <row r="572" spans="1:34" s="26" customFormat="1" ht="76.5" customHeight="1">
      <c r="A572" s="141" t="s">
        <v>1839</v>
      </c>
      <c r="B572" s="51" t="s">
        <v>2848</v>
      </c>
      <c r="C572" s="51" t="s">
        <v>97</v>
      </c>
      <c r="D572" s="51" t="s">
        <v>97</v>
      </c>
      <c r="E572" s="181" t="s">
        <v>1947</v>
      </c>
      <c r="F572" s="54"/>
      <c r="G572" s="54"/>
      <c r="H572" s="170" t="s">
        <v>3016</v>
      </c>
      <c r="I572" s="44" t="s">
        <v>1940</v>
      </c>
      <c r="J572" s="44" t="s">
        <v>1919</v>
      </c>
      <c r="K572" s="44" t="s">
        <v>1915</v>
      </c>
      <c r="L572" s="44" t="s">
        <v>1916</v>
      </c>
      <c r="M572" s="44" t="s">
        <v>327</v>
      </c>
      <c r="N572" s="44"/>
      <c r="O572" s="43">
        <f>COUNTIF(Table48[[#This Row],[CMMI Comprehensive Primary Care Plus (CPC+)
Version Date: CY 2021]:[CMS Merit-based Incentive Payment System (MIPS)
Version Date: CY 2021]],"*yes*")</f>
        <v>0</v>
      </c>
      <c r="P572" s="197"/>
      <c r="Q572" s="197"/>
      <c r="R572" s="197"/>
      <c r="S572" s="197"/>
      <c r="T572" s="44"/>
      <c r="U572" s="197"/>
      <c r="V572" s="197"/>
      <c r="W572" s="197"/>
      <c r="X572" s="197"/>
      <c r="Y572" s="197"/>
      <c r="Z572" s="197"/>
      <c r="AA572" s="197"/>
      <c r="AB572" s="44"/>
      <c r="AC572" s="197"/>
      <c r="AD572" s="197"/>
      <c r="AE572" s="44"/>
      <c r="AF572" s="197"/>
      <c r="AG572" s="197"/>
      <c r="AH572" s="44"/>
    </row>
    <row r="573" spans="1:34" s="26" customFormat="1" ht="76.5" customHeight="1">
      <c r="A573" s="141" t="s">
        <v>1840</v>
      </c>
      <c r="B573" s="51" t="s">
        <v>2107</v>
      </c>
      <c r="C573" s="51" t="s">
        <v>97</v>
      </c>
      <c r="D573" s="51" t="s">
        <v>97</v>
      </c>
      <c r="E573" s="181" t="s">
        <v>1667</v>
      </c>
      <c r="F573" s="54"/>
      <c r="G573" s="54"/>
      <c r="H573" s="170" t="s">
        <v>1946</v>
      </c>
      <c r="I573" s="44" t="s">
        <v>1940</v>
      </c>
      <c r="J573" s="44" t="s">
        <v>97</v>
      </c>
      <c r="K573" s="44" t="s">
        <v>1934</v>
      </c>
      <c r="L573" s="44" t="s">
        <v>1920</v>
      </c>
      <c r="M573" s="44" t="s">
        <v>2040</v>
      </c>
      <c r="N573" s="44"/>
      <c r="O573" s="43">
        <f>COUNTIF(Table48[[#This Row],[CMMI Comprehensive Primary Care Plus (CPC+)
Version Date: CY 2021]:[CMS Merit-based Incentive Payment System (MIPS)
Version Date: CY 2021]],"*yes*")</f>
        <v>0</v>
      </c>
      <c r="P573" s="197"/>
      <c r="Q573" s="197"/>
      <c r="R573" s="197"/>
      <c r="S573" s="197"/>
      <c r="T573" s="197"/>
      <c r="U573" s="197"/>
      <c r="V573" s="197"/>
      <c r="W573" s="197"/>
      <c r="X573" s="197"/>
      <c r="Y573" s="197"/>
      <c r="Z573" s="197"/>
      <c r="AA573" s="197"/>
      <c r="AB573" s="197"/>
      <c r="AC573" s="197"/>
      <c r="AD573" s="197"/>
      <c r="AE573" s="197"/>
      <c r="AF573" s="197"/>
      <c r="AG573" s="197"/>
      <c r="AH573" s="197"/>
    </row>
    <row r="574" spans="1:34" s="26" customFormat="1" ht="76.5" customHeight="1">
      <c r="A574" s="141" t="s">
        <v>1841</v>
      </c>
      <c r="B574" s="51" t="s">
        <v>1696</v>
      </c>
      <c r="C574" s="51" t="s">
        <v>97</v>
      </c>
      <c r="D574" s="51" t="s">
        <v>97</v>
      </c>
      <c r="E574" s="181" t="s">
        <v>2885</v>
      </c>
      <c r="F574" s="54" t="s">
        <v>2619</v>
      </c>
      <c r="G574" s="54"/>
      <c r="H574" s="170" t="s">
        <v>1697</v>
      </c>
      <c r="I574" s="44" t="s">
        <v>1911</v>
      </c>
      <c r="J574" s="44" t="s">
        <v>1938</v>
      </c>
      <c r="K574" s="44" t="s">
        <v>1915</v>
      </c>
      <c r="L574" s="44" t="s">
        <v>1916</v>
      </c>
      <c r="M574" s="44" t="s">
        <v>327</v>
      </c>
      <c r="N574" s="44"/>
      <c r="O574" s="43">
        <f>COUNTIF(Table48[[#This Row],[CMMI Comprehensive Primary Care Plus (CPC+)
Version Date: CY 2021]:[CMS Merit-based Incentive Payment System (MIPS)
Version Date: CY 2021]],"*yes*")</f>
        <v>1</v>
      </c>
      <c r="P574" s="197"/>
      <c r="Q574" s="197"/>
      <c r="R574" s="197"/>
      <c r="S574" s="197"/>
      <c r="T574" s="197"/>
      <c r="U574" s="197"/>
      <c r="V574" s="197"/>
      <c r="W574" s="197" t="s">
        <v>1</v>
      </c>
      <c r="X574" s="197"/>
      <c r="Y574" s="197"/>
      <c r="Z574" s="197"/>
      <c r="AA574" s="197"/>
      <c r="AB574" s="197"/>
      <c r="AC574" s="197"/>
      <c r="AD574" s="197"/>
      <c r="AE574" s="197"/>
      <c r="AF574" s="197"/>
      <c r="AG574" s="197"/>
      <c r="AH574" s="197"/>
    </row>
    <row r="575" spans="1:34" s="26" customFormat="1" ht="76.5" customHeight="1">
      <c r="A575" s="141" t="s">
        <v>1842</v>
      </c>
      <c r="B575" s="51" t="s">
        <v>2097</v>
      </c>
      <c r="C575" s="51" t="s">
        <v>97</v>
      </c>
      <c r="D575" s="51" t="s">
        <v>97</v>
      </c>
      <c r="E575" s="181" t="s">
        <v>1667</v>
      </c>
      <c r="F575" s="54" t="s">
        <v>2620</v>
      </c>
      <c r="G575" s="54" t="s">
        <v>3305</v>
      </c>
      <c r="H575" s="170" t="s">
        <v>1502</v>
      </c>
      <c r="I575" s="44" t="s">
        <v>1964</v>
      </c>
      <c r="J575" s="44" t="s">
        <v>97</v>
      </c>
      <c r="K575" s="44" t="s">
        <v>1909</v>
      </c>
      <c r="L575" s="44" t="s">
        <v>1950</v>
      </c>
      <c r="M575" s="44" t="s">
        <v>327</v>
      </c>
      <c r="N575" s="44"/>
      <c r="O575" s="43">
        <f>COUNTIF(Table48[[#This Row],[CMMI Comprehensive Primary Care Plus (CPC+)
Version Date: CY 2021]:[CMS Merit-based Incentive Payment System (MIPS)
Version Date: CY 2021]],"*yes*")</f>
        <v>2</v>
      </c>
      <c r="P575" s="197"/>
      <c r="Q575" s="197"/>
      <c r="R575" s="197"/>
      <c r="S575" s="197" t="s">
        <v>1</v>
      </c>
      <c r="T575" s="197"/>
      <c r="U575" s="197"/>
      <c r="V575" s="197"/>
      <c r="W575" s="197" t="s">
        <v>1</v>
      </c>
      <c r="X575" s="197"/>
      <c r="Y575" s="197"/>
      <c r="Z575" s="197"/>
      <c r="AA575" s="197"/>
      <c r="AB575" s="197"/>
      <c r="AC575" s="197"/>
      <c r="AD575" s="197"/>
      <c r="AE575" s="197"/>
      <c r="AF575" s="197"/>
      <c r="AG575" s="197"/>
      <c r="AH575" s="197"/>
    </row>
    <row r="576" spans="1:34" s="26" customFormat="1" ht="76.5" customHeight="1">
      <c r="A576" s="141" t="s">
        <v>1843</v>
      </c>
      <c r="B576" s="51" t="s">
        <v>303</v>
      </c>
      <c r="C576" s="51" t="s">
        <v>97</v>
      </c>
      <c r="D576" s="51" t="s">
        <v>97</v>
      </c>
      <c r="E576" s="181" t="s">
        <v>1703</v>
      </c>
      <c r="F576" s="54"/>
      <c r="G576" s="54"/>
      <c r="H576" s="170" t="s">
        <v>3712</v>
      </c>
      <c r="I576" s="44" t="s">
        <v>3034</v>
      </c>
      <c r="J576" s="44" t="s">
        <v>1918</v>
      </c>
      <c r="K576" s="44" t="s">
        <v>1909</v>
      </c>
      <c r="L576" s="44" t="s">
        <v>1916</v>
      </c>
      <c r="M576" s="44" t="s">
        <v>1771</v>
      </c>
      <c r="N576" s="44" t="s">
        <v>1</v>
      </c>
      <c r="O576" s="43">
        <f>COUNTIF(Table48[[#This Row],[CMMI Comprehensive Primary Care Plus (CPC+)
Version Date: CY 2021]:[CMS Merit-based Incentive Payment System (MIPS)
Version Date: CY 2021]],"*yes*")</f>
        <v>0</v>
      </c>
      <c r="P576" s="197"/>
      <c r="Q576" s="197"/>
      <c r="R576" s="197"/>
      <c r="S576" s="197"/>
      <c r="T576" s="44"/>
      <c r="U576" s="197"/>
      <c r="V576" s="197"/>
      <c r="W576" s="197"/>
      <c r="X576" s="197"/>
      <c r="Y576" s="197"/>
      <c r="Z576" s="197"/>
      <c r="AA576" s="197"/>
      <c r="AB576" s="44"/>
      <c r="AC576" s="197"/>
      <c r="AD576" s="197"/>
      <c r="AE576" s="44" t="s">
        <v>1</v>
      </c>
      <c r="AF576" s="197"/>
      <c r="AG576" s="197"/>
      <c r="AH576" s="44"/>
    </row>
    <row r="577" spans="1:34" s="26" customFormat="1" ht="76.5" customHeight="1">
      <c r="A577" s="141" t="s">
        <v>1844</v>
      </c>
      <c r="B577" s="51" t="s">
        <v>2229</v>
      </c>
      <c r="C577" s="51" t="s">
        <v>97</v>
      </c>
      <c r="D577" s="51" t="s">
        <v>97</v>
      </c>
      <c r="E577" s="181" t="s">
        <v>1995</v>
      </c>
      <c r="F577" s="54"/>
      <c r="G577" s="54"/>
      <c r="H577" s="170" t="s">
        <v>2232</v>
      </c>
      <c r="I577" s="44" t="s">
        <v>1940</v>
      </c>
      <c r="J577" s="44" t="s">
        <v>1925</v>
      </c>
      <c r="K577" s="44" t="s">
        <v>1909</v>
      </c>
      <c r="L577" s="44" t="s">
        <v>1916</v>
      </c>
      <c r="M577" s="44" t="s">
        <v>5</v>
      </c>
      <c r="N577" s="44"/>
      <c r="O577" s="43">
        <f>COUNTIF(Table48[[#This Row],[CMMI Comprehensive Primary Care Plus (CPC+)
Version Date: CY 2021]:[CMS Merit-based Incentive Payment System (MIPS)
Version Date: CY 2021]],"*yes*")</f>
        <v>0</v>
      </c>
      <c r="P577" s="197"/>
      <c r="Q577" s="197"/>
      <c r="R577" s="197"/>
      <c r="S577" s="197"/>
      <c r="T577" s="197"/>
      <c r="U577" s="197"/>
      <c r="V577" s="197"/>
      <c r="W577" s="197"/>
      <c r="X577" s="197"/>
      <c r="Y577" s="197"/>
      <c r="Z577" s="197"/>
      <c r="AA577" s="197"/>
      <c r="AB577" s="197"/>
      <c r="AC577" s="197"/>
      <c r="AD577" s="197"/>
      <c r="AE577" s="197"/>
      <c r="AF577" s="197"/>
      <c r="AG577" s="197"/>
      <c r="AH577" s="197"/>
    </row>
    <row r="578" spans="1:34" s="26" customFormat="1" ht="76.5" customHeight="1">
      <c r="A578" s="141" t="s">
        <v>1845</v>
      </c>
      <c r="B578" s="51" t="s">
        <v>2114</v>
      </c>
      <c r="C578" s="51" t="s">
        <v>97</v>
      </c>
      <c r="D578" s="51" t="s">
        <v>97</v>
      </c>
      <c r="E578" s="181" t="s">
        <v>1667</v>
      </c>
      <c r="F578" s="54"/>
      <c r="G578" s="54"/>
      <c r="H578" s="170" t="s">
        <v>1630</v>
      </c>
      <c r="I578" s="44" t="s">
        <v>1942</v>
      </c>
      <c r="J578" s="44" t="s">
        <v>97</v>
      </c>
      <c r="K578" s="44" t="s">
        <v>1915</v>
      </c>
      <c r="L578" s="44" t="s">
        <v>1920</v>
      </c>
      <c r="M578" s="44" t="s">
        <v>2038</v>
      </c>
      <c r="N578" s="44"/>
      <c r="O578" s="43">
        <f>COUNTIF(Table48[[#This Row],[CMMI Comprehensive Primary Care Plus (CPC+)
Version Date: CY 2021]:[CMS Merit-based Incentive Payment System (MIPS)
Version Date: CY 2021]],"*yes*")</f>
        <v>1</v>
      </c>
      <c r="P578" s="197"/>
      <c r="Q578" s="197"/>
      <c r="R578" s="197"/>
      <c r="S578" s="197"/>
      <c r="T578" s="197"/>
      <c r="U578" s="197" t="s">
        <v>2185</v>
      </c>
      <c r="V578" s="197"/>
      <c r="W578" s="197"/>
      <c r="X578" s="197"/>
      <c r="Y578" s="197"/>
      <c r="Z578" s="197"/>
      <c r="AA578" s="197"/>
      <c r="AB578" s="197"/>
      <c r="AC578" s="197"/>
      <c r="AD578" s="197"/>
      <c r="AE578" s="197"/>
      <c r="AF578" s="197"/>
      <c r="AG578" s="197"/>
      <c r="AH578" s="197"/>
    </row>
    <row r="579" spans="1:34" s="26" customFormat="1" ht="76.5" customHeight="1">
      <c r="A579" s="141" t="s">
        <v>1846</v>
      </c>
      <c r="B579" s="51" t="s">
        <v>2115</v>
      </c>
      <c r="C579" s="51" t="s">
        <v>97</v>
      </c>
      <c r="D579" s="53" t="s">
        <v>97</v>
      </c>
      <c r="E579" s="181" t="s">
        <v>1667</v>
      </c>
      <c r="F579" s="58"/>
      <c r="G579" s="58"/>
      <c r="H579" s="170" t="s">
        <v>1631</v>
      </c>
      <c r="I579" s="44" t="s">
        <v>1942</v>
      </c>
      <c r="J579" s="44" t="s">
        <v>97</v>
      </c>
      <c r="K579" s="44" t="s">
        <v>1915</v>
      </c>
      <c r="L579" s="44" t="s">
        <v>1920</v>
      </c>
      <c r="M579" s="44" t="s">
        <v>2038</v>
      </c>
      <c r="N579" s="44"/>
      <c r="O579" s="43">
        <f>COUNTIF(Table48[[#This Row],[CMMI Comprehensive Primary Care Plus (CPC+)
Version Date: CY 2021]:[CMS Merit-based Incentive Payment System (MIPS)
Version Date: CY 2021]],"*yes*")</f>
        <v>1</v>
      </c>
      <c r="P579" s="197"/>
      <c r="Q579" s="197"/>
      <c r="R579" s="197"/>
      <c r="S579" s="197"/>
      <c r="T579" s="44"/>
      <c r="U579" s="197" t="s">
        <v>3412</v>
      </c>
      <c r="V579" s="197"/>
      <c r="W579" s="197"/>
      <c r="X579" s="197"/>
      <c r="Y579" s="197"/>
      <c r="Z579" s="197"/>
      <c r="AA579" s="197"/>
      <c r="AB579" s="44"/>
      <c r="AC579" s="197"/>
      <c r="AD579" s="197"/>
      <c r="AE579" s="44"/>
      <c r="AF579" s="197"/>
      <c r="AG579" s="197"/>
      <c r="AH579" s="44"/>
    </row>
    <row r="580" spans="1:34" s="26" customFormat="1" ht="76.5" customHeight="1">
      <c r="A580" s="141" t="s">
        <v>335</v>
      </c>
      <c r="B580" s="51" t="s">
        <v>3095</v>
      </c>
      <c r="C580" s="51" t="s">
        <v>97</v>
      </c>
      <c r="D580" s="51" t="s">
        <v>97</v>
      </c>
      <c r="E580" s="181" t="s">
        <v>1667</v>
      </c>
      <c r="F580" s="54"/>
      <c r="G580" s="54"/>
      <c r="H580" s="170" t="s">
        <v>3096</v>
      </c>
      <c r="I580" s="44" t="s">
        <v>1911</v>
      </c>
      <c r="J580" s="44" t="s">
        <v>1922</v>
      </c>
      <c r="K580" s="44" t="s">
        <v>1909</v>
      </c>
      <c r="L580" s="44" t="s">
        <v>1916</v>
      </c>
      <c r="M580" s="44" t="s">
        <v>5</v>
      </c>
      <c r="N580" s="44" t="s">
        <v>1</v>
      </c>
      <c r="O580" s="43">
        <f>COUNTIF(Table48[[#This Row],[CMMI Comprehensive Primary Care Plus (CPC+)
Version Date: CY 2021]:[CMS Merit-based Incentive Payment System (MIPS)
Version Date: CY 2021]],"*yes*")</f>
        <v>0</v>
      </c>
      <c r="P580" s="197"/>
      <c r="Q580" s="197"/>
      <c r="R580" s="197"/>
      <c r="S580" s="197"/>
      <c r="T580" s="197"/>
      <c r="U580" s="197"/>
      <c r="V580" s="197"/>
      <c r="W580" s="197"/>
      <c r="X580" s="197"/>
      <c r="Y580" s="197"/>
      <c r="Z580" s="197"/>
      <c r="AA580" s="197"/>
      <c r="AB580" s="197"/>
      <c r="AC580" s="197"/>
      <c r="AD580" s="197"/>
      <c r="AE580" s="197"/>
      <c r="AF580" s="197"/>
      <c r="AG580" s="197"/>
      <c r="AH580" s="197"/>
    </row>
    <row r="581" spans="1:34" s="26" customFormat="1" ht="76.5" customHeight="1">
      <c r="A581" s="141" t="s">
        <v>388</v>
      </c>
      <c r="B581" s="51" t="s">
        <v>163</v>
      </c>
      <c r="C581" s="51" t="s">
        <v>97</v>
      </c>
      <c r="D581" s="51" t="s">
        <v>97</v>
      </c>
      <c r="E581" s="181" t="s">
        <v>1667</v>
      </c>
      <c r="F581" s="58"/>
      <c r="G581" s="58"/>
      <c r="H581" s="170" t="s">
        <v>1503</v>
      </c>
      <c r="I581" s="44" t="s">
        <v>1954</v>
      </c>
      <c r="J581" s="44" t="s">
        <v>97</v>
      </c>
      <c r="K581" s="44" t="s">
        <v>1915</v>
      </c>
      <c r="L581" s="44" t="s">
        <v>1920</v>
      </c>
      <c r="M581" s="44" t="s">
        <v>6</v>
      </c>
      <c r="N581" s="44"/>
      <c r="O581" s="43">
        <f>COUNTIF(Table48[[#This Row],[CMMI Comprehensive Primary Care Plus (CPC+)
Version Date: CY 2021]:[CMS Merit-based Incentive Payment System (MIPS)
Version Date: CY 2021]],"*yes*")</f>
        <v>0</v>
      </c>
      <c r="P581" s="197"/>
      <c r="Q581" s="197"/>
      <c r="R581" s="197"/>
      <c r="S581" s="197"/>
      <c r="T581" s="197"/>
      <c r="U581" s="197"/>
      <c r="V581" s="197"/>
      <c r="W581" s="197"/>
      <c r="X581" s="197"/>
      <c r="Y581" s="197"/>
      <c r="Z581" s="197"/>
      <c r="AA581" s="197"/>
      <c r="AB581" s="197"/>
      <c r="AC581" s="197"/>
      <c r="AD581" s="197"/>
      <c r="AE581" s="197"/>
      <c r="AF581" s="197"/>
      <c r="AG581" s="197"/>
      <c r="AH581" s="197"/>
    </row>
    <row r="582" spans="1:34" s="26" customFormat="1" ht="76.5" customHeight="1">
      <c r="A582" s="141" t="s">
        <v>1847</v>
      </c>
      <c r="B582" s="51" t="s">
        <v>2859</v>
      </c>
      <c r="C582" s="51" t="s">
        <v>97</v>
      </c>
      <c r="D582" s="51" t="s">
        <v>97</v>
      </c>
      <c r="E582" s="181" t="s">
        <v>3151</v>
      </c>
      <c r="F582" s="54"/>
      <c r="G582" s="54"/>
      <c r="H582" s="170" t="s">
        <v>2860</v>
      </c>
      <c r="I582" s="44" t="s">
        <v>1911</v>
      </c>
      <c r="J582" s="44" t="s">
        <v>1914</v>
      </c>
      <c r="K582" s="44" t="s">
        <v>1915</v>
      </c>
      <c r="L582" s="44" t="s">
        <v>1916</v>
      </c>
      <c r="M582" s="44" t="s">
        <v>1771</v>
      </c>
      <c r="N582" s="44" t="s">
        <v>1</v>
      </c>
      <c r="O582" s="43">
        <f>COUNTIF(Table48[[#This Row],[CMMI Comprehensive Primary Care Plus (CPC+)
Version Date: CY 2021]:[CMS Merit-based Incentive Payment System (MIPS)
Version Date: CY 2021]],"*yes*")</f>
        <v>0</v>
      </c>
      <c r="P582" s="197"/>
      <c r="Q582" s="197"/>
      <c r="R582" s="197"/>
      <c r="S582" s="197"/>
      <c r="T582" s="197"/>
      <c r="U582" s="197"/>
      <c r="V582" s="197"/>
      <c r="W582" s="197"/>
      <c r="X582" s="197"/>
      <c r="Y582" s="197"/>
      <c r="Z582" s="197"/>
      <c r="AA582" s="197"/>
      <c r="AB582" s="197"/>
      <c r="AC582" s="197"/>
      <c r="AD582" s="197"/>
      <c r="AE582" s="197"/>
      <c r="AF582" s="197"/>
      <c r="AG582" s="197"/>
      <c r="AH582" s="197"/>
    </row>
    <row r="583" spans="1:34" s="26" customFormat="1" ht="76.5" customHeight="1">
      <c r="A583" s="141" t="s">
        <v>1848</v>
      </c>
      <c r="B583" s="51" t="s">
        <v>29</v>
      </c>
      <c r="C583" s="51" t="s">
        <v>97</v>
      </c>
      <c r="D583" s="51" t="s">
        <v>97</v>
      </c>
      <c r="E583" s="181" t="s">
        <v>1995</v>
      </c>
      <c r="F583" s="54"/>
      <c r="G583" s="54"/>
      <c r="H583" s="170" t="s">
        <v>2231</v>
      </c>
      <c r="I583" s="44" t="s">
        <v>1911</v>
      </c>
      <c r="J583" s="44" t="s">
        <v>1914</v>
      </c>
      <c r="K583" s="44" t="s">
        <v>1915</v>
      </c>
      <c r="L583" s="44" t="s">
        <v>1916</v>
      </c>
      <c r="M583" s="44" t="s">
        <v>1771</v>
      </c>
      <c r="N583" s="44" t="s">
        <v>1</v>
      </c>
      <c r="O583" s="43">
        <f>COUNTIF(Table48[[#This Row],[CMMI Comprehensive Primary Care Plus (CPC+)
Version Date: CY 2021]:[CMS Merit-based Incentive Payment System (MIPS)
Version Date: CY 2021]],"*yes*")</f>
        <v>0</v>
      </c>
      <c r="P583" s="197"/>
      <c r="Q583" s="197"/>
      <c r="R583" s="197"/>
      <c r="S583" s="197"/>
      <c r="T583" s="197"/>
      <c r="U583" s="197"/>
      <c r="V583" s="197"/>
      <c r="W583" s="197"/>
      <c r="X583" s="197"/>
      <c r="Y583" s="197"/>
      <c r="Z583" s="197"/>
      <c r="AA583" s="197"/>
      <c r="AB583" s="197"/>
      <c r="AC583" s="197"/>
      <c r="AD583" s="197"/>
      <c r="AE583" s="197"/>
      <c r="AF583" s="197"/>
      <c r="AG583" s="197"/>
      <c r="AH583" s="197"/>
    </row>
    <row r="584" spans="1:34" s="26" customFormat="1" ht="76.5" customHeight="1">
      <c r="A584" s="141" t="s">
        <v>2937</v>
      </c>
      <c r="B584" s="51" t="s">
        <v>728</v>
      </c>
      <c r="C584" s="51" t="s">
        <v>97</v>
      </c>
      <c r="D584" s="51" t="s">
        <v>97</v>
      </c>
      <c r="E584" s="181" t="s">
        <v>1667</v>
      </c>
      <c r="F584" s="54"/>
      <c r="G584" s="54"/>
      <c r="H584" s="170" t="s">
        <v>1525</v>
      </c>
      <c r="I584" s="44" t="s">
        <v>1942</v>
      </c>
      <c r="J584" s="44" t="s">
        <v>97</v>
      </c>
      <c r="K584" s="44" t="s">
        <v>1915</v>
      </c>
      <c r="L584" s="44" t="s">
        <v>1920</v>
      </c>
      <c r="M584" s="44" t="s">
        <v>752</v>
      </c>
      <c r="N584" s="44"/>
      <c r="O584" s="43">
        <f>COUNTIF(Table48[[#This Row],[CMMI Comprehensive Primary Care Plus (CPC+)
Version Date: CY 2021]:[CMS Merit-based Incentive Payment System (MIPS)
Version Date: CY 2021]],"*yes*")</f>
        <v>1</v>
      </c>
      <c r="P584" s="197"/>
      <c r="Q584" s="197"/>
      <c r="R584" s="197"/>
      <c r="S584" s="197"/>
      <c r="T584" s="44"/>
      <c r="U584" s="197" t="s">
        <v>2191</v>
      </c>
      <c r="V584" s="197"/>
      <c r="W584" s="197"/>
      <c r="X584" s="197"/>
      <c r="Y584" s="197"/>
      <c r="Z584" s="197"/>
      <c r="AA584" s="197"/>
      <c r="AB584" s="44"/>
      <c r="AC584" s="197"/>
      <c r="AD584" s="197"/>
      <c r="AE584" s="44"/>
      <c r="AF584" s="197"/>
      <c r="AG584" s="197"/>
      <c r="AH584" s="44"/>
    </row>
    <row r="585" spans="1:34" s="26" customFormat="1" ht="76.5" customHeight="1">
      <c r="A585" s="141" t="s">
        <v>2013</v>
      </c>
      <c r="B585" s="51" t="s">
        <v>906</v>
      </c>
      <c r="C585" s="51" t="s">
        <v>97</v>
      </c>
      <c r="D585" s="51" t="s">
        <v>97</v>
      </c>
      <c r="E585" s="181" t="s">
        <v>1974</v>
      </c>
      <c r="F585" s="54" t="s">
        <v>2787</v>
      </c>
      <c r="G585" s="54"/>
      <c r="H585" s="170" t="s">
        <v>907</v>
      </c>
      <c r="I585" s="44" t="s">
        <v>1911</v>
      </c>
      <c r="J585" s="44" t="s">
        <v>1921</v>
      </c>
      <c r="K585" s="44" t="s">
        <v>1909</v>
      </c>
      <c r="L585" s="44" t="s">
        <v>1916</v>
      </c>
      <c r="M585" s="44" t="s">
        <v>1771</v>
      </c>
      <c r="N585" s="44"/>
      <c r="O585" s="43">
        <f>COUNTIF(Table48[[#This Row],[CMMI Comprehensive Primary Care Plus (CPC+)
Version Date: CY 2021]:[CMS Merit-based Incentive Payment System (MIPS)
Version Date: CY 2021]],"*yes*")</f>
        <v>0</v>
      </c>
      <c r="P585" s="197"/>
      <c r="Q585" s="197"/>
      <c r="R585" s="197"/>
      <c r="S585" s="197"/>
      <c r="T585" s="44"/>
      <c r="U585" s="197"/>
      <c r="V585" s="197"/>
      <c r="W585" s="197"/>
      <c r="X585" s="197"/>
      <c r="Y585" s="197"/>
      <c r="Z585" s="197"/>
      <c r="AA585" s="197"/>
      <c r="AB585" s="44"/>
      <c r="AC585" s="197"/>
      <c r="AD585" s="197"/>
      <c r="AE585" s="44"/>
      <c r="AF585" s="197"/>
      <c r="AG585" s="197"/>
      <c r="AH585" s="44"/>
    </row>
    <row r="586" spans="1:34" s="26" customFormat="1" ht="76.5" customHeight="1">
      <c r="A586" s="141" t="s">
        <v>2082</v>
      </c>
      <c r="B586" s="51" t="s">
        <v>930</v>
      </c>
      <c r="C586" s="51" t="s">
        <v>97</v>
      </c>
      <c r="D586" s="51" t="s">
        <v>97</v>
      </c>
      <c r="E586" s="181" t="s">
        <v>1990</v>
      </c>
      <c r="F586" s="54" t="s">
        <v>2795</v>
      </c>
      <c r="G586" s="54"/>
      <c r="H586" s="170" t="s">
        <v>1542</v>
      </c>
      <c r="I586" s="44" t="s">
        <v>1911</v>
      </c>
      <c r="J586" s="44" t="s">
        <v>1918</v>
      </c>
      <c r="K586" s="44" t="s">
        <v>1909</v>
      </c>
      <c r="L586" s="44" t="s">
        <v>1916</v>
      </c>
      <c r="M586" s="44" t="s">
        <v>5</v>
      </c>
      <c r="N586" s="44"/>
      <c r="O586" s="43">
        <f>COUNTIF(Table48[[#This Row],[CMMI Comprehensive Primary Care Plus (CPC+)
Version Date: CY 2021]:[CMS Merit-based Incentive Payment System (MIPS)
Version Date: CY 2021]],"*yes*")</f>
        <v>1</v>
      </c>
      <c r="P586" s="197"/>
      <c r="Q586" s="197"/>
      <c r="R586" s="197"/>
      <c r="S586" s="197"/>
      <c r="T586" s="44"/>
      <c r="U586" s="197"/>
      <c r="V586" s="197"/>
      <c r="W586" s="197" t="s">
        <v>1</v>
      </c>
      <c r="X586" s="197"/>
      <c r="Y586" s="197"/>
      <c r="Z586" s="197"/>
      <c r="AA586" s="197"/>
      <c r="AB586" s="44"/>
      <c r="AC586" s="197"/>
      <c r="AD586" s="197"/>
      <c r="AE586" s="44"/>
      <c r="AF586" s="197"/>
      <c r="AG586" s="197"/>
      <c r="AH586" s="44"/>
    </row>
    <row r="587" spans="1:34" s="26" customFormat="1" ht="76.5" customHeight="1">
      <c r="A587" s="141" t="s">
        <v>2037</v>
      </c>
      <c r="B587" s="51" t="s">
        <v>3716</v>
      </c>
      <c r="C587" s="51" t="s">
        <v>97</v>
      </c>
      <c r="D587" s="51" t="s">
        <v>97</v>
      </c>
      <c r="E587" s="181" t="s">
        <v>3717</v>
      </c>
      <c r="F587" s="54" t="s">
        <v>97</v>
      </c>
      <c r="G587" s="54"/>
      <c r="H587" s="170" t="s">
        <v>3718</v>
      </c>
      <c r="I587" s="44" t="s">
        <v>3034</v>
      </c>
      <c r="J587" s="44" t="s">
        <v>3124</v>
      </c>
      <c r="K587" s="44" t="s">
        <v>1909</v>
      </c>
      <c r="L587" s="44" t="s">
        <v>1910</v>
      </c>
      <c r="M587" s="44" t="s">
        <v>5</v>
      </c>
      <c r="N587" s="44"/>
      <c r="O587" s="43">
        <f>COUNTIF(Table48[[#This Row],[CMMI Comprehensive Primary Care Plus (CPC+)
Version Date: CY 2021]:[CMS Merit-based Incentive Payment System (MIPS)
Version Date: CY 2021]],"*yes*")</f>
        <v>1</v>
      </c>
      <c r="P587" s="197"/>
      <c r="Q587" s="197" t="s">
        <v>1</v>
      </c>
      <c r="R587" s="197"/>
      <c r="S587" s="197"/>
      <c r="T587" s="44"/>
      <c r="U587" s="197"/>
      <c r="V587" s="197"/>
      <c r="W587" s="197"/>
      <c r="X587" s="197"/>
      <c r="Y587" s="197"/>
      <c r="Z587" s="197"/>
      <c r="AA587" s="197"/>
      <c r="AB587" s="44"/>
      <c r="AC587" s="197"/>
      <c r="AD587" s="197"/>
      <c r="AE587" s="44"/>
      <c r="AF587" s="197"/>
      <c r="AG587" s="197"/>
      <c r="AH587" s="44"/>
    </row>
    <row r="588" spans="1:34" s="26" customFormat="1" ht="76.5" customHeight="1">
      <c r="A588" s="141" t="s">
        <v>2138</v>
      </c>
      <c r="B588" s="51" t="s">
        <v>2314</v>
      </c>
      <c r="C588" s="51" t="s">
        <v>97</v>
      </c>
      <c r="D588" s="51" t="s">
        <v>97</v>
      </c>
      <c r="E588" s="181" t="s">
        <v>1667</v>
      </c>
      <c r="F588" s="54"/>
      <c r="G588" s="54"/>
      <c r="H588" s="170" t="s">
        <v>3719</v>
      </c>
      <c r="I588" s="44" t="s">
        <v>1907</v>
      </c>
      <c r="J588" s="44" t="s">
        <v>97</v>
      </c>
      <c r="K588" s="44" t="s">
        <v>1909</v>
      </c>
      <c r="L588" s="44" t="s">
        <v>1916</v>
      </c>
      <c r="M588" s="44" t="s">
        <v>5</v>
      </c>
      <c r="N588" s="44"/>
      <c r="O588" s="43">
        <f>COUNTIF(Table48[[#This Row],[CMMI Comprehensive Primary Care Plus (CPC+)
Version Date: CY 2021]:[CMS Merit-based Incentive Payment System (MIPS)
Version Date: CY 2021]],"*yes*")</f>
        <v>0</v>
      </c>
      <c r="P588" s="197"/>
      <c r="Q588" s="197"/>
      <c r="R588" s="197"/>
      <c r="S588" s="197"/>
      <c r="T588" s="44"/>
      <c r="U588" s="197"/>
      <c r="V588" s="197"/>
      <c r="W588" s="197"/>
      <c r="X588" s="197"/>
      <c r="Y588" s="197"/>
      <c r="Z588" s="197"/>
      <c r="AA588" s="197"/>
      <c r="AB588" s="44"/>
      <c r="AC588" s="197"/>
      <c r="AD588" s="197"/>
      <c r="AE588" s="44"/>
      <c r="AF588" s="197"/>
      <c r="AG588" s="197"/>
      <c r="AH588" s="44"/>
    </row>
    <row r="589" spans="1:34" s="26" customFormat="1" ht="76.5" customHeight="1">
      <c r="A589" s="141" t="s">
        <v>2156</v>
      </c>
      <c r="B589" s="51" t="s">
        <v>3440</v>
      </c>
      <c r="C589" s="51" t="s">
        <v>97</v>
      </c>
      <c r="D589" s="51" t="s">
        <v>97</v>
      </c>
      <c r="E589" s="181" t="s">
        <v>1699</v>
      </c>
      <c r="F589" s="54" t="s">
        <v>2593</v>
      </c>
      <c r="G589" s="54"/>
      <c r="H589" s="170" t="s">
        <v>2553</v>
      </c>
      <c r="I589" s="44" t="s">
        <v>1911</v>
      </c>
      <c r="J589" s="44" t="s">
        <v>1918</v>
      </c>
      <c r="K589" s="44" t="s">
        <v>1909</v>
      </c>
      <c r="L589" s="44" t="s">
        <v>1916</v>
      </c>
      <c r="M589" s="44" t="s">
        <v>327</v>
      </c>
      <c r="N589" s="44"/>
      <c r="O589" s="43">
        <f>COUNTIF(Table48[[#This Row],[CMMI Comprehensive Primary Care Plus (CPC+)
Version Date: CY 2021]:[CMS Merit-based Incentive Payment System (MIPS)
Version Date: CY 2021]],"*yes*")</f>
        <v>1</v>
      </c>
      <c r="P589" s="197"/>
      <c r="Q589" s="197"/>
      <c r="R589" s="197"/>
      <c r="S589" s="197"/>
      <c r="T589" s="44"/>
      <c r="U589" s="197"/>
      <c r="V589" s="197"/>
      <c r="W589" s="197" t="s">
        <v>1</v>
      </c>
      <c r="X589" s="197"/>
      <c r="Y589" s="197"/>
      <c r="Z589" s="197"/>
      <c r="AA589" s="197"/>
      <c r="AB589" s="44"/>
      <c r="AC589" s="197"/>
      <c r="AD589" s="197"/>
      <c r="AE589" s="44"/>
      <c r="AF589" s="197"/>
      <c r="AG589" s="197"/>
      <c r="AH589" s="44"/>
    </row>
    <row r="590" spans="1:34" s="26" customFormat="1" ht="76.5" customHeight="1">
      <c r="A590" s="141" t="s">
        <v>389</v>
      </c>
      <c r="B590" s="51" t="s">
        <v>945</v>
      </c>
      <c r="C590" s="51" t="s">
        <v>97</v>
      </c>
      <c r="D590" s="51" t="s">
        <v>97</v>
      </c>
      <c r="E590" s="181" t="s">
        <v>1973</v>
      </c>
      <c r="F590" s="54" t="s">
        <v>2796</v>
      </c>
      <c r="G590" s="54"/>
      <c r="H590" s="170" t="s">
        <v>1289</v>
      </c>
      <c r="I590" s="44" t="s">
        <v>1911</v>
      </c>
      <c r="J590" s="44" t="s">
        <v>97</v>
      </c>
      <c r="K590" s="44" t="s">
        <v>1909</v>
      </c>
      <c r="L590" s="44" t="s">
        <v>1916</v>
      </c>
      <c r="M590" s="44" t="s">
        <v>1771</v>
      </c>
      <c r="N590" s="44"/>
      <c r="O590" s="43">
        <f>COUNTIF(Table48[[#This Row],[CMMI Comprehensive Primary Care Plus (CPC+)
Version Date: CY 2021]:[CMS Merit-based Incentive Payment System (MIPS)
Version Date: CY 2021]],"*yes*")</f>
        <v>1</v>
      </c>
      <c r="P590" s="197"/>
      <c r="Q590" s="197"/>
      <c r="R590" s="197"/>
      <c r="S590" s="197"/>
      <c r="T590" s="44"/>
      <c r="U590" s="197"/>
      <c r="V590" s="197"/>
      <c r="W590" s="197" t="s">
        <v>1</v>
      </c>
      <c r="X590" s="197"/>
      <c r="Y590" s="197"/>
      <c r="Z590" s="197"/>
      <c r="AA590" s="197"/>
      <c r="AB590" s="44"/>
      <c r="AC590" s="197"/>
      <c r="AD590" s="197"/>
      <c r="AE590" s="44"/>
      <c r="AF590" s="197"/>
      <c r="AG590" s="197"/>
      <c r="AH590" s="44"/>
    </row>
    <row r="591" spans="1:34" s="26" customFormat="1" ht="76.5" customHeight="1">
      <c r="A591" s="141" t="s">
        <v>1398</v>
      </c>
      <c r="B591" s="51" t="s">
        <v>3674</v>
      </c>
      <c r="C591" s="51" t="s">
        <v>97</v>
      </c>
      <c r="D591" s="51" t="s">
        <v>97</v>
      </c>
      <c r="E591" s="181" t="s">
        <v>1947</v>
      </c>
      <c r="F591" s="58"/>
      <c r="G591" s="58"/>
      <c r="H591" s="170" t="s">
        <v>3675</v>
      </c>
      <c r="I591" s="44" t="s">
        <v>3034</v>
      </c>
      <c r="J591" s="44" t="s">
        <v>1912</v>
      </c>
      <c r="K591" s="44" t="s">
        <v>1909</v>
      </c>
      <c r="L591" s="44" t="s">
        <v>1916</v>
      </c>
      <c r="M591" s="44" t="s">
        <v>327</v>
      </c>
      <c r="N591" s="44"/>
      <c r="O591" s="43">
        <f>COUNTIF(Table48[[#This Row],[CMMI Comprehensive Primary Care Plus (CPC+)
Version Date: CY 2021]:[CMS Merit-based Incentive Payment System (MIPS)
Version Date: CY 2021]],"*yes*")</f>
        <v>0</v>
      </c>
      <c r="P591" s="197"/>
      <c r="Q591" s="197"/>
      <c r="R591" s="197"/>
      <c r="S591" s="197"/>
      <c r="T591" s="197"/>
      <c r="U591" s="197"/>
      <c r="V591" s="197"/>
      <c r="W591" s="197"/>
      <c r="X591" s="197"/>
      <c r="Y591" s="197"/>
      <c r="Z591" s="197"/>
      <c r="AA591" s="197"/>
      <c r="AB591" s="197"/>
      <c r="AC591" s="197"/>
      <c r="AD591" s="197"/>
      <c r="AE591" s="197"/>
      <c r="AF591" s="197"/>
      <c r="AG591" s="197"/>
      <c r="AH591" s="197"/>
    </row>
    <row r="592" spans="1:34" s="26" customFormat="1" ht="76.5" customHeight="1">
      <c r="A592" s="141" t="s">
        <v>2161</v>
      </c>
      <c r="B592" s="51" t="s">
        <v>3428</v>
      </c>
      <c r="C592" s="51" t="s">
        <v>97</v>
      </c>
      <c r="D592" s="53" t="s">
        <v>97</v>
      </c>
      <c r="E592" s="181" t="s">
        <v>1969</v>
      </c>
      <c r="F592" s="54" t="s">
        <v>2640</v>
      </c>
      <c r="G592" s="54"/>
      <c r="H592" s="170" t="s">
        <v>3429</v>
      </c>
      <c r="I592" s="44" t="s">
        <v>1911</v>
      </c>
      <c r="J592" s="44" t="s">
        <v>1938</v>
      </c>
      <c r="K592" s="44" t="s">
        <v>1909</v>
      </c>
      <c r="L592" s="44" t="s">
        <v>1916</v>
      </c>
      <c r="M592" s="44" t="s">
        <v>1771</v>
      </c>
      <c r="N592" s="44"/>
      <c r="O592" s="43">
        <f>COUNTIF(Table48[[#This Row],[CMMI Comprehensive Primary Care Plus (CPC+)
Version Date: CY 2021]:[CMS Merit-based Incentive Payment System (MIPS)
Version Date: CY 2021]],"*yes*")</f>
        <v>1</v>
      </c>
      <c r="P592" s="197"/>
      <c r="Q592" s="197"/>
      <c r="R592" s="197"/>
      <c r="S592" s="197"/>
      <c r="T592" s="197"/>
      <c r="U592" s="197"/>
      <c r="V592" s="197"/>
      <c r="W592" s="197" t="s">
        <v>1</v>
      </c>
      <c r="X592" s="197"/>
      <c r="Y592" s="197"/>
      <c r="Z592" s="197"/>
      <c r="AA592" s="197"/>
      <c r="AB592" s="197"/>
      <c r="AC592" s="197"/>
      <c r="AD592" s="197"/>
      <c r="AE592" s="197"/>
      <c r="AF592" s="197"/>
      <c r="AG592" s="197"/>
      <c r="AH592" s="197"/>
    </row>
    <row r="593" spans="1:34" s="26" customFormat="1" ht="76.5" customHeight="1">
      <c r="A593" s="141" t="s">
        <v>2163</v>
      </c>
      <c r="B593" s="51" t="s">
        <v>957</v>
      </c>
      <c r="C593" s="51" t="s">
        <v>97</v>
      </c>
      <c r="D593" s="53" t="s">
        <v>97</v>
      </c>
      <c r="E593" s="181" t="s">
        <v>1969</v>
      </c>
      <c r="F593" s="54" t="s">
        <v>2636</v>
      </c>
      <c r="G593" s="54"/>
      <c r="H593" s="170" t="s">
        <v>958</v>
      </c>
      <c r="I593" s="44" t="s">
        <v>1911</v>
      </c>
      <c r="J593" s="44" t="s">
        <v>1938</v>
      </c>
      <c r="K593" s="44" t="s">
        <v>1909</v>
      </c>
      <c r="L593" s="44" t="s">
        <v>1916</v>
      </c>
      <c r="M593" s="44" t="s">
        <v>1771</v>
      </c>
      <c r="N593" s="44"/>
      <c r="O593" s="43">
        <f>COUNTIF(Table48[[#This Row],[CMMI Comprehensive Primary Care Plus (CPC+)
Version Date: CY 2021]:[CMS Merit-based Incentive Payment System (MIPS)
Version Date: CY 2021]],"*yes*")</f>
        <v>1</v>
      </c>
      <c r="P593" s="197"/>
      <c r="Q593" s="197"/>
      <c r="R593" s="197"/>
      <c r="S593" s="197"/>
      <c r="T593" s="197"/>
      <c r="U593" s="197"/>
      <c r="V593" s="197"/>
      <c r="W593" s="197" t="s">
        <v>1</v>
      </c>
      <c r="X593" s="197"/>
      <c r="Y593" s="197"/>
      <c r="Z593" s="197"/>
      <c r="AA593" s="197"/>
      <c r="AB593" s="197"/>
      <c r="AC593" s="197"/>
      <c r="AD593" s="197"/>
      <c r="AE593" s="197"/>
      <c r="AF593" s="197"/>
      <c r="AG593" s="197"/>
      <c r="AH593" s="197"/>
    </row>
    <row r="594" spans="1:34" s="26" customFormat="1" ht="76.5" customHeight="1">
      <c r="A594" s="141" t="s">
        <v>2168</v>
      </c>
      <c r="B594" s="51" t="s">
        <v>956</v>
      </c>
      <c r="C594" s="51" t="s">
        <v>97</v>
      </c>
      <c r="D594" s="53" t="s">
        <v>97</v>
      </c>
      <c r="E594" s="181" t="s">
        <v>1969</v>
      </c>
      <c r="F594" s="54"/>
      <c r="G594" s="54"/>
      <c r="H594" s="170" t="s">
        <v>955</v>
      </c>
      <c r="I594" s="44" t="s">
        <v>1911</v>
      </c>
      <c r="J594" s="44" t="s">
        <v>1938</v>
      </c>
      <c r="K594" s="44" t="s">
        <v>1909</v>
      </c>
      <c r="L594" s="44" t="s">
        <v>1916</v>
      </c>
      <c r="M594" s="44" t="s">
        <v>1771</v>
      </c>
      <c r="N594" s="44"/>
      <c r="O594" s="43">
        <f>COUNTIF(Table48[[#This Row],[CMMI Comprehensive Primary Care Plus (CPC+)
Version Date: CY 2021]:[CMS Merit-based Incentive Payment System (MIPS)
Version Date: CY 2021]],"*yes*")</f>
        <v>0</v>
      </c>
      <c r="P594" s="197"/>
      <c r="Q594" s="197"/>
      <c r="R594" s="197"/>
      <c r="S594" s="197"/>
      <c r="T594" s="197"/>
      <c r="U594" s="197"/>
      <c r="V594" s="197"/>
      <c r="W594" s="197"/>
      <c r="X594" s="197"/>
      <c r="Y594" s="197"/>
      <c r="Z594" s="197"/>
      <c r="AA594" s="197"/>
      <c r="AB594" s="197"/>
      <c r="AC594" s="197"/>
      <c r="AD594" s="197"/>
      <c r="AE594" s="197"/>
      <c r="AF594" s="197"/>
      <c r="AG594" s="197"/>
      <c r="AH594" s="197"/>
    </row>
    <row r="595" spans="1:34" s="26" customFormat="1" ht="76.5" customHeight="1">
      <c r="A595" s="141" t="s">
        <v>2261</v>
      </c>
      <c r="B595" s="51" t="s">
        <v>954</v>
      </c>
      <c r="C595" s="51" t="s">
        <v>97</v>
      </c>
      <c r="D595" s="53" t="s">
        <v>97</v>
      </c>
      <c r="E595" s="181" t="s">
        <v>1969</v>
      </c>
      <c r="F595" s="55" t="s">
        <v>2638</v>
      </c>
      <c r="G595" s="55"/>
      <c r="H595" s="170" t="s">
        <v>955</v>
      </c>
      <c r="I595" s="44" t="s">
        <v>1911</v>
      </c>
      <c r="J595" s="44" t="s">
        <v>1938</v>
      </c>
      <c r="K595" s="44" t="s">
        <v>1909</v>
      </c>
      <c r="L595" s="44" t="s">
        <v>1916</v>
      </c>
      <c r="M595" s="44" t="s">
        <v>1771</v>
      </c>
      <c r="N595" s="44"/>
      <c r="O595" s="43">
        <f>COUNTIF(Table48[[#This Row],[CMMI Comprehensive Primary Care Plus (CPC+)
Version Date: CY 2021]:[CMS Merit-based Incentive Payment System (MIPS)
Version Date: CY 2021]],"*yes*")</f>
        <v>1</v>
      </c>
      <c r="P595" s="197"/>
      <c r="Q595" s="197"/>
      <c r="R595" s="197"/>
      <c r="S595" s="197"/>
      <c r="T595" s="197"/>
      <c r="U595" s="197"/>
      <c r="V595" s="197"/>
      <c r="W595" s="197" t="s">
        <v>1</v>
      </c>
      <c r="X595" s="197"/>
      <c r="Y595" s="197"/>
      <c r="Z595" s="197"/>
      <c r="AA595" s="197"/>
      <c r="AB595" s="197"/>
      <c r="AC595" s="197"/>
      <c r="AD595" s="197"/>
      <c r="AE595" s="197"/>
      <c r="AF595" s="197"/>
      <c r="AG595" s="197"/>
      <c r="AH595" s="197"/>
    </row>
    <row r="596" spans="1:34" s="26" customFormat="1" ht="76.5" customHeight="1">
      <c r="A596" s="141" t="s">
        <v>2262</v>
      </c>
      <c r="B596" s="51" t="s">
        <v>948</v>
      </c>
      <c r="C596" s="51" t="s">
        <v>97</v>
      </c>
      <c r="D596" s="51" t="s">
        <v>97</v>
      </c>
      <c r="E596" s="181" t="s">
        <v>1969</v>
      </c>
      <c r="F596" s="55" t="s">
        <v>2612</v>
      </c>
      <c r="G596" s="55"/>
      <c r="H596" s="170" t="s">
        <v>949</v>
      </c>
      <c r="I596" s="44" t="s">
        <v>1911</v>
      </c>
      <c r="J596" s="44" t="s">
        <v>1938</v>
      </c>
      <c r="K596" s="44" t="s">
        <v>1909</v>
      </c>
      <c r="L596" s="44" t="s">
        <v>1916</v>
      </c>
      <c r="M596" s="44" t="s">
        <v>327</v>
      </c>
      <c r="N596" s="44"/>
      <c r="O596" s="43">
        <f>COUNTIF(Table48[[#This Row],[CMMI Comprehensive Primary Care Plus (CPC+)
Version Date: CY 2021]:[CMS Merit-based Incentive Payment System (MIPS)
Version Date: CY 2021]],"*yes*")</f>
        <v>1</v>
      </c>
      <c r="P596" s="197"/>
      <c r="Q596" s="197"/>
      <c r="R596" s="197"/>
      <c r="S596" s="197"/>
      <c r="T596" s="197"/>
      <c r="U596" s="197"/>
      <c r="V596" s="197"/>
      <c r="W596" s="197" t="s">
        <v>1</v>
      </c>
      <c r="X596" s="197"/>
      <c r="Y596" s="197"/>
      <c r="Z596" s="197"/>
      <c r="AA596" s="197"/>
      <c r="AB596" s="197"/>
      <c r="AC596" s="197"/>
      <c r="AD596" s="197"/>
      <c r="AE596" s="197"/>
      <c r="AF596" s="197"/>
      <c r="AG596" s="197"/>
      <c r="AH596" s="197"/>
    </row>
    <row r="597" spans="1:34" s="26" customFormat="1" ht="76.5" customHeight="1">
      <c r="A597" s="141" t="s">
        <v>2263</v>
      </c>
      <c r="B597" s="51" t="s">
        <v>950</v>
      </c>
      <c r="C597" s="51" t="s">
        <v>97</v>
      </c>
      <c r="D597" s="51" t="s">
        <v>97</v>
      </c>
      <c r="E597" s="181" t="s">
        <v>1969</v>
      </c>
      <c r="F597" s="55" t="s">
        <v>2639</v>
      </c>
      <c r="G597" s="55"/>
      <c r="H597" s="170" t="s">
        <v>951</v>
      </c>
      <c r="I597" s="44" t="s">
        <v>1911</v>
      </c>
      <c r="J597" s="44" t="s">
        <v>1938</v>
      </c>
      <c r="K597" s="44" t="s">
        <v>1909</v>
      </c>
      <c r="L597" s="44" t="s">
        <v>1916</v>
      </c>
      <c r="M597" s="44" t="s">
        <v>1771</v>
      </c>
      <c r="N597" s="44"/>
      <c r="O597" s="43">
        <f>COUNTIF(Table48[[#This Row],[CMMI Comprehensive Primary Care Plus (CPC+)
Version Date: CY 2021]:[CMS Merit-based Incentive Payment System (MIPS)
Version Date: CY 2021]],"*yes*")</f>
        <v>0</v>
      </c>
      <c r="P597" s="197"/>
      <c r="Q597" s="197"/>
      <c r="R597" s="197"/>
      <c r="S597" s="197"/>
      <c r="T597" s="197"/>
      <c r="U597" s="197"/>
      <c r="V597" s="197"/>
      <c r="W597" s="197"/>
      <c r="X597" s="197"/>
      <c r="Y597" s="197"/>
      <c r="Z597" s="197"/>
      <c r="AA597" s="197"/>
      <c r="AB597" s="197"/>
      <c r="AC597" s="197"/>
      <c r="AD597" s="197"/>
      <c r="AE597" s="197"/>
      <c r="AF597" s="197"/>
      <c r="AG597" s="197"/>
      <c r="AH597" s="197"/>
    </row>
    <row r="598" spans="1:34" s="26" customFormat="1" ht="76.5" customHeight="1">
      <c r="A598" s="229" t="s">
        <v>2264</v>
      </c>
      <c r="B598" s="222" t="s">
        <v>952</v>
      </c>
      <c r="C598" s="222" t="s">
        <v>97</v>
      </c>
      <c r="D598" s="222" t="s">
        <v>97</v>
      </c>
      <c r="E598" s="200" t="s">
        <v>1969</v>
      </c>
      <c r="F598" s="195"/>
      <c r="G598" s="195"/>
      <c r="H598" s="201" t="s">
        <v>953</v>
      </c>
      <c r="I598" s="197" t="s">
        <v>1911</v>
      </c>
      <c r="J598" s="197" t="s">
        <v>1938</v>
      </c>
      <c r="K598" s="197" t="s">
        <v>1909</v>
      </c>
      <c r="L598" s="44" t="s">
        <v>1916</v>
      </c>
      <c r="M598" s="197" t="s">
        <v>1771</v>
      </c>
      <c r="N598" s="44"/>
      <c r="O598" s="43">
        <f>COUNTIF(Table48[[#This Row],[CMMI Comprehensive Primary Care Plus (CPC+)
Version Date: CY 2021]:[CMS Merit-based Incentive Payment System (MIPS)
Version Date: CY 2021]],"*yes*")</f>
        <v>0</v>
      </c>
      <c r="P598" s="197"/>
      <c r="Q598" s="197"/>
      <c r="R598" s="197"/>
      <c r="S598" s="197"/>
      <c r="T598" s="197"/>
      <c r="U598" s="197"/>
      <c r="V598" s="197"/>
      <c r="W598" s="197"/>
      <c r="X598" s="197"/>
      <c r="Y598" s="197"/>
      <c r="Z598" s="197"/>
      <c r="AA598" s="197"/>
      <c r="AB598" s="197"/>
      <c r="AC598" s="197"/>
      <c r="AD598" s="197"/>
      <c r="AE598" s="197"/>
      <c r="AF598" s="197"/>
      <c r="AG598" s="197"/>
      <c r="AH598" s="197"/>
    </row>
    <row r="599" spans="1:34" s="26" customFormat="1" ht="76.5" customHeight="1">
      <c r="A599" s="141" t="s">
        <v>2265</v>
      </c>
      <c r="B599" s="51" t="s">
        <v>946</v>
      </c>
      <c r="C599" s="51" t="s">
        <v>97</v>
      </c>
      <c r="D599" s="51" t="s">
        <v>97</v>
      </c>
      <c r="E599" s="181" t="s">
        <v>1969</v>
      </c>
      <c r="F599" s="54"/>
      <c r="G599" s="54"/>
      <c r="H599" s="170" t="s">
        <v>947</v>
      </c>
      <c r="I599" s="44" t="s">
        <v>1911</v>
      </c>
      <c r="J599" s="44" t="s">
        <v>1938</v>
      </c>
      <c r="K599" s="44" t="s">
        <v>1909</v>
      </c>
      <c r="L599" s="44" t="s">
        <v>1916</v>
      </c>
      <c r="M599" s="44" t="s">
        <v>1771</v>
      </c>
      <c r="N599" s="44"/>
      <c r="O599" s="43">
        <f>COUNTIF(Table48[[#This Row],[CMMI Comprehensive Primary Care Plus (CPC+)
Version Date: CY 2021]:[CMS Merit-based Incentive Payment System (MIPS)
Version Date: CY 2021]],"*yes*")</f>
        <v>0</v>
      </c>
      <c r="P599" s="197"/>
      <c r="Q599" s="197"/>
      <c r="R599" s="197"/>
      <c r="S599" s="197"/>
      <c r="T599" s="197"/>
      <c r="U599" s="197"/>
      <c r="V599" s="197"/>
      <c r="W599" s="197"/>
      <c r="X599" s="197"/>
      <c r="Y599" s="197"/>
      <c r="Z599" s="197"/>
      <c r="AA599" s="197"/>
      <c r="AB599" s="197"/>
      <c r="AC599" s="197"/>
      <c r="AD599" s="197"/>
      <c r="AE599" s="197"/>
      <c r="AF599" s="197"/>
      <c r="AG599" s="197"/>
      <c r="AH599" s="197"/>
    </row>
    <row r="600" spans="1:34" s="26" customFormat="1" ht="76.5" customHeight="1">
      <c r="A600" s="141" t="s">
        <v>2266</v>
      </c>
      <c r="B600" s="51" t="s">
        <v>3720</v>
      </c>
      <c r="C600" s="51" t="s">
        <v>97</v>
      </c>
      <c r="D600" s="51" t="s">
        <v>97</v>
      </c>
      <c r="E600" s="181" t="s">
        <v>585</v>
      </c>
      <c r="F600" s="54"/>
      <c r="G600" s="54"/>
      <c r="H600" s="170" t="s">
        <v>3721</v>
      </c>
      <c r="I600" s="44" t="s">
        <v>1951</v>
      </c>
      <c r="J600" s="44" t="s">
        <v>3124</v>
      </c>
      <c r="K600" s="44" t="s">
        <v>1913</v>
      </c>
      <c r="L600" s="44" t="s">
        <v>2399</v>
      </c>
      <c r="M600" s="44" t="s">
        <v>6</v>
      </c>
      <c r="N600" s="44"/>
      <c r="O600" s="43">
        <f>COUNTIF(Table48[[#This Row],[CMMI Comprehensive Primary Care Plus (CPC+)
Version Date: CY 2021]:[CMS Merit-based Incentive Payment System (MIPS)
Version Date: CY 2021]],"*yes*")</f>
        <v>0</v>
      </c>
      <c r="P600" s="197"/>
      <c r="Q600" s="197"/>
      <c r="R600" s="197"/>
      <c r="S600" s="197"/>
      <c r="T600" s="197"/>
      <c r="U600" s="197"/>
      <c r="V600" s="197"/>
      <c r="W600" s="197"/>
      <c r="X600" s="197"/>
      <c r="Y600" s="197"/>
      <c r="Z600" s="197"/>
      <c r="AA600" s="197"/>
      <c r="AB600" s="197"/>
      <c r="AC600" s="197"/>
      <c r="AD600" s="197"/>
      <c r="AE600" s="197"/>
      <c r="AF600" s="197"/>
      <c r="AG600" s="197"/>
      <c r="AH600" s="197"/>
    </row>
    <row r="601" spans="1:34" s="26" customFormat="1" ht="76.5" customHeight="1">
      <c r="A601" s="141" t="s">
        <v>390</v>
      </c>
      <c r="B601" s="51" t="s">
        <v>1723</v>
      </c>
      <c r="C601" s="51" t="s">
        <v>97</v>
      </c>
      <c r="D601" s="53" t="s">
        <v>97</v>
      </c>
      <c r="E601" s="181" t="s">
        <v>1947</v>
      </c>
      <c r="F601" s="58"/>
      <c r="G601" s="58"/>
      <c r="H601" s="170" t="s">
        <v>3017</v>
      </c>
      <c r="I601" s="44" t="s">
        <v>3034</v>
      </c>
      <c r="J601" s="44" t="s">
        <v>3124</v>
      </c>
      <c r="K601" s="44" t="s">
        <v>1915</v>
      </c>
      <c r="L601" s="44" t="s">
        <v>1910</v>
      </c>
      <c r="M601" s="44" t="s">
        <v>5</v>
      </c>
      <c r="N601" s="44"/>
      <c r="O601" s="43">
        <f>COUNTIF(Table48[[#This Row],[CMMI Comprehensive Primary Care Plus (CPC+)
Version Date: CY 2021]:[CMS Merit-based Incentive Payment System (MIPS)
Version Date: CY 2021]],"*yes*")</f>
        <v>0</v>
      </c>
      <c r="P601" s="197"/>
      <c r="Q601" s="197"/>
      <c r="R601" s="197"/>
      <c r="S601" s="197"/>
      <c r="T601" s="197"/>
      <c r="U601" s="197"/>
      <c r="V601" s="197"/>
      <c r="W601" s="197"/>
      <c r="X601" s="197"/>
      <c r="Y601" s="197"/>
      <c r="Z601" s="197"/>
      <c r="AA601" s="197"/>
      <c r="AB601" s="197"/>
      <c r="AC601" s="197"/>
      <c r="AD601" s="197"/>
      <c r="AE601" s="197"/>
      <c r="AF601" s="197"/>
      <c r="AG601" s="197"/>
      <c r="AH601" s="197"/>
    </row>
    <row r="602" spans="1:34" s="26" customFormat="1" ht="76.5" customHeight="1">
      <c r="A602" s="141" t="s">
        <v>1384</v>
      </c>
      <c r="B602" s="51" t="s">
        <v>3669</v>
      </c>
      <c r="C602" s="51" t="s">
        <v>97</v>
      </c>
      <c r="D602" s="51" t="s">
        <v>97</v>
      </c>
      <c r="E602" s="181" t="s">
        <v>585</v>
      </c>
      <c r="F602" s="54"/>
      <c r="G602" s="54"/>
      <c r="H602" s="170" t="s">
        <v>3670</v>
      </c>
      <c r="I602" s="44" t="s">
        <v>1940</v>
      </c>
      <c r="J602" s="44" t="s">
        <v>1935</v>
      </c>
      <c r="K602" s="44" t="s">
        <v>1915</v>
      </c>
      <c r="L602" s="44" t="s">
        <v>2230</v>
      </c>
      <c r="M602" s="44" t="s">
        <v>1771</v>
      </c>
      <c r="N602" s="44"/>
      <c r="O602" s="43">
        <f>COUNTIF(Table48[[#This Row],[CMMI Comprehensive Primary Care Plus (CPC+)
Version Date: CY 2021]:[CMS Merit-based Incentive Payment System (MIPS)
Version Date: CY 2021]],"*yes*")</f>
        <v>0</v>
      </c>
      <c r="P602" s="197"/>
      <c r="Q602" s="197"/>
      <c r="R602" s="197"/>
      <c r="S602" s="197"/>
      <c r="T602" s="197"/>
      <c r="U602" s="197"/>
      <c r="V602" s="197"/>
      <c r="W602" s="197"/>
      <c r="X602" s="197"/>
      <c r="Y602" s="197"/>
      <c r="Z602" s="197"/>
      <c r="AA602" s="197"/>
      <c r="AB602" s="197"/>
      <c r="AC602" s="197"/>
      <c r="AD602" s="197"/>
      <c r="AE602" s="197"/>
      <c r="AF602" s="197"/>
      <c r="AG602" s="197"/>
      <c r="AH602" s="197"/>
    </row>
    <row r="603" spans="1:34" s="26" customFormat="1" ht="76.5" customHeight="1">
      <c r="A603" s="141" t="s">
        <v>2270</v>
      </c>
      <c r="B603" s="51" t="s">
        <v>3723</v>
      </c>
      <c r="C603" s="51" t="s">
        <v>97</v>
      </c>
      <c r="D603" s="51" t="s">
        <v>97</v>
      </c>
      <c r="E603" s="181" t="s">
        <v>3724</v>
      </c>
      <c r="F603" s="54"/>
      <c r="G603" s="54"/>
      <c r="H603" s="170" t="s">
        <v>3725</v>
      </c>
      <c r="I603" s="44" t="s">
        <v>3034</v>
      </c>
      <c r="J603" s="44" t="s">
        <v>3124</v>
      </c>
      <c r="K603" s="44" t="s">
        <v>1909</v>
      </c>
      <c r="L603" s="44" t="s">
        <v>1910</v>
      </c>
      <c r="M603" s="44" t="s">
        <v>327</v>
      </c>
      <c r="N603" s="44"/>
      <c r="O603" s="43">
        <f>COUNTIF(Table48[[#This Row],[CMMI Comprehensive Primary Care Plus (CPC+)
Version Date: CY 2021]:[CMS Merit-based Incentive Payment System (MIPS)
Version Date: CY 2021]],"*yes*")</f>
        <v>0</v>
      </c>
      <c r="P603" s="197"/>
      <c r="Q603" s="197"/>
      <c r="R603" s="197"/>
      <c r="S603" s="197"/>
      <c r="T603" s="197"/>
      <c r="U603" s="197"/>
      <c r="V603" s="197"/>
      <c r="W603" s="197"/>
      <c r="X603" s="197"/>
      <c r="Y603" s="197"/>
      <c r="Z603" s="197"/>
      <c r="AA603" s="197"/>
      <c r="AB603" s="197"/>
      <c r="AC603" s="197"/>
      <c r="AD603" s="197"/>
      <c r="AE603" s="197"/>
      <c r="AF603" s="197"/>
      <c r="AG603" s="197"/>
      <c r="AH603" s="197"/>
    </row>
    <row r="604" spans="1:34" s="26" customFormat="1" ht="76.5" customHeight="1">
      <c r="A604" s="250" t="s">
        <v>2271</v>
      </c>
      <c r="B604" s="51" t="s">
        <v>3726</v>
      </c>
      <c r="C604" s="51" t="s">
        <v>97</v>
      </c>
      <c r="D604" s="51" t="s">
        <v>97</v>
      </c>
      <c r="E604" s="181" t="s">
        <v>1947</v>
      </c>
      <c r="F604" s="54"/>
      <c r="G604" s="54"/>
      <c r="H604" s="170" t="s">
        <v>3727</v>
      </c>
      <c r="I604" s="44" t="s">
        <v>3034</v>
      </c>
      <c r="J604" s="44" t="s">
        <v>97</v>
      </c>
      <c r="K604" s="44" t="s">
        <v>1909</v>
      </c>
      <c r="L604" s="44" t="s">
        <v>1910</v>
      </c>
      <c r="M604" s="44" t="s">
        <v>1771</v>
      </c>
      <c r="N604" s="44"/>
      <c r="O604" s="43">
        <f>COUNTIF(Table48[[#This Row],[CMMI Comprehensive Primary Care Plus (CPC+)
Version Date: CY 2021]:[CMS Merit-based Incentive Payment System (MIPS)
Version Date: CY 2021]],"*yes*")</f>
        <v>0</v>
      </c>
      <c r="P604" s="197"/>
      <c r="Q604" s="197"/>
      <c r="R604" s="197"/>
      <c r="S604" s="197"/>
      <c r="T604" s="197"/>
      <c r="U604" s="197"/>
      <c r="V604" s="197"/>
      <c r="W604" s="197"/>
      <c r="X604" s="197"/>
      <c r="Y604" s="197"/>
      <c r="Z604" s="197"/>
      <c r="AA604" s="197"/>
      <c r="AB604" s="197"/>
      <c r="AC604" s="197"/>
      <c r="AD604" s="197"/>
      <c r="AE604" s="197"/>
      <c r="AF604" s="197"/>
      <c r="AG604" s="197"/>
      <c r="AH604" s="197"/>
    </row>
    <row r="605" spans="1:34" s="26" customFormat="1" ht="76.5" customHeight="1">
      <c r="A605" s="141" t="s">
        <v>2272</v>
      </c>
      <c r="B605" s="51" t="s">
        <v>2850</v>
      </c>
      <c r="C605" s="51" t="s">
        <v>97</v>
      </c>
      <c r="D605" s="51" t="s">
        <v>97</v>
      </c>
      <c r="E605" s="181" t="s">
        <v>1947</v>
      </c>
      <c r="F605" s="54"/>
      <c r="G605" s="54"/>
      <c r="H605" s="170" t="s">
        <v>3019</v>
      </c>
      <c r="I605" s="44" t="s">
        <v>1940</v>
      </c>
      <c r="J605" s="44" t="s">
        <v>97</v>
      </c>
      <c r="K605" s="44" t="s">
        <v>1934</v>
      </c>
      <c r="L605" s="44" t="s">
        <v>1916</v>
      </c>
      <c r="M605" s="44" t="s">
        <v>5</v>
      </c>
      <c r="N605" s="44"/>
      <c r="O605" s="43">
        <f>COUNTIF(Table48[[#This Row],[CMMI Comprehensive Primary Care Plus (CPC+)
Version Date: CY 2021]:[CMS Merit-based Incentive Payment System (MIPS)
Version Date: CY 2021]],"*yes*")</f>
        <v>0</v>
      </c>
      <c r="P605" s="197"/>
      <c r="Q605" s="197"/>
      <c r="R605" s="197"/>
      <c r="S605" s="197"/>
      <c r="T605" s="197"/>
      <c r="U605" s="197"/>
      <c r="V605" s="197"/>
      <c r="W605" s="197"/>
      <c r="X605" s="197"/>
      <c r="Y605" s="197"/>
      <c r="Z605" s="197"/>
      <c r="AA605" s="197"/>
      <c r="AB605" s="197"/>
      <c r="AC605" s="197"/>
      <c r="AD605" s="197"/>
      <c r="AE605" s="197"/>
      <c r="AF605" s="197" t="s">
        <v>1</v>
      </c>
      <c r="AG605" s="197"/>
      <c r="AH605" s="197"/>
    </row>
    <row r="606" spans="1:34" s="26" customFormat="1" ht="76.5" customHeight="1">
      <c r="A606" s="141" t="s">
        <v>2273</v>
      </c>
      <c r="B606" s="51" t="s">
        <v>1740</v>
      </c>
      <c r="C606" s="51" t="s">
        <v>97</v>
      </c>
      <c r="D606" s="51" t="s">
        <v>97</v>
      </c>
      <c r="E606" s="181" t="s">
        <v>1741</v>
      </c>
      <c r="F606" s="58"/>
      <c r="G606" s="58"/>
      <c r="H606" s="170" t="s">
        <v>3728</v>
      </c>
      <c r="I606" s="44" t="s">
        <v>1954</v>
      </c>
      <c r="J606" s="44" t="s">
        <v>97</v>
      </c>
      <c r="K606" s="44" t="s">
        <v>1915</v>
      </c>
      <c r="L606" s="44" t="s">
        <v>1916</v>
      </c>
      <c r="M606" s="44" t="s">
        <v>6</v>
      </c>
      <c r="N606" s="44"/>
      <c r="O606" s="43">
        <f>COUNTIF(Table48[[#This Row],[CMMI Comprehensive Primary Care Plus (CPC+)
Version Date: CY 2021]:[CMS Merit-based Incentive Payment System (MIPS)
Version Date: CY 2021]],"*yes*")</f>
        <v>0</v>
      </c>
      <c r="P606" s="197"/>
      <c r="Q606" s="197"/>
      <c r="R606" s="197"/>
      <c r="S606" s="197"/>
      <c r="T606" s="197"/>
      <c r="U606" s="197"/>
      <c r="V606" s="197"/>
      <c r="W606" s="197"/>
      <c r="X606" s="197"/>
      <c r="Y606" s="197"/>
      <c r="Z606" s="197"/>
      <c r="AA606" s="197"/>
      <c r="AB606" s="197"/>
      <c r="AC606" s="197"/>
      <c r="AD606" s="197"/>
      <c r="AE606" s="197"/>
      <c r="AF606" s="197"/>
      <c r="AG606" s="197"/>
      <c r="AH606" s="197"/>
    </row>
    <row r="607" spans="1:34" s="26" customFormat="1" ht="76.5" customHeight="1">
      <c r="A607" s="141" t="s">
        <v>2274</v>
      </c>
      <c r="B607" s="51" t="s">
        <v>2098</v>
      </c>
      <c r="C607" s="51" t="s">
        <v>97</v>
      </c>
      <c r="D607" s="51" t="s">
        <v>97</v>
      </c>
      <c r="E607" s="181" t="s">
        <v>1980</v>
      </c>
      <c r="F607" s="58"/>
      <c r="G607" s="58"/>
      <c r="H607" s="170" t="s">
        <v>2151</v>
      </c>
      <c r="I607" s="44" t="s">
        <v>1940</v>
      </c>
      <c r="J607" s="44" t="s">
        <v>97</v>
      </c>
      <c r="K607" s="44" t="s">
        <v>1915</v>
      </c>
      <c r="L607" s="44" t="s">
        <v>1916</v>
      </c>
      <c r="M607" s="44" t="s">
        <v>6</v>
      </c>
      <c r="N607" s="44"/>
      <c r="O607" s="43">
        <f>COUNTIF(Table48[[#This Row],[CMMI Comprehensive Primary Care Plus (CPC+)
Version Date: CY 2021]:[CMS Merit-based Incentive Payment System (MIPS)
Version Date: CY 2021]],"*yes*")</f>
        <v>0</v>
      </c>
      <c r="P607" s="197"/>
      <c r="Q607" s="197"/>
      <c r="R607" s="197"/>
      <c r="S607" s="197"/>
      <c r="T607" s="197"/>
      <c r="U607" s="197"/>
      <c r="V607" s="197"/>
      <c r="W607" s="197"/>
      <c r="X607" s="197"/>
      <c r="Y607" s="197"/>
      <c r="Z607" s="197"/>
      <c r="AA607" s="197"/>
      <c r="AB607" s="197"/>
      <c r="AC607" s="197"/>
      <c r="AD607" s="197"/>
      <c r="AE607" s="197"/>
      <c r="AF607" s="197"/>
      <c r="AG607" s="197"/>
      <c r="AH607" s="197"/>
    </row>
    <row r="608" spans="1:34" s="26" customFormat="1" ht="76.5" customHeight="1">
      <c r="A608" s="141" t="s">
        <v>2939</v>
      </c>
      <c r="B608" s="51" t="s">
        <v>2099</v>
      </c>
      <c r="C608" s="51" t="s">
        <v>97</v>
      </c>
      <c r="D608" s="53" t="s">
        <v>97</v>
      </c>
      <c r="E608" s="181" t="s">
        <v>1980</v>
      </c>
      <c r="F608" s="58"/>
      <c r="G608" s="58"/>
      <c r="H608" s="170" t="s">
        <v>2152</v>
      </c>
      <c r="I608" s="44" t="s">
        <v>1940</v>
      </c>
      <c r="J608" s="44" t="s">
        <v>97</v>
      </c>
      <c r="K608" s="44" t="s">
        <v>1915</v>
      </c>
      <c r="L608" s="44" t="s">
        <v>1916</v>
      </c>
      <c r="M608" s="44" t="s">
        <v>6</v>
      </c>
      <c r="N608" s="44"/>
      <c r="O608" s="43">
        <f>COUNTIF(Table48[[#This Row],[CMMI Comprehensive Primary Care Plus (CPC+)
Version Date: CY 2021]:[CMS Merit-based Incentive Payment System (MIPS)
Version Date: CY 2021]],"*yes*")</f>
        <v>0</v>
      </c>
      <c r="P608" s="197"/>
      <c r="Q608" s="197"/>
      <c r="R608" s="197"/>
      <c r="S608" s="197"/>
      <c r="T608" s="197"/>
      <c r="U608" s="197"/>
      <c r="V608" s="197"/>
      <c r="W608" s="197"/>
      <c r="X608" s="197"/>
      <c r="Y608" s="197"/>
      <c r="Z608" s="197"/>
      <c r="AA608" s="197"/>
      <c r="AB608" s="197"/>
      <c r="AC608" s="197"/>
      <c r="AD608" s="197"/>
      <c r="AE608" s="197"/>
      <c r="AF608" s="197"/>
      <c r="AG608" s="197"/>
      <c r="AH608" s="197"/>
    </row>
    <row r="609" spans="1:34" s="26" customFormat="1" ht="76.5" customHeight="1">
      <c r="A609" s="141" t="s">
        <v>2940</v>
      </c>
      <c r="B609" s="51" t="s">
        <v>1608</v>
      </c>
      <c r="C609" s="51" t="s">
        <v>97</v>
      </c>
      <c r="D609" s="51" t="s">
        <v>97</v>
      </c>
      <c r="E609" s="181" t="s">
        <v>1667</v>
      </c>
      <c r="F609" s="54"/>
      <c r="G609" s="54"/>
      <c r="H609" s="170" t="s">
        <v>3729</v>
      </c>
      <c r="I609" s="44" t="s">
        <v>1942</v>
      </c>
      <c r="J609" s="44" t="s">
        <v>97</v>
      </c>
      <c r="K609" s="44" t="s">
        <v>1915</v>
      </c>
      <c r="L609" s="44" t="s">
        <v>1920</v>
      </c>
      <c r="M609" s="44" t="s">
        <v>2039</v>
      </c>
      <c r="N609" s="44"/>
      <c r="O609" s="43">
        <f>COUNTIF(Table48[[#This Row],[CMMI Comprehensive Primary Care Plus (CPC+)
Version Date: CY 2021]:[CMS Merit-based Incentive Payment System (MIPS)
Version Date: CY 2021]],"*yes*")</f>
        <v>1</v>
      </c>
      <c r="P609" s="197"/>
      <c r="Q609" s="197"/>
      <c r="R609" s="197"/>
      <c r="S609" s="197"/>
      <c r="T609" s="197"/>
      <c r="U609" s="197" t="s">
        <v>3092</v>
      </c>
      <c r="V609" s="197"/>
      <c r="W609" s="197"/>
      <c r="X609" s="197"/>
      <c r="Y609" s="197"/>
      <c r="Z609" s="197"/>
      <c r="AA609" s="197"/>
      <c r="AB609" s="197"/>
      <c r="AC609" s="197"/>
      <c r="AD609" s="197"/>
      <c r="AE609" s="197"/>
      <c r="AF609" s="197"/>
      <c r="AG609" s="197"/>
      <c r="AH609" s="197"/>
    </row>
    <row r="610" spans="1:34" s="26" customFormat="1" ht="76.5" customHeight="1">
      <c r="A610" s="250" t="s">
        <v>2941</v>
      </c>
      <c r="B610" s="51" t="s">
        <v>1334</v>
      </c>
      <c r="C610" s="51" t="s">
        <v>97</v>
      </c>
      <c r="D610" s="51" t="s">
        <v>97</v>
      </c>
      <c r="E610" s="181" t="s">
        <v>585</v>
      </c>
      <c r="F610" s="54"/>
      <c r="G610" s="206"/>
      <c r="H610" s="170" t="s">
        <v>1559</v>
      </c>
      <c r="I610" s="44" t="s">
        <v>1940</v>
      </c>
      <c r="J610" s="44" t="s">
        <v>1928</v>
      </c>
      <c r="K610" s="44" t="s">
        <v>1915</v>
      </c>
      <c r="L610" s="44" t="s">
        <v>1950</v>
      </c>
      <c r="M610" s="44" t="s">
        <v>5</v>
      </c>
      <c r="N610" s="44"/>
      <c r="O610" s="43">
        <f>COUNTIF(Table48[[#This Row],[CMMI Comprehensive Primary Care Plus (CPC+)
Version Date: CY 2021]:[CMS Merit-based Incentive Payment System (MIPS)
Version Date: CY 2021]],"*yes*")</f>
        <v>0</v>
      </c>
      <c r="P610" s="197"/>
      <c r="Q610" s="197"/>
      <c r="R610" s="197"/>
      <c r="S610" s="197"/>
      <c r="T610" s="197"/>
      <c r="U610" s="197"/>
      <c r="V610" s="197"/>
      <c r="W610" s="197"/>
      <c r="X610" s="197"/>
      <c r="Y610" s="197"/>
      <c r="Z610" s="197"/>
      <c r="AA610" s="197"/>
      <c r="AB610" s="197"/>
      <c r="AC610" s="197"/>
      <c r="AD610" s="197"/>
      <c r="AE610" s="197"/>
      <c r="AF610" s="197"/>
      <c r="AG610" s="197"/>
      <c r="AH610" s="197"/>
    </row>
    <row r="611" spans="1:34" s="225" customFormat="1" ht="76.5" customHeight="1">
      <c r="A611" s="141" t="s">
        <v>2942</v>
      </c>
      <c r="B611" s="51" t="s">
        <v>2026</v>
      </c>
      <c r="C611" s="51" t="s">
        <v>97</v>
      </c>
      <c r="D611" s="53" t="s">
        <v>97</v>
      </c>
      <c r="E611" s="181" t="s">
        <v>1947</v>
      </c>
      <c r="F611" s="54"/>
      <c r="G611" s="54"/>
      <c r="H611" s="170" t="s">
        <v>3018</v>
      </c>
      <c r="I611" s="44" t="s">
        <v>3034</v>
      </c>
      <c r="J611" s="44" t="s">
        <v>97</v>
      </c>
      <c r="K611" s="44" t="s">
        <v>1909</v>
      </c>
      <c r="L611" s="44" t="s">
        <v>2230</v>
      </c>
      <c r="M611" s="44" t="s">
        <v>5</v>
      </c>
      <c r="N611" s="44"/>
      <c r="O611" s="43">
        <f>COUNTIF(Table48[[#This Row],[CMMI Comprehensive Primary Care Plus (CPC+)
Version Date: CY 2021]:[CMS Merit-based Incentive Payment System (MIPS)
Version Date: CY 2021]],"*yes*")</f>
        <v>0</v>
      </c>
      <c r="P611" s="197"/>
      <c r="Q611" s="197"/>
      <c r="R611" s="197"/>
      <c r="S611" s="197"/>
      <c r="T611" s="197"/>
      <c r="U611" s="197"/>
      <c r="V611" s="197"/>
      <c r="W611" s="197"/>
      <c r="X611" s="197"/>
      <c r="Y611" s="197"/>
      <c r="Z611" s="197"/>
      <c r="AA611" s="197"/>
      <c r="AB611" s="197"/>
      <c r="AC611" s="197"/>
      <c r="AD611" s="197"/>
      <c r="AE611" s="197"/>
      <c r="AF611" s="197"/>
      <c r="AG611" s="197"/>
      <c r="AH611" s="197"/>
    </row>
    <row r="612" spans="1:34" s="26" customFormat="1" ht="76.5" customHeight="1">
      <c r="A612" s="141" t="s">
        <v>2943</v>
      </c>
      <c r="B612" s="51" t="s">
        <v>910</v>
      </c>
      <c r="C612" s="51" t="s">
        <v>97</v>
      </c>
      <c r="D612" s="51" t="s">
        <v>97</v>
      </c>
      <c r="E612" s="181" t="s">
        <v>1667</v>
      </c>
      <c r="F612" s="198" t="s">
        <v>2655</v>
      </c>
      <c r="G612" s="198"/>
      <c r="H612" s="201" t="s">
        <v>911</v>
      </c>
      <c r="I612" s="44" t="s">
        <v>3034</v>
      </c>
      <c r="J612" s="44" t="s">
        <v>1925</v>
      </c>
      <c r="K612" s="44" t="s">
        <v>1909</v>
      </c>
      <c r="L612" s="44" t="s">
        <v>1920</v>
      </c>
      <c r="M612" s="44" t="s">
        <v>327</v>
      </c>
      <c r="N612" s="44"/>
      <c r="O612" s="43">
        <f>COUNTIF(Table48[[#This Row],[CMMI Comprehensive Primary Care Plus (CPC+)
Version Date: CY 2021]:[CMS Merit-based Incentive Payment System (MIPS)
Version Date: CY 2021]],"*yes*")</f>
        <v>1</v>
      </c>
      <c r="P612" s="197"/>
      <c r="Q612" s="197"/>
      <c r="R612" s="197"/>
      <c r="S612" s="197"/>
      <c r="T612" s="197"/>
      <c r="U612" s="197"/>
      <c r="V612" s="197"/>
      <c r="W612" s="197" t="s">
        <v>1</v>
      </c>
      <c r="X612" s="197"/>
      <c r="Y612" s="197"/>
      <c r="Z612" s="197"/>
      <c r="AA612" s="197"/>
      <c r="AB612" s="197"/>
      <c r="AC612" s="197"/>
      <c r="AD612" s="197"/>
      <c r="AE612" s="197"/>
      <c r="AF612" s="197"/>
      <c r="AG612" s="197"/>
      <c r="AH612" s="197"/>
    </row>
    <row r="613" spans="1:34" s="26" customFormat="1" ht="76.5" customHeight="1">
      <c r="A613" s="250" t="s">
        <v>2944</v>
      </c>
      <c r="B613" s="51" t="s">
        <v>2325</v>
      </c>
      <c r="C613" s="51" t="s">
        <v>97</v>
      </c>
      <c r="D613" s="53" t="s">
        <v>97</v>
      </c>
      <c r="E613" s="200" t="s">
        <v>1947</v>
      </c>
      <c r="F613" s="198"/>
      <c r="G613" s="198"/>
      <c r="H613" s="201" t="s">
        <v>3013</v>
      </c>
      <c r="I613" s="44" t="s">
        <v>1964</v>
      </c>
      <c r="J613" s="44" t="s">
        <v>97</v>
      </c>
      <c r="K613" s="44" t="s">
        <v>1909</v>
      </c>
      <c r="L613" s="44" t="s">
        <v>97</v>
      </c>
      <c r="M613" s="197" t="s">
        <v>2041</v>
      </c>
      <c r="N613" s="44"/>
      <c r="O613" s="43">
        <f>COUNTIF(Table48[[#This Row],[CMMI Comprehensive Primary Care Plus (CPC+)
Version Date: CY 2021]:[CMS Merit-based Incentive Payment System (MIPS)
Version Date: CY 2021]],"*yes*")</f>
        <v>0</v>
      </c>
      <c r="P613" s="197"/>
      <c r="Q613" s="197"/>
      <c r="R613" s="197"/>
      <c r="S613" s="197"/>
      <c r="T613" s="197"/>
      <c r="U613" s="197"/>
      <c r="V613" s="197"/>
      <c r="W613" s="197"/>
      <c r="X613" s="197"/>
      <c r="Y613" s="197"/>
      <c r="Z613" s="197"/>
      <c r="AA613" s="197"/>
      <c r="AB613" s="197"/>
      <c r="AC613" s="197"/>
      <c r="AD613" s="197"/>
      <c r="AE613" s="197"/>
      <c r="AF613" s="197"/>
      <c r="AG613" s="197"/>
      <c r="AH613" s="197"/>
    </row>
    <row r="614" spans="1:34" s="26" customFormat="1" ht="76.5" customHeight="1">
      <c r="A614" s="141" t="s">
        <v>2945</v>
      </c>
      <c r="B614" s="51" t="s">
        <v>3730</v>
      </c>
      <c r="C614" s="51" t="s">
        <v>97</v>
      </c>
      <c r="D614" s="53" t="s">
        <v>97</v>
      </c>
      <c r="E614" s="181" t="s">
        <v>1995</v>
      </c>
      <c r="F614" s="54"/>
      <c r="G614" s="54"/>
      <c r="H614" s="170" t="s">
        <v>3731</v>
      </c>
      <c r="I614" s="44" t="s">
        <v>1940</v>
      </c>
      <c r="J614" s="44" t="s">
        <v>1928</v>
      </c>
      <c r="K614" s="44" t="s">
        <v>1915</v>
      </c>
      <c r="L614" s="44" t="s">
        <v>2399</v>
      </c>
      <c r="M614" s="44" t="s">
        <v>5</v>
      </c>
      <c r="N614" s="44"/>
      <c r="O614" s="43">
        <f>COUNTIF(Table48[[#This Row],[CMMI Comprehensive Primary Care Plus (CPC+)
Version Date: CY 2021]:[CMS Merit-based Incentive Payment System (MIPS)
Version Date: CY 2021]],"*yes*")</f>
        <v>0</v>
      </c>
      <c r="P614" s="197"/>
      <c r="Q614" s="197"/>
      <c r="R614" s="197"/>
      <c r="S614" s="197"/>
      <c r="T614" s="197"/>
      <c r="U614" s="197"/>
      <c r="V614" s="197"/>
      <c r="W614" s="197"/>
      <c r="X614" s="197"/>
      <c r="Y614" s="197"/>
      <c r="Z614" s="197"/>
      <c r="AA614" s="197"/>
      <c r="AB614" s="197"/>
      <c r="AC614" s="197"/>
      <c r="AD614" s="197"/>
      <c r="AE614" s="197"/>
      <c r="AF614" s="197"/>
      <c r="AG614" s="197"/>
      <c r="AH614" s="197"/>
    </row>
    <row r="615" spans="1:34" s="26" customFormat="1" ht="76.5" customHeight="1">
      <c r="A615" s="141" t="s">
        <v>2946</v>
      </c>
      <c r="B615" s="51" t="s">
        <v>3732</v>
      </c>
      <c r="C615" s="51" t="s">
        <v>97</v>
      </c>
      <c r="D615" s="52" t="s">
        <v>97</v>
      </c>
      <c r="E615" s="181" t="s">
        <v>1947</v>
      </c>
      <c r="F615" s="58"/>
      <c r="G615" s="58"/>
      <c r="H615" s="170" t="s">
        <v>3733</v>
      </c>
      <c r="I615" s="44" t="s">
        <v>1964</v>
      </c>
      <c r="J615" s="44" t="s">
        <v>97</v>
      </c>
      <c r="K615" s="44" t="s">
        <v>1909</v>
      </c>
      <c r="L615" s="44" t="s">
        <v>1950</v>
      </c>
      <c r="M615" s="44" t="s">
        <v>5</v>
      </c>
      <c r="N615" s="44"/>
      <c r="O615" s="43">
        <f>COUNTIF(Table48[[#This Row],[CMMI Comprehensive Primary Care Plus (CPC+)
Version Date: CY 2021]:[CMS Merit-based Incentive Payment System (MIPS)
Version Date: CY 2021]],"*yes*")</f>
        <v>0</v>
      </c>
      <c r="P615" s="197"/>
      <c r="Q615" s="197"/>
      <c r="R615" s="197"/>
      <c r="S615" s="197"/>
      <c r="T615" s="197"/>
      <c r="U615" s="197"/>
      <c r="V615" s="197"/>
      <c r="W615" s="197"/>
      <c r="X615" s="197"/>
      <c r="Y615" s="197"/>
      <c r="Z615" s="197"/>
      <c r="AA615" s="197"/>
      <c r="AB615" s="197"/>
      <c r="AC615" s="197"/>
      <c r="AD615" s="197"/>
      <c r="AE615" s="197"/>
      <c r="AF615" s="197"/>
      <c r="AG615" s="197"/>
      <c r="AH615" s="197"/>
    </row>
    <row r="616" spans="1:34" s="26" customFormat="1" ht="76.5" customHeight="1">
      <c r="A616" s="141" t="s">
        <v>2951</v>
      </c>
      <c r="B616" s="51" t="s">
        <v>3736</v>
      </c>
      <c r="C616" s="51" t="s">
        <v>97</v>
      </c>
      <c r="D616" s="53" t="s">
        <v>97</v>
      </c>
      <c r="E616" s="181" t="s">
        <v>3151</v>
      </c>
      <c r="F616" s="198"/>
      <c r="G616" s="198"/>
      <c r="H616" s="201"/>
      <c r="I616" s="44" t="s">
        <v>1951</v>
      </c>
      <c r="J616" s="44" t="s">
        <v>97</v>
      </c>
      <c r="K616" s="44" t="s">
        <v>1909</v>
      </c>
      <c r="L616" s="44" t="s">
        <v>1950</v>
      </c>
      <c r="M616" s="197" t="s">
        <v>5</v>
      </c>
      <c r="N616" s="44"/>
      <c r="O616" s="199">
        <f>COUNTIF(Table48[[#This Row],[CMMI Comprehensive Primary Care Plus (CPC+)
Version Date: CY 2021]:[CMS Merit-based Incentive Payment System (MIPS)
Version Date: CY 2021]],"*yes*")</f>
        <v>0</v>
      </c>
      <c r="P616" s="197"/>
      <c r="Q616" s="197"/>
      <c r="R616" s="197"/>
      <c r="S616" s="197"/>
      <c r="T616" s="197"/>
      <c r="U616" s="197"/>
      <c r="V616" s="197"/>
      <c r="W616" s="197"/>
      <c r="X616" s="197"/>
      <c r="Y616" s="197"/>
      <c r="Z616" s="197"/>
      <c r="AA616" s="197"/>
      <c r="AB616" s="197"/>
      <c r="AC616" s="197" t="s">
        <v>1</v>
      </c>
      <c r="AD616" s="197" t="s">
        <v>1</v>
      </c>
      <c r="AE616" s="197"/>
      <c r="AF616" s="197"/>
      <c r="AG616" s="197"/>
      <c r="AH616" s="197"/>
    </row>
    <row r="617" spans="1:34" s="26" customFormat="1" ht="76.5" customHeight="1">
      <c r="A617" s="141" t="s">
        <v>2952</v>
      </c>
      <c r="B617" s="51" t="s">
        <v>3737</v>
      </c>
      <c r="C617" s="51" t="s">
        <v>97</v>
      </c>
      <c r="D617" s="53" t="s">
        <v>97</v>
      </c>
      <c r="E617" s="181" t="s">
        <v>3151</v>
      </c>
      <c r="F617" s="198"/>
      <c r="G617" s="198"/>
      <c r="H617" s="201"/>
      <c r="I617" s="44" t="s">
        <v>1951</v>
      </c>
      <c r="J617" s="44" t="s">
        <v>97</v>
      </c>
      <c r="K617" s="44" t="s">
        <v>1909</v>
      </c>
      <c r="L617" s="44" t="s">
        <v>1950</v>
      </c>
      <c r="M617" s="197" t="s">
        <v>5</v>
      </c>
      <c r="N617" s="44"/>
      <c r="O617" s="43">
        <f>COUNTIF(Table48[[#This Row],[CMMI Comprehensive Primary Care Plus (CPC+)
Version Date: CY 2021]:[CMS Merit-based Incentive Payment System (MIPS)
Version Date: CY 2021]],"*yes*")</f>
        <v>0</v>
      </c>
      <c r="P617" s="197"/>
      <c r="Q617" s="197"/>
      <c r="R617" s="197"/>
      <c r="S617" s="197"/>
      <c r="T617" s="197"/>
      <c r="U617" s="197"/>
      <c r="V617" s="197"/>
      <c r="W617" s="197"/>
      <c r="X617" s="197"/>
      <c r="Y617" s="197"/>
      <c r="Z617" s="197"/>
      <c r="AA617" s="197"/>
      <c r="AB617" s="197"/>
      <c r="AC617" s="197" t="s">
        <v>3738</v>
      </c>
      <c r="AD617" s="197" t="s">
        <v>1</v>
      </c>
      <c r="AE617" s="197"/>
      <c r="AF617" s="197"/>
      <c r="AG617" s="197"/>
      <c r="AH617" s="197"/>
    </row>
    <row r="618" spans="1:34" s="26" customFormat="1" ht="76.5" customHeight="1">
      <c r="A618" s="141" t="s">
        <v>2953</v>
      </c>
      <c r="B618" s="51" t="s">
        <v>3739</v>
      </c>
      <c r="C618" s="51" t="s">
        <v>97</v>
      </c>
      <c r="D618" s="53" t="s">
        <v>97</v>
      </c>
      <c r="E618" s="181" t="s">
        <v>3151</v>
      </c>
      <c r="F618" s="198"/>
      <c r="G618" s="198"/>
      <c r="H618" s="201"/>
      <c r="I618" s="44" t="s">
        <v>1951</v>
      </c>
      <c r="J618" s="44" t="s">
        <v>97</v>
      </c>
      <c r="K618" s="44" t="s">
        <v>1909</v>
      </c>
      <c r="L618" s="44" t="s">
        <v>1950</v>
      </c>
      <c r="M618" s="197" t="s">
        <v>5</v>
      </c>
      <c r="N618" s="44"/>
      <c r="O618" s="43">
        <f>COUNTIF(Table48[[#This Row],[CMMI Comprehensive Primary Care Plus (CPC+)
Version Date: CY 2021]:[CMS Merit-based Incentive Payment System (MIPS)
Version Date: CY 2021]],"*yes*")</f>
        <v>0</v>
      </c>
      <c r="P618" s="197"/>
      <c r="Q618" s="197"/>
      <c r="R618" s="197"/>
      <c r="S618" s="197"/>
      <c r="T618" s="197"/>
      <c r="U618" s="197"/>
      <c r="V618" s="197"/>
      <c r="W618" s="197"/>
      <c r="X618" s="197"/>
      <c r="Y618" s="197"/>
      <c r="Z618" s="197"/>
      <c r="AA618" s="197"/>
      <c r="AB618" s="197"/>
      <c r="AC618" s="197" t="s">
        <v>1</v>
      </c>
      <c r="AD618" s="197" t="s">
        <v>1</v>
      </c>
      <c r="AE618" s="197"/>
      <c r="AF618" s="197"/>
      <c r="AG618" s="197"/>
      <c r="AH618" s="197"/>
    </row>
    <row r="619" spans="1:34" s="26" customFormat="1" ht="76.5" customHeight="1">
      <c r="A619" s="141" t="s">
        <v>1644</v>
      </c>
      <c r="B619" s="51" t="s">
        <v>3685</v>
      </c>
      <c r="C619" s="51" t="s">
        <v>97</v>
      </c>
      <c r="D619" s="51" t="s">
        <v>97</v>
      </c>
      <c r="E619" s="181" t="s">
        <v>1995</v>
      </c>
      <c r="F619" s="54"/>
      <c r="G619" s="54"/>
      <c r="H619" s="170" t="s">
        <v>3686</v>
      </c>
      <c r="I619" s="44" t="s">
        <v>3023</v>
      </c>
      <c r="J619" s="44" t="s">
        <v>1912</v>
      </c>
      <c r="K619" s="44" t="s">
        <v>1909</v>
      </c>
      <c r="L619" s="44" t="s">
        <v>1916</v>
      </c>
      <c r="M619" s="44" t="s">
        <v>5</v>
      </c>
      <c r="N619" s="44"/>
      <c r="O619" s="199">
        <f>COUNTIF(Table48[[#This Row],[CMMI Comprehensive Primary Care Plus (CPC+)
Version Date: CY 2021]:[CMS Merit-based Incentive Payment System (MIPS)
Version Date: CY 2021]],"*yes*")</f>
        <v>0</v>
      </c>
      <c r="P619" s="197"/>
      <c r="Q619" s="197"/>
      <c r="R619" s="197"/>
      <c r="S619" s="197"/>
      <c r="T619" s="44"/>
      <c r="U619" s="197"/>
      <c r="V619" s="197"/>
      <c r="W619" s="197"/>
      <c r="X619" s="197"/>
      <c r="Y619" s="197"/>
      <c r="Z619" s="197"/>
      <c r="AA619" s="197"/>
      <c r="AB619" s="44"/>
      <c r="AC619" s="197"/>
      <c r="AD619" s="197"/>
      <c r="AE619" s="44"/>
      <c r="AF619" s="197"/>
      <c r="AG619" s="197"/>
      <c r="AH619" s="44"/>
    </row>
    <row r="620" spans="1:34" s="26" customFormat="1" ht="76.5" customHeight="1">
      <c r="A620" s="141" t="s">
        <v>2956</v>
      </c>
      <c r="B620" s="51" t="s">
        <v>3118</v>
      </c>
      <c r="C620" s="51" t="s">
        <v>97</v>
      </c>
      <c r="D620" s="51" t="s">
        <v>97</v>
      </c>
      <c r="E620" s="181" t="s">
        <v>3123</v>
      </c>
      <c r="F620" s="58"/>
      <c r="G620" s="58"/>
      <c r="H620" s="170" t="s">
        <v>3122</v>
      </c>
      <c r="I620" s="44" t="s">
        <v>3034</v>
      </c>
      <c r="J620" s="44" t="s">
        <v>3124</v>
      </c>
      <c r="K620" s="44" t="s">
        <v>1909</v>
      </c>
      <c r="L620" s="44" t="s">
        <v>1910</v>
      </c>
      <c r="M620" s="44" t="s">
        <v>327</v>
      </c>
      <c r="N620" s="44"/>
      <c r="O620" s="43">
        <f>COUNTIF(Table48[[#This Row],[CMMI Comprehensive Primary Care Plus (CPC+)
Version Date: CY 2021]:[CMS Merit-based Incentive Payment System (MIPS)
Version Date: CY 2021]],"*yes*")</f>
        <v>0</v>
      </c>
      <c r="P620" s="197"/>
      <c r="Q620" s="197"/>
      <c r="R620" s="197"/>
      <c r="S620" s="197"/>
      <c r="T620" s="197"/>
      <c r="U620" s="197"/>
      <c r="V620" s="197"/>
      <c r="W620" s="197"/>
      <c r="X620" s="197"/>
      <c r="Y620" s="197"/>
      <c r="Z620" s="197"/>
      <c r="AA620" s="197"/>
      <c r="AB620" s="197"/>
      <c r="AC620" s="197"/>
      <c r="AD620" s="197"/>
      <c r="AE620" s="197"/>
      <c r="AF620" s="197"/>
      <c r="AG620" s="197" t="s">
        <v>1854</v>
      </c>
      <c r="AH620" s="197"/>
    </row>
    <row r="621" spans="1:34" s="26" customFormat="1" ht="76.5" customHeight="1">
      <c r="A621" s="141" t="s">
        <v>2275</v>
      </c>
      <c r="B621" s="51" t="s">
        <v>1704</v>
      </c>
      <c r="C621" s="51" t="s">
        <v>97</v>
      </c>
      <c r="D621" s="51" t="s">
        <v>97</v>
      </c>
      <c r="E621" s="181" t="s">
        <v>1969</v>
      </c>
      <c r="F621" s="58" t="s">
        <v>2653</v>
      </c>
      <c r="G621" s="58"/>
      <c r="H621" s="170" t="s">
        <v>1705</v>
      </c>
      <c r="I621" s="44" t="s">
        <v>3034</v>
      </c>
      <c r="J621" s="44" t="s">
        <v>1912</v>
      </c>
      <c r="K621" s="44" t="s">
        <v>1909</v>
      </c>
      <c r="L621" s="44" t="s">
        <v>1916</v>
      </c>
      <c r="M621" s="44" t="s">
        <v>327</v>
      </c>
      <c r="N621" s="44"/>
      <c r="O621" s="43">
        <f>COUNTIF(Table48[[#This Row],[CMMI Comprehensive Primary Care Plus (CPC+)
Version Date: CY 2021]:[CMS Merit-based Incentive Payment System (MIPS)
Version Date: CY 2021]],"*yes*")</f>
        <v>0</v>
      </c>
      <c r="P621" s="197"/>
      <c r="Q621" s="197"/>
      <c r="R621" s="197"/>
      <c r="S621" s="197"/>
      <c r="T621" s="197"/>
      <c r="U621" s="197"/>
      <c r="V621" s="197"/>
      <c r="W621" s="197"/>
      <c r="X621" s="197"/>
      <c r="Y621" s="197"/>
      <c r="Z621" s="197"/>
      <c r="AA621" s="197"/>
      <c r="AB621" s="197"/>
      <c r="AC621" s="197"/>
      <c r="AD621" s="197"/>
      <c r="AE621" s="197"/>
      <c r="AF621" s="197"/>
      <c r="AG621" s="197"/>
      <c r="AH621" s="197"/>
    </row>
    <row r="622" spans="1:34" s="26" customFormat="1" ht="76.5" customHeight="1">
      <c r="A622" s="141" t="s">
        <v>2959</v>
      </c>
      <c r="B622" s="51" t="s">
        <v>3914</v>
      </c>
      <c r="C622" s="51" t="s">
        <v>97</v>
      </c>
      <c r="D622" s="51" t="s">
        <v>97</v>
      </c>
      <c r="E622" s="181" t="s">
        <v>3120</v>
      </c>
      <c r="F622" s="58"/>
      <c r="G622" s="58"/>
      <c r="H622" s="170" t="s">
        <v>3121</v>
      </c>
      <c r="I622" s="44" t="s">
        <v>3119</v>
      </c>
      <c r="J622" s="44" t="s">
        <v>97</v>
      </c>
      <c r="K622" s="44" t="s">
        <v>1909</v>
      </c>
      <c r="L622" s="44" t="s">
        <v>1950</v>
      </c>
      <c r="M622" s="44" t="s">
        <v>6</v>
      </c>
      <c r="N622" s="44"/>
      <c r="O622" s="43">
        <f>COUNTIF(Table48[[#This Row],[CMMI Comprehensive Primary Care Plus (CPC+)
Version Date: CY 2021]:[CMS Merit-based Incentive Payment System (MIPS)
Version Date: CY 2021]],"*yes*")</f>
        <v>0</v>
      </c>
      <c r="P622" s="197"/>
      <c r="Q622" s="197"/>
      <c r="R622" s="197"/>
      <c r="S622" s="197"/>
      <c r="T622" s="197"/>
      <c r="U622" s="197"/>
      <c r="V622" s="197"/>
      <c r="W622" s="197"/>
      <c r="X622" s="197"/>
      <c r="Y622" s="197"/>
      <c r="Z622" s="197"/>
      <c r="AA622" s="197"/>
      <c r="AB622" s="197"/>
      <c r="AC622" s="197"/>
      <c r="AD622" s="197"/>
      <c r="AE622" s="197"/>
      <c r="AF622" s="197"/>
      <c r="AG622" s="197" t="s">
        <v>3652</v>
      </c>
      <c r="AH622" s="197"/>
    </row>
    <row r="623" spans="1:34" s="26" customFormat="1" ht="76.5" customHeight="1">
      <c r="A623" s="141" t="s">
        <v>2961</v>
      </c>
      <c r="B623" s="51" t="s">
        <v>3430</v>
      </c>
      <c r="C623" s="51" t="s">
        <v>97</v>
      </c>
      <c r="D623" s="51" t="s">
        <v>97</v>
      </c>
      <c r="E623" s="181" t="s">
        <v>1703</v>
      </c>
      <c r="F623" s="58" t="s">
        <v>3115</v>
      </c>
      <c r="G623" s="58"/>
      <c r="H623" s="170" t="s">
        <v>3433</v>
      </c>
      <c r="I623" s="44" t="s">
        <v>3023</v>
      </c>
      <c r="J623" s="44" t="s">
        <v>1921</v>
      </c>
      <c r="K623" s="44" t="s">
        <v>1915</v>
      </c>
      <c r="L623" s="44" t="s">
        <v>1916</v>
      </c>
      <c r="M623" s="44" t="s">
        <v>3506</v>
      </c>
      <c r="N623" s="44"/>
      <c r="O623" s="43">
        <f>COUNTIF(Table48[[#This Row],[CMMI Comprehensive Primary Care Plus (CPC+)
Version Date: CY 2021]:[CMS Merit-based Incentive Payment System (MIPS)
Version Date: CY 2021]],"*yes*")</f>
        <v>1</v>
      </c>
      <c r="P623" s="197"/>
      <c r="Q623" s="197"/>
      <c r="R623" s="197"/>
      <c r="S623" s="197"/>
      <c r="T623" s="197"/>
      <c r="U623" s="197"/>
      <c r="V623" s="197"/>
      <c r="W623" s="197" t="s">
        <v>1</v>
      </c>
      <c r="X623" s="197" t="s">
        <v>2444</v>
      </c>
      <c r="Y623" s="197"/>
      <c r="Z623" s="197"/>
      <c r="AA623" s="197"/>
      <c r="AB623" s="197"/>
      <c r="AC623" s="197"/>
      <c r="AD623" s="197"/>
      <c r="AE623" s="197"/>
      <c r="AF623" s="197"/>
      <c r="AG623" s="197"/>
      <c r="AH623" s="197"/>
    </row>
    <row r="624" spans="1:34" s="26" customFormat="1" ht="76.5" customHeight="1">
      <c r="A624" s="141" t="s">
        <v>2962</v>
      </c>
      <c r="B624" s="51" t="s">
        <v>3441</v>
      </c>
      <c r="C624" s="51" t="s">
        <v>97</v>
      </c>
      <c r="D624" s="53" t="s">
        <v>97</v>
      </c>
      <c r="E624" s="200" t="s">
        <v>1703</v>
      </c>
      <c r="F624" s="198" t="s">
        <v>3443</v>
      </c>
      <c r="G624" s="198"/>
      <c r="H624" s="201" t="s">
        <v>3445</v>
      </c>
      <c r="I624" s="44" t="s">
        <v>3023</v>
      </c>
      <c r="J624" s="44" t="s">
        <v>1921</v>
      </c>
      <c r="K624" s="44" t="s">
        <v>1915</v>
      </c>
      <c r="L624" s="44" t="s">
        <v>1916</v>
      </c>
      <c r="M624" s="197" t="s">
        <v>3506</v>
      </c>
      <c r="N624" s="44"/>
      <c r="O624" s="43">
        <f>COUNTIF(Table48[[#This Row],[CMMI Comprehensive Primary Care Plus (CPC+)
Version Date: CY 2021]:[CMS Merit-based Incentive Payment System (MIPS)
Version Date: CY 2021]],"*yes*")</f>
        <v>1</v>
      </c>
      <c r="P624" s="197"/>
      <c r="Q624" s="197"/>
      <c r="R624" s="197"/>
      <c r="S624" s="197"/>
      <c r="T624" s="197"/>
      <c r="U624" s="197"/>
      <c r="V624" s="197"/>
      <c r="W624" s="197" t="s">
        <v>1</v>
      </c>
      <c r="X624" s="197"/>
      <c r="Y624" s="197"/>
      <c r="Z624" s="197"/>
      <c r="AA624" s="197"/>
      <c r="AB624" s="197"/>
      <c r="AC624" s="197"/>
      <c r="AD624" s="197"/>
      <c r="AE624" s="197"/>
      <c r="AF624" s="197"/>
      <c r="AG624" s="197"/>
      <c r="AH624" s="197"/>
    </row>
    <row r="625" spans="1:34" s="26" customFormat="1" ht="76.5" customHeight="1">
      <c r="A625" s="141" t="s">
        <v>2963</v>
      </c>
      <c r="B625" s="51" t="s">
        <v>2199</v>
      </c>
      <c r="C625" s="51" t="s">
        <v>97</v>
      </c>
      <c r="D625" s="53" t="s">
        <v>97</v>
      </c>
      <c r="E625" s="181" t="s">
        <v>1667</v>
      </c>
      <c r="F625" s="58" t="s">
        <v>2667</v>
      </c>
      <c r="G625" s="58" t="s">
        <v>3314</v>
      </c>
      <c r="H625" s="170" t="s">
        <v>2198</v>
      </c>
      <c r="I625" s="44" t="s">
        <v>1911</v>
      </c>
      <c r="J625" s="44" t="s">
        <v>1914</v>
      </c>
      <c r="K625" s="44" t="s">
        <v>1909</v>
      </c>
      <c r="L625" s="44" t="s">
        <v>1920</v>
      </c>
      <c r="M625" s="44" t="s">
        <v>327</v>
      </c>
      <c r="N625" s="44"/>
      <c r="O625" s="43">
        <f>COUNTIF(Table48[[#This Row],[CMMI Comprehensive Primary Care Plus (CPC+)
Version Date: CY 2021]:[CMS Merit-based Incentive Payment System (MIPS)
Version Date: CY 2021]],"*yes*")</f>
        <v>2</v>
      </c>
      <c r="P625" s="197"/>
      <c r="Q625" s="197"/>
      <c r="R625" s="197"/>
      <c r="S625" s="197" t="s">
        <v>1</v>
      </c>
      <c r="T625" s="197"/>
      <c r="U625" s="197"/>
      <c r="V625" s="197"/>
      <c r="W625" s="197" t="s">
        <v>1</v>
      </c>
      <c r="X625" s="197"/>
      <c r="Y625" s="197"/>
      <c r="Z625" s="197"/>
      <c r="AA625" s="197"/>
      <c r="AB625" s="197"/>
      <c r="AC625" s="197"/>
      <c r="AD625" s="197"/>
      <c r="AE625" s="197"/>
      <c r="AF625" s="197"/>
      <c r="AG625" s="197"/>
      <c r="AH625" s="197"/>
    </row>
    <row r="626" spans="1:34" s="26" customFormat="1" ht="76.5" customHeight="1">
      <c r="A626" s="141" t="s">
        <v>2964</v>
      </c>
      <c r="B626" s="51" t="s">
        <v>2100</v>
      </c>
      <c r="C626" s="51" t="s">
        <v>97</v>
      </c>
      <c r="D626" s="53" t="s">
        <v>97</v>
      </c>
      <c r="E626" s="181" t="s">
        <v>1667</v>
      </c>
      <c r="F626" s="58" t="s">
        <v>2665</v>
      </c>
      <c r="G626" s="58" t="s">
        <v>3306</v>
      </c>
      <c r="H626" s="170" t="s">
        <v>1504</v>
      </c>
      <c r="I626" s="44" t="s">
        <v>3023</v>
      </c>
      <c r="J626" s="44" t="s">
        <v>1921</v>
      </c>
      <c r="K626" s="44" t="s">
        <v>1909</v>
      </c>
      <c r="L626" s="44" t="s">
        <v>1916</v>
      </c>
      <c r="M626" s="44" t="s">
        <v>327</v>
      </c>
      <c r="N626" s="44"/>
      <c r="O626" s="43">
        <f>COUNTIF(Table48[[#This Row],[CMMI Comprehensive Primary Care Plus (CPC+)
Version Date: CY 2021]:[CMS Merit-based Incentive Payment System (MIPS)
Version Date: CY 2021]],"*yes*")</f>
        <v>2</v>
      </c>
      <c r="P626" s="197"/>
      <c r="Q626" s="197"/>
      <c r="R626" s="197"/>
      <c r="S626" s="197" t="s">
        <v>1</v>
      </c>
      <c r="T626" s="197"/>
      <c r="U626" s="197"/>
      <c r="V626" s="197"/>
      <c r="W626" s="197" t="s">
        <v>1</v>
      </c>
      <c r="X626" s="197" t="s">
        <v>2444</v>
      </c>
      <c r="Y626" s="197"/>
      <c r="Z626" s="197"/>
      <c r="AA626" s="197"/>
      <c r="AB626" s="197"/>
      <c r="AC626" s="197"/>
      <c r="AD626" s="197"/>
      <c r="AE626" s="197"/>
      <c r="AF626" s="197"/>
      <c r="AG626" s="197"/>
      <c r="AH626" s="197"/>
    </row>
    <row r="627" spans="1:34" s="26" customFormat="1" ht="76.5" customHeight="1">
      <c r="A627" s="141" t="s">
        <v>2965</v>
      </c>
      <c r="B627" s="51" t="s">
        <v>2101</v>
      </c>
      <c r="C627" s="51" t="s">
        <v>97</v>
      </c>
      <c r="D627" s="53" t="s">
        <v>97</v>
      </c>
      <c r="E627" s="181" t="s">
        <v>1667</v>
      </c>
      <c r="F627" s="58" t="s">
        <v>2666</v>
      </c>
      <c r="G627" s="58" t="s">
        <v>3307</v>
      </c>
      <c r="H627" s="170" t="s">
        <v>1505</v>
      </c>
      <c r="I627" s="44" t="s">
        <v>3023</v>
      </c>
      <c r="J627" s="44" t="s">
        <v>1921</v>
      </c>
      <c r="K627" s="44" t="s">
        <v>1909</v>
      </c>
      <c r="L627" s="44" t="s">
        <v>1916</v>
      </c>
      <c r="M627" s="44" t="s">
        <v>327</v>
      </c>
      <c r="N627" s="44"/>
      <c r="O627" s="43">
        <f>COUNTIF(Table48[[#This Row],[CMMI Comprehensive Primary Care Plus (CPC+)
Version Date: CY 2021]:[CMS Merit-based Incentive Payment System (MIPS)
Version Date: CY 2021]],"*yes*")</f>
        <v>2</v>
      </c>
      <c r="P627" s="197"/>
      <c r="Q627" s="197"/>
      <c r="R627" s="197"/>
      <c r="S627" s="197" t="s">
        <v>1</v>
      </c>
      <c r="T627" s="197"/>
      <c r="U627" s="197"/>
      <c r="V627" s="197"/>
      <c r="W627" s="197" t="s">
        <v>1</v>
      </c>
      <c r="X627" s="197" t="s">
        <v>2444</v>
      </c>
      <c r="Y627" s="197"/>
      <c r="Z627" s="197"/>
      <c r="AA627" s="197"/>
      <c r="AB627" s="197"/>
      <c r="AC627" s="197"/>
      <c r="AD627" s="197"/>
      <c r="AE627" s="197"/>
      <c r="AF627" s="197"/>
      <c r="AG627" s="197"/>
      <c r="AH627" s="197"/>
    </row>
    <row r="628" spans="1:34" s="26" customFormat="1" ht="76.5" customHeight="1">
      <c r="A628" s="141" t="s">
        <v>2966</v>
      </c>
      <c r="B628" s="51" t="s">
        <v>3442</v>
      </c>
      <c r="C628" s="51" t="s">
        <v>97</v>
      </c>
      <c r="D628" s="53" t="s">
        <v>97</v>
      </c>
      <c r="E628" s="181" t="s">
        <v>1987</v>
      </c>
      <c r="F628" s="54" t="s">
        <v>3444</v>
      </c>
      <c r="G628" s="54"/>
      <c r="H628" s="170" t="s">
        <v>3446</v>
      </c>
      <c r="I628" s="44" t="s">
        <v>3023</v>
      </c>
      <c r="J628" s="44" t="s">
        <v>1921</v>
      </c>
      <c r="K628" s="44" t="s">
        <v>1915</v>
      </c>
      <c r="L628" s="44" t="s">
        <v>1916</v>
      </c>
      <c r="M628" s="44" t="s">
        <v>3506</v>
      </c>
      <c r="N628" s="44"/>
      <c r="O628" s="43">
        <f>COUNTIF(Table48[[#This Row],[CMMI Comprehensive Primary Care Plus (CPC+)
Version Date: CY 2021]:[CMS Merit-based Incentive Payment System (MIPS)
Version Date: CY 2021]],"*yes*")</f>
        <v>1</v>
      </c>
      <c r="P628" s="197"/>
      <c r="Q628" s="197"/>
      <c r="R628" s="197"/>
      <c r="S628" s="197"/>
      <c r="T628" s="44"/>
      <c r="U628" s="197"/>
      <c r="V628" s="197"/>
      <c r="W628" s="197" t="s">
        <v>1</v>
      </c>
      <c r="X628" s="197"/>
      <c r="Y628" s="197"/>
      <c r="Z628" s="197"/>
      <c r="AA628" s="197"/>
      <c r="AB628" s="44"/>
      <c r="AC628" s="197"/>
      <c r="AD628" s="197"/>
      <c r="AE628" s="44"/>
      <c r="AF628" s="197"/>
      <c r="AG628" s="197"/>
      <c r="AH628" s="44"/>
    </row>
    <row r="629" spans="1:34" s="26" customFormat="1" ht="76.5" customHeight="1">
      <c r="A629" s="141" t="s">
        <v>2967</v>
      </c>
      <c r="B629" s="51" t="s">
        <v>3153</v>
      </c>
      <c r="C629" s="51" t="s">
        <v>97</v>
      </c>
      <c r="D629" s="51" t="s">
        <v>97</v>
      </c>
      <c r="E629" s="181" t="s">
        <v>3151</v>
      </c>
      <c r="F629" s="54"/>
      <c r="G629" s="54"/>
      <c r="H629" s="170" t="s">
        <v>3265</v>
      </c>
      <c r="I629" s="44" t="s">
        <v>1963</v>
      </c>
      <c r="J629" s="44" t="s">
        <v>97</v>
      </c>
      <c r="K629" s="44" t="s">
        <v>1909</v>
      </c>
      <c r="L629" s="44" t="s">
        <v>1950</v>
      </c>
      <c r="M629" s="44" t="s">
        <v>5</v>
      </c>
      <c r="N629" s="44"/>
      <c r="O629" s="43">
        <f>COUNTIF(Table48[[#This Row],[CMMI Comprehensive Primary Care Plus (CPC+)
Version Date: CY 2021]:[CMS Merit-based Incentive Payment System (MIPS)
Version Date: CY 2021]],"*yes*")</f>
        <v>0</v>
      </c>
      <c r="P629" s="197"/>
      <c r="Q629" s="197"/>
      <c r="R629" s="197"/>
      <c r="S629" s="197"/>
      <c r="T629" s="44"/>
      <c r="U629" s="197"/>
      <c r="V629" s="197"/>
      <c r="W629" s="197"/>
      <c r="X629" s="197"/>
      <c r="Y629" s="197"/>
      <c r="Z629" s="197"/>
      <c r="AA629" s="197"/>
      <c r="AB629" s="44"/>
      <c r="AC629" s="197"/>
      <c r="AD629" s="197" t="s">
        <v>1</v>
      </c>
      <c r="AE629" s="44"/>
      <c r="AF629" s="197"/>
      <c r="AG629" s="197"/>
      <c r="AH629" s="44"/>
    </row>
    <row r="630" spans="1:34" s="26" customFormat="1" ht="76.5" customHeight="1">
      <c r="A630" s="141" t="s">
        <v>2968</v>
      </c>
      <c r="B630" s="51" t="s">
        <v>1615</v>
      </c>
      <c r="C630" s="51" t="s">
        <v>97</v>
      </c>
      <c r="D630" s="51" t="s">
        <v>97</v>
      </c>
      <c r="E630" s="181" t="s">
        <v>1667</v>
      </c>
      <c r="F630" s="54"/>
      <c r="G630" s="54"/>
      <c r="H630" s="170" t="s">
        <v>2048</v>
      </c>
      <c r="I630" s="44" t="s">
        <v>1942</v>
      </c>
      <c r="J630" s="44" t="s">
        <v>97</v>
      </c>
      <c r="K630" s="44" t="s">
        <v>1909</v>
      </c>
      <c r="L630" s="44" t="s">
        <v>1920</v>
      </c>
      <c r="M630" s="44" t="s">
        <v>327</v>
      </c>
      <c r="N630" s="44"/>
      <c r="O630" s="43">
        <f>COUNTIF(Table48[[#This Row],[CMMI Comprehensive Primary Care Plus (CPC+)
Version Date: CY 2021]:[CMS Merit-based Incentive Payment System (MIPS)
Version Date: CY 2021]],"*yes*")</f>
        <v>1</v>
      </c>
      <c r="P630" s="197"/>
      <c r="Q630" s="197"/>
      <c r="R630" s="197"/>
      <c r="S630" s="197"/>
      <c r="T630" s="44"/>
      <c r="U630" s="197" t="s">
        <v>2192</v>
      </c>
      <c r="V630" s="197"/>
      <c r="W630" s="197"/>
      <c r="X630" s="197"/>
      <c r="Y630" s="197"/>
      <c r="Z630" s="197"/>
      <c r="AA630" s="197"/>
      <c r="AB630" s="44"/>
      <c r="AC630" s="197"/>
      <c r="AD630" s="197"/>
      <c r="AE630" s="44"/>
      <c r="AF630" s="197"/>
      <c r="AG630" s="197"/>
      <c r="AH630" s="44"/>
    </row>
    <row r="631" spans="1:34" s="26" customFormat="1" ht="76.5" customHeight="1">
      <c r="A631" s="250" t="s">
        <v>2969</v>
      </c>
      <c r="B631" s="51" t="s">
        <v>2219</v>
      </c>
      <c r="C631" s="51" t="s">
        <v>97</v>
      </c>
      <c r="D631" s="51" t="s">
        <v>97</v>
      </c>
      <c r="E631" s="200" t="s">
        <v>1995</v>
      </c>
      <c r="F631" s="198"/>
      <c r="G631" s="255"/>
      <c r="H631" s="201" t="s">
        <v>2256</v>
      </c>
      <c r="I631" s="44" t="s">
        <v>1911</v>
      </c>
      <c r="J631" s="44" t="s">
        <v>1922</v>
      </c>
      <c r="K631" s="44" t="s">
        <v>1909</v>
      </c>
      <c r="L631" s="44" t="s">
        <v>1916</v>
      </c>
      <c r="M631" s="197" t="s">
        <v>5</v>
      </c>
      <c r="N631" s="44" t="s">
        <v>1</v>
      </c>
      <c r="O631" s="43">
        <f>COUNTIF(Table48[[#This Row],[CMMI Comprehensive Primary Care Plus (CPC+)
Version Date: CY 2021]:[CMS Merit-based Incentive Payment System (MIPS)
Version Date: CY 2021]],"*yes*")</f>
        <v>1</v>
      </c>
      <c r="P631" s="197"/>
      <c r="Q631" s="197"/>
      <c r="R631" s="197"/>
      <c r="S631" s="197"/>
      <c r="T631" s="197"/>
      <c r="U631" s="197" t="s">
        <v>2844</v>
      </c>
      <c r="V631" s="197"/>
      <c r="W631" s="197"/>
      <c r="X631" s="197" t="s">
        <v>2529</v>
      </c>
      <c r="Y631" s="197"/>
      <c r="Z631" s="197"/>
      <c r="AA631" s="197"/>
      <c r="AB631" s="197"/>
      <c r="AC631" s="197" t="s">
        <v>1</v>
      </c>
      <c r="AD631" s="197" t="s">
        <v>1</v>
      </c>
      <c r="AE631" s="197"/>
      <c r="AF631" s="197"/>
      <c r="AG631" s="197"/>
      <c r="AH631" s="197"/>
    </row>
    <row r="632" spans="1:34" s="26" customFormat="1" ht="76.5" customHeight="1">
      <c r="A632" s="141" t="s">
        <v>2970</v>
      </c>
      <c r="B632" s="51" t="s">
        <v>1609</v>
      </c>
      <c r="C632" s="51" t="s">
        <v>97</v>
      </c>
      <c r="D632" s="51" t="s">
        <v>97</v>
      </c>
      <c r="E632" s="200" t="s">
        <v>2003</v>
      </c>
      <c r="F632" s="198"/>
      <c r="G632" s="198"/>
      <c r="H632" s="201" t="s">
        <v>2069</v>
      </c>
      <c r="I632" s="44" t="s">
        <v>1942</v>
      </c>
      <c r="J632" s="44" t="s">
        <v>97</v>
      </c>
      <c r="K632" s="44" t="s">
        <v>1913</v>
      </c>
      <c r="L632" s="44" t="s">
        <v>1916</v>
      </c>
      <c r="M632" s="197" t="s">
        <v>6</v>
      </c>
      <c r="N632" s="44"/>
      <c r="O632" s="43">
        <f>COUNTIF(Table48[[#This Row],[CMMI Comprehensive Primary Care Plus (CPC+)
Version Date: CY 2021]:[CMS Merit-based Incentive Payment System (MIPS)
Version Date: CY 2021]],"*yes*")</f>
        <v>1</v>
      </c>
      <c r="P632" s="197"/>
      <c r="Q632" s="197"/>
      <c r="R632" s="197"/>
      <c r="S632" s="197"/>
      <c r="T632" s="197"/>
      <c r="U632" s="197" t="s">
        <v>2190</v>
      </c>
      <c r="V632" s="197"/>
      <c r="W632" s="197"/>
      <c r="X632" s="197"/>
      <c r="Y632" s="197"/>
      <c r="Z632" s="197"/>
      <c r="AA632" s="197"/>
      <c r="AB632" s="197"/>
      <c r="AC632" s="197"/>
      <c r="AD632" s="197"/>
      <c r="AE632" s="197"/>
      <c r="AF632" s="197"/>
      <c r="AG632" s="197"/>
      <c r="AH632" s="197"/>
    </row>
    <row r="633" spans="1:34" s="26" customFormat="1" ht="76.5" customHeight="1">
      <c r="A633" s="141" t="s">
        <v>2971</v>
      </c>
      <c r="B633" s="51" t="s">
        <v>3155</v>
      </c>
      <c r="C633" s="51" t="s">
        <v>97</v>
      </c>
      <c r="D633" s="51" t="s">
        <v>97</v>
      </c>
      <c r="E633" s="200" t="s">
        <v>1667</v>
      </c>
      <c r="F633" s="195"/>
      <c r="G633" s="195"/>
      <c r="H633" s="201" t="s">
        <v>3260</v>
      </c>
      <c r="I633" s="44" t="s">
        <v>1964</v>
      </c>
      <c r="J633" s="44" t="s">
        <v>97</v>
      </c>
      <c r="K633" s="44" t="s">
        <v>1927</v>
      </c>
      <c r="L633" s="44" t="s">
        <v>97</v>
      </c>
      <c r="M633" s="197" t="s">
        <v>327</v>
      </c>
      <c r="N633" s="44"/>
      <c r="O633" s="43">
        <f>COUNTIF(Table48[[#This Row],[CMMI Comprehensive Primary Care Plus (CPC+)
Version Date: CY 2021]:[CMS Merit-based Incentive Payment System (MIPS)
Version Date: CY 2021]],"*yes*")</f>
        <v>0</v>
      </c>
      <c r="P633" s="197"/>
      <c r="Q633" s="197"/>
      <c r="R633" s="197"/>
      <c r="S633" s="197"/>
      <c r="T633" s="197"/>
      <c r="U633" s="197"/>
      <c r="V633" s="197"/>
      <c r="W633" s="197"/>
      <c r="X633" s="197"/>
      <c r="Y633" s="197"/>
      <c r="Z633" s="197"/>
      <c r="AA633" s="197"/>
      <c r="AB633" s="197"/>
      <c r="AC633" s="197"/>
      <c r="AD633" s="197"/>
      <c r="AE633" s="197"/>
      <c r="AF633" s="197"/>
      <c r="AG633" s="197"/>
      <c r="AH633" s="197"/>
    </row>
    <row r="634" spans="1:34" s="26" customFormat="1" ht="76.5" customHeight="1">
      <c r="A634" s="141" t="s">
        <v>2972</v>
      </c>
      <c r="B634" s="51" t="s">
        <v>1610</v>
      </c>
      <c r="C634" s="51" t="s">
        <v>97</v>
      </c>
      <c r="D634" s="51" t="s">
        <v>97</v>
      </c>
      <c r="E634" s="200" t="s">
        <v>1667</v>
      </c>
      <c r="F634" s="195"/>
      <c r="G634" s="195"/>
      <c r="H634" s="201" t="s">
        <v>1821</v>
      </c>
      <c r="I634" s="44" t="s">
        <v>1942</v>
      </c>
      <c r="J634" s="44" t="s">
        <v>97</v>
      </c>
      <c r="K634" s="44" t="s">
        <v>1915</v>
      </c>
      <c r="L634" s="44" t="s">
        <v>1920</v>
      </c>
      <c r="M634" s="44" t="s">
        <v>2039</v>
      </c>
      <c r="N634" s="44"/>
      <c r="O634" s="43">
        <f>COUNTIF(Table48[[#This Row],[CMMI Comprehensive Primary Care Plus (CPC+)
Version Date: CY 2021]:[CMS Merit-based Incentive Payment System (MIPS)
Version Date: CY 2021]],"*yes*")</f>
        <v>1</v>
      </c>
      <c r="P634" s="197"/>
      <c r="Q634" s="197"/>
      <c r="R634" s="197"/>
      <c r="S634" s="197"/>
      <c r="T634" s="197"/>
      <c r="U634" s="197" t="s">
        <v>3746</v>
      </c>
      <c r="V634" s="197"/>
      <c r="W634" s="197"/>
      <c r="X634" s="197"/>
      <c r="Y634" s="197"/>
      <c r="Z634" s="197"/>
      <c r="AA634" s="197"/>
      <c r="AB634" s="197"/>
      <c r="AC634" s="197"/>
      <c r="AD634" s="197"/>
      <c r="AE634" s="197"/>
      <c r="AF634" s="197"/>
      <c r="AG634" s="197"/>
      <c r="AH634" s="197"/>
    </row>
    <row r="635" spans="1:34" s="26" customFormat="1" ht="76.5" customHeight="1">
      <c r="A635" s="141" t="s">
        <v>2973</v>
      </c>
      <c r="B635" s="51" t="s">
        <v>2102</v>
      </c>
      <c r="C635" s="51" t="s">
        <v>97</v>
      </c>
      <c r="D635" s="53" t="s">
        <v>97</v>
      </c>
      <c r="E635" s="200" t="s">
        <v>1982</v>
      </c>
      <c r="F635" s="198"/>
      <c r="G635" s="198"/>
      <c r="H635" s="201" t="s">
        <v>2006</v>
      </c>
      <c r="I635" s="44" t="s">
        <v>1940</v>
      </c>
      <c r="J635" s="44" t="s">
        <v>97</v>
      </c>
      <c r="K635" s="44" t="s">
        <v>1915</v>
      </c>
      <c r="L635" s="44" t="s">
        <v>1910</v>
      </c>
      <c r="M635" s="197" t="s">
        <v>6</v>
      </c>
      <c r="N635" s="44"/>
      <c r="O635" s="43">
        <f>COUNTIF(Table48[[#This Row],[CMMI Comprehensive Primary Care Plus (CPC+)
Version Date: CY 2021]:[CMS Merit-based Incentive Payment System (MIPS)
Version Date: CY 2021]],"*yes*")</f>
        <v>0</v>
      </c>
      <c r="P635" s="197"/>
      <c r="Q635" s="197"/>
      <c r="R635" s="197"/>
      <c r="S635" s="197"/>
      <c r="T635" s="44"/>
      <c r="U635" s="197"/>
      <c r="V635" s="197"/>
      <c r="W635" s="197"/>
      <c r="X635" s="197"/>
      <c r="Y635" s="197"/>
      <c r="Z635" s="197"/>
      <c r="AA635" s="197"/>
      <c r="AB635" s="44"/>
      <c r="AC635" s="197"/>
      <c r="AD635" s="197"/>
      <c r="AE635" s="44"/>
      <c r="AF635" s="197"/>
      <c r="AG635" s="197"/>
      <c r="AH635" s="44"/>
    </row>
    <row r="636" spans="1:34" s="26" customFormat="1" ht="76.5" customHeight="1">
      <c r="A636" s="141" t="s">
        <v>2974</v>
      </c>
      <c r="B636" s="51" t="s">
        <v>2398</v>
      </c>
      <c r="C636" s="51" t="s">
        <v>97</v>
      </c>
      <c r="D636" s="51" t="s">
        <v>97</v>
      </c>
      <c r="E636" s="181" t="s">
        <v>1667</v>
      </c>
      <c r="F636" s="54"/>
      <c r="G636" s="54"/>
      <c r="H636" s="170" t="s">
        <v>1830</v>
      </c>
      <c r="I636" s="44" t="s">
        <v>3034</v>
      </c>
      <c r="J636" s="44" t="s">
        <v>1925</v>
      </c>
      <c r="K636" s="44" t="s">
        <v>1909</v>
      </c>
      <c r="L636" s="44" t="s">
        <v>1916</v>
      </c>
      <c r="M636" s="44" t="s">
        <v>5</v>
      </c>
      <c r="N636" s="44"/>
      <c r="O636" s="43">
        <f>COUNTIF(Table48[[#This Row],[CMMI Comprehensive Primary Care Plus (CPC+)
Version Date: CY 2021]:[CMS Merit-based Incentive Payment System (MIPS)
Version Date: CY 2021]],"*yes*")</f>
        <v>0</v>
      </c>
      <c r="P636" s="197"/>
      <c r="Q636" s="197"/>
      <c r="R636" s="197"/>
      <c r="S636" s="197"/>
      <c r="T636" s="197"/>
      <c r="U636" s="197"/>
      <c r="V636" s="197"/>
      <c r="W636" s="197"/>
      <c r="X636" s="197"/>
      <c r="Y636" s="197"/>
      <c r="Z636" s="197" t="s">
        <v>1</v>
      </c>
      <c r="AA636" s="197"/>
      <c r="AB636" s="197"/>
      <c r="AC636" s="197"/>
      <c r="AD636" s="197"/>
      <c r="AE636" s="197"/>
      <c r="AF636" s="197"/>
      <c r="AG636" s="197"/>
      <c r="AH636" s="197"/>
    </row>
    <row r="637" spans="1:34" s="26" customFormat="1" ht="76.5" customHeight="1">
      <c r="A637" s="141" t="s">
        <v>2976</v>
      </c>
      <c r="B637" s="51" t="s">
        <v>1680</v>
      </c>
      <c r="C637" s="51" t="s">
        <v>97</v>
      </c>
      <c r="D637" s="53" t="s">
        <v>97</v>
      </c>
      <c r="E637" s="200" t="s">
        <v>1668</v>
      </c>
      <c r="F637" s="198" t="s">
        <v>2681</v>
      </c>
      <c r="G637" s="198"/>
      <c r="H637" s="201" t="s">
        <v>2012</v>
      </c>
      <c r="I637" s="44" t="s">
        <v>1911</v>
      </c>
      <c r="J637" s="44" t="s">
        <v>1908</v>
      </c>
      <c r="K637" s="44" t="s">
        <v>1909</v>
      </c>
      <c r="L637" s="44" t="s">
        <v>1916</v>
      </c>
      <c r="M637" s="197" t="s">
        <v>1771</v>
      </c>
      <c r="N637" s="44"/>
      <c r="O637" s="43">
        <f>COUNTIF(Table48[[#This Row],[CMMI Comprehensive Primary Care Plus (CPC+)
Version Date: CY 2021]:[CMS Merit-based Incentive Payment System (MIPS)
Version Date: CY 2021]],"*yes*")</f>
        <v>0</v>
      </c>
      <c r="P637" s="197"/>
      <c r="Q637" s="197"/>
      <c r="R637" s="197"/>
      <c r="S637" s="197"/>
      <c r="T637" s="197"/>
      <c r="U637" s="197"/>
      <c r="V637" s="197"/>
      <c r="W637" s="197"/>
      <c r="X637" s="197"/>
      <c r="Y637" s="197"/>
      <c r="Z637" s="197"/>
      <c r="AA637" s="197"/>
      <c r="AB637" s="197"/>
      <c r="AC637" s="197"/>
      <c r="AD637" s="197"/>
      <c r="AE637" s="197"/>
      <c r="AF637" s="197"/>
      <c r="AG637" s="197"/>
      <c r="AH637" s="197"/>
    </row>
    <row r="638" spans="1:34" s="26" customFormat="1" ht="76.5" customHeight="1">
      <c r="A638" s="250" t="s">
        <v>2977</v>
      </c>
      <c r="B638" s="51" t="s">
        <v>1681</v>
      </c>
      <c r="C638" s="51" t="s">
        <v>97</v>
      </c>
      <c r="D638" s="53" t="s">
        <v>97</v>
      </c>
      <c r="E638" s="200" t="s">
        <v>1668</v>
      </c>
      <c r="F638" s="198" t="s">
        <v>2682</v>
      </c>
      <c r="G638" s="198"/>
      <c r="H638" s="201" t="s">
        <v>1033</v>
      </c>
      <c r="I638" s="44" t="s">
        <v>3034</v>
      </c>
      <c r="J638" s="44" t="s">
        <v>1908</v>
      </c>
      <c r="K638" s="44" t="s">
        <v>1909</v>
      </c>
      <c r="L638" s="44" t="s">
        <v>1916</v>
      </c>
      <c r="M638" s="197" t="s">
        <v>5</v>
      </c>
      <c r="N638" s="44"/>
      <c r="O638" s="43">
        <f>COUNTIF(Table48[[#This Row],[CMMI Comprehensive Primary Care Plus (CPC+)
Version Date: CY 2021]:[CMS Merit-based Incentive Payment System (MIPS)
Version Date: CY 2021]],"*yes*")</f>
        <v>1</v>
      </c>
      <c r="P638" s="197"/>
      <c r="Q638" s="197"/>
      <c r="R638" s="197"/>
      <c r="S638" s="197"/>
      <c r="T638" s="197"/>
      <c r="U638" s="197"/>
      <c r="V638" s="197"/>
      <c r="W638" s="197" t="s">
        <v>1</v>
      </c>
      <c r="X638" s="197" t="s">
        <v>2549</v>
      </c>
      <c r="Y638" s="197"/>
      <c r="Z638" s="197"/>
      <c r="AA638" s="197"/>
      <c r="AB638" s="197"/>
      <c r="AC638" s="197"/>
      <c r="AD638" s="197"/>
      <c r="AE638" s="197"/>
      <c r="AF638" s="197"/>
      <c r="AG638" s="197"/>
      <c r="AH638" s="197"/>
    </row>
    <row r="639" spans="1:34" s="26" customFormat="1" ht="76.5" customHeight="1">
      <c r="A639" s="141" t="s">
        <v>2978</v>
      </c>
      <c r="B639" s="51" t="s">
        <v>3072</v>
      </c>
      <c r="C639" s="51" t="s">
        <v>97</v>
      </c>
      <c r="D639" s="53" t="s">
        <v>97</v>
      </c>
      <c r="E639" s="181" t="s">
        <v>1667</v>
      </c>
      <c r="F639" s="58" t="s">
        <v>3111</v>
      </c>
      <c r="G639" s="58" t="s">
        <v>3361</v>
      </c>
      <c r="H639" s="170" t="s">
        <v>3073</v>
      </c>
      <c r="I639" s="44" t="s">
        <v>3034</v>
      </c>
      <c r="J639" s="44" t="s">
        <v>1908</v>
      </c>
      <c r="K639" s="44" t="s">
        <v>1909</v>
      </c>
      <c r="L639" s="44" t="s">
        <v>2230</v>
      </c>
      <c r="M639" s="44" t="s">
        <v>327</v>
      </c>
      <c r="N639" s="44"/>
      <c r="O639" s="43">
        <f>COUNTIF(Table48[[#This Row],[CMMI Comprehensive Primary Care Plus (CPC+)
Version Date: CY 2021]:[CMS Merit-based Incentive Payment System (MIPS)
Version Date: CY 2021]],"*yes*")</f>
        <v>2</v>
      </c>
      <c r="P639" s="197"/>
      <c r="Q639" s="197"/>
      <c r="R639" s="197"/>
      <c r="S639" s="197" t="s">
        <v>1</v>
      </c>
      <c r="T639" s="197"/>
      <c r="U639" s="197"/>
      <c r="V639" s="197"/>
      <c r="W639" s="197" t="s">
        <v>1</v>
      </c>
      <c r="X639" s="197" t="s">
        <v>3747</v>
      </c>
      <c r="Y639" s="197"/>
      <c r="Z639" s="197"/>
      <c r="AA639" s="197"/>
      <c r="AB639" s="197"/>
      <c r="AC639" s="197"/>
      <c r="AD639" s="197"/>
      <c r="AE639" s="197"/>
      <c r="AF639" s="197"/>
      <c r="AG639" s="197"/>
      <c r="AH639" s="197"/>
    </row>
    <row r="640" spans="1:34" s="26" customFormat="1" ht="76.5" customHeight="1">
      <c r="A640" s="141" t="s">
        <v>395</v>
      </c>
      <c r="B640" s="51" t="s">
        <v>2497</v>
      </c>
      <c r="C640" s="51" t="s">
        <v>97</v>
      </c>
      <c r="D640" s="53" t="s">
        <v>97</v>
      </c>
      <c r="E640" s="181" t="s">
        <v>1994</v>
      </c>
      <c r="F640" s="54"/>
      <c r="G640" s="54"/>
      <c r="H640" s="170" t="s">
        <v>2498</v>
      </c>
      <c r="I640" s="44" t="s">
        <v>3034</v>
      </c>
      <c r="J640" s="44" t="s">
        <v>1908</v>
      </c>
      <c r="K640" s="44" t="s">
        <v>1909</v>
      </c>
      <c r="L640" s="44" t="s">
        <v>2230</v>
      </c>
      <c r="M640" s="44" t="s">
        <v>327</v>
      </c>
      <c r="N640" s="44"/>
      <c r="O640" s="43">
        <f>COUNTIF(Table48[[#This Row],[CMMI Comprehensive Primary Care Plus (CPC+)
Version Date: CY 2021]:[CMS Merit-based Incentive Payment System (MIPS)
Version Date: CY 2021]],"*yes*")</f>
        <v>0</v>
      </c>
      <c r="P640" s="197"/>
      <c r="Q640" s="197"/>
      <c r="R640" s="197"/>
      <c r="S640" s="197"/>
      <c r="T640" s="44"/>
      <c r="U640" s="197"/>
      <c r="V640" s="197"/>
      <c r="W640" s="197"/>
      <c r="X640" s="197"/>
      <c r="Y640" s="197"/>
      <c r="Z640" s="197"/>
      <c r="AA640" s="197"/>
      <c r="AB640" s="44"/>
      <c r="AC640" s="197"/>
      <c r="AD640" s="197"/>
      <c r="AE640" s="44"/>
      <c r="AF640" s="197"/>
      <c r="AG640" s="197"/>
      <c r="AH640" s="44"/>
    </row>
    <row r="641" spans="1:34" s="26" customFormat="1" ht="76.5" customHeight="1">
      <c r="A641" s="141" t="s">
        <v>2979</v>
      </c>
      <c r="B641" s="51" t="s">
        <v>3748</v>
      </c>
      <c r="C641" s="51" t="s">
        <v>97</v>
      </c>
      <c r="D641" s="51" t="s">
        <v>97</v>
      </c>
      <c r="E641" s="181" t="s">
        <v>1980</v>
      </c>
      <c r="F641" s="54"/>
      <c r="G641" s="54"/>
      <c r="H641" s="170" t="s">
        <v>3749</v>
      </c>
      <c r="I641" s="44" t="s">
        <v>3034</v>
      </c>
      <c r="J641" s="44" t="s">
        <v>1908</v>
      </c>
      <c r="K641" s="44" t="s">
        <v>1913</v>
      </c>
      <c r="L641" s="44" t="s">
        <v>1950</v>
      </c>
      <c r="M641" s="44" t="s">
        <v>6</v>
      </c>
      <c r="N641" s="44"/>
      <c r="O641" s="43">
        <f>COUNTIF(Table48[[#This Row],[CMMI Comprehensive Primary Care Plus (CPC+)
Version Date: CY 2021]:[CMS Merit-based Incentive Payment System (MIPS)
Version Date: CY 2021]],"*yes*")</f>
        <v>0</v>
      </c>
      <c r="P641" s="197"/>
      <c r="Q641" s="197"/>
      <c r="R641" s="197"/>
      <c r="S641" s="197"/>
      <c r="T641" s="197"/>
      <c r="U641" s="197"/>
      <c r="V641" s="197"/>
      <c r="W641" s="197"/>
      <c r="X641" s="197"/>
      <c r="Y641" s="197"/>
      <c r="Z641" s="197"/>
      <c r="AA641" s="197"/>
      <c r="AB641" s="197"/>
      <c r="AC641" s="197"/>
      <c r="AD641" s="197"/>
      <c r="AE641" s="197"/>
      <c r="AF641" s="197"/>
      <c r="AG641" s="197"/>
      <c r="AH641" s="197"/>
    </row>
    <row r="642" spans="1:34" s="26" customFormat="1" ht="76.5" customHeight="1">
      <c r="A642" s="141" t="s">
        <v>2982</v>
      </c>
      <c r="B642" s="51" t="s">
        <v>2103</v>
      </c>
      <c r="C642" s="51" t="s">
        <v>97</v>
      </c>
      <c r="D642" s="53" t="s">
        <v>97</v>
      </c>
      <c r="E642" s="181" t="s">
        <v>1667</v>
      </c>
      <c r="F642" s="58"/>
      <c r="G642" s="58"/>
      <c r="H642" s="170" t="s">
        <v>3750</v>
      </c>
      <c r="I642" s="44" t="s">
        <v>1940</v>
      </c>
      <c r="J642" s="44" t="s">
        <v>1928</v>
      </c>
      <c r="K642" s="44" t="s">
        <v>1915</v>
      </c>
      <c r="L642" s="44" t="s">
        <v>1950</v>
      </c>
      <c r="M642" s="44" t="s">
        <v>5</v>
      </c>
      <c r="N642" s="44"/>
      <c r="O642" s="43">
        <f>COUNTIF(Table48[[#This Row],[CMMI Comprehensive Primary Care Plus (CPC+)
Version Date: CY 2021]:[CMS Merit-based Incentive Payment System (MIPS)
Version Date: CY 2021]],"*yes*")</f>
        <v>0</v>
      </c>
      <c r="P642" s="197"/>
      <c r="Q642" s="197"/>
      <c r="R642" s="197"/>
      <c r="S642" s="197"/>
      <c r="T642" s="197"/>
      <c r="U642" s="197"/>
      <c r="V642" s="197"/>
      <c r="W642" s="197"/>
      <c r="X642" s="197"/>
      <c r="Y642" s="197"/>
      <c r="Z642" s="197"/>
      <c r="AA642" s="197"/>
      <c r="AB642" s="197"/>
      <c r="AC642" s="197"/>
      <c r="AD642" s="197"/>
      <c r="AE642" s="197"/>
      <c r="AF642" s="197"/>
      <c r="AG642" s="197"/>
      <c r="AH642" s="197"/>
    </row>
    <row r="643" spans="1:34" s="26" customFormat="1" ht="76.5" customHeight="1">
      <c r="A643" s="141" t="s">
        <v>1300</v>
      </c>
      <c r="B643" s="51" t="s">
        <v>2321</v>
      </c>
      <c r="C643" s="51" t="s">
        <v>97</v>
      </c>
      <c r="D643" s="51" t="s">
        <v>97</v>
      </c>
      <c r="E643" s="181" t="s">
        <v>1667</v>
      </c>
      <c r="F643" s="54"/>
      <c r="G643" s="54"/>
      <c r="H643" s="170" t="s">
        <v>1399</v>
      </c>
      <c r="I643" s="44" t="s">
        <v>1924</v>
      </c>
      <c r="J643" s="44" t="s">
        <v>1938</v>
      </c>
      <c r="K643" s="44" t="s">
        <v>1915</v>
      </c>
      <c r="L643" s="44" t="s">
        <v>1920</v>
      </c>
      <c r="M643" s="44" t="s">
        <v>5</v>
      </c>
      <c r="N643" s="44"/>
      <c r="O643" s="43">
        <f>COUNTIF(Table48[[#This Row],[CMMI Comprehensive Primary Care Plus (CPC+)
Version Date: CY 2021]:[CMS Merit-based Incentive Payment System (MIPS)
Version Date: CY 2021]],"*yes*")</f>
        <v>0</v>
      </c>
      <c r="P643" s="197"/>
      <c r="Q643" s="197"/>
      <c r="R643" s="197"/>
      <c r="S643" s="197"/>
      <c r="T643" s="197"/>
      <c r="U643" s="197"/>
      <c r="V643" s="197"/>
      <c r="W643" s="197"/>
      <c r="X643" s="197"/>
      <c r="Y643" s="197"/>
      <c r="Z643" s="197"/>
      <c r="AA643" s="197"/>
      <c r="AB643" s="197"/>
      <c r="AC643" s="197"/>
      <c r="AD643" s="197"/>
      <c r="AE643" s="197"/>
      <c r="AF643" s="197"/>
      <c r="AG643" s="197"/>
      <c r="AH643" s="197"/>
    </row>
    <row r="644" spans="1:34" s="26" customFormat="1" ht="76.5" customHeight="1">
      <c r="A644" s="141" t="s">
        <v>2986</v>
      </c>
      <c r="B644" s="51" t="s">
        <v>2197</v>
      </c>
      <c r="C644" s="51" t="s">
        <v>97</v>
      </c>
      <c r="D644" s="53" t="s">
        <v>97</v>
      </c>
      <c r="E644" s="181" t="s">
        <v>1667</v>
      </c>
      <c r="F644" s="58" t="s">
        <v>2688</v>
      </c>
      <c r="G644" s="58" t="s">
        <v>3098</v>
      </c>
      <c r="H644" s="170" t="s">
        <v>1507</v>
      </c>
      <c r="I644" s="44" t="s">
        <v>1911</v>
      </c>
      <c r="J644" s="44" t="s">
        <v>1914</v>
      </c>
      <c r="K644" s="44" t="s">
        <v>1915</v>
      </c>
      <c r="L644" s="44" t="s">
        <v>1916</v>
      </c>
      <c r="M644" s="44" t="s">
        <v>327</v>
      </c>
      <c r="N644" s="44" t="s">
        <v>1</v>
      </c>
      <c r="O644" s="43">
        <f>COUNTIF(Table48[[#This Row],[CMMI Comprehensive Primary Care Plus (CPC+)
Version Date: CY 2021]:[CMS Merit-based Incentive Payment System (MIPS)
Version Date: CY 2021]],"*yes*")</f>
        <v>0</v>
      </c>
      <c r="P644" s="197"/>
      <c r="Q644" s="197"/>
      <c r="R644" s="197"/>
      <c r="S644" s="197"/>
      <c r="T644" s="197"/>
      <c r="U644" s="197"/>
      <c r="V644" s="197"/>
      <c r="W644" s="197"/>
      <c r="X644" s="197"/>
      <c r="Y644" s="197"/>
      <c r="Z644" s="197"/>
      <c r="AA644" s="197"/>
      <c r="AB644" s="197"/>
      <c r="AC644" s="197"/>
      <c r="AD644" s="197"/>
      <c r="AE644" s="197"/>
      <c r="AF644" s="197"/>
      <c r="AG644" s="197"/>
      <c r="AH644" s="197"/>
    </row>
    <row r="645" spans="1:34" s="26" customFormat="1" ht="76.5" customHeight="1">
      <c r="A645" s="141" t="s">
        <v>1403</v>
      </c>
      <c r="B645" s="51" t="s">
        <v>1294</v>
      </c>
      <c r="C645" s="51" t="s">
        <v>97</v>
      </c>
      <c r="D645" s="53" t="s">
        <v>97</v>
      </c>
      <c r="E645" s="181" t="s">
        <v>1667</v>
      </c>
      <c r="F645" s="58"/>
      <c r="G645" s="58"/>
      <c r="H645" s="170" t="s">
        <v>1791</v>
      </c>
      <c r="I645" s="44" t="s">
        <v>1924</v>
      </c>
      <c r="J645" s="44" t="s">
        <v>1922</v>
      </c>
      <c r="K645" s="44" t="s">
        <v>1915</v>
      </c>
      <c r="L645" s="44" t="s">
        <v>1920</v>
      </c>
      <c r="M645" s="44" t="s">
        <v>5</v>
      </c>
      <c r="N645" s="44"/>
      <c r="O645" s="43">
        <f>COUNTIF(Table48[[#This Row],[CMMI Comprehensive Primary Care Plus (CPC+)
Version Date: CY 2021]:[CMS Merit-based Incentive Payment System (MIPS)
Version Date: CY 2021]],"*yes*")</f>
        <v>0</v>
      </c>
      <c r="P645" s="197"/>
      <c r="Q645" s="197"/>
      <c r="R645" s="197"/>
      <c r="S645" s="197"/>
      <c r="T645" s="197"/>
      <c r="U645" s="197"/>
      <c r="V645" s="197"/>
      <c r="W645" s="197"/>
      <c r="X645" s="197"/>
      <c r="Y645" s="197"/>
      <c r="Z645" s="197"/>
      <c r="AA645" s="197"/>
      <c r="AB645" s="197"/>
      <c r="AC645" s="197"/>
      <c r="AD645" s="197"/>
      <c r="AE645" s="197"/>
      <c r="AF645" s="197"/>
      <c r="AG645" s="197"/>
      <c r="AH645" s="197"/>
    </row>
    <row r="646" spans="1:34" s="26" customFormat="1" ht="76.5" customHeight="1">
      <c r="A646" s="141" t="s">
        <v>2988</v>
      </c>
      <c r="B646" s="51" t="s">
        <v>928</v>
      </c>
      <c r="C646" s="51" t="s">
        <v>97</v>
      </c>
      <c r="D646" s="51" t="s">
        <v>97</v>
      </c>
      <c r="E646" s="181" t="s">
        <v>1990</v>
      </c>
      <c r="F646" s="54" t="s">
        <v>2689</v>
      </c>
      <c r="G646" s="54"/>
      <c r="H646" s="170" t="s">
        <v>1826</v>
      </c>
      <c r="I646" s="44" t="s">
        <v>1911</v>
      </c>
      <c r="J646" s="44" t="s">
        <v>1918</v>
      </c>
      <c r="K646" s="44" t="s">
        <v>1909</v>
      </c>
      <c r="L646" s="44" t="s">
        <v>1916</v>
      </c>
      <c r="M646" s="44" t="s">
        <v>5</v>
      </c>
      <c r="N646" s="44"/>
      <c r="O646" s="43">
        <f>COUNTIF(Table48[[#This Row],[CMMI Comprehensive Primary Care Plus (CPC+)
Version Date: CY 2021]:[CMS Merit-based Incentive Payment System (MIPS)
Version Date: CY 2021]],"*yes*")</f>
        <v>0</v>
      </c>
      <c r="P646" s="197"/>
      <c r="Q646" s="197"/>
      <c r="R646" s="197"/>
      <c r="S646" s="197"/>
      <c r="T646" s="197"/>
      <c r="U646" s="197"/>
      <c r="V646" s="197"/>
      <c r="W646" s="197"/>
      <c r="X646" s="197"/>
      <c r="Y646" s="197"/>
      <c r="Z646" s="197"/>
      <c r="AA646" s="197"/>
      <c r="AB646" s="197"/>
      <c r="AC646" s="197"/>
      <c r="AD646" s="197"/>
      <c r="AE646" s="197"/>
      <c r="AF646" s="197"/>
      <c r="AG646" s="197"/>
      <c r="AH646" s="197"/>
    </row>
    <row r="647" spans="1:34" s="26" customFormat="1" ht="76.5" customHeight="1">
      <c r="A647" s="141" t="s">
        <v>396</v>
      </c>
      <c r="B647" s="51" t="s">
        <v>944</v>
      </c>
      <c r="C647" s="51" t="s">
        <v>97</v>
      </c>
      <c r="D647" s="51" t="s">
        <v>97</v>
      </c>
      <c r="E647" s="181" t="s">
        <v>1973</v>
      </c>
      <c r="F647" s="58" t="s">
        <v>2798</v>
      </c>
      <c r="G647" s="58"/>
      <c r="H647" s="170" t="s">
        <v>1283</v>
      </c>
      <c r="I647" s="44" t="s">
        <v>1911</v>
      </c>
      <c r="J647" s="44" t="s">
        <v>97</v>
      </c>
      <c r="K647" s="44" t="s">
        <v>1909</v>
      </c>
      <c r="L647" s="44" t="s">
        <v>1916</v>
      </c>
      <c r="M647" s="44" t="s">
        <v>1771</v>
      </c>
      <c r="N647" s="44"/>
      <c r="O647" s="224">
        <f>COUNTIF(Table48[[#This Row],[CMMI Comprehensive Primary Care Plus (CPC+)
Version Date: CY 2021]:[CMS Merit-based Incentive Payment System (MIPS)
Version Date: CY 2021]],"*yes*")</f>
        <v>0</v>
      </c>
      <c r="P647" s="197"/>
      <c r="Q647" s="197"/>
      <c r="R647" s="197"/>
      <c r="S647" s="197"/>
      <c r="T647" s="197"/>
      <c r="U647" s="197"/>
      <c r="V647" s="197"/>
      <c r="W647" s="197"/>
      <c r="X647" s="197"/>
      <c r="Y647" s="197"/>
      <c r="Z647" s="197"/>
      <c r="AA647" s="197"/>
      <c r="AB647" s="197"/>
      <c r="AC647" s="197"/>
      <c r="AD647" s="197"/>
      <c r="AE647" s="197"/>
      <c r="AF647" s="197"/>
      <c r="AG647" s="197"/>
      <c r="AH647" s="197"/>
    </row>
    <row r="648" spans="1:34" s="26" customFormat="1" ht="76.5" customHeight="1">
      <c r="A648" s="141" t="s">
        <v>2989</v>
      </c>
      <c r="B648" s="51" t="s">
        <v>1904</v>
      </c>
      <c r="C648" s="51" t="s">
        <v>97</v>
      </c>
      <c r="D648" s="51" t="s">
        <v>97</v>
      </c>
      <c r="E648" s="200" t="s">
        <v>1995</v>
      </c>
      <c r="F648" s="198"/>
      <c r="G648" s="198"/>
      <c r="H648" s="201" t="s">
        <v>2443</v>
      </c>
      <c r="I648" s="44" t="s">
        <v>3034</v>
      </c>
      <c r="J648" s="44" t="s">
        <v>1908</v>
      </c>
      <c r="K648" s="44" t="s">
        <v>1909</v>
      </c>
      <c r="L648" s="44" t="s">
        <v>2246</v>
      </c>
      <c r="M648" s="197" t="s">
        <v>1771</v>
      </c>
      <c r="N648" s="44"/>
      <c r="O648" s="43">
        <f>COUNTIF(Table48[[#This Row],[CMMI Comprehensive Primary Care Plus (CPC+)
Version Date: CY 2021]:[CMS Merit-based Incentive Payment System (MIPS)
Version Date: CY 2021]],"*yes*")</f>
        <v>0</v>
      </c>
      <c r="P648" s="197"/>
      <c r="Q648" s="197"/>
      <c r="R648" s="197"/>
      <c r="S648" s="197"/>
      <c r="T648" s="197"/>
      <c r="U648" s="197"/>
      <c r="V648" s="197"/>
      <c r="W648" s="220"/>
      <c r="X648" s="197"/>
      <c r="Y648" s="197"/>
      <c r="Z648" s="197"/>
      <c r="AA648" s="197"/>
      <c r="AB648" s="197"/>
      <c r="AC648" s="197"/>
      <c r="AD648" s="197"/>
      <c r="AE648" s="197" t="s">
        <v>2862</v>
      </c>
      <c r="AF648" s="197"/>
      <c r="AG648" s="197"/>
      <c r="AH648" s="197"/>
    </row>
    <row r="649" spans="1:34" s="26" customFormat="1" ht="76.5" customHeight="1">
      <c r="A649" s="141" t="s">
        <v>1405</v>
      </c>
      <c r="B649" s="51" t="s">
        <v>1293</v>
      </c>
      <c r="C649" s="51" t="s">
        <v>97</v>
      </c>
      <c r="D649" s="51" t="s">
        <v>97</v>
      </c>
      <c r="E649" s="181" t="s">
        <v>1667</v>
      </c>
      <c r="F649" s="58"/>
      <c r="G649" s="58"/>
      <c r="H649" s="170" t="s">
        <v>1792</v>
      </c>
      <c r="I649" s="44" t="s">
        <v>1924</v>
      </c>
      <c r="J649" s="44" t="s">
        <v>1914</v>
      </c>
      <c r="K649" s="44" t="s">
        <v>1915</v>
      </c>
      <c r="L649" s="44" t="s">
        <v>1920</v>
      </c>
      <c r="M649" s="44" t="s">
        <v>5</v>
      </c>
      <c r="N649" s="44"/>
      <c r="O649" s="43">
        <f>COUNTIF(Table48[[#This Row],[CMMI Comprehensive Primary Care Plus (CPC+)
Version Date: CY 2021]:[CMS Merit-based Incentive Payment System (MIPS)
Version Date: CY 2021]],"*yes*")</f>
        <v>0</v>
      </c>
      <c r="P649" s="197"/>
      <c r="Q649" s="197"/>
      <c r="R649" s="197"/>
      <c r="S649" s="197"/>
      <c r="T649" s="197"/>
      <c r="U649" s="197"/>
      <c r="V649" s="197"/>
      <c r="W649" s="197"/>
      <c r="X649" s="197"/>
      <c r="Y649" s="197"/>
      <c r="Z649" s="197"/>
      <c r="AA649" s="197"/>
      <c r="AB649" s="197"/>
      <c r="AC649" s="197"/>
      <c r="AD649" s="197"/>
      <c r="AE649" s="197"/>
      <c r="AF649" s="197"/>
      <c r="AG649" s="197"/>
      <c r="AH649" s="197"/>
    </row>
    <row r="650" spans="1:34" s="26" customFormat="1" ht="76.5" customHeight="1">
      <c r="A650" s="141" t="s">
        <v>2991</v>
      </c>
      <c r="B650" s="51" t="s">
        <v>1611</v>
      </c>
      <c r="C650" s="51" t="s">
        <v>97</v>
      </c>
      <c r="D650" s="51" t="s">
        <v>97</v>
      </c>
      <c r="E650" s="200" t="s">
        <v>1667</v>
      </c>
      <c r="F650" s="198"/>
      <c r="G650" s="198"/>
      <c r="H650" s="201" t="s">
        <v>2070</v>
      </c>
      <c r="I650" s="44" t="s">
        <v>1942</v>
      </c>
      <c r="J650" s="44" t="s">
        <v>97</v>
      </c>
      <c r="K650" s="44" t="s">
        <v>1915</v>
      </c>
      <c r="L650" s="44" t="s">
        <v>1920</v>
      </c>
      <c r="M650" s="197" t="s">
        <v>6</v>
      </c>
      <c r="N650" s="44"/>
      <c r="O650" s="43">
        <f>COUNTIF(Table48[[#This Row],[CMMI Comprehensive Primary Care Plus (CPC+)
Version Date: CY 2021]:[CMS Merit-based Incentive Payment System (MIPS)
Version Date: CY 2021]],"*yes*")</f>
        <v>1</v>
      </c>
      <c r="P650" s="197"/>
      <c r="Q650" s="197"/>
      <c r="R650" s="197"/>
      <c r="S650" s="197"/>
      <c r="T650" s="197"/>
      <c r="U650" s="197" t="s">
        <v>2188</v>
      </c>
      <c r="V650" s="197"/>
      <c r="W650" s="197"/>
      <c r="X650" s="197"/>
      <c r="Y650" s="197"/>
      <c r="Z650" s="197"/>
      <c r="AA650" s="197"/>
      <c r="AB650" s="197"/>
      <c r="AC650" s="197"/>
      <c r="AD650" s="197"/>
      <c r="AE650" s="197"/>
      <c r="AF650" s="197"/>
      <c r="AG650" s="197"/>
      <c r="AH650" s="197"/>
    </row>
    <row r="651" spans="1:34" s="26" customFormat="1" ht="76.5" customHeight="1">
      <c r="A651" s="141" t="s">
        <v>2992</v>
      </c>
      <c r="B651" s="51" t="s">
        <v>1612</v>
      </c>
      <c r="C651" s="51" t="s">
        <v>97</v>
      </c>
      <c r="D651" s="51" t="s">
        <v>97</v>
      </c>
      <c r="E651" s="181" t="s">
        <v>1667</v>
      </c>
      <c r="F651" s="54"/>
      <c r="G651" s="54"/>
      <c r="H651" s="170" t="s">
        <v>2071</v>
      </c>
      <c r="I651" s="44" t="s">
        <v>1942</v>
      </c>
      <c r="J651" s="44" t="s">
        <v>97</v>
      </c>
      <c r="K651" s="44" t="s">
        <v>1915</v>
      </c>
      <c r="L651" s="44" t="s">
        <v>1920</v>
      </c>
      <c r="M651" s="44" t="s">
        <v>6</v>
      </c>
      <c r="N651" s="44"/>
      <c r="O651" s="43">
        <f>COUNTIF(Table48[[#This Row],[CMMI Comprehensive Primary Care Plus (CPC+)
Version Date: CY 2021]:[CMS Merit-based Incentive Payment System (MIPS)
Version Date: CY 2021]],"*yes*")</f>
        <v>1</v>
      </c>
      <c r="P651" s="197"/>
      <c r="Q651" s="197"/>
      <c r="R651" s="197"/>
      <c r="S651" s="197"/>
      <c r="T651" s="44"/>
      <c r="U651" s="197" t="s">
        <v>2189</v>
      </c>
      <c r="V651" s="197"/>
      <c r="W651" s="197"/>
      <c r="X651" s="197"/>
      <c r="Y651" s="197"/>
      <c r="Z651" s="197"/>
      <c r="AA651" s="197"/>
      <c r="AB651" s="44"/>
      <c r="AC651" s="197"/>
      <c r="AD651" s="197"/>
      <c r="AE651" s="44"/>
      <c r="AF651" s="197"/>
      <c r="AG651" s="197"/>
      <c r="AH651" s="44"/>
    </row>
    <row r="652" spans="1:34" s="26" customFormat="1" ht="76.5" customHeight="1">
      <c r="A652" s="141" t="s">
        <v>2993</v>
      </c>
      <c r="B652" s="51" t="s">
        <v>2900</v>
      </c>
      <c r="C652" s="51" t="s">
        <v>97</v>
      </c>
      <c r="D652" s="51" t="s">
        <v>97</v>
      </c>
      <c r="E652" s="181" t="s">
        <v>585</v>
      </c>
      <c r="F652" s="54"/>
      <c r="G652" s="54"/>
      <c r="H652" s="170" t="s">
        <v>3759</v>
      </c>
      <c r="I652" s="44" t="s">
        <v>1940</v>
      </c>
      <c r="J652" s="44" t="s">
        <v>1925</v>
      </c>
      <c r="K652" s="44" t="s">
        <v>1915</v>
      </c>
      <c r="L652" s="44" t="s">
        <v>1916</v>
      </c>
      <c r="M652" s="44" t="s">
        <v>5</v>
      </c>
      <c r="N652" s="44"/>
      <c r="O652" s="43">
        <f>COUNTIF(Table48[[#This Row],[CMMI Comprehensive Primary Care Plus (CPC+)
Version Date: CY 2021]:[CMS Merit-based Incentive Payment System (MIPS)
Version Date: CY 2021]],"*yes*")</f>
        <v>0</v>
      </c>
      <c r="P652" s="197"/>
      <c r="Q652" s="197"/>
      <c r="R652" s="197"/>
      <c r="S652" s="197"/>
      <c r="T652" s="44"/>
      <c r="U652" s="197"/>
      <c r="V652" s="197"/>
      <c r="W652" s="197"/>
      <c r="X652" s="197"/>
      <c r="Y652" s="197"/>
      <c r="Z652" s="197" t="s">
        <v>1</v>
      </c>
      <c r="AA652" s="197"/>
      <c r="AB652" s="44"/>
      <c r="AC652" s="197"/>
      <c r="AD652" s="197"/>
      <c r="AE652" s="44"/>
      <c r="AF652" s="197"/>
      <c r="AG652" s="197"/>
      <c r="AH652" s="44"/>
    </row>
    <row r="653" spans="1:34" s="26" customFormat="1" ht="76.5" customHeight="1">
      <c r="A653" s="141" t="s">
        <v>2994</v>
      </c>
      <c r="B653" s="51" t="s">
        <v>1661</v>
      </c>
      <c r="C653" s="51" t="s">
        <v>97</v>
      </c>
      <c r="D653" s="51" t="s">
        <v>97</v>
      </c>
      <c r="E653" s="181" t="s">
        <v>1665</v>
      </c>
      <c r="F653" s="54" t="s">
        <v>2755</v>
      </c>
      <c r="G653" s="54"/>
      <c r="H653" s="170" t="s">
        <v>1804</v>
      </c>
      <c r="I653" s="44" t="s">
        <v>1911</v>
      </c>
      <c r="J653" s="44" t="s">
        <v>1953</v>
      </c>
      <c r="K653" s="44" t="s">
        <v>1915</v>
      </c>
      <c r="L653" s="44" t="s">
        <v>1916</v>
      </c>
      <c r="M653" s="44" t="s">
        <v>327</v>
      </c>
      <c r="N653" s="44"/>
      <c r="O653" s="43">
        <f>COUNTIF(Table48[[#This Row],[CMMI Comprehensive Primary Care Plus (CPC+)
Version Date: CY 2021]:[CMS Merit-based Incentive Payment System (MIPS)
Version Date: CY 2021]],"*yes*")</f>
        <v>1</v>
      </c>
      <c r="P653" s="197"/>
      <c r="Q653" s="197"/>
      <c r="R653" s="197"/>
      <c r="S653" s="197"/>
      <c r="T653" s="197"/>
      <c r="U653" s="197"/>
      <c r="V653" s="197"/>
      <c r="W653" s="197" t="s">
        <v>1</v>
      </c>
      <c r="X653" s="197"/>
      <c r="Y653" s="197"/>
      <c r="Z653" s="197"/>
      <c r="AA653" s="197"/>
      <c r="AB653" s="197"/>
      <c r="AC653" s="197"/>
      <c r="AD653" s="197"/>
      <c r="AE653" s="197"/>
      <c r="AF653" s="197"/>
      <c r="AG653" s="197"/>
      <c r="AH653" s="197"/>
    </row>
    <row r="654" spans="1:34" s="26" customFormat="1" ht="76.5" customHeight="1">
      <c r="A654" s="250" t="s">
        <v>2995</v>
      </c>
      <c r="B654" s="51" t="s">
        <v>2545</v>
      </c>
      <c r="C654" s="51" t="s">
        <v>97</v>
      </c>
      <c r="D654" s="51" t="s">
        <v>97</v>
      </c>
      <c r="E654" s="181" t="s">
        <v>1665</v>
      </c>
      <c r="F654" s="58" t="s">
        <v>2759</v>
      </c>
      <c r="G654" s="58"/>
      <c r="H654" s="170" t="s">
        <v>2546</v>
      </c>
      <c r="I654" s="44" t="s">
        <v>1911</v>
      </c>
      <c r="J654" s="44" t="s">
        <v>1953</v>
      </c>
      <c r="K654" s="44" t="s">
        <v>1915</v>
      </c>
      <c r="L654" s="44" t="s">
        <v>1916</v>
      </c>
      <c r="M654" s="44" t="s">
        <v>327</v>
      </c>
      <c r="N654" s="44"/>
      <c r="O654" s="43">
        <f>COUNTIF(Table48[[#This Row],[CMMI Comprehensive Primary Care Plus (CPC+)
Version Date: CY 2021]:[CMS Merit-based Incentive Payment System (MIPS)
Version Date: CY 2021]],"*yes*")</f>
        <v>1</v>
      </c>
      <c r="P654" s="197"/>
      <c r="Q654" s="197"/>
      <c r="R654" s="197"/>
      <c r="S654" s="197"/>
      <c r="T654" s="197"/>
      <c r="U654" s="197"/>
      <c r="V654" s="197"/>
      <c r="W654" s="197" t="s">
        <v>1</v>
      </c>
      <c r="X654" s="197" t="s">
        <v>2447</v>
      </c>
      <c r="Y654" s="197"/>
      <c r="Z654" s="197"/>
      <c r="AA654" s="197"/>
      <c r="AB654" s="197"/>
      <c r="AC654" s="197"/>
      <c r="AD654" s="197"/>
      <c r="AE654" s="197"/>
      <c r="AF654" s="197"/>
      <c r="AG654" s="197"/>
      <c r="AH654" s="197"/>
    </row>
    <row r="655" spans="1:34" s="26" customFormat="1" ht="76.5" customHeight="1">
      <c r="A655" s="141" t="s">
        <v>1638</v>
      </c>
      <c r="B655" s="51" t="s">
        <v>1691</v>
      </c>
      <c r="C655" s="51" t="s">
        <v>97</v>
      </c>
      <c r="D655" s="53" t="s">
        <v>97</v>
      </c>
      <c r="E655" s="181" t="s">
        <v>1693</v>
      </c>
      <c r="F655" s="54" t="s">
        <v>2589</v>
      </c>
      <c r="G655" s="54"/>
      <c r="H655" s="170" t="s">
        <v>1692</v>
      </c>
      <c r="I655" s="44" t="s">
        <v>1924</v>
      </c>
      <c r="J655" s="44" t="s">
        <v>1908</v>
      </c>
      <c r="K655" s="44" t="s">
        <v>1909</v>
      </c>
      <c r="L655" s="44" t="s">
        <v>1950</v>
      </c>
      <c r="M655" s="44" t="s">
        <v>1771</v>
      </c>
      <c r="N655" s="44"/>
      <c r="O655" s="43">
        <f>COUNTIF(Table48[[#This Row],[CMMI Comprehensive Primary Care Plus (CPC+)
Version Date: CY 2021]:[CMS Merit-based Incentive Payment System (MIPS)
Version Date: CY 2021]],"*yes*")</f>
        <v>0</v>
      </c>
      <c r="P655" s="197"/>
      <c r="Q655" s="197"/>
      <c r="R655" s="197"/>
      <c r="S655" s="197"/>
      <c r="T655" s="197"/>
      <c r="U655" s="197"/>
      <c r="V655" s="197"/>
      <c r="W655" s="197"/>
      <c r="X655" s="197"/>
      <c r="Y655" s="197"/>
      <c r="Z655" s="197"/>
      <c r="AA655" s="197"/>
      <c r="AB655" s="197"/>
      <c r="AC655" s="197"/>
      <c r="AD655" s="197"/>
      <c r="AE655" s="197"/>
      <c r="AF655" s="197"/>
      <c r="AG655" s="197"/>
      <c r="AH655" s="197"/>
    </row>
    <row r="656" spans="1:34" s="26" customFormat="1" ht="76.5" customHeight="1">
      <c r="A656" s="141" t="s">
        <v>2997</v>
      </c>
      <c r="B656" s="51" t="s">
        <v>939</v>
      </c>
      <c r="C656" s="51" t="s">
        <v>97</v>
      </c>
      <c r="D656" s="53" t="s">
        <v>97</v>
      </c>
      <c r="E656" s="181" t="s">
        <v>1668</v>
      </c>
      <c r="F656" s="58" t="s">
        <v>2693</v>
      </c>
      <c r="G656" s="58"/>
      <c r="H656" s="170" t="s">
        <v>1282</v>
      </c>
      <c r="I656" s="44" t="s">
        <v>1911</v>
      </c>
      <c r="J656" s="44" t="s">
        <v>1930</v>
      </c>
      <c r="K656" s="44" t="s">
        <v>1909</v>
      </c>
      <c r="L656" s="44" t="s">
        <v>1916</v>
      </c>
      <c r="M656" s="44" t="s">
        <v>1771</v>
      </c>
      <c r="N656" s="44"/>
      <c r="O656" s="43">
        <f>COUNTIF(Table48[[#This Row],[CMMI Comprehensive Primary Care Plus (CPC+)
Version Date: CY 2021]:[CMS Merit-based Incentive Payment System (MIPS)
Version Date: CY 2021]],"*yes*")</f>
        <v>1</v>
      </c>
      <c r="P656" s="197"/>
      <c r="Q656" s="197"/>
      <c r="R656" s="197"/>
      <c r="S656" s="197"/>
      <c r="T656" s="197"/>
      <c r="U656" s="197"/>
      <c r="V656" s="197"/>
      <c r="W656" s="197" t="s">
        <v>1</v>
      </c>
      <c r="X656" s="197" t="s">
        <v>2499</v>
      </c>
      <c r="Y656" s="197"/>
      <c r="Z656" s="197"/>
      <c r="AA656" s="197"/>
      <c r="AB656" s="197"/>
      <c r="AC656" s="197"/>
      <c r="AD656" s="197"/>
      <c r="AE656" s="197"/>
      <c r="AF656" s="197"/>
      <c r="AG656" s="197"/>
      <c r="AH656" s="197"/>
    </row>
    <row r="657" spans="1:34" s="26" customFormat="1" ht="76.5" customHeight="1">
      <c r="A657" s="141" t="s">
        <v>397</v>
      </c>
      <c r="B657" s="51" t="s">
        <v>936</v>
      </c>
      <c r="C657" s="51" t="s">
        <v>97</v>
      </c>
      <c r="D657" s="51" t="s">
        <v>97</v>
      </c>
      <c r="E657" s="181" t="s">
        <v>1668</v>
      </c>
      <c r="F657" s="58" t="s">
        <v>2692</v>
      </c>
      <c r="G657" s="58"/>
      <c r="H657" s="170" t="s">
        <v>937</v>
      </c>
      <c r="I657" s="44" t="s">
        <v>1911</v>
      </c>
      <c r="J657" s="44" t="s">
        <v>1930</v>
      </c>
      <c r="K657" s="44" t="s">
        <v>1909</v>
      </c>
      <c r="L657" s="44" t="s">
        <v>1916</v>
      </c>
      <c r="M657" s="44" t="s">
        <v>5</v>
      </c>
      <c r="N657" s="44"/>
      <c r="O657" s="43">
        <f>COUNTIF(Table48[[#This Row],[CMMI Comprehensive Primary Care Plus (CPC+)
Version Date: CY 2021]:[CMS Merit-based Incentive Payment System (MIPS)
Version Date: CY 2021]],"*yes*")</f>
        <v>0</v>
      </c>
      <c r="P657" s="197"/>
      <c r="Q657" s="197"/>
      <c r="R657" s="197"/>
      <c r="S657" s="197"/>
      <c r="T657" s="197"/>
      <c r="U657" s="197"/>
      <c r="V657" s="197"/>
      <c r="W657" s="197"/>
      <c r="X657" s="197" t="s">
        <v>2499</v>
      </c>
      <c r="Y657" s="197"/>
      <c r="Z657" s="197"/>
      <c r="AA657" s="197"/>
      <c r="AB657" s="197"/>
      <c r="AC657" s="197"/>
      <c r="AD657" s="197"/>
      <c r="AE657" s="44"/>
      <c r="AF657" s="197"/>
      <c r="AG657" s="197"/>
      <c r="AH657" s="197"/>
    </row>
    <row r="658" spans="1:34" s="26" customFormat="1" ht="76.5" customHeight="1">
      <c r="A658" s="52" t="s">
        <v>2998</v>
      </c>
      <c r="B658" s="51" t="s">
        <v>935</v>
      </c>
      <c r="C658" s="51" t="s">
        <v>97</v>
      </c>
      <c r="D658" s="53" t="s">
        <v>97</v>
      </c>
      <c r="E658" s="181" t="s">
        <v>1668</v>
      </c>
      <c r="F658" s="58"/>
      <c r="G658" s="58"/>
      <c r="H658" s="170" t="s">
        <v>1280</v>
      </c>
      <c r="I658" s="44" t="s">
        <v>1911</v>
      </c>
      <c r="J658" s="44" t="s">
        <v>1930</v>
      </c>
      <c r="K658" s="44" t="s">
        <v>1909</v>
      </c>
      <c r="L658" s="44" t="s">
        <v>1916</v>
      </c>
      <c r="M658" s="44" t="s">
        <v>5</v>
      </c>
      <c r="N658" s="44"/>
      <c r="O658" s="43">
        <f>COUNTIF(Table48[[#This Row],[CMMI Comprehensive Primary Care Plus (CPC+)
Version Date: CY 2021]:[CMS Merit-based Incentive Payment System (MIPS)
Version Date: CY 2021]],"*yes*")</f>
        <v>0</v>
      </c>
      <c r="P658" s="197"/>
      <c r="Q658" s="197"/>
      <c r="R658" s="197"/>
      <c r="S658" s="197"/>
      <c r="T658" s="44"/>
      <c r="U658" s="197"/>
      <c r="V658" s="197"/>
      <c r="W658" s="197"/>
      <c r="X658" s="197"/>
      <c r="Y658" s="197"/>
      <c r="Z658" s="197"/>
      <c r="AA658" s="197"/>
      <c r="AB658" s="44"/>
      <c r="AC658" s="197"/>
      <c r="AD658" s="197"/>
      <c r="AE658" s="44"/>
      <c r="AF658" s="197"/>
      <c r="AG658" s="197"/>
      <c r="AH658" s="44"/>
    </row>
    <row r="659" spans="1:34" s="26" customFormat="1" ht="76.5" customHeight="1">
      <c r="A659" s="52" t="s">
        <v>3029</v>
      </c>
      <c r="B659" s="51" t="s">
        <v>938</v>
      </c>
      <c r="C659" s="51" t="s">
        <v>97</v>
      </c>
      <c r="D659" s="52" t="s">
        <v>97</v>
      </c>
      <c r="E659" s="181" t="s">
        <v>1668</v>
      </c>
      <c r="F659" s="58"/>
      <c r="G659" s="58"/>
      <c r="H659" s="170" t="s">
        <v>1281</v>
      </c>
      <c r="I659" s="44" t="s">
        <v>1911</v>
      </c>
      <c r="J659" s="44" t="s">
        <v>1930</v>
      </c>
      <c r="K659" s="44" t="s">
        <v>1909</v>
      </c>
      <c r="L659" s="44" t="s">
        <v>1916</v>
      </c>
      <c r="M659" s="44" t="s">
        <v>1771</v>
      </c>
      <c r="N659" s="44"/>
      <c r="O659" s="43">
        <f>COUNTIF(Table48[[#This Row],[CMMI Comprehensive Primary Care Plus (CPC+)
Version Date: CY 2021]:[CMS Merit-based Incentive Payment System (MIPS)
Version Date: CY 2021]],"*yes*")</f>
        <v>0</v>
      </c>
      <c r="P659" s="197"/>
      <c r="Q659" s="197"/>
      <c r="R659" s="197"/>
      <c r="S659" s="197"/>
      <c r="T659" s="44"/>
      <c r="U659" s="197"/>
      <c r="V659" s="197"/>
      <c r="W659" s="197"/>
      <c r="X659" s="197"/>
      <c r="Y659" s="197"/>
      <c r="Z659" s="197"/>
      <c r="AA659" s="197"/>
      <c r="AB659" s="44"/>
      <c r="AC659" s="197"/>
      <c r="AD659" s="197"/>
      <c r="AE659" s="44"/>
      <c r="AF659" s="197"/>
      <c r="AG659" s="197"/>
      <c r="AH659" s="44"/>
    </row>
    <row r="660" spans="1:34" s="26" customFormat="1" ht="76.5" customHeight="1">
      <c r="A660" s="141" t="s">
        <v>2954</v>
      </c>
      <c r="B660" s="51" t="s">
        <v>1708</v>
      </c>
      <c r="C660" s="51" t="s">
        <v>97</v>
      </c>
      <c r="D660" s="53" t="s">
        <v>97</v>
      </c>
      <c r="E660" s="200" t="s">
        <v>1969</v>
      </c>
      <c r="F660" s="198" t="s">
        <v>2658</v>
      </c>
      <c r="G660" s="198"/>
      <c r="H660" s="201" t="s">
        <v>1709</v>
      </c>
      <c r="I660" s="44" t="s">
        <v>3034</v>
      </c>
      <c r="J660" s="44" t="s">
        <v>1912</v>
      </c>
      <c r="K660" s="44" t="s">
        <v>1909</v>
      </c>
      <c r="L660" s="44" t="s">
        <v>1916</v>
      </c>
      <c r="M660" s="197" t="s">
        <v>327</v>
      </c>
      <c r="N660" s="44" t="s">
        <v>1</v>
      </c>
      <c r="O660" s="43">
        <f>COUNTIF(Table48[[#This Row],[CMMI Comprehensive Primary Care Plus (CPC+)
Version Date: CY 2021]:[CMS Merit-based Incentive Payment System (MIPS)
Version Date: CY 2021]],"*yes*")</f>
        <v>0</v>
      </c>
      <c r="P660" s="197"/>
      <c r="Q660" s="197"/>
      <c r="R660" s="197"/>
      <c r="S660" s="197"/>
      <c r="T660" s="197"/>
      <c r="U660" s="197"/>
      <c r="V660" s="197"/>
      <c r="W660" s="197"/>
      <c r="X660" s="197"/>
      <c r="Y660" s="197"/>
      <c r="Z660" s="197"/>
      <c r="AA660" s="197"/>
      <c r="AB660" s="197"/>
      <c r="AC660" s="197"/>
      <c r="AD660" s="197"/>
      <c r="AE660" s="197"/>
      <c r="AF660" s="197"/>
      <c r="AG660" s="197"/>
      <c r="AH660" s="197"/>
    </row>
    <row r="661" spans="1:34" s="26" customFormat="1" ht="76.5" customHeight="1">
      <c r="A661" s="141" t="s">
        <v>1639</v>
      </c>
      <c r="B661" s="51" t="s">
        <v>2924</v>
      </c>
      <c r="C661" s="51" t="s">
        <v>97</v>
      </c>
      <c r="D661" s="51" t="s">
        <v>97</v>
      </c>
      <c r="E661" s="181" t="s">
        <v>1667</v>
      </c>
      <c r="F661" s="54"/>
      <c r="G661" s="54"/>
      <c r="H661" s="170" t="s">
        <v>3000</v>
      </c>
      <c r="I661" s="44" t="s">
        <v>1924</v>
      </c>
      <c r="J661" s="44" t="s">
        <v>97</v>
      </c>
      <c r="K661" s="44" t="s">
        <v>1927</v>
      </c>
      <c r="L661" s="44" t="s">
        <v>1950</v>
      </c>
      <c r="M661" s="44" t="s">
        <v>5</v>
      </c>
      <c r="N661" s="44"/>
      <c r="O661" s="43">
        <f>COUNTIF(Table48[[#This Row],[CMMI Comprehensive Primary Care Plus (CPC+)
Version Date: CY 2021]:[CMS Merit-based Incentive Payment System (MIPS)
Version Date: CY 2021]],"*yes*")</f>
        <v>0</v>
      </c>
      <c r="P661" s="197"/>
      <c r="Q661" s="197"/>
      <c r="R661" s="197"/>
      <c r="S661" s="197"/>
      <c r="T661" s="197"/>
      <c r="U661" s="197"/>
      <c r="V661" s="197"/>
      <c r="W661" s="197"/>
      <c r="X661" s="197"/>
      <c r="Y661" s="197"/>
      <c r="Z661" s="197"/>
      <c r="AA661" s="197"/>
      <c r="AB661" s="197"/>
      <c r="AC661" s="197"/>
      <c r="AD661" s="197"/>
      <c r="AE661" s="197"/>
      <c r="AF661" s="197"/>
      <c r="AG661" s="197"/>
      <c r="AH661" s="197"/>
    </row>
    <row r="662" spans="1:34" s="26" customFormat="1" ht="76.5" customHeight="1">
      <c r="A662" s="141" t="s">
        <v>1849</v>
      </c>
      <c r="B662" s="51" t="s">
        <v>3713</v>
      </c>
      <c r="C662" s="51" t="s">
        <v>97</v>
      </c>
      <c r="D662" s="51" t="s">
        <v>97</v>
      </c>
      <c r="E662" s="181" t="s">
        <v>3714</v>
      </c>
      <c r="F662" s="54"/>
      <c r="G662" s="54"/>
      <c r="H662" s="170" t="s">
        <v>3715</v>
      </c>
      <c r="I662" s="44" t="s">
        <v>1924</v>
      </c>
      <c r="J662" s="44" t="s">
        <v>1919</v>
      </c>
      <c r="K662" s="44" t="s">
        <v>1909</v>
      </c>
      <c r="L662" s="44" t="s">
        <v>1916</v>
      </c>
      <c r="M662" s="44" t="s">
        <v>5</v>
      </c>
      <c r="N662" s="44"/>
      <c r="O662" s="43">
        <f>COUNTIF(Table48[[#This Row],[CMMI Comprehensive Primary Care Plus (CPC+)
Version Date: CY 2021]:[CMS Merit-based Incentive Payment System (MIPS)
Version Date: CY 2021]],"*yes*")</f>
        <v>0</v>
      </c>
      <c r="P662" s="197"/>
      <c r="Q662" s="197"/>
      <c r="R662" s="197"/>
      <c r="S662" s="197"/>
      <c r="T662" s="44"/>
      <c r="U662" s="197"/>
      <c r="V662" s="197"/>
      <c r="W662" s="197"/>
      <c r="X662" s="197"/>
      <c r="Y662" s="197"/>
      <c r="Z662" s="197"/>
      <c r="AA662" s="197"/>
      <c r="AB662" s="44"/>
      <c r="AC662" s="197"/>
      <c r="AD662" s="197"/>
      <c r="AE662" s="44"/>
      <c r="AF662" s="197"/>
      <c r="AG662" s="197"/>
      <c r="AH662" s="44"/>
    </row>
    <row r="663" spans="1:34" s="26" customFormat="1" ht="76.5" customHeight="1">
      <c r="A663" s="52" t="s">
        <v>3062</v>
      </c>
      <c r="B663" s="51" t="s">
        <v>2376</v>
      </c>
      <c r="C663" s="51" t="s">
        <v>97</v>
      </c>
      <c r="D663" s="51" t="s">
        <v>97</v>
      </c>
      <c r="E663" s="181" t="s">
        <v>1995</v>
      </c>
      <c r="F663" s="58"/>
      <c r="G663" s="170"/>
      <c r="H663" s="44" t="s">
        <v>1625</v>
      </c>
      <c r="I663" s="44" t="s">
        <v>1940</v>
      </c>
      <c r="J663" s="44" t="s">
        <v>97</v>
      </c>
      <c r="K663" s="44" t="s">
        <v>1934</v>
      </c>
      <c r="L663" s="44" t="s">
        <v>1916</v>
      </c>
      <c r="M663" s="44" t="s">
        <v>5</v>
      </c>
      <c r="N663" s="44"/>
      <c r="O663" s="43">
        <f>COUNTIF(Table48[[#This Row],[CMMI Comprehensive Primary Care Plus (CPC+)
Version Date: CY 2021]:[CMS Merit-based Incentive Payment System (MIPS)
Version Date: CY 2021]],"*yes*")</f>
        <v>0</v>
      </c>
      <c r="P663" s="197"/>
      <c r="Q663" s="197"/>
      <c r="R663" s="197"/>
      <c r="S663" s="197"/>
      <c r="T663" s="44"/>
      <c r="U663" s="197"/>
      <c r="V663" s="197"/>
      <c r="W663" s="197"/>
      <c r="X663" s="197"/>
      <c r="Y663" s="197"/>
      <c r="Z663" s="197"/>
      <c r="AA663" s="197"/>
      <c r="AB663" s="44"/>
      <c r="AC663" s="197"/>
      <c r="AD663" s="197" t="s">
        <v>1</v>
      </c>
      <c r="AE663" s="44"/>
      <c r="AF663" s="197"/>
      <c r="AG663" s="197"/>
      <c r="AH663" s="44"/>
    </row>
    <row r="664" spans="1:34" s="26" customFormat="1" ht="76.5" customHeight="1">
      <c r="A664" s="141" t="s">
        <v>3063</v>
      </c>
      <c r="B664" s="51" t="s">
        <v>3368</v>
      </c>
      <c r="C664" s="51" t="s">
        <v>97</v>
      </c>
      <c r="D664" s="51" t="s">
        <v>97</v>
      </c>
      <c r="E664" s="181" t="s">
        <v>3370</v>
      </c>
      <c r="F664" s="54" t="s">
        <v>3366</v>
      </c>
      <c r="G664" s="54" t="s">
        <v>3367</v>
      </c>
      <c r="H664" s="170" t="s">
        <v>3369</v>
      </c>
      <c r="I664" s="44" t="s">
        <v>1911</v>
      </c>
      <c r="J664" s="44" t="s">
        <v>1953</v>
      </c>
      <c r="K664" s="44" t="s">
        <v>1915</v>
      </c>
      <c r="L664" s="44" t="s">
        <v>1916</v>
      </c>
      <c r="M664" s="44" t="s">
        <v>3506</v>
      </c>
      <c r="N664" s="44"/>
      <c r="O664" s="43">
        <f>COUNTIF(Table48[[#This Row],[CMMI Comprehensive Primary Care Plus (CPC+)
Version Date: CY 2021]:[CMS Merit-based Incentive Payment System (MIPS)
Version Date: CY 2021]],"*yes*")</f>
        <v>2</v>
      </c>
      <c r="P664" s="197"/>
      <c r="Q664" s="197"/>
      <c r="R664" s="197"/>
      <c r="S664" s="197" t="s">
        <v>1</v>
      </c>
      <c r="T664" s="197"/>
      <c r="U664" s="197"/>
      <c r="V664" s="197"/>
      <c r="W664" s="197" t="s">
        <v>1</v>
      </c>
      <c r="X664" s="197"/>
      <c r="Y664" s="197"/>
      <c r="Z664" s="197"/>
      <c r="AA664" s="197"/>
      <c r="AB664" s="197"/>
      <c r="AC664" s="197"/>
      <c r="AD664" s="197"/>
      <c r="AE664" s="197"/>
      <c r="AF664" s="197"/>
      <c r="AG664" s="197"/>
      <c r="AH664" s="197"/>
    </row>
    <row r="665" spans="1:34" s="26" customFormat="1" ht="76.5" customHeight="1">
      <c r="A665" s="141" t="s">
        <v>3185</v>
      </c>
      <c r="B665" s="51" t="s">
        <v>3403</v>
      </c>
      <c r="C665" s="51" t="s">
        <v>97</v>
      </c>
      <c r="D665" s="51" t="s">
        <v>97</v>
      </c>
      <c r="E665" s="181" t="s">
        <v>1970</v>
      </c>
      <c r="F665" s="58"/>
      <c r="G665" s="58"/>
      <c r="H665" s="170" t="s">
        <v>3404</v>
      </c>
      <c r="I665" s="44" t="s">
        <v>3023</v>
      </c>
      <c r="J665" s="44" t="s">
        <v>1926</v>
      </c>
      <c r="K665" s="44" t="s">
        <v>1909</v>
      </c>
      <c r="L665" s="44" t="s">
        <v>1916</v>
      </c>
      <c r="M665" s="44" t="s">
        <v>5</v>
      </c>
      <c r="N665" s="44"/>
      <c r="O665" s="43">
        <f>COUNTIF(Table48[[#This Row],[CMMI Comprehensive Primary Care Plus (CPC+)
Version Date: CY 2021]:[CMS Merit-based Incentive Payment System (MIPS)
Version Date: CY 2021]],"*yes*")</f>
        <v>0</v>
      </c>
      <c r="P665" s="197"/>
      <c r="Q665" s="197"/>
      <c r="R665" s="197"/>
      <c r="S665" s="197"/>
      <c r="T665" s="197"/>
      <c r="U665" s="197"/>
      <c r="V665" s="197"/>
      <c r="W665" s="197"/>
      <c r="X665" s="197"/>
      <c r="Y665" s="197"/>
      <c r="Z665" s="197" t="s">
        <v>1</v>
      </c>
      <c r="AA665" s="197"/>
      <c r="AB665" s="197"/>
      <c r="AC665" s="197"/>
      <c r="AD665" s="197"/>
      <c r="AE665" s="197"/>
      <c r="AF665" s="197"/>
      <c r="AG665" s="197"/>
      <c r="AH665" s="197"/>
    </row>
    <row r="666" spans="1:34" s="26" customFormat="1" ht="76.5" customHeight="1">
      <c r="A666" s="141" t="s">
        <v>336</v>
      </c>
      <c r="B666" s="51" t="s">
        <v>2554</v>
      </c>
      <c r="C666" s="51" t="s">
        <v>97</v>
      </c>
      <c r="D666" s="53" t="s">
        <v>97</v>
      </c>
      <c r="E666" s="181" t="s">
        <v>2555</v>
      </c>
      <c r="F666" s="58" t="s">
        <v>2695</v>
      </c>
      <c r="G666" s="58"/>
      <c r="H666" s="170" t="s">
        <v>2556</v>
      </c>
      <c r="I666" s="44" t="s">
        <v>1911</v>
      </c>
      <c r="J666" s="44" t="s">
        <v>1914</v>
      </c>
      <c r="K666" s="44" t="s">
        <v>1915</v>
      </c>
      <c r="L666" s="44" t="s">
        <v>1916</v>
      </c>
      <c r="M666" s="44" t="s">
        <v>327</v>
      </c>
      <c r="N666" s="44"/>
      <c r="O666" s="43">
        <f>COUNTIF(Table48[[#This Row],[CMMI Comprehensive Primary Care Plus (CPC+)
Version Date: CY 2021]:[CMS Merit-based Incentive Payment System (MIPS)
Version Date: CY 2021]],"*yes*")</f>
        <v>1</v>
      </c>
      <c r="P666" s="197"/>
      <c r="Q666" s="197"/>
      <c r="R666" s="197"/>
      <c r="S666" s="197"/>
      <c r="T666" s="44"/>
      <c r="U666" s="197"/>
      <c r="V666" s="197"/>
      <c r="W666" s="197" t="s">
        <v>1</v>
      </c>
      <c r="X666" s="197"/>
      <c r="Y666" s="197"/>
      <c r="Z666" s="197"/>
      <c r="AA666" s="197"/>
      <c r="AB666" s="44"/>
      <c r="AC666" s="197"/>
      <c r="AD666" s="197"/>
      <c r="AE666" s="44"/>
      <c r="AF666" s="197"/>
      <c r="AG666" s="197"/>
      <c r="AH666" s="44"/>
    </row>
    <row r="667" spans="1:34" s="26" customFormat="1" ht="76.5" customHeight="1">
      <c r="A667" s="141" t="s">
        <v>398</v>
      </c>
      <c r="B667" s="51" t="s">
        <v>3763</v>
      </c>
      <c r="C667" s="51" t="s">
        <v>97</v>
      </c>
      <c r="D667" s="51" t="s">
        <v>97</v>
      </c>
      <c r="E667" s="181" t="s">
        <v>1995</v>
      </c>
      <c r="F667" s="54"/>
      <c r="G667" s="54"/>
      <c r="H667" s="170" t="s">
        <v>3764</v>
      </c>
      <c r="I667" s="44" t="s">
        <v>1911</v>
      </c>
      <c r="J667" s="44" t="s">
        <v>1922</v>
      </c>
      <c r="K667" s="44" t="s">
        <v>1909</v>
      </c>
      <c r="L667" s="44" t="s">
        <v>2230</v>
      </c>
      <c r="M667" s="44" t="s">
        <v>1771</v>
      </c>
      <c r="N667" s="44"/>
      <c r="O667" s="43">
        <f>COUNTIF(Table48[[#This Row],[CMMI Comprehensive Primary Care Plus (CPC+)
Version Date: CY 2021]:[CMS Merit-based Incentive Payment System (MIPS)
Version Date: CY 2021]],"*yes*")</f>
        <v>1</v>
      </c>
      <c r="P667" s="197"/>
      <c r="Q667" s="197"/>
      <c r="R667" s="197"/>
      <c r="S667" s="197"/>
      <c r="T667" s="197"/>
      <c r="U667" s="197" t="s">
        <v>2196</v>
      </c>
      <c r="V667" s="197"/>
      <c r="W667" s="197"/>
      <c r="X667" s="197"/>
      <c r="Y667" s="197"/>
      <c r="Z667" s="197"/>
      <c r="AA667" s="197"/>
      <c r="AB667" s="197"/>
      <c r="AC667" s="197"/>
      <c r="AD667" s="197"/>
      <c r="AE667" s="197"/>
      <c r="AF667" s="197"/>
      <c r="AG667" s="197" t="s">
        <v>1854</v>
      </c>
      <c r="AH667" s="197" t="s">
        <v>1</v>
      </c>
    </row>
    <row r="668" spans="1:34" s="26" customFormat="1" ht="76.5" customHeight="1">
      <c r="A668" s="250" t="s">
        <v>393</v>
      </c>
      <c r="B668" s="51" t="s">
        <v>3744</v>
      </c>
      <c r="C668" s="51" t="s">
        <v>97</v>
      </c>
      <c r="D668" s="53" t="s">
        <v>97</v>
      </c>
      <c r="E668" s="181" t="s">
        <v>1995</v>
      </c>
      <c r="F668" s="58"/>
      <c r="G668" s="237"/>
      <c r="H668" s="170" t="s">
        <v>3745</v>
      </c>
      <c r="I668" s="44" t="s">
        <v>1911</v>
      </c>
      <c r="J668" s="44" t="s">
        <v>1912</v>
      </c>
      <c r="K668" s="44" t="s">
        <v>1909</v>
      </c>
      <c r="L668" s="44" t="s">
        <v>2230</v>
      </c>
      <c r="M668" s="44" t="s">
        <v>5</v>
      </c>
      <c r="N668" s="44"/>
      <c r="O668" s="43">
        <f>COUNTIF(Table48[[#This Row],[CMMI Comprehensive Primary Care Plus (CPC+)
Version Date: CY 2021]:[CMS Merit-based Incentive Payment System (MIPS)
Version Date: CY 2021]],"*yes*")</f>
        <v>0</v>
      </c>
      <c r="P668" s="197"/>
      <c r="Q668" s="197"/>
      <c r="R668" s="197"/>
      <c r="S668" s="197"/>
      <c r="T668" s="197"/>
      <c r="U668" s="197"/>
      <c r="V668" s="197"/>
      <c r="W668" s="197"/>
      <c r="X668" s="197"/>
      <c r="Y668" s="197"/>
      <c r="Z668" s="197"/>
      <c r="AA668" s="197"/>
      <c r="AB668" s="197"/>
      <c r="AC668" s="197"/>
      <c r="AD668" s="197"/>
      <c r="AE668" s="197"/>
      <c r="AF668" s="197"/>
      <c r="AG668" s="197"/>
      <c r="AH668" s="197"/>
    </row>
    <row r="669" spans="1:34" s="26" customFormat="1" ht="76.5" customHeight="1">
      <c r="A669" s="141" t="s">
        <v>3187</v>
      </c>
      <c r="B669" s="51" t="s">
        <v>3765</v>
      </c>
      <c r="C669" s="51" t="s">
        <v>97</v>
      </c>
      <c r="D669" s="51" t="s">
        <v>97</v>
      </c>
      <c r="E669" s="181" t="s">
        <v>585</v>
      </c>
      <c r="F669" s="58"/>
      <c r="G669" s="58"/>
      <c r="H669" s="170" t="s">
        <v>3766</v>
      </c>
      <c r="I669" s="44" t="s">
        <v>1940</v>
      </c>
      <c r="J669" s="44" t="s">
        <v>1921</v>
      </c>
      <c r="K669" s="44" t="s">
        <v>1909</v>
      </c>
      <c r="L669" s="44" t="s">
        <v>1916</v>
      </c>
      <c r="M669" s="44" t="s">
        <v>327</v>
      </c>
      <c r="N669" s="44"/>
      <c r="O669" s="43">
        <f>COUNTIF(Table48[[#This Row],[CMMI Comprehensive Primary Care Plus (CPC+)
Version Date: CY 2021]:[CMS Merit-based Incentive Payment System (MIPS)
Version Date: CY 2021]],"*yes*")</f>
        <v>0</v>
      </c>
      <c r="P669" s="197"/>
      <c r="Q669" s="197"/>
      <c r="R669" s="197"/>
      <c r="S669" s="197"/>
      <c r="T669" s="44"/>
      <c r="U669" s="197"/>
      <c r="V669" s="197"/>
      <c r="W669" s="197"/>
      <c r="X669" s="197"/>
      <c r="Y669" s="197"/>
      <c r="Z669" s="197"/>
      <c r="AA669" s="197"/>
      <c r="AB669" s="44"/>
      <c r="AC669" s="197"/>
      <c r="AD669" s="197"/>
      <c r="AE669" s="44"/>
      <c r="AF669" s="197"/>
      <c r="AG669" s="197"/>
      <c r="AH669" s="44"/>
    </row>
    <row r="670" spans="1:34" s="26" customFormat="1" ht="76.5" customHeight="1">
      <c r="A670" s="141" t="s">
        <v>3188</v>
      </c>
      <c r="B670" s="51" t="s">
        <v>323</v>
      </c>
      <c r="C670" s="51" t="s">
        <v>97</v>
      </c>
      <c r="D670" s="51" t="s">
        <v>97</v>
      </c>
      <c r="E670" s="181" t="s">
        <v>1995</v>
      </c>
      <c r="F670" s="54"/>
      <c r="G670" s="54"/>
      <c r="H670" s="170" t="s">
        <v>1508</v>
      </c>
      <c r="I670" s="44" t="s">
        <v>3034</v>
      </c>
      <c r="J670" s="44" t="s">
        <v>97</v>
      </c>
      <c r="K670" s="44" t="s">
        <v>1909</v>
      </c>
      <c r="L670" s="44" t="s">
        <v>1910</v>
      </c>
      <c r="M670" s="44" t="s">
        <v>1771</v>
      </c>
      <c r="N670" s="44"/>
      <c r="O670" s="43">
        <f>COUNTIF(Table48[[#This Row],[CMMI Comprehensive Primary Care Plus (CPC+)
Version Date: CY 2021]:[CMS Merit-based Incentive Payment System (MIPS)
Version Date: CY 2021]],"*yes*")</f>
        <v>0</v>
      </c>
      <c r="P670" s="197"/>
      <c r="Q670" s="197"/>
      <c r="R670" s="197"/>
      <c r="S670" s="197"/>
      <c r="T670" s="44"/>
      <c r="U670" s="197"/>
      <c r="V670" s="197"/>
      <c r="W670" s="197"/>
      <c r="X670" s="197"/>
      <c r="Y670" s="197"/>
      <c r="Z670" s="197"/>
      <c r="AA670" s="197"/>
      <c r="AB670" s="44"/>
      <c r="AC670" s="197"/>
      <c r="AD670" s="197"/>
      <c r="AE670" s="44"/>
      <c r="AF670" s="197"/>
      <c r="AG670" s="197" t="s">
        <v>1854</v>
      </c>
      <c r="AH670" s="44"/>
    </row>
    <row r="671" spans="1:34" s="26" customFormat="1" ht="76.5" customHeight="1">
      <c r="A671" s="141" t="s">
        <v>1401</v>
      </c>
      <c r="B671" s="51" t="s">
        <v>2311</v>
      </c>
      <c r="C671" s="51" t="s">
        <v>97</v>
      </c>
      <c r="D671" s="51" t="s">
        <v>97</v>
      </c>
      <c r="E671" s="181" t="s">
        <v>240</v>
      </c>
      <c r="F671" s="58"/>
      <c r="G671" s="58"/>
      <c r="H671" s="170" t="s">
        <v>1720</v>
      </c>
      <c r="I671" s="44" t="s">
        <v>1924</v>
      </c>
      <c r="J671" s="44" t="s">
        <v>1912</v>
      </c>
      <c r="K671" s="44" t="s">
        <v>1909</v>
      </c>
      <c r="L671" s="44" t="s">
        <v>1916</v>
      </c>
      <c r="M671" s="44" t="s">
        <v>1771</v>
      </c>
      <c r="N671" s="44"/>
      <c r="O671" s="43">
        <f>COUNTIF(Table48[[#This Row],[CMMI Comprehensive Primary Care Plus (CPC+)
Version Date: CY 2021]:[CMS Merit-based Incentive Payment System (MIPS)
Version Date: CY 2021]],"*yes*")</f>
        <v>0</v>
      </c>
      <c r="P671" s="197"/>
      <c r="Q671" s="197"/>
      <c r="R671" s="197"/>
      <c r="S671" s="197"/>
      <c r="T671" s="197"/>
      <c r="U671" s="197"/>
      <c r="V671" s="197"/>
      <c r="W671" s="197"/>
      <c r="X671" s="197"/>
      <c r="Y671" s="197"/>
      <c r="Z671" s="197"/>
      <c r="AA671" s="197"/>
      <c r="AB671" s="197"/>
      <c r="AC671" s="197"/>
      <c r="AD671" s="197"/>
      <c r="AE671" s="197"/>
      <c r="AF671" s="197"/>
      <c r="AG671" s="197"/>
      <c r="AH671" s="197"/>
    </row>
    <row r="672" spans="1:34" s="26" customFormat="1" ht="76.5" customHeight="1">
      <c r="A672" s="141" t="s">
        <v>3190</v>
      </c>
      <c r="B672" s="51" t="s">
        <v>3434</v>
      </c>
      <c r="C672" s="51" t="s">
        <v>97</v>
      </c>
      <c r="D672" s="51" t="s">
        <v>97</v>
      </c>
      <c r="E672" s="181" t="s">
        <v>1703</v>
      </c>
      <c r="F672" s="54" t="s">
        <v>2878</v>
      </c>
      <c r="G672" s="54"/>
      <c r="H672" s="201" t="s">
        <v>3435</v>
      </c>
      <c r="I672" s="44" t="s">
        <v>3023</v>
      </c>
      <c r="J672" s="44" t="s">
        <v>1921</v>
      </c>
      <c r="K672" s="44" t="s">
        <v>1915</v>
      </c>
      <c r="L672" s="44" t="s">
        <v>1916</v>
      </c>
      <c r="M672" s="44" t="s">
        <v>3506</v>
      </c>
      <c r="N672" s="193"/>
      <c r="O672" s="43">
        <f>COUNTIF(Table48[[#This Row],[CMMI Comprehensive Primary Care Plus (CPC+)
Version Date: CY 2021]:[CMS Merit-based Incentive Payment System (MIPS)
Version Date: CY 2021]],"*yes*")</f>
        <v>1</v>
      </c>
      <c r="P672" s="197"/>
      <c r="Q672" s="197"/>
      <c r="R672" s="197"/>
      <c r="S672" s="197"/>
      <c r="T672" s="44"/>
      <c r="U672" s="197"/>
      <c r="V672" s="197"/>
      <c r="W672" s="197" t="s">
        <v>1</v>
      </c>
      <c r="X672" s="197" t="s">
        <v>2444</v>
      </c>
      <c r="Y672" s="197"/>
      <c r="Z672" s="197"/>
      <c r="AA672" s="197"/>
      <c r="AB672" s="44"/>
      <c r="AC672" s="197"/>
      <c r="AD672" s="197"/>
      <c r="AE672" s="44"/>
      <c r="AF672" s="197"/>
      <c r="AG672" s="197"/>
      <c r="AH672" s="44"/>
    </row>
    <row r="673" spans="1:34" s="26" customFormat="1" ht="76.5" customHeight="1">
      <c r="A673" s="141" t="s">
        <v>3191</v>
      </c>
      <c r="B673" s="51" t="s">
        <v>3436</v>
      </c>
      <c r="C673" s="51" t="s">
        <v>97</v>
      </c>
      <c r="D673" s="51" t="s">
        <v>97</v>
      </c>
      <c r="E673" s="181" t="s">
        <v>1703</v>
      </c>
      <c r="F673" s="58" t="s">
        <v>3116</v>
      </c>
      <c r="G673" s="58"/>
      <c r="H673" s="170" t="s">
        <v>3437</v>
      </c>
      <c r="I673" s="44" t="s">
        <v>3023</v>
      </c>
      <c r="J673" s="44" t="s">
        <v>1921</v>
      </c>
      <c r="K673" s="44" t="s">
        <v>1915</v>
      </c>
      <c r="L673" s="44" t="s">
        <v>1916</v>
      </c>
      <c r="M673" s="44" t="s">
        <v>3506</v>
      </c>
      <c r="N673" s="44"/>
      <c r="O673" s="43">
        <f>COUNTIF(Table48[[#This Row],[CMMI Comprehensive Primary Care Plus (CPC+)
Version Date: CY 2021]:[CMS Merit-based Incentive Payment System (MIPS)
Version Date: CY 2021]],"*yes*")</f>
        <v>1</v>
      </c>
      <c r="P673" s="197"/>
      <c r="Q673" s="197"/>
      <c r="R673" s="197"/>
      <c r="S673" s="197"/>
      <c r="T673" s="197"/>
      <c r="U673" s="197"/>
      <c r="V673" s="197"/>
      <c r="W673" s="197" t="s">
        <v>1</v>
      </c>
      <c r="X673" s="197" t="s">
        <v>2444</v>
      </c>
      <c r="Y673" s="197"/>
      <c r="Z673" s="197"/>
      <c r="AA673" s="197"/>
      <c r="AB673" s="197"/>
      <c r="AC673" s="197"/>
      <c r="AD673" s="197"/>
      <c r="AE673" s="197"/>
      <c r="AF673" s="197"/>
      <c r="AG673" s="197"/>
      <c r="AH673" s="197"/>
    </row>
    <row r="674" spans="1:34" s="26" customFormat="1" ht="76.5" customHeight="1">
      <c r="A674" s="141" t="s">
        <v>1658</v>
      </c>
      <c r="B674" s="51" t="s">
        <v>162</v>
      </c>
      <c r="C674" s="51" t="s">
        <v>97</v>
      </c>
      <c r="D674" s="51" t="s">
        <v>97</v>
      </c>
      <c r="E674" s="181" t="s">
        <v>1979</v>
      </c>
      <c r="F674" s="54"/>
      <c r="G674" s="54"/>
      <c r="H674" s="170" t="s">
        <v>1499</v>
      </c>
      <c r="I674" s="44" t="s">
        <v>3034</v>
      </c>
      <c r="J674" s="44" t="s">
        <v>1935</v>
      </c>
      <c r="K674" s="44" t="s">
        <v>1909</v>
      </c>
      <c r="L674" s="44" t="s">
        <v>1916</v>
      </c>
      <c r="M674" s="44" t="s">
        <v>327</v>
      </c>
      <c r="N674" s="44"/>
      <c r="O674" s="43">
        <f>COUNTIF(Table48[[#This Row],[CMMI Comprehensive Primary Care Plus (CPC+)
Version Date: CY 2021]:[CMS Merit-based Incentive Payment System (MIPS)
Version Date: CY 2021]],"*yes*")</f>
        <v>0</v>
      </c>
      <c r="P674" s="197"/>
      <c r="Q674" s="197"/>
      <c r="R674" s="197"/>
      <c r="S674" s="197"/>
      <c r="T674" s="197"/>
      <c r="U674" s="197"/>
      <c r="V674" s="197"/>
      <c r="W674" s="197"/>
      <c r="X674" s="197"/>
      <c r="Y674" s="197"/>
      <c r="Z674" s="197"/>
      <c r="AA674" s="197"/>
      <c r="AB674" s="197"/>
      <c r="AC674" s="197"/>
      <c r="AD674" s="197"/>
      <c r="AE674" s="197"/>
      <c r="AF674" s="197"/>
      <c r="AG674" s="197"/>
      <c r="AH674" s="197"/>
    </row>
    <row r="675" spans="1:34" s="26" customFormat="1" ht="76.5" customHeight="1">
      <c r="A675" s="229" t="s">
        <v>3193</v>
      </c>
      <c r="B675" s="51" t="s">
        <v>1024</v>
      </c>
      <c r="C675" s="51" t="s">
        <v>97</v>
      </c>
      <c r="D675" s="53" t="s">
        <v>97</v>
      </c>
      <c r="E675" s="181" t="s">
        <v>1984</v>
      </c>
      <c r="F675" s="58" t="s">
        <v>2698</v>
      </c>
      <c r="G675" s="58"/>
      <c r="H675" s="170" t="s">
        <v>1025</v>
      </c>
      <c r="I675" s="44" t="s">
        <v>97</v>
      </c>
      <c r="J675" s="44" t="s">
        <v>1918</v>
      </c>
      <c r="K675" s="44" t="s">
        <v>1909</v>
      </c>
      <c r="L675" s="44" t="s">
        <v>1916</v>
      </c>
      <c r="M675" s="44" t="s">
        <v>1771</v>
      </c>
      <c r="N675" s="44" t="s">
        <v>1</v>
      </c>
      <c r="O675" s="43">
        <f>COUNTIF(Table48[[#This Row],[CMMI Comprehensive Primary Care Plus (CPC+)
Version Date: CY 2021]:[CMS Merit-based Incentive Payment System (MIPS)
Version Date: CY 2021]],"*yes*")</f>
        <v>1</v>
      </c>
      <c r="P675" s="197"/>
      <c r="Q675" s="197"/>
      <c r="R675" s="197"/>
      <c r="S675" s="197"/>
      <c r="T675" s="44"/>
      <c r="U675" s="197"/>
      <c r="V675" s="197"/>
      <c r="W675" s="197" t="s">
        <v>1</v>
      </c>
      <c r="X675" s="197"/>
      <c r="Y675" s="197"/>
      <c r="Z675" s="197"/>
      <c r="AA675" s="197"/>
      <c r="AB675" s="44"/>
      <c r="AC675" s="197"/>
      <c r="AD675" s="197"/>
      <c r="AE675" s="44"/>
      <c r="AF675" s="197"/>
      <c r="AG675" s="197"/>
      <c r="AH675" s="44"/>
    </row>
    <row r="676" spans="1:34" s="26" customFormat="1" ht="76.5" customHeight="1">
      <c r="A676" s="141" t="s">
        <v>3194</v>
      </c>
      <c r="B676" s="51" t="s">
        <v>1026</v>
      </c>
      <c r="C676" s="51" t="s">
        <v>97</v>
      </c>
      <c r="D676" s="51" t="s">
        <v>97</v>
      </c>
      <c r="E676" s="181" t="s">
        <v>1984</v>
      </c>
      <c r="F676" s="54" t="s">
        <v>2699</v>
      </c>
      <c r="G676" s="54"/>
      <c r="H676" s="170" t="s">
        <v>1027</v>
      </c>
      <c r="I676" s="44" t="s">
        <v>97</v>
      </c>
      <c r="J676" s="44" t="s">
        <v>1918</v>
      </c>
      <c r="K676" s="44" t="s">
        <v>1909</v>
      </c>
      <c r="L676" s="44" t="s">
        <v>1916</v>
      </c>
      <c r="M676" s="44" t="s">
        <v>1771</v>
      </c>
      <c r="N676" s="44"/>
      <c r="O676" s="43">
        <f>COUNTIF(Table48[[#This Row],[CMMI Comprehensive Primary Care Plus (CPC+)
Version Date: CY 2021]:[CMS Merit-based Incentive Payment System (MIPS)
Version Date: CY 2021]],"*yes*")</f>
        <v>1</v>
      </c>
      <c r="P676" s="197"/>
      <c r="Q676" s="197"/>
      <c r="R676" s="197"/>
      <c r="S676" s="197"/>
      <c r="T676" s="197"/>
      <c r="U676" s="197"/>
      <c r="V676" s="197"/>
      <c r="W676" s="197" t="s">
        <v>1</v>
      </c>
      <c r="X676" s="197"/>
      <c r="Y676" s="197"/>
      <c r="Z676" s="197"/>
      <c r="AA676" s="197"/>
      <c r="AB676" s="197"/>
      <c r="AC676" s="197"/>
      <c r="AD676" s="197"/>
      <c r="AE676" s="197"/>
      <c r="AF676" s="197"/>
      <c r="AG676" s="197"/>
      <c r="AH676" s="197"/>
    </row>
    <row r="677" spans="1:34" s="26" customFormat="1" ht="76.5" customHeight="1">
      <c r="A677" s="141" t="s">
        <v>2938</v>
      </c>
      <c r="B677" s="51" t="s">
        <v>2315</v>
      </c>
      <c r="C677" s="51" t="s">
        <v>97</v>
      </c>
      <c r="D677" s="51" t="s">
        <v>97</v>
      </c>
      <c r="E677" s="181" t="s">
        <v>1667</v>
      </c>
      <c r="F677" s="54"/>
      <c r="G677" s="54"/>
      <c r="H677" s="170" t="s">
        <v>1784</v>
      </c>
      <c r="I677" s="44" t="s">
        <v>1924</v>
      </c>
      <c r="J677" s="44" t="s">
        <v>1928</v>
      </c>
      <c r="K677" s="44" t="s">
        <v>1909</v>
      </c>
      <c r="L677" s="44" t="s">
        <v>1950</v>
      </c>
      <c r="M677" s="44" t="s">
        <v>327</v>
      </c>
      <c r="N677" s="44"/>
      <c r="O677" s="43">
        <f>COUNTIF(Table48[[#This Row],[CMMI Comprehensive Primary Care Plus (CPC+)
Version Date: CY 2021]:[CMS Merit-based Incentive Payment System (MIPS)
Version Date: CY 2021]],"*yes*")</f>
        <v>0</v>
      </c>
      <c r="P677" s="197"/>
      <c r="Q677" s="197"/>
      <c r="R677" s="197"/>
      <c r="S677" s="197"/>
      <c r="T677" s="197"/>
      <c r="U677" s="197"/>
      <c r="V677" s="197"/>
      <c r="W677" s="197"/>
      <c r="X677" s="197"/>
      <c r="Y677" s="197"/>
      <c r="Z677" s="197"/>
      <c r="AA677" s="197"/>
      <c r="AB677" s="197"/>
      <c r="AC677" s="197"/>
      <c r="AD677" s="197"/>
      <c r="AE677" s="197"/>
      <c r="AF677" s="197"/>
      <c r="AG677" s="197"/>
      <c r="AH677" s="197"/>
    </row>
    <row r="678" spans="1:34" s="26" customFormat="1" ht="76.5" customHeight="1">
      <c r="A678" s="141" t="s">
        <v>399</v>
      </c>
      <c r="B678" s="51" t="s">
        <v>2323</v>
      </c>
      <c r="C678" s="51" t="s">
        <v>97</v>
      </c>
      <c r="D678" s="51" t="s">
        <v>97</v>
      </c>
      <c r="E678" s="181" t="s">
        <v>1667</v>
      </c>
      <c r="F678" s="58"/>
      <c r="G678" s="58"/>
      <c r="H678" s="170" t="s">
        <v>3771</v>
      </c>
      <c r="I678" s="44" t="s">
        <v>3034</v>
      </c>
      <c r="J678" s="44" t="s">
        <v>1918</v>
      </c>
      <c r="K678" s="44" t="s">
        <v>1909</v>
      </c>
      <c r="L678" s="44" t="s">
        <v>1916</v>
      </c>
      <c r="M678" s="44" t="s">
        <v>5</v>
      </c>
      <c r="N678" s="44"/>
      <c r="O678" s="43">
        <f>COUNTIF(Table48[[#This Row],[CMMI Comprehensive Primary Care Plus (CPC+)
Version Date: CY 2021]:[CMS Merit-based Incentive Payment System (MIPS)
Version Date: CY 2021]],"*yes*")</f>
        <v>0</v>
      </c>
      <c r="P678" s="197"/>
      <c r="Q678" s="197"/>
      <c r="R678" s="197"/>
      <c r="S678" s="197"/>
      <c r="T678" s="197"/>
      <c r="U678" s="197"/>
      <c r="V678" s="197"/>
      <c r="W678" s="197"/>
      <c r="X678" s="197"/>
      <c r="Y678" s="197"/>
      <c r="Z678" s="197"/>
      <c r="AA678" s="197"/>
      <c r="AB678" s="197"/>
      <c r="AC678" s="197"/>
      <c r="AD678" s="197"/>
      <c r="AE678" s="197"/>
      <c r="AF678" s="197"/>
      <c r="AG678" s="197"/>
      <c r="AH678" s="197"/>
    </row>
    <row r="679" spans="1:34" s="26" customFormat="1" ht="76.5" customHeight="1">
      <c r="A679" s="141" t="s">
        <v>2948</v>
      </c>
      <c r="B679" s="51" t="s">
        <v>994</v>
      </c>
      <c r="C679" s="51" t="s">
        <v>97</v>
      </c>
      <c r="D679" s="51" t="s">
        <v>97</v>
      </c>
      <c r="E679" s="181" t="s">
        <v>1968</v>
      </c>
      <c r="F679" s="54" t="s">
        <v>2806</v>
      </c>
      <c r="G679" s="54"/>
      <c r="H679" s="170" t="s">
        <v>995</v>
      </c>
      <c r="I679" s="44" t="s">
        <v>1924</v>
      </c>
      <c r="J679" s="44" t="s">
        <v>1921</v>
      </c>
      <c r="K679" s="44" t="s">
        <v>1909</v>
      </c>
      <c r="L679" s="44" t="s">
        <v>1950</v>
      </c>
      <c r="M679" s="44" t="s">
        <v>1771</v>
      </c>
      <c r="N679" s="44"/>
      <c r="O679" s="43">
        <f>COUNTIF(Table48[[#This Row],[CMMI Comprehensive Primary Care Plus (CPC+)
Version Date: CY 2021]:[CMS Merit-based Incentive Payment System (MIPS)
Version Date: CY 2021]],"*yes*")</f>
        <v>0</v>
      </c>
      <c r="P679" s="197"/>
      <c r="Q679" s="197"/>
      <c r="R679" s="197"/>
      <c r="S679" s="197"/>
      <c r="T679" s="197"/>
      <c r="U679" s="197"/>
      <c r="V679" s="197"/>
      <c r="W679" s="197"/>
      <c r="X679" s="197"/>
      <c r="Y679" s="197"/>
      <c r="Z679" s="197"/>
      <c r="AA679" s="197"/>
      <c r="AB679" s="197"/>
      <c r="AC679" s="197"/>
      <c r="AD679" s="197"/>
      <c r="AE679" s="197"/>
      <c r="AF679" s="197"/>
      <c r="AG679" s="197"/>
      <c r="AH679" s="197"/>
    </row>
    <row r="680" spans="1:34" s="26" customFormat="1" ht="76.5" customHeight="1">
      <c r="A680" s="250" t="s">
        <v>2955</v>
      </c>
      <c r="B680" s="51" t="s">
        <v>3740</v>
      </c>
      <c r="C680" s="51" t="s">
        <v>97</v>
      </c>
      <c r="D680" s="53" t="s">
        <v>97</v>
      </c>
      <c r="E680" s="200" t="s">
        <v>3672</v>
      </c>
      <c r="F680" s="198"/>
      <c r="G680" s="255"/>
      <c r="H680" s="201" t="s">
        <v>3741</v>
      </c>
      <c r="I680" s="44" t="s">
        <v>1924</v>
      </c>
      <c r="J680" s="44" t="s">
        <v>1925</v>
      </c>
      <c r="K680" s="44" t="s">
        <v>1909</v>
      </c>
      <c r="L680" s="44" t="s">
        <v>1916</v>
      </c>
      <c r="M680" s="197" t="s">
        <v>327</v>
      </c>
      <c r="N680" s="44"/>
      <c r="O680" s="43">
        <f>COUNTIF(Table48[[#This Row],[CMMI Comprehensive Primary Care Plus (CPC+)
Version Date: CY 2021]:[CMS Merit-based Incentive Payment System (MIPS)
Version Date: CY 2021]],"*yes*")</f>
        <v>0</v>
      </c>
      <c r="P680" s="197"/>
      <c r="Q680" s="197"/>
      <c r="R680" s="197"/>
      <c r="S680" s="197"/>
      <c r="T680" s="197"/>
      <c r="U680" s="197"/>
      <c r="V680" s="197"/>
      <c r="W680" s="197"/>
      <c r="X680" s="197"/>
      <c r="Y680" s="197"/>
      <c r="Z680" s="197"/>
      <c r="AA680" s="197"/>
      <c r="AB680" s="197"/>
      <c r="AC680" s="197"/>
      <c r="AD680" s="197"/>
      <c r="AE680" s="197"/>
      <c r="AF680" s="197"/>
      <c r="AG680" s="197"/>
      <c r="AH680" s="197"/>
    </row>
    <row r="681" spans="1:34" s="26" customFormat="1" ht="76.5" customHeight="1">
      <c r="A681" s="250" t="s">
        <v>2957</v>
      </c>
      <c r="B681" s="51" t="s">
        <v>2217</v>
      </c>
      <c r="C681" s="51" t="s">
        <v>97</v>
      </c>
      <c r="D681" s="51" t="s">
        <v>97</v>
      </c>
      <c r="E681" s="181" t="s">
        <v>1995</v>
      </c>
      <c r="F681" s="58"/>
      <c r="G681" s="237"/>
      <c r="H681" s="170" t="s">
        <v>2260</v>
      </c>
      <c r="I681" s="44" t="s">
        <v>1924</v>
      </c>
      <c r="J681" s="44" t="s">
        <v>1928</v>
      </c>
      <c r="K681" s="44" t="s">
        <v>1909</v>
      </c>
      <c r="L681" s="44" t="s">
        <v>1916</v>
      </c>
      <c r="M681" s="44" t="s">
        <v>5</v>
      </c>
      <c r="N681" s="44" t="s">
        <v>1</v>
      </c>
      <c r="O681" s="43">
        <f>COUNTIF(Table48[[#This Row],[CMMI Comprehensive Primary Care Plus (CPC+)
Version Date: CY 2021]:[CMS Merit-based Incentive Payment System (MIPS)
Version Date: CY 2021]],"*yes*")</f>
        <v>0</v>
      </c>
      <c r="P681" s="197"/>
      <c r="Q681" s="197"/>
      <c r="R681" s="197"/>
      <c r="S681" s="197"/>
      <c r="T681" s="197"/>
      <c r="U681" s="197"/>
      <c r="V681" s="197"/>
      <c r="W681" s="197"/>
      <c r="X681" s="197"/>
      <c r="Y681" s="197"/>
      <c r="Z681" s="197"/>
      <c r="AA681" s="197"/>
      <c r="AB681" s="197"/>
      <c r="AC681" s="197"/>
      <c r="AD681" s="197"/>
      <c r="AE681" s="197"/>
      <c r="AF681" s="197"/>
      <c r="AG681" s="197"/>
      <c r="AH681" s="197"/>
    </row>
    <row r="682" spans="1:34" s="26" customFormat="1" ht="76.5" customHeight="1">
      <c r="A682" s="141" t="s">
        <v>3199</v>
      </c>
      <c r="B682" s="51" t="s">
        <v>3772</v>
      </c>
      <c r="C682" s="51" t="s">
        <v>97</v>
      </c>
      <c r="D682" s="53" t="s">
        <v>97</v>
      </c>
      <c r="E682" s="181" t="s">
        <v>1947</v>
      </c>
      <c r="F682" s="58"/>
      <c r="G682" s="237"/>
      <c r="H682" s="170" t="s">
        <v>3773</v>
      </c>
      <c r="I682" s="44" t="s">
        <v>1951</v>
      </c>
      <c r="J682" s="44" t="s">
        <v>97</v>
      </c>
      <c r="K682" s="44" t="s">
        <v>1927</v>
      </c>
      <c r="L682" s="44" t="s">
        <v>1950</v>
      </c>
      <c r="M682" s="44" t="s">
        <v>1771</v>
      </c>
      <c r="N682" s="44"/>
      <c r="O682" s="43">
        <f>COUNTIF(Table48[[#This Row],[CMMI Comprehensive Primary Care Plus (CPC+)
Version Date: CY 2021]:[CMS Merit-based Incentive Payment System (MIPS)
Version Date: CY 2021]],"*yes*")</f>
        <v>0</v>
      </c>
      <c r="P682" s="197"/>
      <c r="Q682" s="197"/>
      <c r="R682" s="197"/>
      <c r="S682" s="197"/>
      <c r="T682" s="44"/>
      <c r="U682" s="44"/>
      <c r="V682" s="44"/>
      <c r="W682" s="44"/>
      <c r="X682" s="197"/>
      <c r="Y682" s="44"/>
      <c r="Z682" s="44"/>
      <c r="AA682" s="197"/>
      <c r="AB682" s="44"/>
      <c r="AC682" s="44"/>
      <c r="AD682" s="44"/>
      <c r="AE682" s="44"/>
      <c r="AF682" s="197" t="s">
        <v>1</v>
      </c>
      <c r="AG682" s="44"/>
      <c r="AH682" s="44"/>
    </row>
    <row r="683" spans="1:34" s="26" customFormat="1" ht="76.5" customHeight="1">
      <c r="A683" s="141" t="s">
        <v>3200</v>
      </c>
      <c r="B683" s="51" t="s">
        <v>2133</v>
      </c>
      <c r="C683" s="51" t="s">
        <v>97</v>
      </c>
      <c r="D683" s="53" t="s">
        <v>97</v>
      </c>
      <c r="E683" s="181" t="s">
        <v>1665</v>
      </c>
      <c r="F683" s="58" t="s">
        <v>2661</v>
      </c>
      <c r="G683" s="58"/>
      <c r="H683" s="170" t="s">
        <v>1806</v>
      </c>
      <c r="I683" s="44" t="s">
        <v>1911</v>
      </c>
      <c r="J683" s="44" t="s">
        <v>1953</v>
      </c>
      <c r="K683" s="44" t="s">
        <v>1915</v>
      </c>
      <c r="L683" s="44" t="s">
        <v>1916</v>
      </c>
      <c r="M683" s="44" t="s">
        <v>327</v>
      </c>
      <c r="N683" s="44"/>
      <c r="O683" s="43">
        <f>COUNTIF(Table48[[#This Row],[CMMI Comprehensive Primary Care Plus (CPC+)
Version Date: CY 2021]:[CMS Merit-based Incentive Payment System (MIPS)
Version Date: CY 2021]],"*yes*")</f>
        <v>1</v>
      </c>
      <c r="P683" s="197"/>
      <c r="Q683" s="197"/>
      <c r="R683" s="197"/>
      <c r="S683" s="197"/>
      <c r="T683" s="197"/>
      <c r="U683" s="197"/>
      <c r="V683" s="197"/>
      <c r="W683" s="197" t="s">
        <v>1</v>
      </c>
      <c r="X683" s="197"/>
      <c r="Y683" s="197"/>
      <c r="Z683" s="197"/>
      <c r="AA683" s="197"/>
      <c r="AB683" s="197"/>
      <c r="AC683" s="197"/>
      <c r="AD683" s="197"/>
      <c r="AE683" s="197"/>
      <c r="AF683" s="197"/>
      <c r="AG683" s="197"/>
      <c r="AH683" s="197"/>
    </row>
    <row r="684" spans="1:34" s="26" customFormat="1" ht="76.5" customHeight="1">
      <c r="A684" s="141" t="s">
        <v>3201</v>
      </c>
      <c r="B684" s="51" t="s">
        <v>2104</v>
      </c>
      <c r="C684" s="51" t="s">
        <v>97</v>
      </c>
      <c r="D684" s="51" t="s">
        <v>97</v>
      </c>
      <c r="E684" s="181" t="s">
        <v>1980</v>
      </c>
      <c r="F684" s="54"/>
      <c r="G684" s="54"/>
      <c r="H684" s="170" t="s">
        <v>2153</v>
      </c>
      <c r="I684" s="44" t="s">
        <v>3034</v>
      </c>
      <c r="J684" s="44" t="s">
        <v>97</v>
      </c>
      <c r="K684" s="44" t="s">
        <v>1915</v>
      </c>
      <c r="L684" s="44" t="s">
        <v>1916</v>
      </c>
      <c r="M684" s="44" t="s">
        <v>6</v>
      </c>
      <c r="N684" s="44"/>
      <c r="O684" s="43">
        <f>COUNTIF(Table48[[#This Row],[CMMI Comprehensive Primary Care Plus (CPC+)
Version Date: CY 2021]:[CMS Merit-based Incentive Payment System (MIPS)
Version Date: CY 2021]],"*yes*")</f>
        <v>0</v>
      </c>
      <c r="P684" s="197"/>
      <c r="Q684" s="197"/>
      <c r="R684" s="197"/>
      <c r="S684" s="197"/>
      <c r="T684" s="197"/>
      <c r="U684" s="197"/>
      <c r="V684" s="197"/>
      <c r="W684" s="197"/>
      <c r="X684" s="197"/>
      <c r="Y684" s="197"/>
      <c r="Z684" s="197"/>
      <c r="AA684" s="197"/>
      <c r="AB684" s="197"/>
      <c r="AC684" s="197"/>
      <c r="AD684" s="197"/>
      <c r="AE684" s="197"/>
      <c r="AF684" s="197"/>
      <c r="AG684" s="197"/>
      <c r="AH684" s="197"/>
    </row>
    <row r="685" spans="1:34" s="26" customFormat="1" ht="76.5" customHeight="1">
      <c r="A685" s="141" t="s">
        <v>3202</v>
      </c>
      <c r="B685" s="51" t="s">
        <v>3774</v>
      </c>
      <c r="C685" s="51" t="s">
        <v>97</v>
      </c>
      <c r="D685" s="51" t="s">
        <v>97</v>
      </c>
      <c r="E685" s="181" t="s">
        <v>1667</v>
      </c>
      <c r="F685" s="58"/>
      <c r="G685" s="58"/>
      <c r="H685" s="170" t="s">
        <v>3379</v>
      </c>
      <c r="I685" s="44" t="s">
        <v>1964</v>
      </c>
      <c r="J685" s="44" t="s">
        <v>97</v>
      </c>
      <c r="K685" s="44" t="s">
        <v>1927</v>
      </c>
      <c r="L685" s="44" t="s">
        <v>97</v>
      </c>
      <c r="M685" s="44" t="s">
        <v>327</v>
      </c>
      <c r="N685" s="44"/>
      <c r="O685" s="43">
        <f>COUNTIF(Table48[[#This Row],[CMMI Comprehensive Primary Care Plus (CPC+)
Version Date: CY 2021]:[CMS Merit-based Incentive Payment System (MIPS)
Version Date: CY 2021]],"*yes*")</f>
        <v>0</v>
      </c>
      <c r="P685" s="197"/>
      <c r="Q685" s="197"/>
      <c r="R685" s="197"/>
      <c r="S685" s="197"/>
      <c r="T685" s="197"/>
      <c r="U685" s="197"/>
      <c r="V685" s="197"/>
      <c r="W685" s="197"/>
      <c r="X685" s="197"/>
      <c r="Y685" s="197"/>
      <c r="Z685" s="197"/>
      <c r="AA685" s="197"/>
      <c r="AB685" s="197"/>
      <c r="AC685" s="197"/>
      <c r="AD685" s="197"/>
      <c r="AE685" s="197" t="s">
        <v>1</v>
      </c>
      <c r="AF685" s="197"/>
      <c r="AG685" s="197"/>
      <c r="AH685" s="197"/>
    </row>
    <row r="686" spans="1:34" s="26" customFormat="1" ht="76.5" customHeight="1">
      <c r="A686" s="141" t="s">
        <v>3203</v>
      </c>
      <c r="B686" s="51" t="s">
        <v>3775</v>
      </c>
      <c r="C686" s="51" t="s">
        <v>97</v>
      </c>
      <c r="D686" s="51" t="s">
        <v>97</v>
      </c>
      <c r="E686" s="181" t="s">
        <v>1667</v>
      </c>
      <c r="F686" s="58"/>
      <c r="G686" s="58"/>
      <c r="H686" s="170" t="s">
        <v>3380</v>
      </c>
      <c r="I686" s="44" t="s">
        <v>1964</v>
      </c>
      <c r="J686" s="44" t="s">
        <v>97</v>
      </c>
      <c r="K686" s="44" t="s">
        <v>1927</v>
      </c>
      <c r="L686" s="44" t="s">
        <v>97</v>
      </c>
      <c r="M686" s="44" t="s">
        <v>327</v>
      </c>
      <c r="N686" s="44"/>
      <c r="O686" s="43">
        <f>COUNTIF(Table48[[#This Row],[CMMI Comprehensive Primary Care Plus (CPC+)
Version Date: CY 2021]:[CMS Merit-based Incentive Payment System (MIPS)
Version Date: CY 2021]],"*yes*")</f>
        <v>0</v>
      </c>
      <c r="P686" s="197"/>
      <c r="Q686" s="197"/>
      <c r="R686" s="197"/>
      <c r="S686" s="197"/>
      <c r="T686" s="197"/>
      <c r="U686" s="197"/>
      <c r="V686" s="197"/>
      <c r="W686" s="197"/>
      <c r="X686" s="197"/>
      <c r="Y686" s="197"/>
      <c r="Z686" s="197"/>
      <c r="AA686" s="197"/>
      <c r="AB686" s="197"/>
      <c r="AC686" s="197"/>
      <c r="AD686" s="197"/>
      <c r="AE686" s="197" t="s">
        <v>1</v>
      </c>
      <c r="AF686" s="197"/>
      <c r="AG686" s="197"/>
      <c r="AH686" s="197"/>
    </row>
    <row r="687" spans="1:34" s="26" customFormat="1" ht="76.5" customHeight="1">
      <c r="A687" s="141" t="s">
        <v>3204</v>
      </c>
      <c r="B687" s="51" t="s">
        <v>312</v>
      </c>
      <c r="C687" s="51" t="s">
        <v>97</v>
      </c>
      <c r="D687" s="51" t="s">
        <v>97</v>
      </c>
      <c r="E687" s="181" t="s">
        <v>1995</v>
      </c>
      <c r="F687" s="58"/>
      <c r="G687" s="58"/>
      <c r="H687" s="170" t="s">
        <v>2137</v>
      </c>
      <c r="I687" s="44" t="s">
        <v>1963</v>
      </c>
      <c r="J687" s="44" t="s">
        <v>1919</v>
      </c>
      <c r="K687" s="44" t="s">
        <v>1909</v>
      </c>
      <c r="L687" s="44" t="s">
        <v>2399</v>
      </c>
      <c r="M687" s="44" t="s">
        <v>5</v>
      </c>
      <c r="N687" s="44"/>
      <c r="O687" s="43">
        <f>COUNTIF(Table48[[#This Row],[CMMI Comprehensive Primary Care Plus (CPC+)
Version Date: CY 2021]:[CMS Merit-based Incentive Payment System (MIPS)
Version Date: CY 2021]],"*yes*")</f>
        <v>0</v>
      </c>
      <c r="P687" s="197"/>
      <c r="Q687" s="197"/>
      <c r="R687" s="197"/>
      <c r="S687" s="197"/>
      <c r="T687" s="197"/>
      <c r="U687" s="197"/>
      <c r="V687" s="197"/>
      <c r="W687" s="197"/>
      <c r="X687" s="197"/>
      <c r="Y687" s="197"/>
      <c r="Z687" s="197"/>
      <c r="AA687" s="197"/>
      <c r="AB687" s="197"/>
      <c r="AC687" s="197"/>
      <c r="AD687" s="197"/>
      <c r="AE687" s="197"/>
      <c r="AF687" s="197"/>
      <c r="AG687" s="197"/>
      <c r="AH687" s="197"/>
    </row>
    <row r="688" spans="1:34" s="26" customFormat="1" ht="76.5" customHeight="1">
      <c r="A688" s="141" t="s">
        <v>3463</v>
      </c>
      <c r="B688" s="51" t="s">
        <v>1362</v>
      </c>
      <c r="C688" s="51" t="s">
        <v>97</v>
      </c>
      <c r="D688" s="53" t="s">
        <v>97</v>
      </c>
      <c r="E688" s="181" t="s">
        <v>1667</v>
      </c>
      <c r="F688" s="58"/>
      <c r="G688" s="58"/>
      <c r="H688" s="170" t="s">
        <v>2076</v>
      </c>
      <c r="I688" s="44" t="s">
        <v>1963</v>
      </c>
      <c r="J688" s="44" t="s">
        <v>1925</v>
      </c>
      <c r="K688" s="44" t="s">
        <v>1909</v>
      </c>
      <c r="L688" s="44" t="s">
        <v>1920</v>
      </c>
      <c r="M688" s="44" t="s">
        <v>327</v>
      </c>
      <c r="N688" s="44"/>
      <c r="O688" s="43">
        <f>COUNTIF(Table48[[#This Row],[CMMI Comprehensive Primary Care Plus (CPC+)
Version Date: CY 2021]:[CMS Merit-based Incentive Payment System (MIPS)
Version Date: CY 2021]],"*yes*")</f>
        <v>1</v>
      </c>
      <c r="P688" s="197"/>
      <c r="Q688" s="197"/>
      <c r="R688" s="197"/>
      <c r="S688" s="197"/>
      <c r="T688" s="197"/>
      <c r="U688" s="197" t="s">
        <v>3094</v>
      </c>
      <c r="V688" s="197"/>
      <c r="W688" s="197"/>
      <c r="X688" s="197"/>
      <c r="Y688" s="197"/>
      <c r="Z688" s="197"/>
      <c r="AA688" s="197"/>
      <c r="AB688" s="197"/>
      <c r="AC688" s="197"/>
      <c r="AD688" s="197"/>
      <c r="AE688" s="197"/>
      <c r="AF688" s="197"/>
      <c r="AG688" s="197"/>
      <c r="AH688" s="197"/>
    </row>
    <row r="689" spans="1:34" s="26" customFormat="1" ht="76.5" customHeight="1">
      <c r="A689" s="141" t="s">
        <v>400</v>
      </c>
      <c r="B689" s="51" t="s">
        <v>1313</v>
      </c>
      <c r="C689" s="51" t="s">
        <v>97</v>
      </c>
      <c r="D689" s="51" t="s">
        <v>97</v>
      </c>
      <c r="E689" s="181" t="s">
        <v>1817</v>
      </c>
      <c r="F689" s="58"/>
      <c r="G689" s="58"/>
      <c r="H689" s="170" t="s">
        <v>1797</v>
      </c>
      <c r="I689" s="44" t="s">
        <v>1963</v>
      </c>
      <c r="J689" s="44" t="s">
        <v>97</v>
      </c>
      <c r="K689" s="44" t="s">
        <v>1909</v>
      </c>
      <c r="L689" s="44" t="s">
        <v>1950</v>
      </c>
      <c r="M689" s="44" t="s">
        <v>5</v>
      </c>
      <c r="N689" s="44"/>
      <c r="O689" s="43">
        <f>COUNTIF(Table48[[#This Row],[CMMI Comprehensive Primary Care Plus (CPC+)
Version Date: CY 2021]:[CMS Merit-based Incentive Payment System (MIPS)
Version Date: CY 2021]],"*yes*")</f>
        <v>0</v>
      </c>
      <c r="P689" s="197"/>
      <c r="Q689" s="197"/>
      <c r="R689" s="197"/>
      <c r="S689" s="197"/>
      <c r="T689" s="197"/>
      <c r="U689" s="197"/>
      <c r="V689" s="197"/>
      <c r="W689" s="197"/>
      <c r="X689" s="197"/>
      <c r="Y689" s="197"/>
      <c r="Z689" s="197"/>
      <c r="AA689" s="197"/>
      <c r="AB689" s="197"/>
      <c r="AC689" s="197"/>
      <c r="AD689" s="197"/>
      <c r="AE689" s="44"/>
      <c r="AF689" s="197"/>
      <c r="AG689" s="197"/>
      <c r="AH689" s="197" t="s">
        <v>1</v>
      </c>
    </row>
    <row r="690" spans="1:34" s="26" customFormat="1" ht="76.5" customHeight="1">
      <c r="A690" s="141" t="s">
        <v>2958</v>
      </c>
      <c r="B690" s="51" t="s">
        <v>3742</v>
      </c>
      <c r="C690" s="51" t="s">
        <v>97</v>
      </c>
      <c r="D690" s="51" t="s">
        <v>97</v>
      </c>
      <c r="E690" s="181" t="s">
        <v>3724</v>
      </c>
      <c r="F690" s="58"/>
      <c r="G690" s="58"/>
      <c r="H690" s="170" t="s">
        <v>3743</v>
      </c>
      <c r="I690" s="44" t="s">
        <v>1924</v>
      </c>
      <c r="J690" s="44" t="s">
        <v>1928</v>
      </c>
      <c r="K690" s="44" t="s">
        <v>1909</v>
      </c>
      <c r="L690" s="44" t="s">
        <v>2399</v>
      </c>
      <c r="M690" s="44" t="s">
        <v>5</v>
      </c>
      <c r="N690" s="44"/>
      <c r="O690" s="43">
        <f>COUNTIF(Table48[[#This Row],[CMMI Comprehensive Primary Care Plus (CPC+)
Version Date: CY 2021]:[CMS Merit-based Incentive Payment System (MIPS)
Version Date: CY 2021]],"*yes*")</f>
        <v>0</v>
      </c>
      <c r="P690" s="197"/>
      <c r="Q690" s="197"/>
      <c r="R690" s="197"/>
      <c r="S690" s="197"/>
      <c r="T690" s="197"/>
      <c r="U690" s="197"/>
      <c r="V690" s="197"/>
      <c r="W690" s="197"/>
      <c r="X690" s="197"/>
      <c r="Y690" s="197"/>
      <c r="Z690" s="197"/>
      <c r="AA690" s="197"/>
      <c r="AB690" s="197"/>
      <c r="AC690" s="197"/>
      <c r="AD690" s="197"/>
      <c r="AE690" s="197"/>
      <c r="AF690" s="197"/>
      <c r="AG690" s="197"/>
      <c r="AH690" s="197"/>
    </row>
    <row r="691" spans="1:34" s="26" customFormat="1" ht="76.5" customHeight="1">
      <c r="A691" s="229" t="s">
        <v>3465</v>
      </c>
      <c r="B691" s="51" t="s">
        <v>1028</v>
      </c>
      <c r="C691" s="51" t="s">
        <v>97</v>
      </c>
      <c r="D691" s="51" t="s">
        <v>97</v>
      </c>
      <c r="E691" s="238" t="s">
        <v>1984</v>
      </c>
      <c r="F691" s="195" t="s">
        <v>2704</v>
      </c>
      <c r="G691" s="54"/>
      <c r="H691" s="170" t="s">
        <v>1029</v>
      </c>
      <c r="I691" s="44" t="s">
        <v>1911</v>
      </c>
      <c r="J691" s="44" t="s">
        <v>1918</v>
      </c>
      <c r="K691" s="44" t="s">
        <v>1909</v>
      </c>
      <c r="L691" s="44" t="s">
        <v>1916</v>
      </c>
      <c r="M691" s="197" t="s">
        <v>1771</v>
      </c>
      <c r="N691" s="44"/>
      <c r="O691" s="43">
        <f>COUNTIF(Table48[[#This Row],[CMMI Comprehensive Primary Care Plus (CPC+)
Version Date: CY 2021]:[CMS Merit-based Incentive Payment System (MIPS)
Version Date: CY 2021]],"*yes*")</f>
        <v>1</v>
      </c>
      <c r="P691" s="197"/>
      <c r="Q691" s="197"/>
      <c r="R691" s="197"/>
      <c r="S691" s="197"/>
      <c r="T691" s="197"/>
      <c r="U691" s="197"/>
      <c r="V691" s="197"/>
      <c r="W691" s="197" t="s">
        <v>1</v>
      </c>
      <c r="X691" s="197"/>
      <c r="Y691" s="197"/>
      <c r="Z691" s="197"/>
      <c r="AA691" s="197"/>
      <c r="AB691" s="197"/>
      <c r="AC691" s="197"/>
      <c r="AD691" s="197"/>
      <c r="AE691" s="44"/>
      <c r="AF691" s="197"/>
      <c r="AG691" s="197"/>
      <c r="AH691" s="197"/>
    </row>
    <row r="692" spans="1:34" s="26" customFormat="1" ht="76.5" customHeight="1">
      <c r="A692" s="229" t="s">
        <v>3466</v>
      </c>
      <c r="B692" s="51" t="s">
        <v>726</v>
      </c>
      <c r="C692" s="51" t="s">
        <v>97</v>
      </c>
      <c r="D692" s="51" t="s">
        <v>97</v>
      </c>
      <c r="E692" s="238" t="s">
        <v>1667</v>
      </c>
      <c r="F692" s="195"/>
      <c r="G692" s="54"/>
      <c r="H692" s="170" t="s">
        <v>2045</v>
      </c>
      <c r="I692" s="44" t="s">
        <v>1942</v>
      </c>
      <c r="J692" s="44" t="s">
        <v>97</v>
      </c>
      <c r="K692" s="44" t="s">
        <v>1915</v>
      </c>
      <c r="L692" s="44" t="s">
        <v>1920</v>
      </c>
      <c r="M692" s="197" t="s">
        <v>2039</v>
      </c>
      <c r="N692" s="44"/>
      <c r="O692" s="43">
        <f>COUNTIF(Table48[[#This Row],[CMMI Comprehensive Primary Care Plus (CPC+)
Version Date: CY 2021]:[CMS Merit-based Incentive Payment System (MIPS)
Version Date: CY 2021]],"*yes*")</f>
        <v>1</v>
      </c>
      <c r="P692" s="197"/>
      <c r="Q692" s="197"/>
      <c r="R692" s="197"/>
      <c r="S692" s="197"/>
      <c r="T692" s="197"/>
      <c r="U692" s="197" t="s">
        <v>3777</v>
      </c>
      <c r="V692" s="197"/>
      <c r="W692" s="197"/>
      <c r="X692" s="197"/>
      <c r="Y692" s="197"/>
      <c r="Z692" s="197"/>
      <c r="AA692" s="197"/>
      <c r="AB692" s="197"/>
      <c r="AC692" s="197"/>
      <c r="AD692" s="197"/>
      <c r="AE692" s="44"/>
      <c r="AF692" s="197"/>
      <c r="AG692" s="197"/>
      <c r="AH692" s="197"/>
    </row>
    <row r="693" spans="1:34" s="26" customFormat="1" ht="76.5" customHeight="1">
      <c r="A693" s="229" t="s">
        <v>3467</v>
      </c>
      <c r="B693" s="51" t="s">
        <v>3778</v>
      </c>
      <c r="C693" s="51" t="s">
        <v>97</v>
      </c>
      <c r="D693" s="51" t="s">
        <v>97</v>
      </c>
      <c r="E693" s="181" t="s">
        <v>3724</v>
      </c>
      <c r="F693" s="195"/>
      <c r="G693" s="54"/>
      <c r="H693" s="170" t="s">
        <v>3779</v>
      </c>
      <c r="I693" s="44" t="s">
        <v>3034</v>
      </c>
      <c r="J693" s="44" t="s">
        <v>3124</v>
      </c>
      <c r="K693" s="44" t="s">
        <v>1909</v>
      </c>
      <c r="L693" s="44" t="s">
        <v>1910</v>
      </c>
      <c r="M693" s="197" t="s">
        <v>327</v>
      </c>
      <c r="N693" s="44"/>
      <c r="O693" s="43">
        <f>COUNTIF(Table48[[#This Row],[CMMI Comprehensive Primary Care Plus (CPC+)
Version Date: CY 2021]:[CMS Merit-based Incentive Payment System (MIPS)
Version Date: CY 2021]],"*yes*")</f>
        <v>0</v>
      </c>
      <c r="P693" s="197"/>
      <c r="Q693" s="197"/>
      <c r="R693" s="197"/>
      <c r="S693" s="197"/>
      <c r="T693" s="197"/>
      <c r="U693" s="197"/>
      <c r="V693" s="197"/>
      <c r="W693" s="197"/>
      <c r="X693" s="197"/>
      <c r="Y693" s="197"/>
      <c r="Z693" s="197"/>
      <c r="AA693" s="197"/>
      <c r="AB693" s="197"/>
      <c r="AC693" s="197"/>
      <c r="AD693" s="197"/>
      <c r="AE693" s="44"/>
      <c r="AF693" s="197"/>
      <c r="AG693" s="197"/>
      <c r="AH693" s="197"/>
    </row>
    <row r="694" spans="1:34" s="26" customFormat="1" ht="76.5" customHeight="1">
      <c r="A694" s="229" t="s">
        <v>3468</v>
      </c>
      <c r="B694" s="51" t="s">
        <v>3376</v>
      </c>
      <c r="C694" s="51" t="s">
        <v>97</v>
      </c>
      <c r="D694" s="53" t="s">
        <v>97</v>
      </c>
      <c r="E694" s="238" t="s">
        <v>1947</v>
      </c>
      <c r="F694" s="195"/>
      <c r="G694" s="54"/>
      <c r="H694" s="170" t="s">
        <v>3780</v>
      </c>
      <c r="I694" s="44" t="s">
        <v>3034</v>
      </c>
      <c r="J694" s="44" t="s">
        <v>3124</v>
      </c>
      <c r="K694" s="44" t="s">
        <v>1909</v>
      </c>
      <c r="L694" s="44" t="s">
        <v>1910</v>
      </c>
      <c r="M694" s="44" t="s">
        <v>327</v>
      </c>
      <c r="N694" s="44"/>
      <c r="O694" s="43">
        <f>COUNTIF(Table48[[#This Row],[CMMI Comprehensive Primary Care Plus (CPC+)
Version Date: CY 2021]:[CMS Merit-based Incentive Payment System (MIPS)
Version Date: CY 2021]],"*yes*")</f>
        <v>0</v>
      </c>
      <c r="P694" s="197"/>
      <c r="Q694" s="197"/>
      <c r="R694" s="197"/>
      <c r="S694" s="197"/>
      <c r="T694" s="197"/>
      <c r="U694" s="197"/>
      <c r="V694" s="197"/>
      <c r="W694" s="197"/>
      <c r="X694" s="197"/>
      <c r="Y694" s="197"/>
      <c r="Z694" s="197"/>
      <c r="AA694" s="197"/>
      <c r="AB694" s="197"/>
      <c r="AC694" s="197"/>
      <c r="AD694" s="197"/>
      <c r="AE694" s="44"/>
      <c r="AF694" s="197"/>
      <c r="AG694" s="197"/>
      <c r="AH694" s="197"/>
    </row>
    <row r="695" spans="1:34" s="225" customFormat="1" ht="76.5" customHeight="1">
      <c r="A695" s="229" t="s">
        <v>3469</v>
      </c>
      <c r="B695" s="51" t="s">
        <v>3376</v>
      </c>
      <c r="C695" s="51" t="s">
        <v>97</v>
      </c>
      <c r="D695" s="53" t="s">
        <v>97</v>
      </c>
      <c r="E695" s="181" t="s">
        <v>1947</v>
      </c>
      <c r="F695" s="198"/>
      <c r="G695" s="58"/>
      <c r="H695" s="170" t="s">
        <v>3377</v>
      </c>
      <c r="I695" s="44" t="s">
        <v>3034</v>
      </c>
      <c r="J695" s="44" t="s">
        <v>3124</v>
      </c>
      <c r="K695" s="44" t="s">
        <v>1909</v>
      </c>
      <c r="L695" s="44" t="s">
        <v>1910</v>
      </c>
      <c r="M695" s="197" t="s">
        <v>5</v>
      </c>
      <c r="N695" s="44"/>
      <c r="O695" s="43">
        <f>COUNTIF(Table48[[#This Row],[CMMI Comprehensive Primary Care Plus (CPC+)
Version Date: CY 2021]:[CMS Merit-based Incentive Payment System (MIPS)
Version Date: CY 2021]],"*yes*")</f>
        <v>0</v>
      </c>
      <c r="P695" s="197"/>
      <c r="Q695" s="197"/>
      <c r="R695" s="197"/>
      <c r="S695" s="197"/>
      <c r="T695" s="197"/>
      <c r="U695" s="197"/>
      <c r="V695" s="197"/>
      <c r="W695" s="197"/>
      <c r="X695" s="197"/>
      <c r="Y695" s="197"/>
      <c r="Z695" s="197"/>
      <c r="AA695" s="197"/>
      <c r="AB695" s="197"/>
      <c r="AC695" s="197"/>
      <c r="AD695" s="197"/>
      <c r="AE695" s="44"/>
      <c r="AF695" s="197" t="s">
        <v>1</v>
      </c>
      <c r="AG695" s="197"/>
      <c r="AH695" s="197"/>
    </row>
    <row r="696" spans="1:34" s="26" customFormat="1" ht="76.5" customHeight="1">
      <c r="A696" s="141" t="s">
        <v>2980</v>
      </c>
      <c r="B696" s="51" t="s">
        <v>992</v>
      </c>
      <c r="C696" s="51" t="s">
        <v>97</v>
      </c>
      <c r="D696" s="51" t="s">
        <v>97</v>
      </c>
      <c r="E696" s="181" t="s">
        <v>1968</v>
      </c>
      <c r="F696" s="58" t="s">
        <v>2807</v>
      </c>
      <c r="G696" s="58"/>
      <c r="H696" s="170" t="s">
        <v>993</v>
      </c>
      <c r="I696" s="44" t="s">
        <v>1924</v>
      </c>
      <c r="J696" s="44" t="s">
        <v>1921</v>
      </c>
      <c r="K696" s="44" t="s">
        <v>1909</v>
      </c>
      <c r="L696" s="44" t="s">
        <v>1950</v>
      </c>
      <c r="M696" s="44" t="s">
        <v>1771</v>
      </c>
      <c r="N696" s="44"/>
      <c r="O696" s="43">
        <f>COUNTIF(Table48[[#This Row],[CMMI Comprehensive Primary Care Plus (CPC+)
Version Date: CY 2021]:[CMS Merit-based Incentive Payment System (MIPS)
Version Date: CY 2021]],"*yes*")</f>
        <v>0</v>
      </c>
      <c r="P696" s="197"/>
      <c r="Q696" s="197"/>
      <c r="R696" s="197"/>
      <c r="S696" s="197"/>
      <c r="T696" s="197"/>
      <c r="U696" s="197"/>
      <c r="V696" s="197"/>
      <c r="W696" s="197"/>
      <c r="X696" s="197"/>
      <c r="Y696" s="197"/>
      <c r="Z696" s="197"/>
      <c r="AA696" s="197"/>
      <c r="AB696" s="197"/>
      <c r="AC696" s="197"/>
      <c r="AD696" s="197"/>
      <c r="AE696" s="197"/>
      <c r="AF696" s="197"/>
      <c r="AG696" s="197"/>
      <c r="AH696" s="197"/>
    </row>
    <row r="697" spans="1:34" s="26" customFormat="1" ht="76.5" customHeight="1">
      <c r="A697" s="141" t="s">
        <v>2983</v>
      </c>
      <c r="B697" s="51" t="s">
        <v>1948</v>
      </c>
      <c r="C697" s="51" t="s">
        <v>97</v>
      </c>
      <c r="D697" s="51" t="s">
        <v>97</v>
      </c>
      <c r="E697" s="181" t="s">
        <v>97</v>
      </c>
      <c r="F697" s="58"/>
      <c r="G697" s="58"/>
      <c r="H697" s="170" t="s">
        <v>1948</v>
      </c>
      <c r="I697" s="44" t="s">
        <v>1924</v>
      </c>
      <c r="J697" s="44" t="s">
        <v>97</v>
      </c>
      <c r="K697" s="44" t="s">
        <v>1934</v>
      </c>
      <c r="L697" s="44" t="s">
        <v>1950</v>
      </c>
      <c r="M697" s="44" t="s">
        <v>5</v>
      </c>
      <c r="N697" s="44"/>
      <c r="O697" s="43">
        <f>COUNTIF(Table48[[#This Row],[CMMI Comprehensive Primary Care Plus (CPC+)
Version Date: CY 2021]:[CMS Merit-based Incentive Payment System (MIPS)
Version Date: CY 2021]],"*yes*")</f>
        <v>0</v>
      </c>
      <c r="P697" s="197"/>
      <c r="Q697" s="197"/>
      <c r="R697" s="197"/>
      <c r="S697" s="197"/>
      <c r="T697" s="197"/>
      <c r="U697" s="197"/>
      <c r="V697" s="197"/>
      <c r="W697" s="197"/>
      <c r="X697" s="197"/>
      <c r="Y697" s="197"/>
      <c r="Z697" s="197"/>
      <c r="AA697" s="197"/>
      <c r="AB697" s="197"/>
      <c r="AC697" s="197"/>
      <c r="AD697" s="197"/>
      <c r="AE697" s="197"/>
      <c r="AF697" s="197"/>
      <c r="AG697" s="197"/>
      <c r="AH697" s="197"/>
    </row>
    <row r="698" spans="1:34" s="26" customFormat="1" ht="76.5" customHeight="1">
      <c r="A698" s="141" t="s">
        <v>3473</v>
      </c>
      <c r="B698" s="51" t="s">
        <v>1613</v>
      </c>
      <c r="C698" s="51" t="s">
        <v>97</v>
      </c>
      <c r="D698" s="53" t="s">
        <v>97</v>
      </c>
      <c r="E698" s="181" t="s">
        <v>1667</v>
      </c>
      <c r="F698" s="58"/>
      <c r="G698" s="58"/>
      <c r="H698" s="170" t="s">
        <v>1524</v>
      </c>
      <c r="I698" s="44" t="s">
        <v>1942</v>
      </c>
      <c r="J698" s="44" t="s">
        <v>97</v>
      </c>
      <c r="K698" s="44" t="s">
        <v>1915</v>
      </c>
      <c r="L698" s="44" t="s">
        <v>1920</v>
      </c>
      <c r="M698" s="44" t="s">
        <v>2039</v>
      </c>
      <c r="N698" s="44"/>
      <c r="O698" s="43">
        <f>COUNTIF(Table48[[#This Row],[CMMI Comprehensive Primary Care Plus (CPC+)
Version Date: CY 2021]:[CMS Merit-based Incentive Payment System (MIPS)
Version Date: CY 2021]],"*yes*")</f>
        <v>1</v>
      </c>
      <c r="P698" s="197"/>
      <c r="Q698" s="197"/>
      <c r="R698" s="197"/>
      <c r="S698" s="197"/>
      <c r="T698" s="197"/>
      <c r="U698" s="197" t="s">
        <v>2187</v>
      </c>
      <c r="V698" s="197"/>
      <c r="W698" s="197"/>
      <c r="X698" s="197"/>
      <c r="Y698" s="197"/>
      <c r="Z698" s="197"/>
      <c r="AA698" s="197"/>
      <c r="AB698" s="197"/>
      <c r="AC698" s="197"/>
      <c r="AD698" s="197"/>
      <c r="AE698" s="44"/>
      <c r="AF698" s="197"/>
      <c r="AG698" s="197"/>
      <c r="AH698" s="197"/>
    </row>
    <row r="699" spans="1:34" s="26" customFormat="1" ht="76.5" customHeight="1">
      <c r="A699" s="141" t="s">
        <v>2984</v>
      </c>
      <c r="B699" s="51" t="s">
        <v>3751</v>
      </c>
      <c r="C699" s="51" t="s">
        <v>97</v>
      </c>
      <c r="D699" s="51" t="s">
        <v>97</v>
      </c>
      <c r="E699" s="181" t="s">
        <v>1947</v>
      </c>
      <c r="F699" s="58"/>
      <c r="G699" s="58"/>
      <c r="H699" s="170" t="s">
        <v>3752</v>
      </c>
      <c r="I699" s="44" t="s">
        <v>1924</v>
      </c>
      <c r="J699" s="44" t="s">
        <v>1925</v>
      </c>
      <c r="K699" s="44" t="s">
        <v>1915</v>
      </c>
      <c r="L699" s="44" t="s">
        <v>1950</v>
      </c>
      <c r="M699" s="44" t="s">
        <v>5</v>
      </c>
      <c r="N699" s="44"/>
      <c r="O699" s="43">
        <f>COUNTIF(Table48[[#This Row],[CMMI Comprehensive Primary Care Plus (CPC+)
Version Date: CY 2021]:[CMS Merit-based Incentive Payment System (MIPS)
Version Date: CY 2021]],"*yes*")</f>
        <v>0</v>
      </c>
      <c r="P699" s="197"/>
      <c r="Q699" s="197"/>
      <c r="R699" s="197"/>
      <c r="S699" s="197"/>
      <c r="T699" s="197"/>
      <c r="U699" s="197"/>
      <c r="V699" s="197"/>
      <c r="W699" s="197"/>
      <c r="X699" s="197"/>
      <c r="Y699" s="197"/>
      <c r="Z699" s="197"/>
      <c r="AA699" s="197"/>
      <c r="AB699" s="197"/>
      <c r="AC699" s="197"/>
      <c r="AD699" s="197"/>
      <c r="AE699" s="197"/>
      <c r="AF699" s="197"/>
      <c r="AG699" s="197"/>
      <c r="AH699" s="197"/>
    </row>
    <row r="700" spans="1:34" s="26" customFormat="1" ht="76.5" customHeight="1">
      <c r="A700" s="229" t="s">
        <v>3474</v>
      </c>
      <c r="B700" s="51" t="s">
        <v>2125</v>
      </c>
      <c r="C700" s="51" t="s">
        <v>97</v>
      </c>
      <c r="D700" s="51" t="s">
        <v>97</v>
      </c>
      <c r="E700" s="181" t="s">
        <v>1667</v>
      </c>
      <c r="F700" s="195"/>
      <c r="G700" s="54"/>
      <c r="H700" s="170" t="s">
        <v>1404</v>
      </c>
      <c r="I700" s="44" t="s">
        <v>1940</v>
      </c>
      <c r="J700" s="44" t="s">
        <v>97</v>
      </c>
      <c r="K700" s="44" t="s">
        <v>1927</v>
      </c>
      <c r="L700" s="44" t="s">
        <v>1916</v>
      </c>
      <c r="M700" s="197" t="s">
        <v>5</v>
      </c>
      <c r="N700" s="44"/>
      <c r="O700" s="43">
        <f>COUNTIF(Table48[[#This Row],[CMMI Comprehensive Primary Care Plus (CPC+)
Version Date: CY 2021]:[CMS Merit-based Incentive Payment System (MIPS)
Version Date: CY 2021]],"*yes*")</f>
        <v>0</v>
      </c>
      <c r="P700" s="197"/>
      <c r="Q700" s="197"/>
      <c r="R700" s="197"/>
      <c r="S700" s="197"/>
      <c r="T700" s="44"/>
      <c r="U700" s="197"/>
      <c r="V700" s="197"/>
      <c r="W700" s="197"/>
      <c r="X700" s="197"/>
      <c r="Y700" s="197"/>
      <c r="Z700" s="197"/>
      <c r="AA700" s="197"/>
      <c r="AB700" s="197"/>
      <c r="AC700" s="197"/>
      <c r="AD700" s="197"/>
      <c r="AE700" s="44"/>
      <c r="AF700" s="197"/>
      <c r="AG700" s="197"/>
      <c r="AH700" s="197"/>
    </row>
    <row r="701" spans="1:34" s="26" customFormat="1" ht="76.5" customHeight="1">
      <c r="A701" s="229" t="s">
        <v>3475</v>
      </c>
      <c r="B701" s="51" t="s">
        <v>3300</v>
      </c>
      <c r="C701" s="51" t="s">
        <v>97</v>
      </c>
      <c r="D701" s="51" t="s">
        <v>97</v>
      </c>
      <c r="E701" s="181" t="s">
        <v>3301</v>
      </c>
      <c r="F701" s="195"/>
      <c r="G701" s="54"/>
      <c r="H701" s="170" t="s">
        <v>3302</v>
      </c>
      <c r="I701" s="44" t="s">
        <v>97</v>
      </c>
      <c r="J701" s="44" t="s">
        <v>97</v>
      </c>
      <c r="K701" s="44" t="s">
        <v>1951</v>
      </c>
      <c r="L701" s="44" t="s">
        <v>1916</v>
      </c>
      <c r="M701" s="197" t="s">
        <v>6</v>
      </c>
      <c r="N701" s="44"/>
      <c r="O701" s="43">
        <f>COUNTIF(Table48[[#This Row],[CMMI Comprehensive Primary Care Plus (CPC+)
Version Date: CY 2021]:[CMS Merit-based Incentive Payment System (MIPS)
Version Date: CY 2021]],"*yes*")</f>
        <v>1</v>
      </c>
      <c r="P701" s="197"/>
      <c r="Q701" s="197"/>
      <c r="R701" s="197" t="s">
        <v>1</v>
      </c>
      <c r="S701" s="197"/>
      <c r="T701" s="44"/>
      <c r="U701" s="197"/>
      <c r="V701" s="197"/>
      <c r="W701" s="197"/>
      <c r="X701" s="197"/>
      <c r="Y701" s="197"/>
      <c r="Z701" s="197"/>
      <c r="AA701" s="197"/>
      <c r="AB701" s="197"/>
      <c r="AC701" s="197"/>
      <c r="AD701" s="197"/>
      <c r="AE701" s="44"/>
      <c r="AF701" s="197"/>
      <c r="AG701" s="197"/>
      <c r="AH701" s="197"/>
    </row>
    <row r="702" spans="1:34" s="26" customFormat="1" ht="76.5" customHeight="1">
      <c r="A702" s="229" t="s">
        <v>3476</v>
      </c>
      <c r="B702" s="51" t="s">
        <v>3047</v>
      </c>
      <c r="C702" s="51" t="s">
        <v>97</v>
      </c>
      <c r="D702" s="51" t="s">
        <v>97</v>
      </c>
      <c r="E702" s="181" t="s">
        <v>3048</v>
      </c>
      <c r="F702" s="198"/>
      <c r="G702" s="58"/>
      <c r="H702" s="170" t="s">
        <v>3049</v>
      </c>
      <c r="I702" s="44" t="s">
        <v>1940</v>
      </c>
      <c r="J702" s="44" t="s">
        <v>1925</v>
      </c>
      <c r="K702" s="44" t="s">
        <v>1909</v>
      </c>
      <c r="L702" s="44" t="s">
        <v>1950</v>
      </c>
      <c r="M702" s="197" t="s">
        <v>5</v>
      </c>
      <c r="N702" s="44"/>
      <c r="O702" s="43">
        <f>COUNTIF(Table48[[#This Row],[CMMI Comprehensive Primary Care Plus (CPC+)
Version Date: CY 2021]:[CMS Merit-based Incentive Payment System (MIPS)
Version Date: CY 2021]],"*yes*")</f>
        <v>0</v>
      </c>
      <c r="P702" s="197"/>
      <c r="Q702" s="197"/>
      <c r="R702" s="197"/>
      <c r="S702" s="197"/>
      <c r="T702" s="197"/>
      <c r="U702" s="197"/>
      <c r="V702" s="197"/>
      <c r="W702" s="197"/>
      <c r="X702" s="197"/>
      <c r="Y702" s="197"/>
      <c r="Z702" s="197"/>
      <c r="AA702" s="197"/>
      <c r="AB702" s="197"/>
      <c r="AC702" s="197"/>
      <c r="AD702" s="197"/>
      <c r="AE702" s="197"/>
      <c r="AF702" s="197"/>
      <c r="AG702" s="197"/>
      <c r="AH702" s="197" t="s">
        <v>1</v>
      </c>
    </row>
    <row r="703" spans="1:34" s="26" customFormat="1" ht="76.5" customHeight="1">
      <c r="A703" s="229" t="s">
        <v>3477</v>
      </c>
      <c r="B703" s="51" t="s">
        <v>3051</v>
      </c>
      <c r="C703" s="51" t="s">
        <v>97</v>
      </c>
      <c r="D703" s="51" t="s">
        <v>97</v>
      </c>
      <c r="E703" s="181" t="s">
        <v>3048</v>
      </c>
      <c r="F703" s="195"/>
      <c r="G703" s="54"/>
      <c r="H703" s="201" t="s">
        <v>3052</v>
      </c>
      <c r="I703" s="44" t="s">
        <v>1940</v>
      </c>
      <c r="J703" s="44" t="s">
        <v>1925</v>
      </c>
      <c r="K703" s="44" t="s">
        <v>1909</v>
      </c>
      <c r="L703" s="44" t="s">
        <v>1950</v>
      </c>
      <c r="M703" s="44" t="s">
        <v>5</v>
      </c>
      <c r="N703" s="44"/>
      <c r="O703" s="43">
        <f>COUNTIF(Table48[[#This Row],[CMMI Comprehensive Primary Care Plus (CPC+)
Version Date: CY 2021]:[CMS Merit-based Incentive Payment System (MIPS)
Version Date: CY 2021]],"*yes*")</f>
        <v>0</v>
      </c>
      <c r="P703" s="197"/>
      <c r="Q703" s="197"/>
      <c r="R703" s="197"/>
      <c r="S703" s="197"/>
      <c r="T703" s="197"/>
      <c r="U703" s="197"/>
      <c r="V703" s="197"/>
      <c r="W703" s="197"/>
      <c r="X703" s="197"/>
      <c r="Y703" s="197"/>
      <c r="Z703" s="197"/>
      <c r="AA703" s="197"/>
      <c r="AB703" s="197"/>
      <c r="AC703" s="197"/>
      <c r="AD703" s="197"/>
      <c r="AE703" s="197"/>
      <c r="AF703" s="197"/>
      <c r="AG703" s="197"/>
      <c r="AH703" s="197" t="s">
        <v>1</v>
      </c>
    </row>
    <row r="704" spans="1:34" s="26" customFormat="1" ht="76.5" customHeight="1">
      <c r="A704" s="229" t="s">
        <v>3478</v>
      </c>
      <c r="B704" s="51" t="s">
        <v>1962</v>
      </c>
      <c r="C704" s="51" t="s">
        <v>97</v>
      </c>
      <c r="D704" s="51" t="s">
        <v>97</v>
      </c>
      <c r="E704" s="181" t="s">
        <v>1995</v>
      </c>
      <c r="F704" s="195" t="s">
        <v>2708</v>
      </c>
      <c r="G704" s="54"/>
      <c r="H704" s="201" t="s">
        <v>2442</v>
      </c>
      <c r="I704" s="44" t="s">
        <v>1907</v>
      </c>
      <c r="J704" s="44" t="s">
        <v>1918</v>
      </c>
      <c r="K704" s="44" t="s">
        <v>1909</v>
      </c>
      <c r="L704" s="44" t="s">
        <v>2246</v>
      </c>
      <c r="M704" s="44" t="s">
        <v>5</v>
      </c>
      <c r="N704" s="44" t="s">
        <v>1</v>
      </c>
      <c r="O704" s="43">
        <f>COUNTIF(Table48[[#This Row],[CMMI Comprehensive Primary Care Plus (CPC+)
Version Date: CY 2021]:[CMS Merit-based Incentive Payment System (MIPS)
Version Date: CY 2021]],"*yes*")</f>
        <v>1</v>
      </c>
      <c r="P704" s="197"/>
      <c r="Q704" s="197"/>
      <c r="R704" s="197"/>
      <c r="S704" s="197"/>
      <c r="T704" s="197"/>
      <c r="U704" s="197"/>
      <c r="V704" s="197"/>
      <c r="W704" s="197" t="s">
        <v>1</v>
      </c>
      <c r="X704" s="197" t="s">
        <v>2530</v>
      </c>
      <c r="Y704" s="197"/>
      <c r="Z704" s="197"/>
      <c r="AA704" s="197"/>
      <c r="AB704" s="197"/>
      <c r="AC704" s="197"/>
      <c r="AD704" s="197"/>
      <c r="AE704" s="197"/>
      <c r="AF704" s="197"/>
      <c r="AG704" s="197"/>
      <c r="AH704" s="197"/>
    </row>
    <row r="705" spans="1:34" s="26" customFormat="1" ht="76.5" customHeight="1">
      <c r="A705" s="229" t="s">
        <v>3479</v>
      </c>
      <c r="B705" s="51" t="s">
        <v>2225</v>
      </c>
      <c r="C705" s="51" t="s">
        <v>97</v>
      </c>
      <c r="D705" s="51" t="s">
        <v>97</v>
      </c>
      <c r="E705" s="238" t="s">
        <v>1995</v>
      </c>
      <c r="F705" s="195"/>
      <c r="G705" s="54"/>
      <c r="H705" s="201" t="s">
        <v>2252</v>
      </c>
      <c r="I705" s="44" t="s">
        <v>1907</v>
      </c>
      <c r="J705" s="44" t="s">
        <v>1918</v>
      </c>
      <c r="K705" s="44" t="s">
        <v>1909</v>
      </c>
      <c r="L705" s="44" t="s">
        <v>1920</v>
      </c>
      <c r="M705" s="197" t="s">
        <v>5</v>
      </c>
      <c r="N705" s="44"/>
      <c r="O705" s="43">
        <f>COUNTIF(Table48[[#This Row],[CMMI Comprehensive Primary Care Plus (CPC+)
Version Date: CY 2021]:[CMS Merit-based Incentive Payment System (MIPS)
Version Date: CY 2021]],"*yes*")</f>
        <v>0</v>
      </c>
      <c r="P705" s="197"/>
      <c r="Q705" s="197"/>
      <c r="R705" s="197"/>
      <c r="S705" s="197"/>
      <c r="T705" s="44"/>
      <c r="U705" s="197"/>
      <c r="V705" s="197"/>
      <c r="W705" s="197"/>
      <c r="X705" s="197"/>
      <c r="Y705" s="197"/>
      <c r="Z705" s="197"/>
      <c r="AA705" s="197"/>
      <c r="AB705" s="44"/>
      <c r="AC705" s="197"/>
      <c r="AD705" s="197"/>
      <c r="AE705" s="44"/>
      <c r="AF705" s="197"/>
      <c r="AG705" s="197"/>
      <c r="AH705" s="44"/>
    </row>
    <row r="706" spans="1:34" s="26" customFormat="1" ht="76.5" customHeight="1">
      <c r="A706" s="141" t="s">
        <v>3480</v>
      </c>
      <c r="B706" s="51" t="s">
        <v>895</v>
      </c>
      <c r="C706" s="51" t="s">
        <v>97</v>
      </c>
      <c r="D706" s="51" t="s">
        <v>97</v>
      </c>
      <c r="E706" s="181" t="s">
        <v>1998</v>
      </c>
      <c r="F706" s="54" t="s">
        <v>2709</v>
      </c>
      <c r="G706" s="54"/>
      <c r="H706" s="170" t="s">
        <v>896</v>
      </c>
      <c r="I706" s="44" t="s">
        <v>97</v>
      </c>
      <c r="J706" s="44" t="s">
        <v>97</v>
      </c>
      <c r="K706" s="44" t="s">
        <v>1909</v>
      </c>
      <c r="L706" s="44" t="s">
        <v>1950</v>
      </c>
      <c r="M706" s="44" t="s">
        <v>327</v>
      </c>
      <c r="N706" s="44"/>
      <c r="O706" s="43">
        <f>COUNTIF(Table48[[#This Row],[CMMI Comprehensive Primary Care Plus (CPC+)
Version Date: CY 2021]:[CMS Merit-based Incentive Payment System (MIPS)
Version Date: CY 2021]],"*yes*")</f>
        <v>1</v>
      </c>
      <c r="P706" s="197"/>
      <c r="Q706" s="197"/>
      <c r="R706" s="197"/>
      <c r="S706" s="197"/>
      <c r="T706" s="44"/>
      <c r="U706" s="197"/>
      <c r="V706" s="197"/>
      <c r="W706" s="197" t="s">
        <v>1</v>
      </c>
      <c r="X706" s="197"/>
      <c r="Y706" s="197"/>
      <c r="Z706" s="197"/>
      <c r="AA706" s="197"/>
      <c r="AB706" s="44"/>
      <c r="AC706" s="197"/>
      <c r="AD706" s="197"/>
      <c r="AE706" s="44"/>
      <c r="AF706" s="197"/>
      <c r="AG706" s="197"/>
      <c r="AH706" s="44"/>
    </row>
    <row r="707" spans="1:34" s="26" customFormat="1" ht="76.5" customHeight="1">
      <c r="A707" s="141" t="s">
        <v>3781</v>
      </c>
      <c r="B707" s="51" t="s">
        <v>3030</v>
      </c>
      <c r="C707" s="51" t="s">
        <v>97</v>
      </c>
      <c r="D707" s="51" t="s">
        <v>97</v>
      </c>
      <c r="E707" s="181" t="s">
        <v>1667</v>
      </c>
      <c r="F707" s="54"/>
      <c r="G707" s="54"/>
      <c r="H707" s="170" t="s">
        <v>3031</v>
      </c>
      <c r="I707" s="44" t="s">
        <v>1940</v>
      </c>
      <c r="J707" s="44" t="s">
        <v>97</v>
      </c>
      <c r="K707" s="44" t="s">
        <v>1934</v>
      </c>
      <c r="L707" s="44" t="s">
        <v>1916</v>
      </c>
      <c r="M707" s="44" t="s">
        <v>5</v>
      </c>
      <c r="N707" s="44"/>
      <c r="O707" s="43">
        <f>COUNTIF(Table48[[#This Row],[CMMI Comprehensive Primary Care Plus (CPC+)
Version Date: CY 2021]:[CMS Merit-based Incentive Payment System (MIPS)
Version Date: CY 2021]],"*yes*")</f>
        <v>0</v>
      </c>
      <c r="P707" s="197"/>
      <c r="Q707" s="197"/>
      <c r="R707" s="197"/>
      <c r="S707" s="197"/>
      <c r="T707" s="44"/>
      <c r="U707" s="197"/>
      <c r="V707" s="197"/>
      <c r="W707" s="197"/>
      <c r="X707" s="197"/>
      <c r="Y707" s="197"/>
      <c r="Z707" s="197"/>
      <c r="AA707" s="197"/>
      <c r="AB707" s="44"/>
      <c r="AC707" s="197"/>
      <c r="AD707" s="197"/>
      <c r="AE707" s="44"/>
      <c r="AF707" s="197"/>
      <c r="AG707" s="197"/>
      <c r="AH707" s="44"/>
    </row>
    <row r="708" spans="1:34" s="26" customFormat="1" ht="76.5" customHeight="1">
      <c r="A708" s="141" t="s">
        <v>3782</v>
      </c>
      <c r="B708" s="51" t="s">
        <v>3783</v>
      </c>
      <c r="C708" s="51" t="s">
        <v>97</v>
      </c>
      <c r="D708" s="51" t="s">
        <v>97</v>
      </c>
      <c r="E708" s="181" t="s">
        <v>1980</v>
      </c>
      <c r="F708" s="54"/>
      <c r="G708" s="54"/>
      <c r="H708" s="170" t="s">
        <v>2154</v>
      </c>
      <c r="I708" s="44" t="s">
        <v>3034</v>
      </c>
      <c r="J708" s="44" t="s">
        <v>1917</v>
      </c>
      <c r="K708" s="44" t="s">
        <v>1915</v>
      </c>
      <c r="L708" s="44" t="s">
        <v>1910</v>
      </c>
      <c r="M708" s="44" t="s">
        <v>6</v>
      </c>
      <c r="N708" s="44"/>
      <c r="O708" s="43">
        <f>COUNTIF(Table48[[#This Row],[CMMI Comprehensive Primary Care Plus (CPC+)
Version Date: CY 2021]:[CMS Merit-based Incentive Payment System (MIPS)
Version Date: CY 2021]],"*yes*")</f>
        <v>0</v>
      </c>
      <c r="P708" s="197"/>
      <c r="Q708" s="197"/>
      <c r="R708" s="197"/>
      <c r="S708" s="197"/>
      <c r="T708" s="197"/>
      <c r="U708" s="197"/>
      <c r="V708" s="197"/>
      <c r="W708" s="197"/>
      <c r="X708" s="197"/>
      <c r="Y708" s="197"/>
      <c r="Z708" s="197"/>
      <c r="AA708" s="197"/>
      <c r="AB708" s="197"/>
      <c r="AC708" s="197"/>
      <c r="AD708" s="197"/>
      <c r="AE708" s="197"/>
      <c r="AF708" s="197"/>
      <c r="AG708" s="197"/>
      <c r="AH708" s="197"/>
    </row>
    <row r="709" spans="1:34" s="26" customFormat="1" ht="76.5" customHeight="1">
      <c r="A709" s="141" t="s">
        <v>3784</v>
      </c>
      <c r="B709" s="51" t="s">
        <v>3785</v>
      </c>
      <c r="C709" s="51" t="s">
        <v>97</v>
      </c>
      <c r="D709" s="51" t="s">
        <v>97</v>
      </c>
      <c r="E709" s="181" t="s">
        <v>585</v>
      </c>
      <c r="F709" s="58"/>
      <c r="G709" s="58"/>
      <c r="H709" s="170" t="s">
        <v>3786</v>
      </c>
      <c r="I709" s="44" t="s">
        <v>1940</v>
      </c>
      <c r="J709" s="44" t="s">
        <v>1935</v>
      </c>
      <c r="K709" s="44" t="s">
        <v>1915</v>
      </c>
      <c r="L709" s="44" t="s">
        <v>2230</v>
      </c>
      <c r="M709" s="44" t="s">
        <v>1771</v>
      </c>
      <c r="N709" s="44"/>
      <c r="O709" s="43">
        <f>COUNTIF(Table48[[#This Row],[CMMI Comprehensive Primary Care Plus (CPC+)
Version Date: CY 2021]:[CMS Merit-based Incentive Payment System (MIPS)
Version Date: CY 2021]],"*yes*")</f>
        <v>0</v>
      </c>
      <c r="P709" s="197"/>
      <c r="Q709" s="197"/>
      <c r="R709" s="197"/>
      <c r="S709" s="197"/>
      <c r="T709" s="197"/>
      <c r="U709" s="197"/>
      <c r="V709" s="197"/>
      <c r="W709" s="197"/>
      <c r="X709" s="197"/>
      <c r="Y709" s="197"/>
      <c r="Z709" s="197"/>
      <c r="AA709" s="197"/>
      <c r="AB709" s="197"/>
      <c r="AC709" s="197"/>
      <c r="AD709" s="197"/>
      <c r="AE709" s="197"/>
      <c r="AF709" s="197"/>
      <c r="AG709" s="197"/>
      <c r="AH709" s="197"/>
    </row>
    <row r="710" spans="1:34" s="26" customFormat="1" ht="76.5" customHeight="1">
      <c r="A710" s="141" t="s">
        <v>402</v>
      </c>
      <c r="B710" s="51" t="s">
        <v>3787</v>
      </c>
      <c r="C710" s="51" t="s">
        <v>97</v>
      </c>
      <c r="D710" s="51" t="s">
        <v>97</v>
      </c>
      <c r="E710" s="181" t="s">
        <v>585</v>
      </c>
      <c r="F710" s="54"/>
      <c r="G710" s="54"/>
      <c r="H710" s="170" t="s">
        <v>3788</v>
      </c>
      <c r="I710" s="44" t="s">
        <v>1940</v>
      </c>
      <c r="J710" s="44" t="s">
        <v>1935</v>
      </c>
      <c r="K710" s="44" t="s">
        <v>1915</v>
      </c>
      <c r="L710" s="44" t="s">
        <v>2230</v>
      </c>
      <c r="M710" s="44" t="s">
        <v>1771</v>
      </c>
      <c r="N710" s="44"/>
      <c r="O710" s="43">
        <f>COUNTIF(Table48[[#This Row],[CMMI Comprehensive Primary Care Plus (CPC+)
Version Date: CY 2021]:[CMS Merit-based Incentive Payment System (MIPS)
Version Date: CY 2021]],"*yes*")</f>
        <v>0</v>
      </c>
      <c r="P710" s="197"/>
      <c r="Q710" s="197"/>
      <c r="R710" s="197"/>
      <c r="S710" s="197"/>
      <c r="T710" s="44"/>
      <c r="U710" s="197"/>
      <c r="V710" s="197"/>
      <c r="W710" s="197"/>
      <c r="X710" s="197"/>
      <c r="Y710" s="197"/>
      <c r="Z710" s="197"/>
      <c r="AA710" s="197"/>
      <c r="AB710" s="44"/>
      <c r="AC710" s="197"/>
      <c r="AD710" s="197"/>
      <c r="AE710" s="44"/>
      <c r="AF710" s="197"/>
      <c r="AG710" s="197"/>
      <c r="AH710" s="44"/>
    </row>
    <row r="711" spans="1:34" s="26" customFormat="1" ht="76.5" customHeight="1">
      <c r="A711" s="141" t="s">
        <v>2987</v>
      </c>
      <c r="B711" s="51" t="s">
        <v>3756</v>
      </c>
      <c r="C711" s="51" t="s">
        <v>97</v>
      </c>
      <c r="D711" s="51" t="s">
        <v>97</v>
      </c>
      <c r="E711" s="181" t="s">
        <v>3757</v>
      </c>
      <c r="F711" s="58"/>
      <c r="G711" s="58"/>
      <c r="H711" s="170" t="s">
        <v>3758</v>
      </c>
      <c r="I711" s="44" t="s">
        <v>1924</v>
      </c>
      <c r="J711" s="44" t="s">
        <v>1925</v>
      </c>
      <c r="K711" s="44" t="s">
        <v>1909</v>
      </c>
      <c r="L711" s="44" t="s">
        <v>1916</v>
      </c>
      <c r="M711" s="44" t="s">
        <v>327</v>
      </c>
      <c r="N711" s="44"/>
      <c r="O711" s="43">
        <f>COUNTIF(Table48[[#This Row],[CMMI Comprehensive Primary Care Plus (CPC+)
Version Date: CY 2021]:[CMS Merit-based Incentive Payment System (MIPS)
Version Date: CY 2021]],"*yes*")</f>
        <v>0</v>
      </c>
      <c r="P711" s="197"/>
      <c r="Q711" s="197"/>
      <c r="R711" s="197"/>
      <c r="S711" s="197"/>
      <c r="T711" s="44"/>
      <c r="U711" s="197"/>
      <c r="V711" s="197"/>
      <c r="W711" s="197"/>
      <c r="X711" s="197"/>
      <c r="Y711" s="197"/>
      <c r="Z711" s="197"/>
      <c r="AA711" s="197"/>
      <c r="AB711" s="44"/>
      <c r="AC711" s="197"/>
      <c r="AD711" s="197"/>
      <c r="AE711" s="44"/>
      <c r="AF711" s="197"/>
      <c r="AG711" s="197"/>
      <c r="AH711" s="44"/>
    </row>
    <row r="712" spans="1:34" s="26" customFormat="1" ht="76.5" customHeight="1">
      <c r="A712" s="52" t="s">
        <v>3057</v>
      </c>
      <c r="B712" s="51" t="s">
        <v>3760</v>
      </c>
      <c r="C712" s="51" t="s">
        <v>97</v>
      </c>
      <c r="D712" s="52" t="s">
        <v>97</v>
      </c>
      <c r="E712" s="181" t="s">
        <v>3761</v>
      </c>
      <c r="F712" s="58"/>
      <c r="G712" s="58"/>
      <c r="H712" s="170" t="s">
        <v>3762</v>
      </c>
      <c r="I712" s="44" t="s">
        <v>3023</v>
      </c>
      <c r="J712" s="44" t="s">
        <v>1912</v>
      </c>
      <c r="K712" s="44" t="s">
        <v>1909</v>
      </c>
      <c r="L712" s="44" t="s">
        <v>1916</v>
      </c>
      <c r="M712" s="44" t="s">
        <v>5</v>
      </c>
      <c r="N712" s="44"/>
      <c r="O712" s="43">
        <f>COUNTIF(Table48[[#This Row],[CMMI Comprehensive Primary Care Plus (CPC+)
Version Date: CY 2021]:[CMS Merit-based Incentive Payment System (MIPS)
Version Date: CY 2021]],"*yes*")</f>
        <v>0</v>
      </c>
      <c r="P712" s="197"/>
      <c r="Q712" s="197"/>
      <c r="R712" s="197"/>
      <c r="S712" s="197"/>
      <c r="T712" s="44"/>
      <c r="U712" s="197"/>
      <c r="V712" s="197"/>
      <c r="W712" s="197"/>
      <c r="X712" s="197"/>
      <c r="Y712" s="197"/>
      <c r="Z712" s="197"/>
      <c r="AA712" s="197"/>
      <c r="AB712" s="44"/>
      <c r="AC712" s="197"/>
      <c r="AD712" s="197"/>
      <c r="AE712" s="44"/>
      <c r="AF712" s="197"/>
      <c r="AG712" s="197"/>
      <c r="AH712" s="44"/>
    </row>
    <row r="713" spans="1:34" s="26" customFormat="1" ht="76.5" customHeight="1">
      <c r="A713" s="141" t="s">
        <v>3793</v>
      </c>
      <c r="B713" s="51" t="s">
        <v>3794</v>
      </c>
      <c r="C713" s="51" t="s">
        <v>97</v>
      </c>
      <c r="D713" s="51" t="s">
        <v>97</v>
      </c>
      <c r="E713" s="181" t="s">
        <v>1703</v>
      </c>
      <c r="F713" s="54" t="s">
        <v>2715</v>
      </c>
      <c r="G713" s="54"/>
      <c r="H713" s="170" t="s">
        <v>3795</v>
      </c>
      <c r="I713" s="44" t="s">
        <v>1911</v>
      </c>
      <c r="J713" s="44" t="s">
        <v>1919</v>
      </c>
      <c r="K713" s="44" t="s">
        <v>1915</v>
      </c>
      <c r="L713" s="44" t="s">
        <v>2399</v>
      </c>
      <c r="M713" s="44" t="s">
        <v>327</v>
      </c>
      <c r="N713" s="44"/>
      <c r="O713" s="43">
        <f>COUNTIF(Table48[[#This Row],[CMMI Comprehensive Primary Care Plus (CPC+)
Version Date: CY 2021]:[CMS Merit-based Incentive Payment System (MIPS)
Version Date: CY 2021]],"*yes*")</f>
        <v>1</v>
      </c>
      <c r="P713" s="197"/>
      <c r="Q713" s="197"/>
      <c r="R713" s="197"/>
      <c r="S713" s="197"/>
      <c r="T713" s="44"/>
      <c r="U713" s="197"/>
      <c r="V713" s="197"/>
      <c r="W713" s="197" t="s">
        <v>1</v>
      </c>
      <c r="X713" s="197"/>
      <c r="Y713" s="197"/>
      <c r="Z713" s="197"/>
      <c r="AA713" s="197"/>
      <c r="AB713" s="44"/>
      <c r="AC713" s="197"/>
      <c r="AD713" s="197"/>
      <c r="AE713" s="44" t="s">
        <v>3378</v>
      </c>
      <c r="AF713" s="197"/>
      <c r="AG713" s="197"/>
      <c r="AH713" s="44"/>
    </row>
    <row r="714" spans="1:34" s="26" customFormat="1" ht="76.5" customHeight="1">
      <c r="A714" s="141" t="s">
        <v>3796</v>
      </c>
      <c r="B714" s="51" t="s">
        <v>3797</v>
      </c>
      <c r="C714" s="51" t="s">
        <v>97</v>
      </c>
      <c r="D714" s="51" t="s">
        <v>97</v>
      </c>
      <c r="E714" s="181" t="s">
        <v>1703</v>
      </c>
      <c r="F714" s="54" t="s">
        <v>2715</v>
      </c>
      <c r="G714" s="54"/>
      <c r="H714" s="170" t="s">
        <v>3798</v>
      </c>
      <c r="I714" s="44" t="s">
        <v>1911</v>
      </c>
      <c r="J714" s="44" t="s">
        <v>1919</v>
      </c>
      <c r="K714" s="44" t="s">
        <v>1915</v>
      </c>
      <c r="L714" s="44" t="s">
        <v>1910</v>
      </c>
      <c r="M714" s="44" t="s">
        <v>327</v>
      </c>
      <c r="N714" s="44"/>
      <c r="O714" s="43">
        <f>COUNTIF(Table48[[#This Row],[CMMI Comprehensive Primary Care Plus (CPC+)
Version Date: CY 2021]:[CMS Merit-based Incentive Payment System (MIPS)
Version Date: CY 2021]],"*yes*")</f>
        <v>0</v>
      </c>
      <c r="P714" s="197"/>
      <c r="Q714" s="197"/>
      <c r="R714" s="197"/>
      <c r="S714" s="197"/>
      <c r="T714" s="44"/>
      <c r="U714" s="197"/>
      <c r="V714" s="197"/>
      <c r="W714" s="197"/>
      <c r="X714" s="197" t="s">
        <v>3799</v>
      </c>
      <c r="Y714" s="197"/>
      <c r="Z714" s="197"/>
      <c r="AA714" s="197"/>
      <c r="AB714" s="44"/>
      <c r="AC714" s="197"/>
      <c r="AD714" s="197"/>
      <c r="AE714" s="44"/>
      <c r="AF714" s="197"/>
      <c r="AG714" s="197"/>
      <c r="AH714" s="44"/>
    </row>
    <row r="715" spans="1:34" s="26" customFormat="1" ht="76.5" customHeight="1">
      <c r="A715" s="141" t="s">
        <v>3800</v>
      </c>
      <c r="B715" s="51" t="s">
        <v>3801</v>
      </c>
      <c r="C715" s="51" t="s">
        <v>97</v>
      </c>
      <c r="D715" s="51" t="s">
        <v>97</v>
      </c>
      <c r="E715" s="181" t="s">
        <v>1703</v>
      </c>
      <c r="F715" s="54" t="s">
        <v>2715</v>
      </c>
      <c r="G715" s="54"/>
      <c r="H715" s="170" t="s">
        <v>3802</v>
      </c>
      <c r="I715" s="44" t="s">
        <v>1911</v>
      </c>
      <c r="J715" s="44" t="s">
        <v>1919</v>
      </c>
      <c r="K715" s="44" t="s">
        <v>1915</v>
      </c>
      <c r="L715" s="44" t="s">
        <v>1916</v>
      </c>
      <c r="M715" s="44" t="s">
        <v>327</v>
      </c>
      <c r="N715" s="44"/>
      <c r="O715" s="43">
        <f>COUNTIF(Table48[[#This Row],[CMMI Comprehensive Primary Care Plus (CPC+)
Version Date: CY 2021]:[CMS Merit-based Incentive Payment System (MIPS)
Version Date: CY 2021]],"*yes*")</f>
        <v>0</v>
      </c>
      <c r="P715" s="197"/>
      <c r="Q715" s="197"/>
      <c r="R715" s="197"/>
      <c r="S715" s="197"/>
      <c r="T715" s="44"/>
      <c r="U715" s="197"/>
      <c r="V715" s="197"/>
      <c r="W715" s="197"/>
      <c r="X715" s="197" t="s">
        <v>3799</v>
      </c>
      <c r="Y715" s="197"/>
      <c r="Z715" s="197"/>
      <c r="AA715" s="197"/>
      <c r="AB715" s="44"/>
      <c r="AC715" s="197"/>
      <c r="AD715" s="197"/>
      <c r="AE715" s="44"/>
      <c r="AF715" s="197"/>
      <c r="AG715" s="197"/>
      <c r="AH715" s="44"/>
    </row>
    <row r="716" spans="1:34" s="26" customFormat="1" ht="76.5" customHeight="1">
      <c r="A716" s="141" t="s">
        <v>3803</v>
      </c>
      <c r="B716" s="51" t="s">
        <v>3149</v>
      </c>
      <c r="C716" s="51" t="s">
        <v>97</v>
      </c>
      <c r="D716" s="51" t="s">
        <v>97</v>
      </c>
      <c r="E716" s="181" t="s">
        <v>3150</v>
      </c>
      <c r="F716" s="54"/>
      <c r="G716" s="54"/>
      <c r="H716" s="170" t="s">
        <v>3266</v>
      </c>
      <c r="I716" s="44" t="s">
        <v>1911</v>
      </c>
      <c r="J716" s="44" t="s">
        <v>1922</v>
      </c>
      <c r="K716" s="44" t="s">
        <v>1915</v>
      </c>
      <c r="L716" s="44" t="s">
        <v>1916</v>
      </c>
      <c r="M716" s="44" t="s">
        <v>1771</v>
      </c>
      <c r="N716" s="44" t="s">
        <v>1</v>
      </c>
      <c r="O716" s="43">
        <f>COUNTIF(Table48[[#This Row],[CMMI Comprehensive Primary Care Plus (CPC+)
Version Date: CY 2021]:[CMS Merit-based Incentive Payment System (MIPS)
Version Date: CY 2021]],"*yes*")</f>
        <v>0</v>
      </c>
      <c r="P716" s="197"/>
      <c r="Q716" s="197"/>
      <c r="R716" s="197"/>
      <c r="S716" s="197"/>
      <c r="T716" s="44"/>
      <c r="U716" s="197"/>
      <c r="V716" s="197"/>
      <c r="W716" s="197"/>
      <c r="X716" s="197"/>
      <c r="Y716" s="197"/>
      <c r="Z716" s="197"/>
      <c r="AA716" s="197"/>
      <c r="AB716" s="44"/>
      <c r="AC716" s="197"/>
      <c r="AD716" s="197" t="s">
        <v>1</v>
      </c>
      <c r="AE716" s="44"/>
      <c r="AF716" s="197"/>
      <c r="AG716" s="197"/>
      <c r="AH716" s="44"/>
    </row>
    <row r="717" spans="1:34" s="26" customFormat="1" ht="76.5" customHeight="1">
      <c r="A717" s="141" t="s">
        <v>3804</v>
      </c>
      <c r="B717" s="51" t="s">
        <v>1015</v>
      </c>
      <c r="C717" s="51" t="s">
        <v>97</v>
      </c>
      <c r="D717" s="51" t="s">
        <v>97</v>
      </c>
      <c r="E717" s="181" t="s">
        <v>1666</v>
      </c>
      <c r="F717" s="54" t="s">
        <v>2716</v>
      </c>
      <c r="G717" s="54"/>
      <c r="H717" s="170" t="s">
        <v>1016</v>
      </c>
      <c r="I717" s="44" t="s">
        <v>97</v>
      </c>
      <c r="J717" s="44" t="s">
        <v>1925</v>
      </c>
      <c r="K717" s="44" t="s">
        <v>1909</v>
      </c>
      <c r="L717" s="44" t="s">
        <v>1916</v>
      </c>
      <c r="M717" s="44" t="s">
        <v>1771</v>
      </c>
      <c r="N717" s="44"/>
      <c r="O717" s="43">
        <f>COUNTIF(Table48[[#This Row],[CMMI Comprehensive Primary Care Plus (CPC+)
Version Date: CY 2021]:[CMS Merit-based Incentive Payment System (MIPS)
Version Date: CY 2021]],"*yes*")</f>
        <v>1</v>
      </c>
      <c r="P717" s="197"/>
      <c r="Q717" s="197"/>
      <c r="R717" s="197"/>
      <c r="S717" s="197"/>
      <c r="T717" s="44"/>
      <c r="U717" s="197"/>
      <c r="V717" s="197"/>
      <c r="W717" s="197" t="s">
        <v>1</v>
      </c>
      <c r="X717" s="197"/>
      <c r="Y717" s="197"/>
      <c r="Z717" s="197"/>
      <c r="AA717" s="197"/>
      <c r="AB717" s="44"/>
      <c r="AC717" s="197"/>
      <c r="AD717" s="197"/>
      <c r="AE717" s="44"/>
      <c r="AF717" s="197"/>
      <c r="AG717" s="197"/>
      <c r="AH717" s="44"/>
    </row>
    <row r="718" spans="1:34" s="26" customFormat="1" ht="76.5" customHeight="1">
      <c r="A718" s="141" t="s">
        <v>3805</v>
      </c>
      <c r="B718" s="51" t="s">
        <v>1011</v>
      </c>
      <c r="C718" s="51" t="s">
        <v>97</v>
      </c>
      <c r="D718" s="51" t="s">
        <v>97</v>
      </c>
      <c r="E718" s="181" t="s">
        <v>1666</v>
      </c>
      <c r="F718" s="54" t="s">
        <v>2717</v>
      </c>
      <c r="G718" s="54"/>
      <c r="H718" s="170" t="s">
        <v>1012</v>
      </c>
      <c r="I718" s="44" t="s">
        <v>97</v>
      </c>
      <c r="J718" s="44" t="s">
        <v>1925</v>
      </c>
      <c r="K718" s="44" t="s">
        <v>1909</v>
      </c>
      <c r="L718" s="44" t="s">
        <v>1950</v>
      </c>
      <c r="M718" s="44" t="s">
        <v>1771</v>
      </c>
      <c r="N718" s="44"/>
      <c r="O718" s="43">
        <f>COUNTIF(Table48[[#This Row],[CMMI Comprehensive Primary Care Plus (CPC+)
Version Date: CY 2021]:[CMS Merit-based Incentive Payment System (MIPS)
Version Date: CY 2021]],"*yes*")</f>
        <v>0</v>
      </c>
      <c r="P718" s="197"/>
      <c r="Q718" s="197"/>
      <c r="R718" s="197"/>
      <c r="S718" s="197"/>
      <c r="T718" s="44"/>
      <c r="U718" s="197"/>
      <c r="V718" s="197"/>
      <c r="W718" s="197"/>
      <c r="X718" s="197"/>
      <c r="Y718" s="197"/>
      <c r="Z718" s="197"/>
      <c r="AA718" s="197"/>
      <c r="AB718" s="44"/>
      <c r="AC718" s="197"/>
      <c r="AD718" s="197"/>
      <c r="AE718" s="44"/>
      <c r="AF718" s="197"/>
      <c r="AG718" s="197"/>
      <c r="AH718" s="44"/>
    </row>
    <row r="719" spans="1:34" s="26" customFormat="1" ht="76.5" customHeight="1">
      <c r="A719" s="141" t="s">
        <v>3806</v>
      </c>
      <c r="B719" s="51" t="s">
        <v>1007</v>
      </c>
      <c r="C719" s="51" t="s">
        <v>97</v>
      </c>
      <c r="D719" s="51" t="s">
        <v>97</v>
      </c>
      <c r="E719" s="181" t="s">
        <v>1666</v>
      </c>
      <c r="F719" s="54" t="s">
        <v>2718</v>
      </c>
      <c r="G719" s="54"/>
      <c r="H719" s="170" t="s">
        <v>1008</v>
      </c>
      <c r="I719" s="44" t="s">
        <v>97</v>
      </c>
      <c r="J719" s="44" t="s">
        <v>1925</v>
      </c>
      <c r="K719" s="44" t="s">
        <v>1909</v>
      </c>
      <c r="L719" s="44" t="s">
        <v>1950</v>
      </c>
      <c r="M719" s="44" t="s">
        <v>1771</v>
      </c>
      <c r="N719" s="44"/>
      <c r="O719" s="43">
        <f>COUNTIF(Table48[[#This Row],[CMMI Comprehensive Primary Care Plus (CPC+)
Version Date: CY 2021]:[CMS Merit-based Incentive Payment System (MIPS)
Version Date: CY 2021]],"*yes*")</f>
        <v>1</v>
      </c>
      <c r="P719" s="197"/>
      <c r="Q719" s="197"/>
      <c r="R719" s="197"/>
      <c r="S719" s="197"/>
      <c r="T719" s="197"/>
      <c r="U719" s="197"/>
      <c r="V719" s="197"/>
      <c r="W719" s="197" t="s">
        <v>1</v>
      </c>
      <c r="X719" s="197"/>
      <c r="Y719" s="197"/>
      <c r="Z719" s="197"/>
      <c r="AA719" s="197"/>
      <c r="AB719" s="197"/>
      <c r="AC719" s="197"/>
      <c r="AD719" s="197"/>
      <c r="AE719" s="197"/>
      <c r="AF719" s="197"/>
      <c r="AG719" s="197"/>
      <c r="AH719" s="197"/>
    </row>
    <row r="720" spans="1:34" s="26" customFormat="1" ht="76.5" customHeight="1">
      <c r="A720" s="141" t="s">
        <v>3807</v>
      </c>
      <c r="B720" s="51" t="s">
        <v>1009</v>
      </c>
      <c r="C720" s="51" t="s">
        <v>97</v>
      </c>
      <c r="D720" s="53" t="s">
        <v>97</v>
      </c>
      <c r="E720" s="181" t="s">
        <v>1666</v>
      </c>
      <c r="F720" s="58" t="s">
        <v>2719</v>
      </c>
      <c r="G720" s="58"/>
      <c r="H720" s="170" t="s">
        <v>1010</v>
      </c>
      <c r="I720" s="44" t="s">
        <v>97</v>
      </c>
      <c r="J720" s="44" t="s">
        <v>1925</v>
      </c>
      <c r="K720" s="44" t="s">
        <v>1909</v>
      </c>
      <c r="L720" s="44" t="s">
        <v>1950</v>
      </c>
      <c r="M720" s="44" t="s">
        <v>1771</v>
      </c>
      <c r="N720" s="44"/>
      <c r="O720" s="43">
        <f>COUNTIF(Table48[[#This Row],[CMMI Comprehensive Primary Care Plus (CPC+)
Version Date: CY 2021]:[CMS Merit-based Incentive Payment System (MIPS)
Version Date: CY 2021]],"*yes*")</f>
        <v>0</v>
      </c>
      <c r="P720" s="197"/>
      <c r="Q720" s="197"/>
      <c r="R720" s="197"/>
      <c r="S720" s="197"/>
      <c r="T720" s="44"/>
      <c r="U720" s="197"/>
      <c r="V720" s="197"/>
      <c r="W720" s="197"/>
      <c r="X720" s="197"/>
      <c r="Y720" s="197"/>
      <c r="Z720" s="197"/>
      <c r="AA720" s="197"/>
      <c r="AB720" s="44"/>
      <c r="AC720" s="197"/>
      <c r="AD720" s="197"/>
      <c r="AE720" s="44"/>
      <c r="AF720" s="197"/>
      <c r="AG720" s="197"/>
      <c r="AH720" s="44"/>
    </row>
    <row r="721" spans="1:34" s="26" customFormat="1" ht="76.5" customHeight="1">
      <c r="A721" s="141" t="s">
        <v>403</v>
      </c>
      <c r="B721" s="51" t="s">
        <v>1013</v>
      </c>
      <c r="C721" s="51" t="s">
        <v>97</v>
      </c>
      <c r="D721" s="51" t="s">
        <v>97</v>
      </c>
      <c r="E721" s="181" t="s">
        <v>1666</v>
      </c>
      <c r="F721" s="54" t="s">
        <v>2720</v>
      </c>
      <c r="G721" s="54"/>
      <c r="H721" s="170" t="s">
        <v>1014</v>
      </c>
      <c r="I721" s="44" t="s">
        <v>97</v>
      </c>
      <c r="J721" s="44" t="s">
        <v>1925</v>
      </c>
      <c r="K721" s="44" t="s">
        <v>1909</v>
      </c>
      <c r="L721" s="44" t="s">
        <v>1950</v>
      </c>
      <c r="M721" s="44" t="s">
        <v>1771</v>
      </c>
      <c r="N721" s="44"/>
      <c r="O721" s="43">
        <f>COUNTIF(Table48[[#This Row],[CMMI Comprehensive Primary Care Plus (CPC+)
Version Date: CY 2021]:[CMS Merit-based Incentive Payment System (MIPS)
Version Date: CY 2021]],"*yes*")</f>
        <v>0</v>
      </c>
      <c r="P721" s="197"/>
      <c r="Q721" s="197"/>
      <c r="R721" s="197"/>
      <c r="S721" s="197"/>
      <c r="T721" s="44"/>
      <c r="U721" s="197"/>
      <c r="V721" s="197"/>
      <c r="W721" s="197"/>
      <c r="X721" s="197"/>
      <c r="Y721" s="197"/>
      <c r="Z721" s="197"/>
      <c r="AA721" s="197"/>
      <c r="AB721" s="44"/>
      <c r="AC721" s="197"/>
      <c r="AD721" s="197"/>
      <c r="AE721" s="44"/>
      <c r="AF721" s="197"/>
      <c r="AG721" s="197"/>
      <c r="AH721" s="44"/>
    </row>
    <row r="722" spans="1:34" s="26" customFormat="1" ht="76.5" customHeight="1">
      <c r="A722" s="141" t="s">
        <v>3808</v>
      </c>
      <c r="B722" s="51" t="s">
        <v>1005</v>
      </c>
      <c r="C722" s="51" t="s">
        <v>97</v>
      </c>
      <c r="D722" s="51" t="s">
        <v>97</v>
      </c>
      <c r="E722" s="181" t="s">
        <v>1666</v>
      </c>
      <c r="F722" s="54" t="s">
        <v>2721</v>
      </c>
      <c r="G722" s="54"/>
      <c r="H722" s="170" t="s">
        <v>1006</v>
      </c>
      <c r="I722" s="44" t="s">
        <v>97</v>
      </c>
      <c r="J722" s="44" t="s">
        <v>1925</v>
      </c>
      <c r="K722" s="44" t="s">
        <v>1909</v>
      </c>
      <c r="L722" s="44" t="s">
        <v>1950</v>
      </c>
      <c r="M722" s="44" t="s">
        <v>1771</v>
      </c>
      <c r="N722" s="44"/>
      <c r="O722" s="43">
        <f>COUNTIF(Table48[[#This Row],[CMMI Comprehensive Primary Care Plus (CPC+)
Version Date: CY 2021]:[CMS Merit-based Incentive Payment System (MIPS)
Version Date: CY 2021]],"*yes*")</f>
        <v>0</v>
      </c>
      <c r="P722" s="197"/>
      <c r="Q722" s="197"/>
      <c r="R722" s="197"/>
      <c r="S722" s="197"/>
      <c r="T722" s="44"/>
      <c r="U722" s="197"/>
      <c r="V722" s="197"/>
      <c r="W722" s="197"/>
      <c r="X722" s="197"/>
      <c r="Y722" s="197"/>
      <c r="Z722" s="197"/>
      <c r="AA722" s="197"/>
      <c r="AB722" s="44"/>
      <c r="AC722" s="197"/>
      <c r="AD722" s="197"/>
      <c r="AE722" s="44"/>
      <c r="AF722" s="197"/>
      <c r="AG722" s="197"/>
      <c r="AH722" s="44"/>
    </row>
    <row r="723" spans="1:34" s="26" customFormat="1" ht="76.5" customHeight="1">
      <c r="A723" s="141" t="s">
        <v>3809</v>
      </c>
      <c r="B723" s="51" t="s">
        <v>3159</v>
      </c>
      <c r="C723" s="51" t="s">
        <v>97</v>
      </c>
      <c r="D723" s="51" t="s">
        <v>97</v>
      </c>
      <c r="E723" s="181" t="s">
        <v>1947</v>
      </c>
      <c r="F723" s="54"/>
      <c r="G723" s="54"/>
      <c r="H723" s="170" t="s">
        <v>3259</v>
      </c>
      <c r="I723" s="44" t="s">
        <v>3034</v>
      </c>
      <c r="J723" s="44" t="s">
        <v>3124</v>
      </c>
      <c r="K723" s="44" t="s">
        <v>1909</v>
      </c>
      <c r="L723" s="44" t="s">
        <v>1916</v>
      </c>
      <c r="M723" s="44" t="s">
        <v>327</v>
      </c>
      <c r="N723" s="44"/>
      <c r="O723" s="43">
        <f>COUNTIF(Table48[[#This Row],[CMMI Comprehensive Primary Care Plus (CPC+)
Version Date: CY 2021]:[CMS Merit-based Incentive Payment System (MIPS)
Version Date: CY 2021]],"*yes*")</f>
        <v>0</v>
      </c>
      <c r="P723" s="197"/>
      <c r="Q723" s="197"/>
      <c r="R723" s="197"/>
      <c r="S723" s="197"/>
      <c r="T723" s="44"/>
      <c r="U723" s="197"/>
      <c r="V723" s="197"/>
      <c r="W723" s="197"/>
      <c r="X723" s="197"/>
      <c r="Y723" s="197"/>
      <c r="Z723" s="197"/>
      <c r="AA723" s="197"/>
      <c r="AB723" s="44"/>
      <c r="AC723" s="197"/>
      <c r="AD723" s="197"/>
      <c r="AE723" s="44"/>
      <c r="AF723" s="197" t="s">
        <v>1</v>
      </c>
      <c r="AG723" s="197"/>
      <c r="AH723" s="44"/>
    </row>
    <row r="724" spans="1:34" s="26" customFormat="1" ht="76.5" customHeight="1">
      <c r="A724" s="141" t="s">
        <v>3810</v>
      </c>
      <c r="B724" s="51" t="s">
        <v>3811</v>
      </c>
      <c r="C724" s="51" t="s">
        <v>97</v>
      </c>
      <c r="D724" s="51" t="s">
        <v>97</v>
      </c>
      <c r="E724" s="181" t="s">
        <v>1947</v>
      </c>
      <c r="F724" s="54"/>
      <c r="G724" s="54"/>
      <c r="H724" s="170" t="s">
        <v>3812</v>
      </c>
      <c r="I724" s="44" t="s">
        <v>3034</v>
      </c>
      <c r="J724" s="44" t="s">
        <v>3124</v>
      </c>
      <c r="K724" s="44" t="s">
        <v>1909</v>
      </c>
      <c r="L724" s="44" t="s">
        <v>1910</v>
      </c>
      <c r="M724" s="44" t="s">
        <v>327</v>
      </c>
      <c r="N724" s="44"/>
      <c r="O724" s="43">
        <f>COUNTIF(Table48[[#This Row],[CMMI Comprehensive Primary Care Plus (CPC+)
Version Date: CY 2021]:[CMS Merit-based Incentive Payment System (MIPS)
Version Date: CY 2021]],"*yes*")</f>
        <v>0</v>
      </c>
      <c r="P724" s="197"/>
      <c r="Q724" s="197"/>
      <c r="R724" s="197"/>
      <c r="S724" s="197"/>
      <c r="T724" s="44"/>
      <c r="U724" s="197"/>
      <c r="V724" s="197"/>
      <c r="W724" s="197"/>
      <c r="X724" s="197"/>
      <c r="Y724" s="197"/>
      <c r="Z724" s="197"/>
      <c r="AA724" s="197"/>
      <c r="AB724" s="44"/>
      <c r="AC724" s="197"/>
      <c r="AD724" s="197"/>
      <c r="AE724" s="44"/>
      <c r="AF724" s="197"/>
      <c r="AG724" s="197"/>
      <c r="AH724" s="44"/>
    </row>
    <row r="725" spans="1:34" s="26" customFormat="1" ht="76.5" customHeight="1">
      <c r="A725" s="141" t="s">
        <v>3813</v>
      </c>
      <c r="B725" s="51" t="s">
        <v>3814</v>
      </c>
      <c r="C725" s="51" t="s">
        <v>97</v>
      </c>
      <c r="D725" s="51" t="s">
        <v>97</v>
      </c>
      <c r="E725" s="181" t="s">
        <v>3724</v>
      </c>
      <c r="F725" s="54"/>
      <c r="G725" s="54"/>
      <c r="H725" s="170" t="s">
        <v>3815</v>
      </c>
      <c r="I725" s="44" t="s">
        <v>3034</v>
      </c>
      <c r="J725" s="44" t="s">
        <v>3124</v>
      </c>
      <c r="K725" s="44" t="s">
        <v>1909</v>
      </c>
      <c r="L725" s="44" t="s">
        <v>1916</v>
      </c>
      <c r="M725" s="44" t="s">
        <v>327</v>
      </c>
      <c r="N725" s="44"/>
      <c r="O725" s="43">
        <f>COUNTIF(Table48[[#This Row],[CMMI Comprehensive Primary Care Plus (CPC+)
Version Date: CY 2021]:[CMS Merit-based Incentive Payment System (MIPS)
Version Date: CY 2021]],"*yes*")</f>
        <v>0</v>
      </c>
      <c r="P725" s="197"/>
      <c r="Q725" s="197"/>
      <c r="R725" s="197"/>
      <c r="S725" s="197"/>
      <c r="T725" s="44"/>
      <c r="U725" s="197"/>
      <c r="V725" s="197"/>
      <c r="W725" s="197"/>
      <c r="X725" s="197"/>
      <c r="Y725" s="197"/>
      <c r="Z725" s="197"/>
      <c r="AA725" s="197"/>
      <c r="AB725" s="44"/>
      <c r="AC725" s="197"/>
      <c r="AD725" s="197"/>
      <c r="AE725" s="44"/>
      <c r="AF725" s="197"/>
      <c r="AG725" s="197"/>
      <c r="AH725" s="44"/>
    </row>
    <row r="726" spans="1:34" s="26" customFormat="1" ht="76.5" customHeight="1">
      <c r="A726" s="141" t="s">
        <v>3816</v>
      </c>
      <c r="B726" s="51" t="s">
        <v>1734</v>
      </c>
      <c r="C726" s="51" t="s">
        <v>97</v>
      </c>
      <c r="D726" s="51" t="s">
        <v>97</v>
      </c>
      <c r="E726" s="181" t="s">
        <v>1815</v>
      </c>
      <c r="F726" s="54"/>
      <c r="G726" s="54"/>
      <c r="H726" s="170" t="s">
        <v>3035</v>
      </c>
      <c r="I726" s="44" t="s">
        <v>3034</v>
      </c>
      <c r="J726" s="44" t="s">
        <v>3124</v>
      </c>
      <c r="K726" s="44" t="s">
        <v>1909</v>
      </c>
      <c r="L726" s="44" t="s">
        <v>1910</v>
      </c>
      <c r="M726" s="44" t="s">
        <v>5</v>
      </c>
      <c r="N726" s="44"/>
      <c r="O726" s="43">
        <f>COUNTIF(Table48[[#This Row],[CMMI Comprehensive Primary Care Plus (CPC+)
Version Date: CY 2021]:[CMS Merit-based Incentive Payment System (MIPS)
Version Date: CY 2021]],"*yes*")</f>
        <v>0</v>
      </c>
      <c r="P726" s="197"/>
      <c r="Q726" s="197"/>
      <c r="R726" s="197"/>
      <c r="S726" s="197"/>
      <c r="T726" s="44"/>
      <c r="U726" s="197"/>
      <c r="V726" s="197"/>
      <c r="W726" s="197"/>
      <c r="X726" s="197"/>
      <c r="Y726" s="197"/>
      <c r="Z726" s="197"/>
      <c r="AA726" s="197"/>
      <c r="AB726" s="44"/>
      <c r="AC726" s="197"/>
      <c r="AD726" s="197"/>
      <c r="AE726" s="44"/>
      <c r="AF726" s="197"/>
      <c r="AG726" s="197"/>
      <c r="AH726" s="44" t="s">
        <v>1730</v>
      </c>
    </row>
    <row r="727" spans="1:34" s="26" customFormat="1" ht="76.5" customHeight="1">
      <c r="A727" s="141" t="s">
        <v>3817</v>
      </c>
      <c r="B727" s="51" t="s">
        <v>3818</v>
      </c>
      <c r="C727" s="51" t="s">
        <v>97</v>
      </c>
      <c r="D727" s="51" t="s">
        <v>97</v>
      </c>
      <c r="E727" s="181" t="s">
        <v>1995</v>
      </c>
      <c r="F727" s="54"/>
      <c r="G727" s="54"/>
      <c r="H727" s="170" t="s">
        <v>3819</v>
      </c>
      <c r="I727" s="44" t="s">
        <v>1911</v>
      </c>
      <c r="J727" s="44" t="s">
        <v>1921</v>
      </c>
      <c r="K727" s="44" t="s">
        <v>1909</v>
      </c>
      <c r="L727" s="44" t="s">
        <v>1920</v>
      </c>
      <c r="M727" s="44" t="s">
        <v>5</v>
      </c>
      <c r="N727" s="44"/>
      <c r="O727" s="43">
        <f>COUNTIF(Table48[[#This Row],[CMMI Comprehensive Primary Care Plus (CPC+)
Version Date: CY 2021]:[CMS Merit-based Incentive Payment System (MIPS)
Version Date: CY 2021]],"*yes*")</f>
        <v>0</v>
      </c>
      <c r="P727" s="197"/>
      <c r="Q727" s="197"/>
      <c r="R727" s="197"/>
      <c r="S727" s="197"/>
      <c r="T727" s="44"/>
      <c r="U727" s="197"/>
      <c r="V727" s="197"/>
      <c r="W727" s="197"/>
      <c r="X727" s="197"/>
      <c r="Y727" s="197"/>
      <c r="Z727" s="197"/>
      <c r="AA727" s="197"/>
      <c r="AB727" s="44"/>
      <c r="AC727" s="197"/>
      <c r="AD727" s="197"/>
      <c r="AE727" s="44"/>
      <c r="AF727" s="197"/>
      <c r="AG727" s="197"/>
      <c r="AH727" s="44"/>
    </row>
    <row r="728" spans="1:34" s="26" customFormat="1" ht="76.5" customHeight="1">
      <c r="A728" s="141" t="s">
        <v>3820</v>
      </c>
      <c r="B728" s="51" t="s">
        <v>3385</v>
      </c>
      <c r="C728" s="51" t="s">
        <v>97</v>
      </c>
      <c r="D728" s="51" t="s">
        <v>97</v>
      </c>
      <c r="E728" s="181" t="s">
        <v>3150</v>
      </c>
      <c r="F728" s="54"/>
      <c r="G728" s="54"/>
      <c r="H728" s="170" t="s">
        <v>3388</v>
      </c>
      <c r="I728" s="44" t="s">
        <v>1943</v>
      </c>
      <c r="J728" s="44" t="s">
        <v>97</v>
      </c>
      <c r="K728" s="44" t="s">
        <v>1909</v>
      </c>
      <c r="L728" s="44" t="s">
        <v>1950</v>
      </c>
      <c r="M728" s="44" t="s">
        <v>5</v>
      </c>
      <c r="N728" s="44"/>
      <c r="O728" s="43">
        <f>COUNTIF(Table48[[#This Row],[CMMI Comprehensive Primary Care Plus (CPC+)
Version Date: CY 2021]:[CMS Merit-based Incentive Payment System (MIPS)
Version Date: CY 2021]],"*yes*")</f>
        <v>0</v>
      </c>
      <c r="P728" s="197"/>
      <c r="Q728" s="197"/>
      <c r="R728" s="197"/>
      <c r="S728" s="197"/>
      <c r="T728" s="44"/>
      <c r="U728" s="197"/>
      <c r="V728" s="197"/>
      <c r="W728" s="197"/>
      <c r="X728" s="197"/>
      <c r="Y728" s="197"/>
      <c r="Z728" s="197"/>
      <c r="AA728" s="197"/>
      <c r="AB728" s="44"/>
      <c r="AC728" s="197"/>
      <c r="AD728" s="197" t="s">
        <v>1</v>
      </c>
      <c r="AE728" s="44"/>
      <c r="AF728" s="197"/>
      <c r="AG728" s="197"/>
      <c r="AH728" s="44"/>
    </row>
    <row r="729" spans="1:34" s="225" customFormat="1" ht="76.5" customHeight="1">
      <c r="A729" s="229" t="s">
        <v>2990</v>
      </c>
      <c r="B729" s="222" t="s">
        <v>2550</v>
      </c>
      <c r="C729" s="222" t="s">
        <v>97</v>
      </c>
      <c r="D729" s="223" t="s">
        <v>97</v>
      </c>
      <c r="E729" s="200" t="s">
        <v>1989</v>
      </c>
      <c r="F729" s="195" t="s">
        <v>2691</v>
      </c>
      <c r="G729" s="195"/>
      <c r="H729" s="201" t="s">
        <v>988</v>
      </c>
      <c r="I729" s="197" t="s">
        <v>1924</v>
      </c>
      <c r="J729" s="197" t="s">
        <v>1914</v>
      </c>
      <c r="K729" s="197" t="s">
        <v>1915</v>
      </c>
      <c r="L729" s="197" t="s">
        <v>1916</v>
      </c>
      <c r="M729" s="197" t="s">
        <v>327</v>
      </c>
      <c r="N729" s="197"/>
      <c r="O729" s="43">
        <f>COUNTIF(Table48[[#This Row],[CMMI Comprehensive Primary Care Plus (CPC+)
Version Date: CY 2021]:[CMS Merit-based Incentive Payment System (MIPS)
Version Date: CY 2021]],"*yes*")</f>
        <v>0</v>
      </c>
      <c r="P729" s="197"/>
      <c r="Q729" s="197"/>
      <c r="R729" s="197"/>
      <c r="S729" s="197"/>
      <c r="T729" s="197"/>
      <c r="U729" s="197"/>
      <c r="V729" s="197"/>
      <c r="W729" s="197"/>
      <c r="X729" s="197"/>
      <c r="Y729" s="197"/>
      <c r="Z729" s="197"/>
      <c r="AA729" s="197"/>
      <c r="AB729" s="197"/>
      <c r="AC729" s="197"/>
      <c r="AD729" s="197"/>
      <c r="AE729" s="197"/>
      <c r="AF729" s="197"/>
      <c r="AG729" s="197"/>
      <c r="AH729" s="197"/>
    </row>
    <row r="730" spans="1:34" s="26" customFormat="1" ht="76.5" customHeight="1">
      <c r="A730" s="141" t="s">
        <v>3822</v>
      </c>
      <c r="B730" s="51" t="s">
        <v>3438</v>
      </c>
      <c r="C730" s="51" t="s">
        <v>97</v>
      </c>
      <c r="D730" s="51" t="s">
        <v>97</v>
      </c>
      <c r="E730" s="181" t="s">
        <v>1969</v>
      </c>
      <c r="F730" s="54" t="s">
        <v>2724</v>
      </c>
      <c r="G730" s="54"/>
      <c r="H730" s="170" t="s">
        <v>3439</v>
      </c>
      <c r="I730" s="44" t="s">
        <v>1911</v>
      </c>
      <c r="J730" s="44" t="s">
        <v>1938</v>
      </c>
      <c r="K730" s="44" t="s">
        <v>1909</v>
      </c>
      <c r="L730" s="44" t="s">
        <v>1916</v>
      </c>
      <c r="M730" s="44" t="s">
        <v>1771</v>
      </c>
      <c r="N730" s="44"/>
      <c r="O730" s="43">
        <f>COUNTIF(Table48[[#This Row],[CMMI Comprehensive Primary Care Plus (CPC+)
Version Date: CY 2021]:[CMS Merit-based Incentive Payment System (MIPS)
Version Date: CY 2021]],"*yes*")</f>
        <v>1</v>
      </c>
      <c r="P730" s="197"/>
      <c r="Q730" s="197"/>
      <c r="R730" s="197"/>
      <c r="S730" s="197"/>
      <c r="T730" s="197"/>
      <c r="U730" s="197"/>
      <c r="V730" s="197"/>
      <c r="W730" s="197" t="s">
        <v>1</v>
      </c>
      <c r="X730" s="197"/>
      <c r="Y730" s="197"/>
      <c r="Z730" s="197"/>
      <c r="AA730" s="197"/>
      <c r="AB730" s="197"/>
      <c r="AC730" s="197"/>
      <c r="AD730" s="197"/>
      <c r="AE730" s="197"/>
      <c r="AF730" s="197"/>
      <c r="AG730" s="197"/>
      <c r="AH730" s="197"/>
    </row>
    <row r="731" spans="1:34" s="26" customFormat="1" ht="76.5" customHeight="1">
      <c r="A731" s="52" t="s">
        <v>3058</v>
      </c>
      <c r="B731" s="51" t="s">
        <v>2036</v>
      </c>
      <c r="C731" s="51" t="s">
        <v>97</v>
      </c>
      <c r="D731" s="53" t="s">
        <v>97</v>
      </c>
      <c r="E731" s="181" t="s">
        <v>97</v>
      </c>
      <c r="F731" s="54"/>
      <c r="G731" s="54"/>
      <c r="H731" s="170" t="s">
        <v>2036</v>
      </c>
      <c r="I731" s="44" t="s">
        <v>1924</v>
      </c>
      <c r="J731" s="44" t="s">
        <v>97</v>
      </c>
      <c r="K731" s="44" t="s">
        <v>1915</v>
      </c>
      <c r="L731" s="44" t="s">
        <v>1950</v>
      </c>
      <c r="M731" s="44" t="s">
        <v>5</v>
      </c>
      <c r="N731" s="44"/>
      <c r="O731" s="43">
        <f>COUNTIF(Table48[[#This Row],[CMMI Comprehensive Primary Care Plus (CPC+)
Version Date: CY 2021]:[CMS Merit-based Incentive Payment System (MIPS)
Version Date: CY 2021]],"*yes*")</f>
        <v>0</v>
      </c>
      <c r="P731" s="197"/>
      <c r="Q731" s="197"/>
      <c r="R731" s="197"/>
      <c r="S731" s="197"/>
      <c r="T731" s="197"/>
      <c r="U731" s="197"/>
      <c r="V731" s="197"/>
      <c r="W731" s="197"/>
      <c r="X731" s="197"/>
      <c r="Y731" s="197"/>
      <c r="Z731" s="197"/>
      <c r="AA731" s="197"/>
      <c r="AB731" s="197"/>
      <c r="AC731" s="197"/>
      <c r="AD731" s="197"/>
      <c r="AE731" s="197"/>
      <c r="AF731" s="197"/>
      <c r="AG731" s="197"/>
      <c r="AH731" s="197"/>
    </row>
    <row r="732" spans="1:34" s="26" customFormat="1" ht="76.5" customHeight="1">
      <c r="A732" s="141" t="s">
        <v>404</v>
      </c>
      <c r="B732" s="51" t="s">
        <v>959</v>
      </c>
      <c r="C732" s="51" t="s">
        <v>97</v>
      </c>
      <c r="D732" s="51" t="s">
        <v>97</v>
      </c>
      <c r="E732" s="181" t="s">
        <v>1969</v>
      </c>
      <c r="F732" s="54"/>
      <c r="G732" s="54"/>
      <c r="H732" s="170" t="s">
        <v>960</v>
      </c>
      <c r="I732" s="44" t="s">
        <v>1911</v>
      </c>
      <c r="J732" s="44" t="s">
        <v>1938</v>
      </c>
      <c r="K732" s="44" t="s">
        <v>1909</v>
      </c>
      <c r="L732" s="44" t="s">
        <v>1916</v>
      </c>
      <c r="M732" s="44" t="s">
        <v>1771</v>
      </c>
      <c r="N732" s="44"/>
      <c r="O732" s="43">
        <f>COUNTIF(Table48[[#This Row],[CMMI Comprehensive Primary Care Plus (CPC+)
Version Date: CY 2021]:[CMS Merit-based Incentive Payment System (MIPS)
Version Date: CY 2021]],"*yes*")</f>
        <v>0</v>
      </c>
      <c r="P732" s="197"/>
      <c r="Q732" s="197"/>
      <c r="R732" s="197"/>
      <c r="S732" s="197"/>
      <c r="T732" s="44"/>
      <c r="U732" s="197"/>
      <c r="V732" s="197"/>
      <c r="W732" s="197"/>
      <c r="X732" s="197"/>
      <c r="Y732" s="197"/>
      <c r="Z732" s="197"/>
      <c r="AA732" s="197"/>
      <c r="AB732" s="44"/>
      <c r="AC732" s="197"/>
      <c r="AD732" s="197"/>
      <c r="AE732" s="44"/>
      <c r="AF732" s="197"/>
      <c r="AG732" s="197"/>
      <c r="AH732" s="44"/>
    </row>
    <row r="733" spans="1:34" s="26" customFormat="1" ht="76.5" customHeight="1">
      <c r="A733" s="141" t="s">
        <v>3824</v>
      </c>
      <c r="B733" s="51" t="s">
        <v>961</v>
      </c>
      <c r="C733" s="51" t="s">
        <v>97</v>
      </c>
      <c r="D733" s="51" t="s">
        <v>97</v>
      </c>
      <c r="E733" s="181" t="s">
        <v>1969</v>
      </c>
      <c r="F733" s="54" t="s">
        <v>2727</v>
      </c>
      <c r="G733" s="54"/>
      <c r="H733" s="170" t="s">
        <v>962</v>
      </c>
      <c r="I733" s="44" t="s">
        <v>1911</v>
      </c>
      <c r="J733" s="44" t="s">
        <v>1938</v>
      </c>
      <c r="K733" s="44" t="s">
        <v>1909</v>
      </c>
      <c r="L733" s="44" t="s">
        <v>1916</v>
      </c>
      <c r="M733" s="44" t="s">
        <v>1771</v>
      </c>
      <c r="N733" s="44"/>
      <c r="O733" s="43">
        <f>COUNTIF(Table48[[#This Row],[CMMI Comprehensive Primary Care Plus (CPC+)
Version Date: CY 2021]:[CMS Merit-based Incentive Payment System (MIPS)
Version Date: CY 2021]],"*yes*")</f>
        <v>1</v>
      </c>
      <c r="P733" s="197"/>
      <c r="Q733" s="197"/>
      <c r="R733" s="197"/>
      <c r="S733" s="197"/>
      <c r="T733" s="44"/>
      <c r="U733" s="197"/>
      <c r="V733" s="197"/>
      <c r="W733" s="197" t="s">
        <v>1</v>
      </c>
      <c r="X733" s="197"/>
      <c r="Y733" s="197"/>
      <c r="Z733" s="197"/>
      <c r="AA733" s="197"/>
      <c r="AB733" s="44"/>
      <c r="AC733" s="197"/>
      <c r="AD733" s="197"/>
      <c r="AE733" s="44"/>
      <c r="AF733" s="197"/>
      <c r="AG733" s="197"/>
      <c r="AH733" s="44"/>
    </row>
    <row r="734" spans="1:34" s="26" customFormat="1" ht="76.5" customHeight="1">
      <c r="A734" s="141" t="s">
        <v>3825</v>
      </c>
      <c r="B734" s="51" t="s">
        <v>966</v>
      </c>
      <c r="C734" s="51" t="s">
        <v>97</v>
      </c>
      <c r="D734" s="51" t="s">
        <v>97</v>
      </c>
      <c r="E734" s="181" t="s">
        <v>1969</v>
      </c>
      <c r="F734" s="54" t="s">
        <v>2728</v>
      </c>
      <c r="G734" s="54"/>
      <c r="H734" s="170" t="s">
        <v>967</v>
      </c>
      <c r="I734" s="44" t="s">
        <v>1911</v>
      </c>
      <c r="J734" s="44" t="s">
        <v>1938</v>
      </c>
      <c r="K734" s="44" t="s">
        <v>1909</v>
      </c>
      <c r="L734" s="44" t="s">
        <v>1916</v>
      </c>
      <c r="M734" s="44" t="s">
        <v>1771</v>
      </c>
      <c r="N734" s="44"/>
      <c r="O734" s="43">
        <f>COUNTIF(Table48[[#This Row],[CMMI Comprehensive Primary Care Plus (CPC+)
Version Date: CY 2021]:[CMS Merit-based Incentive Payment System (MIPS)
Version Date: CY 2021]],"*yes*")</f>
        <v>0</v>
      </c>
      <c r="P734" s="197"/>
      <c r="Q734" s="197"/>
      <c r="R734" s="197"/>
      <c r="S734" s="197"/>
      <c r="T734" s="44"/>
      <c r="U734" s="197"/>
      <c r="V734" s="197"/>
      <c r="W734" s="197"/>
      <c r="X734" s="197"/>
      <c r="Y734" s="197"/>
      <c r="Z734" s="197"/>
      <c r="AA734" s="197"/>
      <c r="AB734" s="44"/>
      <c r="AC734" s="197"/>
      <c r="AD734" s="197"/>
      <c r="AE734" s="44"/>
      <c r="AF734" s="197"/>
      <c r="AG734" s="197"/>
      <c r="AH734" s="44"/>
    </row>
    <row r="735" spans="1:34" s="26" customFormat="1" ht="76.5" customHeight="1">
      <c r="A735" s="141" t="s">
        <v>3826</v>
      </c>
      <c r="B735" s="51" t="s">
        <v>963</v>
      </c>
      <c r="C735" s="51" t="s">
        <v>97</v>
      </c>
      <c r="D735" s="51" t="s">
        <v>97</v>
      </c>
      <c r="E735" s="181" t="s">
        <v>1969</v>
      </c>
      <c r="F735" s="54"/>
      <c r="G735" s="54"/>
      <c r="H735" s="170" t="s">
        <v>964</v>
      </c>
      <c r="I735" s="44" t="s">
        <v>1911</v>
      </c>
      <c r="J735" s="44" t="s">
        <v>1938</v>
      </c>
      <c r="K735" s="44" t="s">
        <v>1909</v>
      </c>
      <c r="L735" s="44" t="s">
        <v>1916</v>
      </c>
      <c r="M735" s="44" t="s">
        <v>1771</v>
      </c>
      <c r="N735" s="44"/>
      <c r="O735" s="43">
        <f>COUNTIF(Table48[[#This Row],[CMMI Comprehensive Primary Care Plus (CPC+)
Version Date: CY 2021]:[CMS Merit-based Incentive Payment System (MIPS)
Version Date: CY 2021]],"*yes*")</f>
        <v>0</v>
      </c>
      <c r="P735" s="197"/>
      <c r="Q735" s="197"/>
      <c r="R735" s="197"/>
      <c r="S735" s="197"/>
      <c r="T735" s="44"/>
      <c r="U735" s="197"/>
      <c r="V735" s="197"/>
      <c r="W735" s="197"/>
      <c r="X735" s="197"/>
      <c r="Y735" s="197"/>
      <c r="Z735" s="197"/>
      <c r="AA735" s="197"/>
      <c r="AB735" s="44"/>
      <c r="AC735" s="197"/>
      <c r="AD735" s="197"/>
      <c r="AE735" s="44"/>
      <c r="AF735" s="197"/>
      <c r="AG735" s="197"/>
      <c r="AH735" s="44"/>
    </row>
    <row r="736" spans="1:34" s="26" customFormat="1" ht="76.5" customHeight="1">
      <c r="A736" s="141" t="s">
        <v>3827</v>
      </c>
      <c r="B736" s="51" t="s">
        <v>965</v>
      </c>
      <c r="C736" s="51" t="s">
        <v>97</v>
      </c>
      <c r="D736" s="51" t="s">
        <v>97</v>
      </c>
      <c r="E736" s="181" t="s">
        <v>1969</v>
      </c>
      <c r="F736" s="54" t="s">
        <v>2730</v>
      </c>
      <c r="G736" s="54"/>
      <c r="H736" s="170" t="s">
        <v>1284</v>
      </c>
      <c r="I736" s="44" t="s">
        <v>1911</v>
      </c>
      <c r="J736" s="44" t="s">
        <v>1938</v>
      </c>
      <c r="K736" s="44" t="s">
        <v>1909</v>
      </c>
      <c r="L736" s="44" t="s">
        <v>1916</v>
      </c>
      <c r="M736" s="44" t="s">
        <v>1771</v>
      </c>
      <c r="N736" s="44"/>
      <c r="O736" s="43">
        <f>COUNTIF(Table48[[#This Row],[CMMI Comprehensive Primary Care Plus (CPC+)
Version Date: CY 2021]:[CMS Merit-based Incentive Payment System (MIPS)
Version Date: CY 2021]],"*yes*")</f>
        <v>1</v>
      </c>
      <c r="P736" s="197"/>
      <c r="Q736" s="197"/>
      <c r="R736" s="197"/>
      <c r="S736" s="197"/>
      <c r="T736" s="44"/>
      <c r="U736" s="197"/>
      <c r="V736" s="197"/>
      <c r="W736" s="197" t="s">
        <v>1</v>
      </c>
      <c r="X736" s="197"/>
      <c r="Y736" s="197"/>
      <c r="Z736" s="197"/>
      <c r="AA736" s="197"/>
      <c r="AB736" s="44"/>
      <c r="AC736" s="197"/>
      <c r="AD736" s="197"/>
      <c r="AE736" s="44"/>
      <c r="AF736" s="197"/>
      <c r="AG736" s="197"/>
      <c r="AH736" s="44"/>
    </row>
    <row r="737" spans="1:34" s="26" customFormat="1" ht="76.5" customHeight="1">
      <c r="A737" s="141" t="s">
        <v>3828</v>
      </c>
      <c r="B737" s="51" t="s">
        <v>2547</v>
      </c>
      <c r="C737" s="51" t="s">
        <v>97</v>
      </c>
      <c r="D737" s="51" t="s">
        <v>97</v>
      </c>
      <c r="E737" s="181" t="s">
        <v>1969</v>
      </c>
      <c r="F737" s="54" t="s">
        <v>2729</v>
      </c>
      <c r="G737" s="54"/>
      <c r="H737" s="170" t="s">
        <v>2548</v>
      </c>
      <c r="I737" s="44" t="s">
        <v>1911</v>
      </c>
      <c r="J737" s="44" t="s">
        <v>1938</v>
      </c>
      <c r="K737" s="44" t="s">
        <v>1909</v>
      </c>
      <c r="L737" s="44" t="s">
        <v>1916</v>
      </c>
      <c r="M737" s="44" t="s">
        <v>1771</v>
      </c>
      <c r="N737" s="44"/>
      <c r="O737" s="43">
        <f>COUNTIF(Table48[[#This Row],[CMMI Comprehensive Primary Care Plus (CPC+)
Version Date: CY 2021]:[CMS Merit-based Incentive Payment System (MIPS)
Version Date: CY 2021]],"*yes*")</f>
        <v>1</v>
      </c>
      <c r="P737" s="197"/>
      <c r="Q737" s="197"/>
      <c r="R737" s="197"/>
      <c r="S737" s="197"/>
      <c r="T737" s="44"/>
      <c r="U737" s="197"/>
      <c r="V737" s="197"/>
      <c r="W737" s="197" t="s">
        <v>1</v>
      </c>
      <c r="X737" s="197"/>
      <c r="Y737" s="197"/>
      <c r="Z737" s="197"/>
      <c r="AA737" s="197"/>
      <c r="AB737" s="44"/>
      <c r="AC737" s="197"/>
      <c r="AD737" s="197"/>
      <c r="AE737" s="44"/>
      <c r="AF737" s="197"/>
      <c r="AG737" s="197"/>
      <c r="AH737" s="44"/>
    </row>
    <row r="738" spans="1:34" s="26" customFormat="1" ht="76.5" customHeight="1">
      <c r="A738" s="141" t="s">
        <v>3829</v>
      </c>
      <c r="B738" s="51" t="s">
        <v>2105</v>
      </c>
      <c r="C738" s="51" t="s">
        <v>97</v>
      </c>
      <c r="D738" s="51" t="s">
        <v>97</v>
      </c>
      <c r="E738" s="181" t="s">
        <v>1980</v>
      </c>
      <c r="F738" s="54"/>
      <c r="G738" s="54"/>
      <c r="H738" s="170" t="s">
        <v>2155</v>
      </c>
      <c r="I738" s="44" t="s">
        <v>3034</v>
      </c>
      <c r="J738" s="44" t="s">
        <v>1917</v>
      </c>
      <c r="K738" s="44" t="s">
        <v>1915</v>
      </c>
      <c r="L738" s="44" t="s">
        <v>1916</v>
      </c>
      <c r="M738" s="44" t="s">
        <v>6</v>
      </c>
      <c r="N738" s="44"/>
      <c r="O738" s="43">
        <f>COUNTIF(Table48[[#This Row],[CMMI Comprehensive Primary Care Plus (CPC+)
Version Date: CY 2021]:[CMS Merit-based Incentive Payment System (MIPS)
Version Date: CY 2021]],"*yes*")</f>
        <v>0</v>
      </c>
      <c r="P738" s="197"/>
      <c r="Q738" s="197"/>
      <c r="R738" s="197"/>
      <c r="S738" s="197"/>
      <c r="T738" s="44"/>
      <c r="U738" s="197"/>
      <c r="V738" s="197"/>
      <c r="W738" s="197"/>
      <c r="X738" s="197"/>
      <c r="Y738" s="197"/>
      <c r="Z738" s="197"/>
      <c r="AA738" s="197"/>
      <c r="AB738" s="44"/>
      <c r="AC738" s="197"/>
      <c r="AD738" s="197"/>
      <c r="AE738" s="44"/>
      <c r="AF738" s="197"/>
      <c r="AG738" s="197"/>
      <c r="AH738" s="44"/>
    </row>
    <row r="739" spans="1:34" s="26" customFormat="1" ht="76.5" customHeight="1">
      <c r="A739" s="141" t="s">
        <v>3830</v>
      </c>
      <c r="B739" s="51" t="s">
        <v>2310</v>
      </c>
      <c r="C739" s="51" t="s">
        <v>97</v>
      </c>
      <c r="D739" s="51" t="s">
        <v>97</v>
      </c>
      <c r="E739" s="181" t="s">
        <v>1966</v>
      </c>
      <c r="F739" s="54"/>
      <c r="G739" s="54"/>
      <c r="H739" s="170" t="s">
        <v>2009</v>
      </c>
      <c r="I739" s="44" t="s">
        <v>1964</v>
      </c>
      <c r="J739" s="44" t="s">
        <v>97</v>
      </c>
      <c r="K739" s="44" t="s">
        <v>1927</v>
      </c>
      <c r="L739" s="44" t="s">
        <v>97</v>
      </c>
      <c r="M739" s="44" t="s">
        <v>327</v>
      </c>
      <c r="N739" s="44"/>
      <c r="O739" s="43">
        <f>COUNTIF(Table48[[#This Row],[CMMI Comprehensive Primary Care Plus (CPC+)
Version Date: CY 2021]:[CMS Merit-based Incentive Payment System (MIPS)
Version Date: CY 2021]],"*yes*")</f>
        <v>0</v>
      </c>
      <c r="P739" s="197"/>
      <c r="Q739" s="197"/>
      <c r="R739" s="197"/>
      <c r="S739" s="197"/>
      <c r="T739" s="44"/>
      <c r="U739" s="197"/>
      <c r="V739" s="197"/>
      <c r="W739" s="197"/>
      <c r="X739" s="197"/>
      <c r="Y739" s="197"/>
      <c r="Z739" s="197"/>
      <c r="AA739" s="197"/>
      <c r="AB739" s="44"/>
      <c r="AC739" s="197"/>
      <c r="AD739" s="197"/>
      <c r="AE739" s="44"/>
      <c r="AF739" s="197"/>
      <c r="AG739" s="197"/>
      <c r="AH739" s="44"/>
    </row>
    <row r="740" spans="1:34" ht="70">
      <c r="A740" s="141" t="s">
        <v>3831</v>
      </c>
      <c r="B740" s="51" t="s">
        <v>2312</v>
      </c>
      <c r="C740" s="51" t="s">
        <v>97</v>
      </c>
      <c r="D740" s="51" t="s">
        <v>97</v>
      </c>
      <c r="E740" s="181" t="s">
        <v>1667</v>
      </c>
      <c r="F740" s="54"/>
      <c r="G740" s="54"/>
      <c r="H740" s="170" t="s">
        <v>1783</v>
      </c>
      <c r="I740" s="44" t="s">
        <v>1964</v>
      </c>
      <c r="J740" s="44" t="s">
        <v>97</v>
      </c>
      <c r="K740" s="44" t="s">
        <v>1927</v>
      </c>
      <c r="L740" s="44" t="s">
        <v>97</v>
      </c>
      <c r="M740" s="44" t="s">
        <v>5</v>
      </c>
      <c r="N740" s="44"/>
      <c r="O740" s="43">
        <f>COUNTIF(Table48[[#This Row],[CMMI Comprehensive Primary Care Plus (CPC+)
Version Date: CY 2021]:[CMS Merit-based Incentive Payment System (MIPS)
Version Date: CY 2021]],"*yes*")</f>
        <v>0</v>
      </c>
      <c r="P740" s="197"/>
      <c r="Q740" s="197"/>
      <c r="R740" s="197"/>
      <c r="S740" s="197"/>
      <c r="T740" s="44"/>
      <c r="U740" s="197"/>
      <c r="V740" s="197"/>
      <c r="W740" s="197"/>
      <c r="X740" s="197"/>
      <c r="Y740" s="197"/>
      <c r="Z740" s="197"/>
      <c r="AA740" s="197"/>
      <c r="AB740" s="44"/>
      <c r="AC740" s="197"/>
      <c r="AD740" s="197"/>
      <c r="AE740" s="44"/>
      <c r="AF740" s="197"/>
      <c r="AG740" s="197"/>
      <c r="AH740" s="44"/>
    </row>
    <row r="741" spans="1:34" ht="70">
      <c r="A741" s="141" t="s">
        <v>3832</v>
      </c>
      <c r="B741" s="51" t="s">
        <v>2318</v>
      </c>
      <c r="C741" s="51" t="s">
        <v>97</v>
      </c>
      <c r="D741" s="51" t="s">
        <v>97</v>
      </c>
      <c r="E741" s="181" t="s">
        <v>1667</v>
      </c>
      <c r="F741" s="54"/>
      <c r="G741" s="54"/>
      <c r="H741" s="170" t="s">
        <v>1788</v>
      </c>
      <c r="I741" s="44" t="s">
        <v>1964</v>
      </c>
      <c r="J741" s="44" t="s">
        <v>1938</v>
      </c>
      <c r="K741" s="44" t="s">
        <v>1927</v>
      </c>
      <c r="L741" s="44" t="s">
        <v>1916</v>
      </c>
      <c r="M741" s="44" t="s">
        <v>327</v>
      </c>
      <c r="N741" s="44"/>
      <c r="O741" s="196">
        <f>COUNTIF(Table48[[#This Row],[CMMI Comprehensive Primary Care Plus (CPC+)
Version Date: CY 2021]:[CMS Merit-based Incentive Payment System (MIPS)
Version Date: CY 2021]],"*yes*")</f>
        <v>0</v>
      </c>
      <c r="P741" s="197"/>
      <c r="Q741" s="197"/>
      <c r="R741" s="197"/>
      <c r="S741" s="197"/>
      <c r="T741" s="44"/>
      <c r="U741" s="197"/>
      <c r="V741" s="197"/>
      <c r="W741" s="197"/>
      <c r="X741" s="197"/>
      <c r="Y741" s="197"/>
      <c r="Z741" s="197"/>
      <c r="AA741" s="197"/>
      <c r="AB741" s="44"/>
      <c r="AC741" s="197"/>
      <c r="AD741" s="197"/>
      <c r="AE741" s="44"/>
      <c r="AF741" s="197"/>
      <c r="AG741" s="197"/>
      <c r="AH741" s="44"/>
    </row>
    <row r="742" spans="1:34" ht="87.5">
      <c r="A742" s="141" t="s">
        <v>3833</v>
      </c>
      <c r="B742" s="51" t="s">
        <v>3381</v>
      </c>
      <c r="C742" s="51" t="s">
        <v>97</v>
      </c>
      <c r="D742" s="51" t="s">
        <v>97</v>
      </c>
      <c r="E742" s="181" t="s">
        <v>3382</v>
      </c>
      <c r="F742" s="54"/>
      <c r="G742" s="54"/>
      <c r="H742" s="170" t="s">
        <v>3409</v>
      </c>
      <c r="I742" s="44" t="s">
        <v>1964</v>
      </c>
      <c r="J742" s="44" t="s">
        <v>97</v>
      </c>
      <c r="K742" s="44" t="s">
        <v>1927</v>
      </c>
      <c r="L742" s="44" t="s">
        <v>97</v>
      </c>
      <c r="M742" s="44" t="s">
        <v>327</v>
      </c>
      <c r="N742" s="44"/>
      <c r="O742" s="196">
        <f>COUNTIF(Table48[[#This Row],[CMMI Comprehensive Primary Care Plus (CPC+)
Version Date: CY 2021]:[CMS Merit-based Incentive Payment System (MIPS)
Version Date: CY 2021]],"*yes*")</f>
        <v>0</v>
      </c>
      <c r="P742" s="197"/>
      <c r="Q742" s="197"/>
      <c r="R742" s="197"/>
      <c r="S742" s="197"/>
      <c r="T742" s="44"/>
      <c r="U742" s="197"/>
      <c r="V742" s="197"/>
      <c r="W742" s="197"/>
      <c r="X742" s="197"/>
      <c r="Y742" s="197"/>
      <c r="Z742" s="197"/>
      <c r="AA742" s="197"/>
      <c r="AB742" s="44"/>
      <c r="AC742" s="197"/>
      <c r="AD742" s="197"/>
      <c r="AE742" s="44" t="s">
        <v>1</v>
      </c>
      <c r="AF742" s="197"/>
      <c r="AG742" s="197"/>
      <c r="AH742" s="44"/>
    </row>
    <row r="743" spans="1:34" ht="192.5">
      <c r="A743" s="141" t="s">
        <v>405</v>
      </c>
      <c r="B743" s="51" t="s">
        <v>3834</v>
      </c>
      <c r="C743" s="51" t="s">
        <v>97</v>
      </c>
      <c r="D743" s="51" t="s">
        <v>97</v>
      </c>
      <c r="E743" s="181" t="s">
        <v>1980</v>
      </c>
      <c r="F743" s="54"/>
      <c r="G743" s="54"/>
      <c r="H743" s="170" t="s">
        <v>2149</v>
      </c>
      <c r="I743" s="44" t="s">
        <v>3034</v>
      </c>
      <c r="J743" s="44" t="s">
        <v>1919</v>
      </c>
      <c r="K743" s="44" t="s">
        <v>1909</v>
      </c>
      <c r="L743" s="44" t="s">
        <v>1916</v>
      </c>
      <c r="M743" s="44" t="s">
        <v>6</v>
      </c>
      <c r="N743" s="44"/>
      <c r="O743" s="196">
        <f>COUNTIF(Table48[[#This Row],[CMMI Comprehensive Primary Care Plus (CPC+)
Version Date: CY 2021]:[CMS Merit-based Incentive Payment System (MIPS)
Version Date: CY 2021]],"*yes*")</f>
        <v>0</v>
      </c>
      <c r="P743" s="197"/>
      <c r="Q743" s="197"/>
      <c r="R743" s="197"/>
      <c r="S743" s="197"/>
      <c r="T743" s="44"/>
      <c r="U743" s="197"/>
      <c r="V743" s="197"/>
      <c r="W743" s="197"/>
      <c r="X743" s="197"/>
      <c r="Y743" s="197"/>
      <c r="Z743" s="197"/>
      <c r="AA743" s="197"/>
      <c r="AB743" s="44"/>
      <c r="AC743" s="197"/>
      <c r="AD743" s="197"/>
      <c r="AE743" s="44"/>
      <c r="AF743" s="197"/>
      <c r="AG743" s="197"/>
      <c r="AH743" s="44"/>
    </row>
    <row r="744" spans="1:34" ht="87.5">
      <c r="A744" s="52" t="s">
        <v>3059</v>
      </c>
      <c r="B744" s="51" t="s">
        <v>3128</v>
      </c>
      <c r="C744" s="51" t="s">
        <v>97</v>
      </c>
      <c r="D744" s="51" t="s">
        <v>97</v>
      </c>
      <c r="E744" s="181" t="s">
        <v>1995</v>
      </c>
      <c r="F744" s="58"/>
      <c r="G744" s="58"/>
      <c r="H744" s="170" t="s">
        <v>3129</v>
      </c>
      <c r="I744" s="44" t="s">
        <v>1924</v>
      </c>
      <c r="J744" s="44" t="s">
        <v>97</v>
      </c>
      <c r="K744" s="44" t="s">
        <v>1909</v>
      </c>
      <c r="L744" s="44" t="s">
        <v>1916</v>
      </c>
      <c r="M744" s="44" t="s">
        <v>5</v>
      </c>
      <c r="N744" s="44"/>
      <c r="O744" s="43">
        <f>COUNTIF(Table48[[#This Row],[CMMI Comprehensive Primary Care Plus (CPC+)
Version Date: CY 2021]:[CMS Merit-based Incentive Payment System (MIPS)
Version Date: CY 2021]],"*yes*")</f>
        <v>0</v>
      </c>
      <c r="P744" s="197"/>
      <c r="Q744" s="197"/>
      <c r="R744" s="197"/>
      <c r="S744" s="197"/>
      <c r="T744" s="197"/>
      <c r="U744" s="197"/>
      <c r="V744" s="197"/>
      <c r="W744" s="197"/>
      <c r="X744" s="197"/>
      <c r="Y744" s="197"/>
      <c r="Z744" s="197"/>
      <c r="AA744" s="197"/>
      <c r="AB744" s="197"/>
      <c r="AC744" s="197"/>
      <c r="AD744" s="197"/>
      <c r="AE744" s="197"/>
      <c r="AF744" s="197"/>
      <c r="AG744" s="197"/>
      <c r="AH744" s="197"/>
    </row>
    <row r="745" spans="1:34" ht="280">
      <c r="A745" s="141" t="s">
        <v>3836</v>
      </c>
      <c r="B745" s="51" t="s">
        <v>3156</v>
      </c>
      <c r="C745" s="51" t="s">
        <v>97</v>
      </c>
      <c r="D745" s="51" t="s">
        <v>97</v>
      </c>
      <c r="E745" s="181" t="s">
        <v>1667</v>
      </c>
      <c r="F745" s="54"/>
      <c r="G745" s="54"/>
      <c r="H745" s="170" t="s">
        <v>3837</v>
      </c>
      <c r="I745" s="44" t="s">
        <v>1964</v>
      </c>
      <c r="J745" s="44" t="s">
        <v>97</v>
      </c>
      <c r="K745" s="44" t="s">
        <v>1927</v>
      </c>
      <c r="L745" s="44" t="s">
        <v>1950</v>
      </c>
      <c r="M745" s="44" t="s">
        <v>327</v>
      </c>
      <c r="N745" s="44"/>
      <c r="O745" s="196">
        <f>COUNTIF(Table48[[#This Row],[CMMI Comprehensive Primary Care Plus (CPC+)
Version Date: CY 2021]:[CMS Merit-based Incentive Payment System (MIPS)
Version Date: CY 2021]],"*yes*")</f>
        <v>0</v>
      </c>
      <c r="P745" s="197"/>
      <c r="Q745" s="197"/>
      <c r="R745" s="197"/>
      <c r="S745" s="197"/>
      <c r="T745" s="44"/>
      <c r="U745" s="197"/>
      <c r="V745" s="197"/>
      <c r="W745" s="197"/>
      <c r="X745" s="197"/>
      <c r="Y745" s="197"/>
      <c r="Z745" s="197"/>
      <c r="AA745" s="197"/>
      <c r="AB745" s="44"/>
      <c r="AC745" s="197"/>
      <c r="AD745" s="197"/>
      <c r="AE745" s="44"/>
      <c r="AF745" s="197"/>
      <c r="AG745" s="197"/>
      <c r="AH745" s="44"/>
    </row>
    <row r="746" spans="1:34" ht="140">
      <c r="A746" s="141" t="s">
        <v>3838</v>
      </c>
      <c r="B746" s="51" t="s">
        <v>3839</v>
      </c>
      <c r="C746" s="51" t="s">
        <v>97</v>
      </c>
      <c r="D746" s="51" t="s">
        <v>97</v>
      </c>
      <c r="E746" s="181" t="s">
        <v>3840</v>
      </c>
      <c r="F746" s="54"/>
      <c r="G746" s="54"/>
      <c r="H746" s="170" t="s">
        <v>3841</v>
      </c>
      <c r="I746" s="44" t="s">
        <v>1951</v>
      </c>
      <c r="J746" s="44" t="s">
        <v>97</v>
      </c>
      <c r="K746" s="44" t="s">
        <v>1913</v>
      </c>
      <c r="L746" s="44" t="s">
        <v>1950</v>
      </c>
      <c r="M746" s="44" t="s">
        <v>6</v>
      </c>
      <c r="N746" s="44"/>
      <c r="O746" s="196">
        <f>COUNTIF(Table48[[#This Row],[CMMI Comprehensive Primary Care Plus (CPC+)
Version Date: CY 2021]:[CMS Merit-based Incentive Payment System (MIPS)
Version Date: CY 2021]],"*yes*")</f>
        <v>0</v>
      </c>
      <c r="P746" s="197"/>
      <c r="Q746" s="197"/>
      <c r="R746" s="197"/>
      <c r="S746" s="197"/>
      <c r="T746" s="44"/>
      <c r="U746" s="197"/>
      <c r="V746" s="197"/>
      <c r="W746" s="197"/>
      <c r="X746" s="197"/>
      <c r="Y746" s="197"/>
      <c r="Z746" s="197"/>
      <c r="AA746" s="197"/>
      <c r="AB746" s="44"/>
      <c r="AC746" s="197"/>
      <c r="AD746" s="197"/>
      <c r="AE746" s="44"/>
      <c r="AF746" s="197"/>
      <c r="AG746" s="197"/>
      <c r="AH746" s="44"/>
    </row>
    <row r="747" spans="1:34" ht="35">
      <c r="A747" s="52" t="s">
        <v>3060</v>
      </c>
      <c r="B747" s="51" t="s">
        <v>1949</v>
      </c>
      <c r="C747" s="51" t="s">
        <v>97</v>
      </c>
      <c r="D747" s="51" t="s">
        <v>97</v>
      </c>
      <c r="E747" s="181" t="s">
        <v>97</v>
      </c>
      <c r="F747" s="58"/>
      <c r="G747" s="170"/>
      <c r="H747" s="44" t="s">
        <v>1949</v>
      </c>
      <c r="I747" s="44" t="s">
        <v>1924</v>
      </c>
      <c r="J747" s="44" t="s">
        <v>97</v>
      </c>
      <c r="K747" s="44" t="s">
        <v>1934</v>
      </c>
      <c r="L747" s="44" t="s">
        <v>1950</v>
      </c>
      <c r="M747" s="44" t="s">
        <v>5</v>
      </c>
      <c r="N747" s="44"/>
      <c r="O747" s="43">
        <f>COUNTIF(Table48[[#This Row],[CMMI Comprehensive Primary Care Plus (CPC+)
Version Date: CY 2021]:[CMS Merit-based Incentive Payment System (MIPS)
Version Date: CY 2021]],"*yes*")</f>
        <v>0</v>
      </c>
      <c r="P747" s="197"/>
      <c r="Q747" s="197"/>
      <c r="R747" s="197"/>
      <c r="S747" s="197"/>
      <c r="T747" s="197"/>
      <c r="U747" s="197"/>
      <c r="V747" s="197"/>
      <c r="W747" s="197"/>
      <c r="X747" s="197"/>
      <c r="Y747" s="197"/>
      <c r="Z747" s="197"/>
      <c r="AA747" s="197"/>
      <c r="AB747" s="197"/>
      <c r="AC747" s="197"/>
      <c r="AD747" s="197"/>
      <c r="AE747" s="197"/>
      <c r="AF747" s="197"/>
      <c r="AG747" s="197"/>
      <c r="AH747" s="197"/>
    </row>
    <row r="748" spans="1:34" ht="105">
      <c r="A748" s="141" t="s">
        <v>1731</v>
      </c>
      <c r="B748" s="51" t="s">
        <v>3703</v>
      </c>
      <c r="C748" s="51" t="s">
        <v>97</v>
      </c>
      <c r="D748" s="53" t="s">
        <v>97</v>
      </c>
      <c r="E748" s="181" t="s">
        <v>585</v>
      </c>
      <c r="F748" s="58"/>
      <c r="G748" s="58"/>
      <c r="H748" s="170" t="s">
        <v>3704</v>
      </c>
      <c r="I748" s="44" t="s">
        <v>1924</v>
      </c>
      <c r="J748" s="44" t="s">
        <v>1935</v>
      </c>
      <c r="K748" s="44" t="s">
        <v>1915</v>
      </c>
      <c r="L748" s="44" t="s">
        <v>2230</v>
      </c>
      <c r="M748" s="44" t="s">
        <v>1771</v>
      </c>
      <c r="N748" s="44" t="s">
        <v>1</v>
      </c>
      <c r="O748" s="43">
        <f>COUNTIF(Table48[[#This Row],[CMMI Comprehensive Primary Care Plus (CPC+)
Version Date: CY 2021]:[CMS Merit-based Incentive Payment System (MIPS)
Version Date: CY 2021]],"*yes*")</f>
        <v>0</v>
      </c>
      <c r="P748" s="197"/>
      <c r="Q748" s="197"/>
      <c r="R748" s="197"/>
      <c r="S748" s="197"/>
      <c r="T748" s="44"/>
      <c r="U748" s="197"/>
      <c r="V748" s="197"/>
      <c r="W748" s="197"/>
      <c r="X748" s="197"/>
      <c r="Y748" s="197"/>
      <c r="Z748" s="197"/>
      <c r="AA748" s="197"/>
      <c r="AB748" s="44"/>
      <c r="AC748" s="197"/>
      <c r="AD748" s="197"/>
      <c r="AE748" s="44"/>
      <c r="AF748" s="197"/>
      <c r="AG748" s="197"/>
      <c r="AH748" s="44"/>
    </row>
    <row r="749" spans="1:34" ht="70">
      <c r="A749" s="141" t="s">
        <v>1733</v>
      </c>
      <c r="B749" s="51" t="s">
        <v>3705</v>
      </c>
      <c r="C749" s="51" t="s">
        <v>97</v>
      </c>
      <c r="D749" s="51" t="s">
        <v>97</v>
      </c>
      <c r="E749" s="181" t="s">
        <v>3706</v>
      </c>
      <c r="F749" s="54"/>
      <c r="G749" s="54"/>
      <c r="H749" s="170" t="s">
        <v>3707</v>
      </c>
      <c r="I749" s="44" t="s">
        <v>1924</v>
      </c>
      <c r="J749" s="44" t="s">
        <v>1935</v>
      </c>
      <c r="K749" s="44" t="s">
        <v>1915</v>
      </c>
      <c r="L749" s="44" t="s">
        <v>2230</v>
      </c>
      <c r="M749" s="44" t="s">
        <v>1771</v>
      </c>
      <c r="N749" s="44" t="s">
        <v>1</v>
      </c>
      <c r="O749" s="196">
        <f>COUNTIF(Table48[[#This Row],[CMMI Comprehensive Primary Care Plus (CPC+)
Version Date: CY 2021]:[CMS Merit-based Incentive Payment System (MIPS)
Version Date: CY 2021]],"*yes*")</f>
        <v>0</v>
      </c>
      <c r="P749" s="197"/>
      <c r="Q749" s="197"/>
      <c r="R749" s="197"/>
      <c r="S749" s="197"/>
      <c r="T749" s="44"/>
      <c r="U749" s="197"/>
      <c r="V749" s="197"/>
      <c r="W749" s="197"/>
      <c r="X749" s="197"/>
      <c r="Y749" s="197"/>
      <c r="Z749" s="197"/>
      <c r="AA749" s="197"/>
      <c r="AB749" s="44"/>
      <c r="AC749" s="197"/>
      <c r="AD749" s="197"/>
      <c r="AE749" s="44"/>
      <c r="AF749" s="197"/>
      <c r="AG749" s="197"/>
      <c r="AH749" s="44"/>
    </row>
    <row r="750" spans="1:34" ht="122.5">
      <c r="A750" s="141" t="s">
        <v>3196</v>
      </c>
      <c r="B750" s="51" t="s">
        <v>2856</v>
      </c>
      <c r="C750" s="51" t="s">
        <v>97</v>
      </c>
      <c r="D750" s="51" t="s">
        <v>97</v>
      </c>
      <c r="E750" s="181" t="s">
        <v>1703</v>
      </c>
      <c r="F750" s="58"/>
      <c r="G750" s="58"/>
      <c r="H750" s="170" t="s">
        <v>2857</v>
      </c>
      <c r="I750" s="44" t="s">
        <v>1924</v>
      </c>
      <c r="J750" s="44" t="s">
        <v>1935</v>
      </c>
      <c r="K750" s="44" t="s">
        <v>1915</v>
      </c>
      <c r="L750" s="44" t="s">
        <v>2230</v>
      </c>
      <c r="M750" s="44" t="s">
        <v>327</v>
      </c>
      <c r="N750" s="44" t="s">
        <v>1</v>
      </c>
      <c r="O750" s="43">
        <f>COUNTIF(Table48[[#This Row],[CMMI Comprehensive Primary Care Plus (CPC+)
Version Date: CY 2021]:[CMS Merit-based Incentive Payment System (MIPS)
Version Date: CY 2021]],"*yes*")</f>
        <v>0</v>
      </c>
      <c r="P750" s="197"/>
      <c r="Q750" s="197"/>
      <c r="R750" s="197"/>
      <c r="S750" s="197"/>
      <c r="T750" s="197"/>
      <c r="U750" s="197"/>
      <c r="V750" s="197"/>
      <c r="W750" s="197"/>
      <c r="X750" s="197"/>
      <c r="Y750" s="197"/>
      <c r="Z750" s="197"/>
      <c r="AA750" s="197"/>
      <c r="AB750" s="197"/>
      <c r="AC750" s="197"/>
      <c r="AD750" s="197"/>
      <c r="AE750" s="197"/>
      <c r="AF750" s="197"/>
      <c r="AG750" s="197"/>
      <c r="AH750" s="197"/>
    </row>
    <row r="751" spans="1:34" ht="122.5">
      <c r="A751" s="141" t="s">
        <v>3849</v>
      </c>
      <c r="B751" s="51" t="s">
        <v>2326</v>
      </c>
      <c r="C751" s="51" t="s">
        <v>97</v>
      </c>
      <c r="D751" s="51" t="s">
        <v>97</v>
      </c>
      <c r="E751" s="181" t="s">
        <v>1947</v>
      </c>
      <c r="F751" s="54"/>
      <c r="G751" s="54"/>
      <c r="H751" s="170" t="s">
        <v>3015</v>
      </c>
      <c r="I751" s="44" t="s">
        <v>1940</v>
      </c>
      <c r="J751" s="44" t="s">
        <v>97</v>
      </c>
      <c r="K751" s="44" t="s">
        <v>1927</v>
      </c>
      <c r="L751" s="44" t="s">
        <v>1950</v>
      </c>
      <c r="M751" s="44" t="s">
        <v>2040</v>
      </c>
      <c r="N751" s="44"/>
      <c r="O751" s="196">
        <f>COUNTIF(Table48[[#This Row],[CMMI Comprehensive Primary Care Plus (CPC+)
Version Date: CY 2021]:[CMS Merit-based Incentive Payment System (MIPS)
Version Date: CY 2021]],"*yes*")</f>
        <v>0</v>
      </c>
      <c r="P751" s="197"/>
      <c r="Q751" s="197"/>
      <c r="R751" s="197"/>
      <c r="S751" s="197"/>
      <c r="T751" s="44"/>
      <c r="U751" s="197"/>
      <c r="V751" s="197"/>
      <c r="W751" s="197"/>
      <c r="X751" s="197"/>
      <c r="Y751" s="197"/>
      <c r="Z751" s="197"/>
      <c r="AA751" s="197"/>
      <c r="AB751" s="44"/>
      <c r="AC751" s="197"/>
      <c r="AD751" s="197"/>
      <c r="AE751" s="44"/>
      <c r="AF751" s="197"/>
      <c r="AG751" s="197"/>
      <c r="AH751" s="44"/>
    </row>
    <row r="752" spans="1:34" ht="409.5">
      <c r="A752" s="229" t="s">
        <v>3464</v>
      </c>
      <c r="B752" s="51" t="s">
        <v>292</v>
      </c>
      <c r="C752" s="51" t="s">
        <v>97</v>
      </c>
      <c r="D752" s="51" t="s">
        <v>97</v>
      </c>
      <c r="E752" s="181" t="s">
        <v>2002</v>
      </c>
      <c r="F752" s="198"/>
      <c r="G752" s="58"/>
      <c r="H752" s="170" t="s">
        <v>3776</v>
      </c>
      <c r="I752" s="44" t="s">
        <v>1924</v>
      </c>
      <c r="J752" s="44" t="s">
        <v>1914</v>
      </c>
      <c r="K752" s="44" t="s">
        <v>1915</v>
      </c>
      <c r="L752" s="44" t="s">
        <v>1916</v>
      </c>
      <c r="M752" s="197" t="s">
        <v>6</v>
      </c>
      <c r="N752" s="44"/>
      <c r="O752" s="43">
        <f>COUNTIF(Table48[[#This Row],[CMMI Comprehensive Primary Care Plus (CPC+)
Version Date: CY 2021]:[CMS Merit-based Incentive Payment System (MIPS)
Version Date: CY 2021]],"*yes*")</f>
        <v>0</v>
      </c>
      <c r="P752" s="197"/>
      <c r="Q752" s="197"/>
      <c r="R752" s="197"/>
      <c r="S752" s="197"/>
      <c r="T752" s="197"/>
      <c r="U752" s="197"/>
      <c r="V752" s="197"/>
      <c r="W752" s="197"/>
      <c r="X752" s="197"/>
      <c r="Y752" s="197"/>
      <c r="Z752" s="197"/>
      <c r="AA752" s="197"/>
      <c r="AB752" s="197"/>
      <c r="AC752" s="197"/>
      <c r="AD752" s="197"/>
      <c r="AE752" s="44"/>
      <c r="AF752" s="197"/>
      <c r="AG752" s="197"/>
      <c r="AH752" s="197"/>
    </row>
    <row r="753" spans="1:34" ht="192.5">
      <c r="A753" s="141" t="s">
        <v>1366</v>
      </c>
      <c r="B753" s="51" t="s">
        <v>971</v>
      </c>
      <c r="C753" s="51" t="s">
        <v>97</v>
      </c>
      <c r="D753" s="53" t="s">
        <v>97</v>
      </c>
      <c r="E753" s="181" t="s">
        <v>1985</v>
      </c>
      <c r="F753" s="58" t="s">
        <v>2566</v>
      </c>
      <c r="G753" s="58"/>
      <c r="H753" s="170" t="s">
        <v>1827</v>
      </c>
      <c r="I753" s="44" t="s">
        <v>3023</v>
      </c>
      <c r="J753" s="44" t="s">
        <v>1923</v>
      </c>
      <c r="K753" s="44" t="s">
        <v>1909</v>
      </c>
      <c r="L753" s="44" t="s">
        <v>1916</v>
      </c>
      <c r="M753" s="44" t="s">
        <v>1771</v>
      </c>
      <c r="N753" s="44"/>
      <c r="O753" s="43">
        <f>COUNTIF(Table48[[#This Row],[CMMI Comprehensive Primary Care Plus (CPC+)
Version Date: CY 2021]:[CMS Merit-based Incentive Payment System (MIPS)
Version Date: CY 2021]],"*yes*")</f>
        <v>0</v>
      </c>
      <c r="P753" s="197"/>
      <c r="Q753" s="197"/>
      <c r="R753" s="197"/>
      <c r="S753" s="197"/>
      <c r="T753" s="197"/>
      <c r="U753" s="197"/>
      <c r="V753" s="197"/>
      <c r="W753" s="197"/>
      <c r="X753" s="197"/>
      <c r="Y753" s="197"/>
      <c r="Z753" s="197"/>
      <c r="AA753" s="197"/>
      <c r="AB753" s="197"/>
      <c r="AC753" s="197"/>
      <c r="AD753" s="197"/>
      <c r="AE753" s="197"/>
      <c r="AF753" s="197"/>
      <c r="AG753" s="197"/>
      <c r="AH753" s="197"/>
    </row>
    <row r="754" spans="1:34" ht="140">
      <c r="A754" s="141" t="s">
        <v>406</v>
      </c>
      <c r="B754" s="51" t="s">
        <v>3050</v>
      </c>
      <c r="C754" s="51" t="s">
        <v>97</v>
      </c>
      <c r="D754" s="51" t="s">
        <v>97</v>
      </c>
      <c r="E754" s="181" t="s">
        <v>3048</v>
      </c>
      <c r="F754" s="54"/>
      <c r="G754" s="54"/>
      <c r="H754" s="170" t="s">
        <v>3053</v>
      </c>
      <c r="I754" s="44" t="s">
        <v>1940</v>
      </c>
      <c r="J754" s="44" t="s">
        <v>1925</v>
      </c>
      <c r="K754" s="44" t="s">
        <v>1909</v>
      </c>
      <c r="L754" s="44" t="s">
        <v>1950</v>
      </c>
      <c r="M754" s="44" t="s">
        <v>5</v>
      </c>
      <c r="N754" s="44"/>
      <c r="O754" s="196">
        <f>COUNTIF(Table48[[#This Row],[CMMI Comprehensive Primary Care Plus (CPC+)
Version Date: CY 2021]:[CMS Merit-based Incentive Payment System (MIPS)
Version Date: CY 2021]],"*yes*")</f>
        <v>0</v>
      </c>
      <c r="P754" s="197"/>
      <c r="Q754" s="197"/>
      <c r="R754" s="197"/>
      <c r="S754" s="197"/>
      <c r="T754" s="44"/>
      <c r="U754" s="197"/>
      <c r="V754" s="197"/>
      <c r="W754" s="197"/>
      <c r="X754" s="197"/>
      <c r="Y754" s="197"/>
      <c r="Z754" s="197"/>
      <c r="AA754" s="197"/>
      <c r="AB754" s="44"/>
      <c r="AC754" s="197"/>
      <c r="AD754" s="197"/>
      <c r="AE754" s="44"/>
      <c r="AF754" s="197"/>
      <c r="AG754" s="197"/>
      <c r="AH754" s="44" t="s">
        <v>1</v>
      </c>
    </row>
    <row r="755" spans="1:34" ht="367.5">
      <c r="A755" s="141" t="s">
        <v>3853</v>
      </c>
      <c r="B755" s="51" t="s">
        <v>3854</v>
      </c>
      <c r="C755" s="51" t="s">
        <v>97</v>
      </c>
      <c r="D755" s="51" t="s">
        <v>97</v>
      </c>
      <c r="E755" s="181" t="s">
        <v>1995</v>
      </c>
      <c r="F755" s="54"/>
      <c r="G755" s="54"/>
      <c r="H755" s="170" t="s">
        <v>1814</v>
      </c>
      <c r="I755" s="44" t="s">
        <v>1951</v>
      </c>
      <c r="J755" s="44" t="s">
        <v>97</v>
      </c>
      <c r="K755" s="44" t="s">
        <v>1913</v>
      </c>
      <c r="L755" s="44" t="s">
        <v>2399</v>
      </c>
      <c r="M755" s="44" t="s">
        <v>6</v>
      </c>
      <c r="N755" s="44"/>
      <c r="O755" s="196">
        <f>COUNTIF(Table48[[#This Row],[CMMI Comprehensive Primary Care Plus (CPC+)
Version Date: CY 2021]:[CMS Merit-based Incentive Payment System (MIPS)
Version Date: CY 2021]],"*yes*")</f>
        <v>0</v>
      </c>
      <c r="P755" s="197"/>
      <c r="Q755" s="197"/>
      <c r="R755" s="197"/>
      <c r="S755" s="197"/>
      <c r="T755" s="44"/>
      <c r="U755" s="197"/>
      <c r="V755" s="197"/>
      <c r="W755" s="197"/>
      <c r="X755" s="197"/>
      <c r="Y755" s="197"/>
      <c r="Z755" s="197"/>
      <c r="AA755" s="197"/>
      <c r="AB755" s="44"/>
      <c r="AC755" s="197"/>
      <c r="AD755" s="197"/>
      <c r="AE755" s="44"/>
      <c r="AF755" s="197"/>
      <c r="AG755" s="197"/>
      <c r="AH755" s="44"/>
    </row>
    <row r="756" spans="1:34" ht="87.5">
      <c r="A756" s="141" t="s">
        <v>3855</v>
      </c>
      <c r="B756" s="51" t="s">
        <v>3856</v>
      </c>
      <c r="C756" s="51" t="s">
        <v>97</v>
      </c>
      <c r="D756" s="51" t="s">
        <v>97</v>
      </c>
      <c r="E756" s="181" t="s">
        <v>3857</v>
      </c>
      <c r="F756" s="54"/>
      <c r="G756" s="54"/>
      <c r="H756" s="170" t="s">
        <v>3858</v>
      </c>
      <c r="I756" s="44" t="s">
        <v>1951</v>
      </c>
      <c r="J756" s="44" t="s">
        <v>97</v>
      </c>
      <c r="K756" s="44" t="s">
        <v>1913</v>
      </c>
      <c r="L756" s="44" t="s">
        <v>1910</v>
      </c>
      <c r="M756" s="44" t="s">
        <v>6</v>
      </c>
      <c r="N756" s="44"/>
      <c r="O756" s="196">
        <f>COUNTIF(Table48[[#This Row],[CMMI Comprehensive Primary Care Plus (CPC+)
Version Date: CY 2021]:[CMS Merit-based Incentive Payment System (MIPS)
Version Date: CY 2021]],"*yes*")</f>
        <v>0</v>
      </c>
      <c r="P756" s="197"/>
      <c r="Q756" s="197"/>
      <c r="R756" s="197"/>
      <c r="S756" s="197"/>
      <c r="T756" s="44"/>
      <c r="U756" s="197"/>
      <c r="V756" s="197"/>
      <c r="W756" s="197"/>
      <c r="X756" s="197"/>
      <c r="Y756" s="197"/>
      <c r="Z756" s="197"/>
      <c r="AA756" s="197"/>
      <c r="AB756" s="44"/>
      <c r="AC756" s="197"/>
      <c r="AD756" s="197"/>
      <c r="AE756" s="44"/>
      <c r="AF756" s="197"/>
      <c r="AG756" s="197"/>
      <c r="AH756" s="44"/>
    </row>
    <row r="757" spans="1:34" ht="140">
      <c r="A757" s="141" t="s">
        <v>3859</v>
      </c>
      <c r="B757" s="51" t="s">
        <v>3418</v>
      </c>
      <c r="C757" s="51" t="s">
        <v>97</v>
      </c>
      <c r="D757" s="51" t="s">
        <v>97</v>
      </c>
      <c r="E757" s="181" t="s">
        <v>1685</v>
      </c>
      <c r="F757" s="54" t="s">
        <v>2733</v>
      </c>
      <c r="G757" s="54"/>
      <c r="H757" s="170" t="s">
        <v>3860</v>
      </c>
      <c r="I757" s="44" t="s">
        <v>1911</v>
      </c>
      <c r="J757" s="44" t="s">
        <v>1929</v>
      </c>
      <c r="K757" s="44" t="s">
        <v>1909</v>
      </c>
      <c r="L757" s="44" t="s">
        <v>1910</v>
      </c>
      <c r="M757" s="44" t="s">
        <v>1771</v>
      </c>
      <c r="N757" s="44" t="s">
        <v>1</v>
      </c>
      <c r="O757" s="196">
        <f>COUNTIF(Table48[[#This Row],[CMMI Comprehensive Primary Care Plus (CPC+)
Version Date: CY 2021]:[CMS Merit-based Incentive Payment System (MIPS)
Version Date: CY 2021]],"*yes*")</f>
        <v>0</v>
      </c>
      <c r="P757" s="197"/>
      <c r="Q757" s="197"/>
      <c r="R757" s="197"/>
      <c r="S757" s="197"/>
      <c r="T757" s="44"/>
      <c r="U757" s="197"/>
      <c r="V757" s="197"/>
      <c r="W757" s="197"/>
      <c r="X757" s="197"/>
      <c r="Y757" s="197"/>
      <c r="Z757" s="197"/>
      <c r="AA757" s="197"/>
      <c r="AB757" s="44"/>
      <c r="AC757" s="197"/>
      <c r="AD757" s="197"/>
      <c r="AE757" s="44"/>
      <c r="AF757" s="197"/>
      <c r="AG757" s="197"/>
      <c r="AH757" s="44"/>
    </row>
    <row r="758" spans="1:34" ht="192.5">
      <c r="A758" s="229" t="s">
        <v>3471</v>
      </c>
      <c r="B758" s="51" t="s">
        <v>2223</v>
      </c>
      <c r="C758" s="51" t="s">
        <v>97</v>
      </c>
      <c r="D758" s="53" t="s">
        <v>97</v>
      </c>
      <c r="E758" s="181" t="s">
        <v>1995</v>
      </c>
      <c r="F758" s="198"/>
      <c r="G758" s="58"/>
      <c r="H758" s="170" t="s">
        <v>2234</v>
      </c>
      <c r="I758" s="44" t="s">
        <v>3023</v>
      </c>
      <c r="J758" s="44" t="s">
        <v>1923</v>
      </c>
      <c r="K758" s="44" t="s">
        <v>1909</v>
      </c>
      <c r="L758" s="44" t="s">
        <v>1950</v>
      </c>
      <c r="M758" s="44" t="s">
        <v>5</v>
      </c>
      <c r="N758" s="44"/>
      <c r="O758" s="43">
        <f>COUNTIF(Table48[[#This Row],[CMMI Comprehensive Primary Care Plus (CPC+)
Version Date: CY 2021]:[CMS Merit-based Incentive Payment System (MIPS)
Version Date: CY 2021]],"*yes*")</f>
        <v>0</v>
      </c>
      <c r="P758" s="197"/>
      <c r="Q758" s="197"/>
      <c r="R758" s="197"/>
      <c r="S758" s="197"/>
      <c r="T758" s="197"/>
      <c r="U758" s="197"/>
      <c r="V758" s="197"/>
      <c r="W758" s="197"/>
      <c r="X758" s="197"/>
      <c r="Y758" s="197"/>
      <c r="Z758" s="197"/>
      <c r="AA758" s="197"/>
      <c r="AB758" s="197"/>
      <c r="AC758" s="197"/>
      <c r="AD758" s="197"/>
      <c r="AE758" s="197"/>
      <c r="AF758" s="197"/>
      <c r="AG758" s="197"/>
      <c r="AH758" s="197"/>
    </row>
    <row r="759" spans="1:34" ht="140">
      <c r="A759" s="141" t="s">
        <v>3863</v>
      </c>
      <c r="B759" s="51" t="s">
        <v>3864</v>
      </c>
      <c r="C759" s="51" t="s">
        <v>97</v>
      </c>
      <c r="D759" s="51" t="s">
        <v>97</v>
      </c>
      <c r="E759" s="181" t="s">
        <v>1703</v>
      </c>
      <c r="F759" s="54"/>
      <c r="G759" s="54"/>
      <c r="H759" s="170" t="s">
        <v>3865</v>
      </c>
      <c r="I759" s="44" t="s">
        <v>3034</v>
      </c>
      <c r="J759" s="44" t="s">
        <v>1917</v>
      </c>
      <c r="K759" s="44" t="s">
        <v>1909</v>
      </c>
      <c r="L759" s="44" t="s">
        <v>1910</v>
      </c>
      <c r="M759" s="44" t="s">
        <v>1771</v>
      </c>
      <c r="N759" s="44"/>
      <c r="O759" s="196">
        <f>COUNTIF(Table48[[#This Row],[CMMI Comprehensive Primary Care Plus (CPC+)
Version Date: CY 2021]:[CMS Merit-based Incentive Payment System (MIPS)
Version Date: CY 2021]],"*yes*")</f>
        <v>0</v>
      </c>
      <c r="P759" s="197"/>
      <c r="Q759" s="197"/>
      <c r="R759" s="197"/>
      <c r="S759" s="197"/>
      <c r="T759" s="44"/>
      <c r="U759" s="197"/>
      <c r="V759" s="197"/>
      <c r="W759" s="197"/>
      <c r="X759" s="197"/>
      <c r="Y759" s="197"/>
      <c r="Z759" s="197"/>
      <c r="AA759" s="197"/>
      <c r="AB759" s="44"/>
      <c r="AC759" s="197"/>
      <c r="AD759" s="197"/>
      <c r="AE759" s="44"/>
      <c r="AF759" s="197"/>
      <c r="AG759" s="197"/>
      <c r="AH759" s="44"/>
    </row>
    <row r="760" spans="1:34" ht="70">
      <c r="A760" s="141" t="s">
        <v>3866</v>
      </c>
      <c r="B760" s="51" t="s">
        <v>3867</v>
      </c>
      <c r="C760" s="51" t="s">
        <v>97</v>
      </c>
      <c r="D760" s="51" t="s">
        <v>97</v>
      </c>
      <c r="E760" s="181" t="s">
        <v>1652</v>
      </c>
      <c r="F760" s="54" t="s">
        <v>2735</v>
      </c>
      <c r="G760" s="54"/>
      <c r="H760" s="170" t="s">
        <v>1801</v>
      </c>
      <c r="I760" s="44" t="s">
        <v>1911</v>
      </c>
      <c r="J760" s="44" t="s">
        <v>1953</v>
      </c>
      <c r="K760" s="44" t="s">
        <v>1909</v>
      </c>
      <c r="L760" s="44" t="s">
        <v>1916</v>
      </c>
      <c r="M760" s="44" t="s">
        <v>327</v>
      </c>
      <c r="N760" s="44"/>
      <c r="O760" s="196">
        <f>COUNTIF(Table48[[#This Row],[CMMI Comprehensive Primary Care Plus (CPC+)
Version Date: CY 2021]:[CMS Merit-based Incentive Payment System (MIPS)
Version Date: CY 2021]],"*yes*")</f>
        <v>0</v>
      </c>
      <c r="P760" s="197"/>
      <c r="Q760" s="197"/>
      <c r="R760" s="197"/>
      <c r="S760" s="197"/>
      <c r="T760" s="44"/>
      <c r="U760" s="197"/>
      <c r="V760" s="197"/>
      <c r="W760" s="197"/>
      <c r="X760" s="197"/>
      <c r="Y760" s="197"/>
      <c r="Z760" s="197"/>
      <c r="AA760" s="197"/>
      <c r="AB760" s="44"/>
      <c r="AC760" s="197"/>
      <c r="AD760" s="197"/>
      <c r="AE760" s="44"/>
      <c r="AF760" s="197"/>
      <c r="AG760" s="197"/>
      <c r="AH760" s="44"/>
    </row>
    <row r="761" spans="1:34" ht="70">
      <c r="A761" s="141" t="s">
        <v>3868</v>
      </c>
      <c r="B761" s="51" t="s">
        <v>3869</v>
      </c>
      <c r="C761" s="51" t="s">
        <v>97</v>
      </c>
      <c r="D761" s="51" t="s">
        <v>97</v>
      </c>
      <c r="E761" s="181" t="s">
        <v>1652</v>
      </c>
      <c r="F761" s="54" t="s">
        <v>2736</v>
      </c>
      <c r="G761" s="54"/>
      <c r="H761" s="170" t="s">
        <v>1802</v>
      </c>
      <c r="I761" s="44" t="s">
        <v>1911</v>
      </c>
      <c r="J761" s="44" t="s">
        <v>1953</v>
      </c>
      <c r="K761" s="44" t="s">
        <v>1909</v>
      </c>
      <c r="L761" s="44" t="s">
        <v>1916</v>
      </c>
      <c r="M761" s="44" t="s">
        <v>1771</v>
      </c>
      <c r="N761" s="44"/>
      <c r="O761" s="196">
        <f>COUNTIF(Table48[[#This Row],[CMMI Comprehensive Primary Care Plus (CPC+)
Version Date: CY 2021]:[CMS Merit-based Incentive Payment System (MIPS)
Version Date: CY 2021]],"*yes*")</f>
        <v>1</v>
      </c>
      <c r="P761" s="197"/>
      <c r="Q761" s="197"/>
      <c r="R761" s="197"/>
      <c r="S761" s="197"/>
      <c r="T761" s="44"/>
      <c r="U761" s="197"/>
      <c r="V761" s="197"/>
      <c r="W761" s="197" t="s">
        <v>1</v>
      </c>
      <c r="X761" s="197"/>
      <c r="Y761" s="197"/>
      <c r="Z761" s="197"/>
      <c r="AA761" s="197"/>
      <c r="AB761" s="44"/>
      <c r="AC761" s="197"/>
      <c r="AD761" s="197"/>
      <c r="AE761" s="44"/>
      <c r="AF761" s="197"/>
      <c r="AG761" s="197"/>
      <c r="AH761" s="44"/>
    </row>
    <row r="762" spans="1:34" ht="105">
      <c r="A762" s="141" t="s">
        <v>3871</v>
      </c>
      <c r="B762" s="51" t="s">
        <v>1856</v>
      </c>
      <c r="C762" s="51" t="s">
        <v>97</v>
      </c>
      <c r="D762" s="51" t="s">
        <v>97</v>
      </c>
      <c r="E762" s="181" t="s">
        <v>1859</v>
      </c>
      <c r="F762" s="54"/>
      <c r="G762" s="54"/>
      <c r="H762" s="170" t="s">
        <v>1858</v>
      </c>
      <c r="I762" s="44" t="s">
        <v>1963</v>
      </c>
      <c r="J762" s="44" t="s">
        <v>97</v>
      </c>
      <c r="K762" s="44" t="s">
        <v>1934</v>
      </c>
      <c r="L762" s="44" t="s">
        <v>1950</v>
      </c>
      <c r="M762" s="44" t="s">
        <v>5</v>
      </c>
      <c r="N762" s="44"/>
      <c r="O762" s="196">
        <f>COUNTIF(Table48[[#This Row],[CMMI Comprehensive Primary Care Plus (CPC+)
Version Date: CY 2021]:[CMS Merit-based Incentive Payment System (MIPS)
Version Date: CY 2021]],"*yes*")</f>
        <v>0</v>
      </c>
      <c r="P762" s="197"/>
      <c r="Q762" s="197"/>
      <c r="R762" s="197"/>
      <c r="S762" s="197"/>
      <c r="T762" s="197"/>
      <c r="U762" s="197"/>
      <c r="V762" s="197"/>
      <c r="W762" s="197"/>
      <c r="X762" s="197"/>
      <c r="Y762" s="197"/>
      <c r="Z762" s="197"/>
      <c r="AA762" s="197"/>
      <c r="AB762" s="197"/>
      <c r="AC762" s="197"/>
      <c r="AD762" s="197"/>
      <c r="AE762" s="197"/>
      <c r="AF762" s="197"/>
      <c r="AG762" s="197"/>
      <c r="AH762" s="197"/>
    </row>
    <row r="763" spans="1:34" ht="262.5">
      <c r="A763" s="141" t="s">
        <v>3851</v>
      </c>
      <c r="B763" s="51" t="s">
        <v>2030</v>
      </c>
      <c r="C763" s="51" t="s">
        <v>97</v>
      </c>
      <c r="D763" s="53" t="s">
        <v>97</v>
      </c>
      <c r="E763" s="181" t="s">
        <v>2034</v>
      </c>
      <c r="F763" s="58"/>
      <c r="G763" s="58"/>
      <c r="H763" s="170" t="s">
        <v>3852</v>
      </c>
      <c r="I763" s="44" t="s">
        <v>97</v>
      </c>
      <c r="J763" s="44" t="s">
        <v>1923</v>
      </c>
      <c r="K763" s="44" t="s">
        <v>1915</v>
      </c>
      <c r="L763" s="44" t="s">
        <v>1950</v>
      </c>
      <c r="M763" s="44" t="s">
        <v>6</v>
      </c>
      <c r="N763" s="44"/>
      <c r="O763" s="196">
        <f>COUNTIF(Table48[[#This Row],[CMMI Comprehensive Primary Care Plus (CPC+)
Version Date: CY 2021]:[CMS Merit-based Incentive Payment System (MIPS)
Version Date: CY 2021]],"*yes*")</f>
        <v>0</v>
      </c>
      <c r="P763" s="197"/>
      <c r="Q763" s="197"/>
      <c r="R763" s="197"/>
      <c r="S763" s="197"/>
      <c r="T763" s="44"/>
      <c r="U763" s="197"/>
      <c r="V763" s="197"/>
      <c r="W763" s="197"/>
      <c r="X763" s="197"/>
      <c r="Y763" s="197"/>
      <c r="Z763" s="197"/>
      <c r="AA763" s="197"/>
      <c r="AB763" s="44"/>
      <c r="AC763" s="197"/>
      <c r="AD763" s="197"/>
      <c r="AE763" s="44"/>
      <c r="AF763" s="197"/>
      <c r="AG763" s="197"/>
      <c r="AH763" s="44"/>
    </row>
    <row r="764" spans="1:34" ht="192.5">
      <c r="A764" s="141" t="s">
        <v>407</v>
      </c>
      <c r="B764" s="51" t="s">
        <v>2122</v>
      </c>
      <c r="C764" s="51" t="s">
        <v>97</v>
      </c>
      <c r="D764" s="51" t="s">
        <v>97</v>
      </c>
      <c r="E764" s="181" t="s">
        <v>1980</v>
      </c>
      <c r="F764" s="54"/>
      <c r="G764" s="54"/>
      <c r="H764" s="170" t="s">
        <v>2149</v>
      </c>
      <c r="I764" s="44" t="s">
        <v>1940</v>
      </c>
      <c r="J764" s="44" t="s">
        <v>1919</v>
      </c>
      <c r="K764" s="44" t="s">
        <v>1915</v>
      </c>
      <c r="L764" s="44" t="s">
        <v>1916</v>
      </c>
      <c r="M764" s="44" t="s">
        <v>6</v>
      </c>
      <c r="N764" s="44"/>
      <c r="O764" s="196">
        <f>COUNTIF(Table48[[#This Row],[CMMI Comprehensive Primary Care Plus (CPC+)
Version Date: CY 2021]:[CMS Merit-based Incentive Payment System (MIPS)
Version Date: CY 2021]],"*yes*")</f>
        <v>0</v>
      </c>
      <c r="P764" s="197"/>
      <c r="Q764" s="197"/>
      <c r="R764" s="197"/>
      <c r="S764" s="197"/>
      <c r="T764" s="44"/>
      <c r="U764" s="197"/>
      <c r="V764" s="197"/>
      <c r="W764" s="197"/>
      <c r="X764" s="197"/>
      <c r="Y764" s="197"/>
      <c r="Z764" s="197"/>
      <c r="AA764" s="197"/>
      <c r="AB764" s="44"/>
      <c r="AC764" s="197"/>
      <c r="AD764" s="197"/>
      <c r="AE764" s="44"/>
      <c r="AF764" s="197"/>
      <c r="AG764" s="197"/>
      <c r="AH764" s="44" t="s">
        <v>1</v>
      </c>
    </row>
    <row r="765" spans="1:34" ht="105">
      <c r="A765" s="141" t="s">
        <v>3873</v>
      </c>
      <c r="B765" s="51" t="s">
        <v>940</v>
      </c>
      <c r="C765" s="51" t="s">
        <v>97</v>
      </c>
      <c r="D765" s="51" t="s">
        <v>97</v>
      </c>
      <c r="E765" s="181" t="s">
        <v>1973</v>
      </c>
      <c r="F765" s="54" t="s">
        <v>2797</v>
      </c>
      <c r="G765" s="54"/>
      <c r="H765" s="170" t="s">
        <v>941</v>
      </c>
      <c r="I765" s="44" t="s">
        <v>1911</v>
      </c>
      <c r="J765" s="44" t="s">
        <v>97</v>
      </c>
      <c r="K765" s="44" t="s">
        <v>1909</v>
      </c>
      <c r="L765" s="44" t="s">
        <v>1916</v>
      </c>
      <c r="M765" s="44" t="s">
        <v>1771</v>
      </c>
      <c r="N765" s="44"/>
      <c r="O765" s="196">
        <f>COUNTIF(Table48[[#This Row],[CMMI Comprehensive Primary Care Plus (CPC+)
Version Date: CY 2021]:[CMS Merit-based Incentive Payment System (MIPS)
Version Date: CY 2021]],"*yes*")</f>
        <v>0</v>
      </c>
      <c r="P765" s="197"/>
      <c r="Q765" s="197"/>
      <c r="R765" s="197"/>
      <c r="S765" s="197"/>
      <c r="T765" s="44"/>
      <c r="U765" s="197"/>
      <c r="V765" s="197"/>
      <c r="W765" s="197"/>
      <c r="X765" s="197"/>
      <c r="Y765" s="197"/>
      <c r="Z765" s="197"/>
      <c r="AA765" s="197"/>
      <c r="AB765" s="44"/>
      <c r="AC765" s="197"/>
      <c r="AD765" s="197"/>
      <c r="AE765" s="44"/>
      <c r="AF765" s="197"/>
      <c r="AG765" s="197"/>
      <c r="AH765" s="44"/>
    </row>
    <row r="766" spans="1:34" ht="140">
      <c r="A766" s="141" t="s">
        <v>3874</v>
      </c>
      <c r="B766" s="51" t="s">
        <v>2396</v>
      </c>
      <c r="C766" s="51" t="s">
        <v>97</v>
      </c>
      <c r="D766" s="51" t="s">
        <v>97</v>
      </c>
      <c r="E766" s="181" t="s">
        <v>1667</v>
      </c>
      <c r="F766" s="54"/>
      <c r="G766" s="54"/>
      <c r="H766" s="170" t="s">
        <v>2011</v>
      </c>
      <c r="I766" s="44" t="s">
        <v>3034</v>
      </c>
      <c r="J766" s="44" t="s">
        <v>3124</v>
      </c>
      <c r="K766" s="44" t="s">
        <v>1909</v>
      </c>
      <c r="L766" s="44" t="s">
        <v>1910</v>
      </c>
      <c r="M766" s="44" t="s">
        <v>5</v>
      </c>
      <c r="N766" s="44"/>
      <c r="O766" s="196">
        <f>COUNTIF(Table48[[#This Row],[CMMI Comprehensive Primary Care Plus (CPC+)
Version Date: CY 2021]:[CMS Merit-based Incentive Payment System (MIPS)
Version Date: CY 2021]],"*yes*")</f>
        <v>1</v>
      </c>
      <c r="P766" s="197"/>
      <c r="Q766" s="197" t="s">
        <v>1</v>
      </c>
      <c r="R766" s="197"/>
      <c r="S766" s="197"/>
      <c r="T766" s="44"/>
      <c r="U766" s="197"/>
      <c r="V766" s="197"/>
      <c r="W766" s="197"/>
      <c r="X766" s="197"/>
      <c r="Y766" s="197"/>
      <c r="Z766" s="197"/>
      <c r="AA766" s="197"/>
      <c r="AB766" s="44"/>
      <c r="AC766" s="197"/>
      <c r="AD766" s="197"/>
      <c r="AE766" s="44"/>
      <c r="AF766" s="197"/>
      <c r="AG766" s="197"/>
      <c r="AH766" s="44"/>
    </row>
    <row r="767" spans="1:34" ht="87.5">
      <c r="A767" s="141" t="s">
        <v>3792</v>
      </c>
      <c r="B767" s="51" t="s">
        <v>1694</v>
      </c>
      <c r="C767" s="51" t="s">
        <v>97</v>
      </c>
      <c r="D767" s="51" t="s">
        <v>97</v>
      </c>
      <c r="E767" s="181" t="s">
        <v>1969</v>
      </c>
      <c r="F767" s="54" t="s">
        <v>2714</v>
      </c>
      <c r="G767" s="54"/>
      <c r="H767" s="170" t="s">
        <v>1695</v>
      </c>
      <c r="I767" s="44" t="s">
        <v>3034</v>
      </c>
      <c r="J767" s="44" t="s">
        <v>1912</v>
      </c>
      <c r="K767" s="44" t="s">
        <v>1909</v>
      </c>
      <c r="L767" s="44" t="s">
        <v>1916</v>
      </c>
      <c r="M767" s="44" t="s">
        <v>327</v>
      </c>
      <c r="N767" s="44"/>
      <c r="O767" s="43">
        <f>COUNTIF(Table48[[#This Row],[CMMI Comprehensive Primary Care Plus (CPC+)
Version Date: CY 2021]:[CMS Merit-based Incentive Payment System (MIPS)
Version Date: CY 2021]],"*yes*")</f>
        <v>0</v>
      </c>
      <c r="P767" s="197"/>
      <c r="Q767" s="197"/>
      <c r="R767" s="197"/>
      <c r="S767" s="197"/>
      <c r="T767" s="44"/>
      <c r="U767" s="197"/>
      <c r="V767" s="197"/>
      <c r="W767" s="197"/>
      <c r="X767" s="197"/>
      <c r="Y767" s="197"/>
      <c r="Z767" s="197"/>
      <c r="AA767" s="197"/>
      <c r="AB767" s="44"/>
      <c r="AC767" s="197"/>
      <c r="AD767" s="197"/>
      <c r="AE767" s="44"/>
      <c r="AF767" s="197"/>
      <c r="AG767" s="197"/>
      <c r="AH767" s="44"/>
    </row>
    <row r="768" spans="1:34" ht="87.5">
      <c r="A768" s="141" t="s">
        <v>3878</v>
      </c>
      <c r="B768" s="51" t="s">
        <v>1650</v>
      </c>
      <c r="C768" s="51" t="s">
        <v>97</v>
      </c>
      <c r="D768" s="51" t="s">
        <v>97</v>
      </c>
      <c r="E768" s="181" t="s">
        <v>1651</v>
      </c>
      <c r="F768" s="54" t="s">
        <v>2742</v>
      </c>
      <c r="G768" s="54"/>
      <c r="H768" s="170" t="s">
        <v>1798</v>
      </c>
      <c r="I768" s="44" t="s">
        <v>3034</v>
      </c>
      <c r="J768" s="44" t="s">
        <v>1930</v>
      </c>
      <c r="K768" s="44" t="s">
        <v>1909</v>
      </c>
      <c r="L768" s="44" t="s">
        <v>1916</v>
      </c>
      <c r="M768" s="44" t="s">
        <v>1771</v>
      </c>
      <c r="N768" s="44"/>
      <c r="O768" s="196">
        <f>COUNTIF(Table48[[#This Row],[CMMI Comprehensive Primary Care Plus (CPC+)
Version Date: CY 2021]:[CMS Merit-based Incentive Payment System (MIPS)
Version Date: CY 2021]],"*yes*")</f>
        <v>1</v>
      </c>
      <c r="P768" s="197"/>
      <c r="Q768" s="197"/>
      <c r="R768" s="197"/>
      <c r="S768" s="197"/>
      <c r="T768" s="44"/>
      <c r="U768" s="197"/>
      <c r="V768" s="197"/>
      <c r="W768" s="197" t="s">
        <v>1</v>
      </c>
      <c r="X768" s="197"/>
      <c r="Y768" s="197"/>
      <c r="Z768" s="197"/>
      <c r="AA768" s="197"/>
      <c r="AB768" s="44"/>
      <c r="AC768" s="197"/>
      <c r="AD768" s="197"/>
      <c r="AE768" s="44"/>
      <c r="AF768" s="197"/>
      <c r="AG768" s="197"/>
      <c r="AH768" s="44"/>
    </row>
    <row r="769" spans="1:34" ht="297.5">
      <c r="A769" s="141" t="s">
        <v>3472</v>
      </c>
      <c r="B769" s="51" t="s">
        <v>1335</v>
      </c>
      <c r="C769" s="51" t="s">
        <v>97</v>
      </c>
      <c r="D769" s="51" t="s">
        <v>97</v>
      </c>
      <c r="E769" s="181" t="s">
        <v>1988</v>
      </c>
      <c r="F769" s="58"/>
      <c r="G769" s="58"/>
      <c r="H769" s="170" t="s">
        <v>1956</v>
      </c>
      <c r="I769" s="44" t="s">
        <v>1924</v>
      </c>
      <c r="J769" s="44" t="s">
        <v>1925</v>
      </c>
      <c r="K769" s="44" t="s">
        <v>1909</v>
      </c>
      <c r="L769" s="44" t="s">
        <v>97</v>
      </c>
      <c r="M769" s="44" t="s">
        <v>6</v>
      </c>
      <c r="N769" s="44"/>
      <c r="O769" s="43">
        <f>COUNTIF(Table48[[#This Row],[CMMI Comprehensive Primary Care Plus (CPC+)
Version Date: CY 2021]:[CMS Merit-based Incentive Payment System (MIPS)
Version Date: CY 2021]],"*yes*")</f>
        <v>0</v>
      </c>
      <c r="P769" s="197"/>
      <c r="Q769" s="197"/>
      <c r="R769" s="197"/>
      <c r="S769" s="197"/>
      <c r="T769" s="197"/>
      <c r="U769" s="197"/>
      <c r="V769" s="197"/>
      <c r="W769" s="197"/>
      <c r="X769" s="197"/>
      <c r="Y769" s="197"/>
      <c r="Z769" s="197"/>
      <c r="AA769" s="197"/>
      <c r="AB769" s="197"/>
      <c r="AC769" s="197"/>
      <c r="AD769" s="197"/>
      <c r="AE769" s="197"/>
      <c r="AF769" s="197"/>
      <c r="AG769" s="197"/>
      <c r="AH769" s="197"/>
    </row>
    <row r="770" spans="1:34" ht="70">
      <c r="A770" s="141" t="s">
        <v>3880</v>
      </c>
      <c r="B770" s="51" t="s">
        <v>727</v>
      </c>
      <c r="C770" s="51" t="s">
        <v>97</v>
      </c>
      <c r="D770" s="51" t="s">
        <v>97</v>
      </c>
      <c r="E770" s="181" t="s">
        <v>1667</v>
      </c>
      <c r="F770" s="54"/>
      <c r="G770" s="54"/>
      <c r="H770" s="170" t="s">
        <v>2046</v>
      </c>
      <c r="I770" s="44" t="s">
        <v>1942</v>
      </c>
      <c r="J770" s="44" t="s">
        <v>97</v>
      </c>
      <c r="K770" s="44" t="s">
        <v>1915</v>
      </c>
      <c r="L770" s="44" t="s">
        <v>1920</v>
      </c>
      <c r="M770" s="44" t="s">
        <v>2040</v>
      </c>
      <c r="N770" s="44"/>
      <c r="O770" s="196">
        <f>COUNTIF(Table48[[#This Row],[CMMI Comprehensive Primary Care Plus (CPC+)
Version Date: CY 2021]:[CMS Merit-based Incentive Payment System (MIPS)
Version Date: CY 2021]],"*yes*")</f>
        <v>1</v>
      </c>
      <c r="P770" s="197"/>
      <c r="Q770" s="197"/>
      <c r="R770" s="197"/>
      <c r="S770" s="197"/>
      <c r="T770" s="44"/>
      <c r="U770" s="197" t="s">
        <v>3411</v>
      </c>
      <c r="V770" s="197"/>
      <c r="W770" s="197"/>
      <c r="X770" s="197"/>
      <c r="Y770" s="197"/>
      <c r="Z770" s="197"/>
      <c r="AA770" s="197"/>
      <c r="AB770" s="44"/>
      <c r="AC770" s="197"/>
      <c r="AD770" s="197"/>
      <c r="AE770" s="44"/>
      <c r="AF770" s="197"/>
      <c r="AG770" s="197"/>
      <c r="AH770" s="44"/>
    </row>
    <row r="771" spans="1:34" ht="122.5">
      <c r="A771" s="141" t="s">
        <v>3881</v>
      </c>
      <c r="B771" s="51" t="s">
        <v>2222</v>
      </c>
      <c r="C771" s="51" t="s">
        <v>97</v>
      </c>
      <c r="D771" s="51" t="s">
        <v>97</v>
      </c>
      <c r="E771" s="181" t="s">
        <v>1995</v>
      </c>
      <c r="F771" s="54"/>
      <c r="G771" s="54"/>
      <c r="H771" s="170" t="s">
        <v>2253</v>
      </c>
      <c r="I771" s="44" t="s">
        <v>3034</v>
      </c>
      <c r="J771" s="44" t="s">
        <v>1908</v>
      </c>
      <c r="K771" s="44" t="s">
        <v>1909</v>
      </c>
      <c r="L771" s="44" t="s">
        <v>1920</v>
      </c>
      <c r="M771" s="44" t="s">
        <v>327</v>
      </c>
      <c r="N771" s="44"/>
      <c r="O771" s="196">
        <f>COUNTIF(Table48[[#This Row],[CMMI Comprehensive Primary Care Plus (CPC+)
Version Date: CY 2021]:[CMS Merit-based Incentive Payment System (MIPS)
Version Date: CY 2021]],"*yes*")</f>
        <v>0</v>
      </c>
      <c r="P771" s="197"/>
      <c r="Q771" s="197"/>
      <c r="R771" s="197"/>
      <c r="S771" s="197"/>
      <c r="T771" s="44"/>
      <c r="U771" s="197"/>
      <c r="V771" s="197"/>
      <c r="W771" s="197"/>
      <c r="X771" s="197"/>
      <c r="Y771" s="197"/>
      <c r="Z771" s="197"/>
      <c r="AA771" s="197"/>
      <c r="AB771" s="44"/>
      <c r="AC771" s="197"/>
      <c r="AD771" s="197"/>
      <c r="AE771" s="44"/>
      <c r="AF771" s="197"/>
      <c r="AG771" s="197"/>
      <c r="AH771" s="44"/>
    </row>
    <row r="772" spans="1:34" ht="52.5">
      <c r="A772" s="141" t="s">
        <v>3882</v>
      </c>
      <c r="B772" s="51" t="s">
        <v>306</v>
      </c>
      <c r="C772" s="51" t="s">
        <v>97</v>
      </c>
      <c r="D772" s="51" t="s">
        <v>97</v>
      </c>
      <c r="E772" s="181" t="s">
        <v>1994</v>
      </c>
      <c r="F772" s="54"/>
      <c r="G772" s="54"/>
      <c r="H772" s="170" t="s">
        <v>2157</v>
      </c>
      <c r="I772" s="44" t="s">
        <v>3034</v>
      </c>
      <c r="J772" s="44" t="s">
        <v>1919</v>
      </c>
      <c r="K772" s="44" t="s">
        <v>1909</v>
      </c>
      <c r="L772" s="44" t="s">
        <v>1920</v>
      </c>
      <c r="M772" s="44" t="s">
        <v>327</v>
      </c>
      <c r="N772" s="44"/>
      <c r="O772" s="196">
        <f>COUNTIF(Table48[[#This Row],[CMMI Comprehensive Primary Care Plus (CPC+)
Version Date: CY 2021]:[CMS Merit-based Incentive Payment System (MIPS)
Version Date: CY 2021]],"*yes*")</f>
        <v>0</v>
      </c>
      <c r="P772" s="197"/>
      <c r="Q772" s="197"/>
      <c r="R772" s="197"/>
      <c r="S772" s="197"/>
      <c r="T772" s="197"/>
      <c r="U772" s="197"/>
      <c r="V772" s="197"/>
      <c r="W772" s="197"/>
      <c r="X772" s="197"/>
      <c r="Y772" s="197"/>
      <c r="Z772" s="197"/>
      <c r="AA772" s="197"/>
      <c r="AB772" s="197"/>
      <c r="AC772" s="197"/>
      <c r="AD772" s="197"/>
      <c r="AE772" s="197"/>
      <c r="AF772" s="197"/>
      <c r="AG772" s="197"/>
      <c r="AH772" s="197" t="s">
        <v>1</v>
      </c>
    </row>
    <row r="773" spans="1:34" ht="140">
      <c r="A773" s="141" t="s">
        <v>3835</v>
      </c>
      <c r="B773" s="51" t="s">
        <v>2317</v>
      </c>
      <c r="C773" s="51" t="s">
        <v>97</v>
      </c>
      <c r="D773" s="51" t="s">
        <v>97</v>
      </c>
      <c r="E773" s="181" t="s">
        <v>240</v>
      </c>
      <c r="F773" s="54"/>
      <c r="G773" s="54"/>
      <c r="H773" s="170" t="s">
        <v>1719</v>
      </c>
      <c r="I773" s="44" t="s">
        <v>1924</v>
      </c>
      <c r="J773" s="44" t="s">
        <v>1919</v>
      </c>
      <c r="K773" s="44" t="s">
        <v>1909</v>
      </c>
      <c r="L773" s="44" t="s">
        <v>1916</v>
      </c>
      <c r="M773" s="44" t="s">
        <v>1771</v>
      </c>
      <c r="N773" s="44"/>
      <c r="O773" s="196">
        <f>COUNTIF(Table48[[#This Row],[CMMI Comprehensive Primary Care Plus (CPC+)
Version Date: CY 2021]:[CMS Merit-based Incentive Payment System (MIPS)
Version Date: CY 2021]],"*yes*")</f>
        <v>0</v>
      </c>
      <c r="P773" s="197"/>
      <c r="Q773" s="197"/>
      <c r="R773" s="197"/>
      <c r="S773" s="197"/>
      <c r="T773" s="44"/>
      <c r="U773" s="197"/>
      <c r="V773" s="197"/>
      <c r="W773" s="197"/>
      <c r="X773" s="197"/>
      <c r="Y773" s="197"/>
      <c r="Z773" s="197"/>
      <c r="AA773" s="197"/>
      <c r="AB773" s="44"/>
      <c r="AC773" s="197"/>
      <c r="AD773" s="197"/>
      <c r="AE773" s="44"/>
      <c r="AF773" s="197"/>
      <c r="AG773" s="197"/>
      <c r="AH773" s="44"/>
    </row>
    <row r="774" spans="1:34" ht="409.5">
      <c r="A774" s="141" t="s">
        <v>3842</v>
      </c>
      <c r="B774" s="51" t="s">
        <v>293</v>
      </c>
      <c r="C774" s="51" t="s">
        <v>97</v>
      </c>
      <c r="D774" s="51" t="s">
        <v>97</v>
      </c>
      <c r="E774" s="181" t="s">
        <v>2002</v>
      </c>
      <c r="F774" s="54"/>
      <c r="G774" s="54"/>
      <c r="H774" s="170" t="s">
        <v>3843</v>
      </c>
      <c r="I774" s="44" t="s">
        <v>1924</v>
      </c>
      <c r="J774" s="44" t="s">
        <v>1925</v>
      </c>
      <c r="K774" s="44" t="s">
        <v>1927</v>
      </c>
      <c r="L774" s="44" t="s">
        <v>1950</v>
      </c>
      <c r="M774" s="44" t="s">
        <v>6</v>
      </c>
      <c r="N774" s="44"/>
      <c r="O774" s="196">
        <f>COUNTIF(Table48[[#This Row],[CMMI Comprehensive Primary Care Plus (CPC+)
Version Date: CY 2021]:[CMS Merit-based Incentive Payment System (MIPS)
Version Date: CY 2021]],"*yes*")</f>
        <v>0</v>
      </c>
      <c r="P774" s="197"/>
      <c r="Q774" s="197"/>
      <c r="R774" s="197"/>
      <c r="S774" s="197"/>
      <c r="T774" s="44"/>
      <c r="U774" s="197"/>
      <c r="V774" s="197"/>
      <c r="W774" s="197"/>
      <c r="X774" s="197"/>
      <c r="Y774" s="197"/>
      <c r="Z774" s="197"/>
      <c r="AA774" s="197"/>
      <c r="AB774" s="44"/>
      <c r="AC774" s="197"/>
      <c r="AD774" s="197"/>
      <c r="AE774" s="44"/>
      <c r="AF774" s="197"/>
      <c r="AG774" s="197"/>
      <c r="AH774" s="44"/>
    </row>
    <row r="775" spans="1:34" ht="280">
      <c r="A775" s="141" t="s">
        <v>337</v>
      </c>
      <c r="B775" s="51" t="s">
        <v>2902</v>
      </c>
      <c r="C775" s="51" t="s">
        <v>97</v>
      </c>
      <c r="D775" s="51" t="s">
        <v>97</v>
      </c>
      <c r="E775" s="181" t="s">
        <v>585</v>
      </c>
      <c r="F775" s="54"/>
      <c r="G775" s="54"/>
      <c r="H775" s="170" t="s">
        <v>3885</v>
      </c>
      <c r="I775" s="44" t="s">
        <v>1940</v>
      </c>
      <c r="J775" s="44" t="s">
        <v>1925</v>
      </c>
      <c r="K775" s="44" t="s">
        <v>1915</v>
      </c>
      <c r="L775" s="44" t="s">
        <v>1916</v>
      </c>
      <c r="M775" s="44" t="s">
        <v>5</v>
      </c>
      <c r="N775" s="44"/>
      <c r="O775" s="196">
        <f>COUNTIF(Table48[[#This Row],[CMMI Comprehensive Primary Care Plus (CPC+)
Version Date: CY 2021]:[CMS Merit-based Incentive Payment System (MIPS)
Version Date: CY 2021]],"*yes*")</f>
        <v>0</v>
      </c>
      <c r="P775" s="197"/>
      <c r="Q775" s="197"/>
      <c r="R775" s="197"/>
      <c r="S775" s="197"/>
      <c r="T775" s="44"/>
      <c r="U775" s="197"/>
      <c r="V775" s="197"/>
      <c r="W775" s="197"/>
      <c r="X775" s="197"/>
      <c r="Y775" s="197"/>
      <c r="Z775" s="197" t="s">
        <v>1</v>
      </c>
      <c r="AA775" s="197"/>
      <c r="AB775" s="44"/>
      <c r="AC775" s="197"/>
      <c r="AD775" s="197"/>
      <c r="AE775" s="44"/>
      <c r="AF775" s="197"/>
      <c r="AG775" s="197"/>
      <c r="AH775" s="44"/>
    </row>
    <row r="776" spans="1:34" ht="227.5">
      <c r="A776" s="141" t="s">
        <v>408</v>
      </c>
      <c r="B776" s="51" t="s">
        <v>2904</v>
      </c>
      <c r="C776" s="51" t="s">
        <v>97</v>
      </c>
      <c r="D776" s="51" t="s">
        <v>97</v>
      </c>
      <c r="E776" s="181" t="s">
        <v>585</v>
      </c>
      <c r="F776" s="54"/>
      <c r="G776" s="54"/>
      <c r="H776" s="170" t="s">
        <v>2908</v>
      </c>
      <c r="I776" s="44" t="s">
        <v>1940</v>
      </c>
      <c r="J776" s="44" t="s">
        <v>1925</v>
      </c>
      <c r="K776" s="44" t="s">
        <v>1915</v>
      </c>
      <c r="L776" s="44" t="s">
        <v>1916</v>
      </c>
      <c r="M776" s="44" t="s">
        <v>5</v>
      </c>
      <c r="N776" s="44"/>
      <c r="O776" s="196">
        <f>COUNTIF(Table48[[#This Row],[CMMI Comprehensive Primary Care Plus (CPC+)
Version Date: CY 2021]:[CMS Merit-based Incentive Payment System (MIPS)
Version Date: CY 2021]],"*yes*")</f>
        <v>0</v>
      </c>
      <c r="P776" s="197"/>
      <c r="Q776" s="197"/>
      <c r="R776" s="197"/>
      <c r="S776" s="197"/>
      <c r="T776" s="44"/>
      <c r="U776" s="197"/>
      <c r="V776" s="197"/>
      <c r="W776" s="197"/>
      <c r="X776" s="197"/>
      <c r="Y776" s="197"/>
      <c r="Z776" s="197" t="s">
        <v>1</v>
      </c>
      <c r="AA776" s="197"/>
      <c r="AB776" s="44"/>
      <c r="AC776" s="197"/>
      <c r="AD776" s="197"/>
      <c r="AE776" s="44"/>
      <c r="AF776" s="197"/>
      <c r="AG776" s="197"/>
      <c r="AH776" s="44"/>
    </row>
    <row r="777" spans="1:34" ht="122.5">
      <c r="A777" s="141" t="s">
        <v>3861</v>
      </c>
      <c r="B777" s="51" t="s">
        <v>2858</v>
      </c>
      <c r="C777" s="51" t="s">
        <v>97</v>
      </c>
      <c r="D777" s="51" t="s">
        <v>97</v>
      </c>
      <c r="E777" s="181" t="s">
        <v>1703</v>
      </c>
      <c r="F777" s="54"/>
      <c r="G777" s="54"/>
      <c r="H777" s="170" t="s">
        <v>3862</v>
      </c>
      <c r="I777" s="44" t="s">
        <v>3034</v>
      </c>
      <c r="J777" s="44" t="s">
        <v>1923</v>
      </c>
      <c r="K777" s="44" t="s">
        <v>1909</v>
      </c>
      <c r="L777" s="44" t="s">
        <v>2246</v>
      </c>
      <c r="M777" s="44" t="s">
        <v>327</v>
      </c>
      <c r="N777" s="44"/>
      <c r="O777" s="196">
        <f>COUNTIF(Table48[[#This Row],[CMMI Comprehensive Primary Care Plus (CPC+)
Version Date: CY 2021]:[CMS Merit-based Incentive Payment System (MIPS)
Version Date: CY 2021]],"*yes*")</f>
        <v>0</v>
      </c>
      <c r="P777" s="197"/>
      <c r="Q777" s="197"/>
      <c r="R777" s="197"/>
      <c r="S777" s="197"/>
      <c r="T777" s="44"/>
      <c r="U777" s="197"/>
      <c r="V777" s="197"/>
      <c r="W777" s="197"/>
      <c r="X777" s="197"/>
      <c r="Y777" s="197"/>
      <c r="Z777" s="197"/>
      <c r="AA777" s="197"/>
      <c r="AB777" s="44"/>
      <c r="AC777" s="197"/>
      <c r="AD777" s="197"/>
      <c r="AE777" s="44"/>
      <c r="AF777" s="197"/>
      <c r="AG777" s="197"/>
      <c r="AH777" s="44"/>
    </row>
    <row r="778" spans="1:34" ht="157.5">
      <c r="A778" s="141" t="s">
        <v>3888</v>
      </c>
      <c r="B778" s="51" t="s">
        <v>1744</v>
      </c>
      <c r="C778" s="51" t="s">
        <v>97</v>
      </c>
      <c r="D778" s="51" t="s">
        <v>97</v>
      </c>
      <c r="E778" s="181" t="s">
        <v>3683</v>
      </c>
      <c r="F778" s="54"/>
      <c r="G778" s="54"/>
      <c r="H778" s="170" t="s">
        <v>1746</v>
      </c>
      <c r="I778" s="44" t="s">
        <v>1964</v>
      </c>
      <c r="J778" s="44" t="s">
        <v>97</v>
      </c>
      <c r="K778" s="44" t="s">
        <v>1927</v>
      </c>
      <c r="L778" s="44" t="s">
        <v>97</v>
      </c>
      <c r="M778" s="44" t="s">
        <v>2041</v>
      </c>
      <c r="N778" s="44"/>
      <c r="O778" s="196">
        <f>COUNTIF(Table48[[#This Row],[CMMI Comprehensive Primary Care Plus (CPC+)
Version Date: CY 2021]:[CMS Merit-based Incentive Payment System (MIPS)
Version Date: CY 2021]],"*yes*")</f>
        <v>0</v>
      </c>
      <c r="P778" s="197"/>
      <c r="Q778" s="197"/>
      <c r="R778" s="197"/>
      <c r="S778" s="197"/>
      <c r="T778" s="44"/>
      <c r="U778" s="197"/>
      <c r="V778" s="197"/>
      <c r="W778" s="197"/>
      <c r="X778" s="197"/>
      <c r="Y778" s="197"/>
      <c r="Z778" s="197" t="s">
        <v>1</v>
      </c>
      <c r="AA778" s="197"/>
      <c r="AB778" s="44"/>
      <c r="AC778" s="197"/>
      <c r="AD778" s="197"/>
      <c r="AE778" s="44"/>
      <c r="AF778" s="197"/>
      <c r="AG778" s="197"/>
      <c r="AH778" s="44"/>
    </row>
    <row r="779" spans="1:34" ht="87.5">
      <c r="A779" s="141" t="s">
        <v>3889</v>
      </c>
      <c r="B779" s="51" t="s">
        <v>1030</v>
      </c>
      <c r="C779" s="51" t="s">
        <v>97</v>
      </c>
      <c r="D779" s="51" t="s">
        <v>97</v>
      </c>
      <c r="E779" s="181" t="s">
        <v>1975</v>
      </c>
      <c r="F779" s="54"/>
      <c r="G779" s="54"/>
      <c r="H779" s="170" t="s">
        <v>1287</v>
      </c>
      <c r="I779" s="44" t="s">
        <v>1911</v>
      </c>
      <c r="J779" s="44" t="s">
        <v>1914</v>
      </c>
      <c r="K779" s="44" t="s">
        <v>1909</v>
      </c>
      <c r="L779" s="44" t="s">
        <v>1916</v>
      </c>
      <c r="M779" s="44" t="s">
        <v>1771</v>
      </c>
      <c r="N779" s="44"/>
      <c r="O779" s="196">
        <f>COUNTIF(Table48[[#This Row],[CMMI Comprehensive Primary Care Plus (CPC+)
Version Date: CY 2021]:[CMS Merit-based Incentive Payment System (MIPS)
Version Date: CY 2021]],"*yes*")</f>
        <v>0</v>
      </c>
      <c r="P779" s="197"/>
      <c r="Q779" s="197"/>
      <c r="R779" s="197"/>
      <c r="S779" s="197"/>
      <c r="T779" s="44"/>
      <c r="U779" s="197"/>
      <c r="V779" s="197"/>
      <c r="W779" s="197"/>
      <c r="X779" s="197"/>
      <c r="Y779" s="197"/>
      <c r="Z779" s="197"/>
      <c r="AA779" s="197"/>
      <c r="AB779" s="44"/>
      <c r="AC779" s="197"/>
      <c r="AD779" s="197"/>
      <c r="AE779" s="44"/>
      <c r="AF779" s="197"/>
      <c r="AG779" s="197"/>
      <c r="AH779" s="44"/>
    </row>
    <row r="780" spans="1:34" ht="105">
      <c r="A780" s="141" t="s">
        <v>3890</v>
      </c>
      <c r="B780" s="51" t="s">
        <v>2887</v>
      </c>
      <c r="C780" s="51" t="s">
        <v>97</v>
      </c>
      <c r="D780" s="51" t="s">
        <v>97</v>
      </c>
      <c r="E780" s="181" t="s">
        <v>1667</v>
      </c>
      <c r="F780" s="54"/>
      <c r="G780" s="54"/>
      <c r="H780" s="170" t="s">
        <v>1742</v>
      </c>
      <c r="I780" s="44" t="s">
        <v>1964</v>
      </c>
      <c r="J780" s="44" t="s">
        <v>97</v>
      </c>
      <c r="K780" s="44" t="s">
        <v>1909</v>
      </c>
      <c r="L780" s="44" t="s">
        <v>1950</v>
      </c>
      <c r="M780" s="44" t="s">
        <v>5</v>
      </c>
      <c r="N780" s="44"/>
      <c r="O780" s="196">
        <f>COUNTIF(Table48[[#This Row],[CMMI Comprehensive Primary Care Plus (CPC+)
Version Date: CY 2021]:[CMS Merit-based Incentive Payment System (MIPS)
Version Date: CY 2021]],"*yes*")</f>
        <v>0</v>
      </c>
      <c r="P780" s="197"/>
      <c r="Q780" s="197"/>
      <c r="R780" s="197"/>
      <c r="S780" s="197"/>
      <c r="T780" s="44"/>
      <c r="U780" s="197"/>
      <c r="V780" s="197"/>
      <c r="W780" s="197"/>
      <c r="X780" s="197"/>
      <c r="Y780" s="197"/>
      <c r="Z780" s="197"/>
      <c r="AA780" s="197"/>
      <c r="AB780" s="44"/>
      <c r="AC780" s="197"/>
      <c r="AD780" s="197"/>
      <c r="AE780" s="44"/>
      <c r="AF780" s="197"/>
      <c r="AG780" s="197"/>
      <c r="AH780" s="44"/>
    </row>
    <row r="781" spans="1:34" ht="157.5">
      <c r="A781" s="141" t="s">
        <v>3891</v>
      </c>
      <c r="B781" s="51" t="s">
        <v>300</v>
      </c>
      <c r="C781" s="51" t="s">
        <v>97</v>
      </c>
      <c r="D781" s="51" t="s">
        <v>97</v>
      </c>
      <c r="E781" s="181" t="s">
        <v>1995</v>
      </c>
      <c r="F781" s="58"/>
      <c r="G781" s="58"/>
      <c r="H781" s="170" t="s">
        <v>2403</v>
      </c>
      <c r="I781" s="44" t="s">
        <v>1907</v>
      </c>
      <c r="J781" s="44" t="s">
        <v>1925</v>
      </c>
      <c r="K781" s="44" t="s">
        <v>1909</v>
      </c>
      <c r="L781" s="44" t="s">
        <v>1920</v>
      </c>
      <c r="M781" s="44" t="s">
        <v>5</v>
      </c>
      <c r="N781" s="44"/>
      <c r="O781" s="43">
        <f>COUNTIF(Table48[[#This Row],[CMMI Comprehensive Primary Care Plus (CPC+)
Version Date: CY 2021]:[CMS Merit-based Incentive Payment System (MIPS)
Version Date: CY 2021]],"*yes*")</f>
        <v>0</v>
      </c>
      <c r="P781" s="197"/>
      <c r="Q781" s="197"/>
      <c r="R781" s="197"/>
      <c r="S781" s="197"/>
      <c r="T781" s="197"/>
      <c r="U781" s="197"/>
      <c r="V781" s="197"/>
      <c r="W781" s="197"/>
      <c r="X781" s="197"/>
      <c r="Y781" s="197"/>
      <c r="Z781" s="197"/>
      <c r="AA781" s="197"/>
      <c r="AB781" s="197"/>
      <c r="AC781" s="197"/>
      <c r="AD781" s="197"/>
      <c r="AE781" s="197"/>
      <c r="AF781" s="197"/>
      <c r="AG781" s="197"/>
      <c r="AH781" s="197"/>
    </row>
    <row r="782" spans="1:34" ht="87.5">
      <c r="A782" s="141" t="s">
        <v>3892</v>
      </c>
      <c r="B782" s="51" t="s">
        <v>3054</v>
      </c>
      <c r="C782" s="51" t="s">
        <v>97</v>
      </c>
      <c r="D782" s="51" t="s">
        <v>97</v>
      </c>
      <c r="E782" s="181" t="s">
        <v>3055</v>
      </c>
      <c r="F782" s="54"/>
      <c r="G782" s="54"/>
      <c r="H782" s="170" t="s">
        <v>3056</v>
      </c>
      <c r="I782" s="44" t="s">
        <v>1940</v>
      </c>
      <c r="J782" s="44" t="s">
        <v>1928</v>
      </c>
      <c r="K782" s="44" t="s">
        <v>1915</v>
      </c>
      <c r="L782" s="44" t="s">
        <v>1950</v>
      </c>
      <c r="M782" s="44" t="s">
        <v>5</v>
      </c>
      <c r="N782" s="44"/>
      <c r="O782" s="43">
        <f>COUNTIF(Table48[[#This Row],[CMMI Comprehensive Primary Care Plus (CPC+)
Version Date: CY 2021]:[CMS Merit-based Incentive Payment System (MIPS)
Version Date: CY 2021]],"*yes*")</f>
        <v>0</v>
      </c>
      <c r="P782" s="197"/>
      <c r="Q782" s="197"/>
      <c r="R782" s="197"/>
      <c r="S782" s="197"/>
      <c r="T782" s="197"/>
      <c r="U782" s="197"/>
      <c r="V782" s="197"/>
      <c r="W782" s="197"/>
      <c r="X782" s="197"/>
      <c r="Y782" s="197"/>
      <c r="Z782" s="197"/>
      <c r="AA782" s="197"/>
      <c r="AB782" s="197"/>
      <c r="AC782" s="197"/>
      <c r="AD782" s="197"/>
      <c r="AE782" s="197"/>
      <c r="AF782" s="197"/>
      <c r="AG782" s="197"/>
      <c r="AH782" s="197" t="s">
        <v>1</v>
      </c>
    </row>
    <row r="783" spans="1:34" ht="52.5">
      <c r="A783" s="141" t="s">
        <v>3893</v>
      </c>
      <c r="B783" s="51" t="s">
        <v>3894</v>
      </c>
      <c r="C783" s="51" t="s">
        <v>97</v>
      </c>
      <c r="D783" s="51" t="s">
        <v>97</v>
      </c>
      <c r="E783" s="181" t="s">
        <v>640</v>
      </c>
      <c r="F783" s="54"/>
      <c r="G783" s="54"/>
      <c r="H783" s="170" t="s">
        <v>3895</v>
      </c>
      <c r="I783" s="44" t="s">
        <v>3034</v>
      </c>
      <c r="J783" s="44" t="s">
        <v>1935</v>
      </c>
      <c r="K783" s="44" t="s">
        <v>1909</v>
      </c>
      <c r="L783" s="44" t="s">
        <v>2230</v>
      </c>
      <c r="M783" s="44" t="s">
        <v>1771</v>
      </c>
      <c r="N783" s="44"/>
      <c r="O783" s="196">
        <f>COUNTIF(Table48[[#This Row],[CMMI Comprehensive Primary Care Plus (CPC+)
Version Date: CY 2021]:[CMS Merit-based Incentive Payment System (MIPS)
Version Date: CY 2021]],"*yes*")</f>
        <v>0</v>
      </c>
      <c r="P783" s="197"/>
      <c r="Q783" s="197"/>
      <c r="R783" s="197"/>
      <c r="S783" s="197"/>
      <c r="T783" s="44"/>
      <c r="U783" s="197"/>
      <c r="V783" s="197"/>
      <c r="W783" s="197"/>
      <c r="X783" s="197"/>
      <c r="Y783" s="197"/>
      <c r="Z783" s="197"/>
      <c r="AA783" s="197"/>
      <c r="AB783" s="44"/>
      <c r="AC783" s="197"/>
      <c r="AD783" s="197"/>
      <c r="AE783" s="44"/>
      <c r="AF783" s="197"/>
      <c r="AG783" s="197"/>
      <c r="AH783" s="44"/>
    </row>
    <row r="784" spans="1:34" ht="35">
      <c r="A784" s="141" t="s">
        <v>3896</v>
      </c>
      <c r="B784" s="51" t="s">
        <v>3043</v>
      </c>
      <c r="C784" s="51" t="s">
        <v>97</v>
      </c>
      <c r="D784" s="51" t="s">
        <v>97</v>
      </c>
      <c r="E784" s="181" t="s">
        <v>3044</v>
      </c>
      <c r="F784" s="54"/>
      <c r="G784" s="54"/>
      <c r="H784" s="170" t="s">
        <v>3045</v>
      </c>
      <c r="I784" s="44" t="s">
        <v>3034</v>
      </c>
      <c r="J784" s="44" t="s">
        <v>1935</v>
      </c>
      <c r="K784" s="44" t="s">
        <v>1909</v>
      </c>
      <c r="L784" s="44" t="s">
        <v>2230</v>
      </c>
      <c r="M784" s="44" t="s">
        <v>1771</v>
      </c>
      <c r="N784" s="44" t="s">
        <v>1</v>
      </c>
      <c r="O784" s="199">
        <f>COUNTIF(Table48[[#This Row],[CMMI Comprehensive Primary Care Plus (CPC+)
Version Date: CY 2021]:[CMS Merit-based Incentive Payment System (MIPS)
Version Date: CY 2021]],"*yes*")</f>
        <v>0</v>
      </c>
      <c r="P784" s="197"/>
      <c r="Q784" s="197"/>
      <c r="R784" s="197"/>
      <c r="S784" s="197"/>
      <c r="T784" s="44"/>
      <c r="U784" s="197"/>
      <c r="V784" s="197"/>
      <c r="W784" s="197"/>
      <c r="X784" s="197"/>
      <c r="Y784" s="197"/>
      <c r="Z784" s="197"/>
      <c r="AA784" s="197"/>
      <c r="AB784" s="44"/>
      <c r="AC784" s="197"/>
      <c r="AD784" s="197"/>
      <c r="AE784" s="44"/>
      <c r="AF784" s="197"/>
      <c r="AG784" s="197"/>
      <c r="AH784" s="44"/>
    </row>
    <row r="785" spans="1:34" ht="122.5">
      <c r="A785" s="141" t="s">
        <v>3897</v>
      </c>
      <c r="B785" s="51" t="s">
        <v>3898</v>
      </c>
      <c r="C785" s="51" t="s">
        <v>97</v>
      </c>
      <c r="D785" s="53" t="s">
        <v>97</v>
      </c>
      <c r="E785" s="181" t="s">
        <v>2885</v>
      </c>
      <c r="F785" s="58" t="s">
        <v>2819</v>
      </c>
      <c r="G785" s="58"/>
      <c r="H785" s="170" t="s">
        <v>1716</v>
      </c>
      <c r="I785" s="44" t="s">
        <v>3023</v>
      </c>
      <c r="J785" s="44" t="s">
        <v>97</v>
      </c>
      <c r="K785" s="44" t="s">
        <v>1915</v>
      </c>
      <c r="L785" s="44" t="s">
        <v>1916</v>
      </c>
      <c r="M785" s="44" t="s">
        <v>327</v>
      </c>
      <c r="N785" s="44"/>
      <c r="O785" s="196">
        <f>COUNTIF(Table48[[#This Row],[CMMI Comprehensive Primary Care Plus (CPC+)
Version Date: CY 2021]:[CMS Merit-based Incentive Payment System (MIPS)
Version Date: CY 2021]],"*yes*")</f>
        <v>1</v>
      </c>
      <c r="P785" s="197"/>
      <c r="Q785" s="197"/>
      <c r="R785" s="197"/>
      <c r="S785" s="197"/>
      <c r="T785" s="44"/>
      <c r="U785" s="197"/>
      <c r="V785" s="197"/>
      <c r="W785" s="197" t="s">
        <v>1</v>
      </c>
      <c r="X785" s="197"/>
      <c r="Y785" s="197"/>
      <c r="Z785" s="197"/>
      <c r="AA785" s="197"/>
      <c r="AB785" s="44"/>
      <c r="AC785" s="197"/>
      <c r="AD785" s="197"/>
      <c r="AE785" s="44"/>
      <c r="AF785" s="197"/>
      <c r="AG785" s="197"/>
      <c r="AH785" s="44"/>
    </row>
    <row r="786" spans="1:34" ht="87.5">
      <c r="A786" s="141" t="s">
        <v>3899</v>
      </c>
      <c r="B786" s="51" t="s">
        <v>3900</v>
      </c>
      <c r="C786" s="51" t="s">
        <v>97</v>
      </c>
      <c r="D786" s="51" t="s">
        <v>97</v>
      </c>
      <c r="E786" s="181" t="s">
        <v>1995</v>
      </c>
      <c r="F786" s="54"/>
      <c r="G786" s="54"/>
      <c r="H786" s="170" t="s">
        <v>3901</v>
      </c>
      <c r="I786" s="44" t="s">
        <v>3034</v>
      </c>
      <c r="J786" s="44" t="s">
        <v>1935</v>
      </c>
      <c r="K786" s="44" t="s">
        <v>1909</v>
      </c>
      <c r="L786" s="44" t="s">
        <v>2230</v>
      </c>
      <c r="M786" s="44" t="s">
        <v>1771</v>
      </c>
      <c r="N786" s="44"/>
      <c r="O786" s="196">
        <f>COUNTIF(Table48[[#This Row],[CMMI Comprehensive Primary Care Plus (CPC+)
Version Date: CY 2021]:[CMS Merit-based Incentive Payment System (MIPS)
Version Date: CY 2021]],"*yes*")</f>
        <v>0</v>
      </c>
      <c r="P786" s="197"/>
      <c r="Q786" s="197"/>
      <c r="R786" s="197"/>
      <c r="S786" s="197"/>
      <c r="T786" s="44"/>
      <c r="U786" s="197"/>
      <c r="V786" s="197"/>
      <c r="W786" s="197"/>
      <c r="X786" s="197"/>
      <c r="Y786" s="197"/>
      <c r="Z786" s="197"/>
      <c r="AA786" s="197"/>
      <c r="AB786" s="44"/>
      <c r="AC786" s="197"/>
      <c r="AD786" s="197"/>
      <c r="AE786" s="44"/>
      <c r="AF786" s="197"/>
      <c r="AG786" s="197"/>
      <c r="AH786" s="44"/>
    </row>
    <row r="787" spans="1:34" ht="70">
      <c r="A787" s="141" t="s">
        <v>409</v>
      </c>
      <c r="B787" s="51" t="s">
        <v>929</v>
      </c>
      <c r="C787" s="51" t="s">
        <v>97</v>
      </c>
      <c r="D787" s="51" t="s">
        <v>97</v>
      </c>
      <c r="E787" s="181" t="s">
        <v>1990</v>
      </c>
      <c r="F787" s="54" t="s">
        <v>2747</v>
      </c>
      <c r="G787" s="54"/>
      <c r="H787" s="170" t="s">
        <v>2072</v>
      </c>
      <c r="I787" s="44" t="s">
        <v>1911</v>
      </c>
      <c r="J787" s="44" t="s">
        <v>1918</v>
      </c>
      <c r="K787" s="44" t="s">
        <v>1909</v>
      </c>
      <c r="L787" s="44" t="s">
        <v>1916</v>
      </c>
      <c r="M787" s="44" t="s">
        <v>5</v>
      </c>
      <c r="N787" s="44"/>
      <c r="O787" s="196">
        <f>COUNTIF(Table48[[#This Row],[CMMI Comprehensive Primary Care Plus (CPC+)
Version Date: CY 2021]:[CMS Merit-based Incentive Payment System (MIPS)
Version Date: CY 2021]],"*yes*")</f>
        <v>0</v>
      </c>
      <c r="P787" s="197"/>
      <c r="Q787" s="197"/>
      <c r="R787" s="197"/>
      <c r="S787" s="197"/>
      <c r="T787" s="44"/>
      <c r="U787" s="197"/>
      <c r="V787" s="197"/>
      <c r="W787" s="197"/>
      <c r="X787" s="197"/>
      <c r="Y787" s="197"/>
      <c r="Z787" s="197"/>
      <c r="AA787" s="197"/>
      <c r="AB787" s="44"/>
      <c r="AC787" s="197"/>
      <c r="AD787" s="197"/>
      <c r="AE787" s="44"/>
      <c r="AF787" s="197"/>
      <c r="AG787" s="197"/>
      <c r="AH787" s="44"/>
    </row>
    <row r="788" spans="1:34" ht="210">
      <c r="A788" s="141" t="s">
        <v>3902</v>
      </c>
      <c r="B788" s="51" t="s">
        <v>2899</v>
      </c>
      <c r="C788" s="51" t="s">
        <v>97</v>
      </c>
      <c r="D788" s="51" t="s">
        <v>97</v>
      </c>
      <c r="E788" s="181" t="s">
        <v>585</v>
      </c>
      <c r="F788" s="54"/>
      <c r="G788" s="54"/>
      <c r="H788" s="170" t="s">
        <v>2905</v>
      </c>
      <c r="I788" s="44" t="s">
        <v>1940</v>
      </c>
      <c r="J788" s="44" t="s">
        <v>1925</v>
      </c>
      <c r="K788" s="44" t="s">
        <v>1915</v>
      </c>
      <c r="L788" s="44" t="s">
        <v>1916</v>
      </c>
      <c r="M788" s="44" t="s">
        <v>5</v>
      </c>
      <c r="N788" s="44"/>
      <c r="O788" s="196">
        <f>COUNTIF(Table48[[#This Row],[CMMI Comprehensive Primary Care Plus (CPC+)
Version Date: CY 2021]:[CMS Merit-based Incentive Payment System (MIPS)
Version Date: CY 2021]],"*yes*")</f>
        <v>0</v>
      </c>
      <c r="P788" s="197"/>
      <c r="Q788" s="197"/>
      <c r="R788" s="197"/>
      <c r="S788" s="197"/>
      <c r="T788" s="44"/>
      <c r="U788" s="197"/>
      <c r="V788" s="197"/>
      <c r="W788" s="197"/>
      <c r="X788" s="197"/>
      <c r="Y788" s="197"/>
      <c r="Z788" s="197" t="s">
        <v>1</v>
      </c>
      <c r="AA788" s="197"/>
      <c r="AB788" s="44"/>
      <c r="AC788" s="197"/>
      <c r="AD788" s="197"/>
      <c r="AE788" s="44"/>
      <c r="AF788" s="197"/>
      <c r="AG788" s="197"/>
      <c r="AH788" s="44"/>
    </row>
    <row r="789" spans="1:34" ht="157.5">
      <c r="A789" s="141" t="s">
        <v>3903</v>
      </c>
      <c r="B789" s="51" t="s">
        <v>1657</v>
      </c>
      <c r="C789" s="51" t="s">
        <v>97</v>
      </c>
      <c r="D789" s="51" t="s">
        <v>97</v>
      </c>
      <c r="E789" s="181" t="s">
        <v>1652</v>
      </c>
      <c r="F789" s="54" t="s">
        <v>2749</v>
      </c>
      <c r="G789" s="54"/>
      <c r="H789" s="170" t="s">
        <v>1803</v>
      </c>
      <c r="I789" s="44" t="s">
        <v>1911</v>
      </c>
      <c r="J789" s="44" t="s">
        <v>97</v>
      </c>
      <c r="K789" s="44" t="s">
        <v>1909</v>
      </c>
      <c r="L789" s="44" t="s">
        <v>1916</v>
      </c>
      <c r="M789" s="44" t="s">
        <v>327</v>
      </c>
      <c r="N789" s="44"/>
      <c r="O789" s="196">
        <f>COUNTIF(Table48[[#This Row],[CMMI Comprehensive Primary Care Plus (CPC+)
Version Date: CY 2021]:[CMS Merit-based Incentive Payment System (MIPS)
Version Date: CY 2021]],"*yes*")</f>
        <v>1</v>
      </c>
      <c r="P789" s="197"/>
      <c r="Q789" s="197"/>
      <c r="R789" s="197"/>
      <c r="S789" s="197"/>
      <c r="T789" s="44"/>
      <c r="U789" s="197"/>
      <c r="V789" s="197"/>
      <c r="W789" s="197" t="s">
        <v>1</v>
      </c>
      <c r="X789" s="197"/>
      <c r="Y789" s="197"/>
      <c r="Z789" s="197"/>
      <c r="AA789" s="197"/>
      <c r="AB789" s="44"/>
      <c r="AC789" s="197"/>
      <c r="AD789" s="197"/>
      <c r="AE789" s="44"/>
      <c r="AF789" s="197"/>
      <c r="AG789" s="197"/>
      <c r="AH789" s="44"/>
    </row>
    <row r="790" spans="1:34" ht="175">
      <c r="A790" s="141" t="s">
        <v>3904</v>
      </c>
      <c r="B790" s="51" t="s">
        <v>2873</v>
      </c>
      <c r="C790" s="51" t="s">
        <v>97</v>
      </c>
      <c r="D790" s="51" t="s">
        <v>97</v>
      </c>
      <c r="E790" s="181" t="s">
        <v>1652</v>
      </c>
      <c r="F790" s="54" t="s">
        <v>2880</v>
      </c>
      <c r="G790" s="54"/>
      <c r="H790" s="170" t="s">
        <v>2875</v>
      </c>
      <c r="I790" s="44" t="s">
        <v>1963</v>
      </c>
      <c r="J790" s="44" t="s">
        <v>1925</v>
      </c>
      <c r="K790" s="44" t="s">
        <v>1909</v>
      </c>
      <c r="L790" s="44" t="s">
        <v>1910</v>
      </c>
      <c r="M790" s="44" t="s">
        <v>327</v>
      </c>
      <c r="N790" s="44"/>
      <c r="O790" s="196">
        <f>COUNTIF(Table48[[#This Row],[CMMI Comprehensive Primary Care Plus (CPC+)
Version Date: CY 2021]:[CMS Merit-based Incentive Payment System (MIPS)
Version Date: CY 2021]],"*yes*")</f>
        <v>1</v>
      </c>
      <c r="P790" s="197"/>
      <c r="Q790" s="197"/>
      <c r="R790" s="197"/>
      <c r="S790" s="197"/>
      <c r="T790" s="44"/>
      <c r="U790" s="197"/>
      <c r="V790" s="197"/>
      <c r="W790" s="197" t="s">
        <v>1</v>
      </c>
      <c r="X790" s="197"/>
      <c r="Y790" s="197"/>
      <c r="Z790" s="197"/>
      <c r="AA790" s="197"/>
      <c r="AB790" s="44"/>
      <c r="AC790" s="197"/>
      <c r="AD790" s="197"/>
      <c r="AE790" s="44"/>
      <c r="AF790" s="197"/>
      <c r="AG790" s="197"/>
      <c r="AH790" s="44"/>
    </row>
    <row r="791" spans="1:34" ht="192.5">
      <c r="A791" s="141" t="s">
        <v>3905</v>
      </c>
      <c r="B791" s="51" t="s">
        <v>3906</v>
      </c>
      <c r="C791" s="51" t="s">
        <v>97</v>
      </c>
      <c r="D791" s="51" t="s">
        <v>97</v>
      </c>
      <c r="E791" s="181" t="s">
        <v>585</v>
      </c>
      <c r="F791" s="54"/>
      <c r="G791" s="54"/>
      <c r="H791" s="170" t="s">
        <v>3907</v>
      </c>
      <c r="I791" s="44" t="s">
        <v>1940</v>
      </c>
      <c r="J791" s="44" t="s">
        <v>1925</v>
      </c>
      <c r="K791" s="44" t="s">
        <v>1915</v>
      </c>
      <c r="L791" s="44" t="s">
        <v>1916</v>
      </c>
      <c r="M791" s="44" t="s">
        <v>5</v>
      </c>
      <c r="N791" s="44"/>
      <c r="O791" s="196">
        <f>COUNTIF(Table48[[#This Row],[CMMI Comprehensive Primary Care Plus (CPC+)
Version Date: CY 2021]:[CMS Merit-based Incentive Payment System (MIPS)
Version Date: CY 2021]],"*yes*")</f>
        <v>0</v>
      </c>
      <c r="P791" s="197"/>
      <c r="Q791" s="197"/>
      <c r="R791" s="197"/>
      <c r="S791" s="197"/>
      <c r="T791" s="44"/>
      <c r="U791" s="197"/>
      <c r="V791" s="197"/>
      <c r="W791" s="197"/>
      <c r="X791" s="197"/>
      <c r="Y791" s="197"/>
      <c r="Z791" s="197"/>
      <c r="AA791" s="197"/>
      <c r="AB791" s="44"/>
      <c r="AC791" s="197"/>
      <c r="AD791" s="197"/>
      <c r="AE791" s="44" t="s">
        <v>1</v>
      </c>
      <c r="AF791" s="197"/>
      <c r="AG791" s="197"/>
      <c r="AH791" s="44"/>
    </row>
    <row r="792" spans="1:34" ht="72">
      <c r="A792" s="141" t="s">
        <v>3908</v>
      </c>
      <c r="B792" s="51" t="s">
        <v>647</v>
      </c>
      <c r="C792" s="51" t="s">
        <v>97</v>
      </c>
      <c r="D792" s="51" t="s">
        <v>97</v>
      </c>
      <c r="E792" s="181" t="s">
        <v>1667</v>
      </c>
      <c r="F792" s="54"/>
      <c r="G792" s="54"/>
      <c r="H792" s="170" t="s">
        <v>1511</v>
      </c>
      <c r="I792" s="44" t="s">
        <v>3034</v>
      </c>
      <c r="J792" s="44" t="s">
        <v>1914</v>
      </c>
      <c r="K792" s="44" t="s">
        <v>1909</v>
      </c>
      <c r="L792" s="44" t="s">
        <v>1916</v>
      </c>
      <c r="M792" s="44" t="s">
        <v>5</v>
      </c>
      <c r="N792" s="44"/>
      <c r="O792" s="196">
        <f>COUNTIF(Table48[[#This Row],[CMMI Comprehensive Primary Care Plus (CPC+)
Version Date: CY 2021]:[CMS Merit-based Incentive Payment System (MIPS)
Version Date: CY 2021]],"*yes*")</f>
        <v>0</v>
      </c>
      <c r="P792" s="197"/>
      <c r="Q792" s="197"/>
      <c r="R792" s="197"/>
      <c r="S792" s="197"/>
      <c r="T792" s="44"/>
      <c r="U792" s="197"/>
      <c r="V792" s="197"/>
      <c r="W792" s="197"/>
      <c r="X792" s="197"/>
      <c r="Y792" s="197"/>
      <c r="Z792" s="197"/>
      <c r="AA792" s="197"/>
      <c r="AB792" s="44"/>
      <c r="AC792" s="197"/>
      <c r="AD792" s="197"/>
      <c r="AE792" s="44"/>
      <c r="AF792" s="197"/>
      <c r="AG792" s="197"/>
      <c r="AH792" s="44"/>
    </row>
    <row r="793" spans="1:34" ht="70">
      <c r="A793" s="141" t="s">
        <v>3909</v>
      </c>
      <c r="B793" s="51" t="s">
        <v>648</v>
      </c>
      <c r="C793" s="51" t="s">
        <v>97</v>
      </c>
      <c r="D793" s="51" t="s">
        <v>97</v>
      </c>
      <c r="E793" s="181" t="s">
        <v>1667</v>
      </c>
      <c r="F793" s="54"/>
      <c r="G793" s="54"/>
      <c r="H793" s="170" t="s">
        <v>1512</v>
      </c>
      <c r="I793" s="44" t="s">
        <v>3034</v>
      </c>
      <c r="J793" s="44" t="s">
        <v>1914</v>
      </c>
      <c r="K793" s="44" t="s">
        <v>1915</v>
      </c>
      <c r="L793" s="44" t="s">
        <v>1916</v>
      </c>
      <c r="M793" s="44" t="s">
        <v>1771</v>
      </c>
      <c r="N793" s="44"/>
      <c r="O793" s="196">
        <f>COUNTIF(Table48[[#This Row],[CMMI Comprehensive Primary Care Plus (CPC+)
Version Date: CY 2021]:[CMS Merit-based Incentive Payment System (MIPS)
Version Date: CY 2021]],"*yes*")</f>
        <v>0</v>
      </c>
      <c r="P793" s="197"/>
      <c r="Q793" s="197"/>
      <c r="R793" s="197"/>
      <c r="S793" s="197"/>
      <c r="T793" s="44"/>
      <c r="U793" s="197"/>
      <c r="V793" s="197"/>
      <c r="W793" s="197"/>
      <c r="X793" s="197"/>
      <c r="Y793" s="197"/>
      <c r="Z793" s="197"/>
      <c r="AA793" s="197"/>
      <c r="AB793" s="44"/>
      <c r="AC793" s="197"/>
      <c r="AD793" s="197"/>
      <c r="AE793" s="44"/>
      <c r="AF793" s="197"/>
      <c r="AG793" s="197"/>
      <c r="AH793" s="44"/>
    </row>
    <row r="794" spans="1:34" ht="105">
      <c r="A794" s="141" t="s">
        <v>3910</v>
      </c>
      <c r="B794" s="51" t="s">
        <v>649</v>
      </c>
      <c r="C794" s="51" t="s">
        <v>97</v>
      </c>
      <c r="D794" s="51" t="s">
        <v>97</v>
      </c>
      <c r="E794" s="181" t="s">
        <v>1667</v>
      </c>
      <c r="F794" s="54" t="s">
        <v>2752</v>
      </c>
      <c r="G794" s="54" t="s">
        <v>3304</v>
      </c>
      <c r="H794" s="170" t="s">
        <v>1513</v>
      </c>
      <c r="I794" s="44" t="s">
        <v>3034</v>
      </c>
      <c r="J794" s="44" t="s">
        <v>1914</v>
      </c>
      <c r="K794" s="44" t="s">
        <v>1909</v>
      </c>
      <c r="L794" s="44" t="s">
        <v>1916</v>
      </c>
      <c r="M794" s="44" t="s">
        <v>327</v>
      </c>
      <c r="N794" s="44" t="s">
        <v>1</v>
      </c>
      <c r="O794" s="196">
        <f>COUNTIF(Table48[[#This Row],[CMMI Comprehensive Primary Care Plus (CPC+)
Version Date: CY 2021]:[CMS Merit-based Incentive Payment System (MIPS)
Version Date: CY 2021]],"*yes*")</f>
        <v>2</v>
      </c>
      <c r="P794" s="197"/>
      <c r="Q794" s="197"/>
      <c r="R794" s="197"/>
      <c r="S794" s="197" t="s">
        <v>1</v>
      </c>
      <c r="T794" s="44"/>
      <c r="U794" s="197"/>
      <c r="V794" s="197"/>
      <c r="W794" s="197" t="s">
        <v>1</v>
      </c>
      <c r="X794" s="197"/>
      <c r="Y794" s="197"/>
      <c r="Z794" s="197"/>
      <c r="AA794" s="197"/>
      <c r="AB794" s="44"/>
      <c r="AC794" s="197"/>
      <c r="AD794" s="197"/>
      <c r="AE794" s="44"/>
      <c r="AF794" s="197"/>
      <c r="AG794" s="197"/>
      <c r="AH794" s="44"/>
    </row>
    <row r="795" spans="1:34" ht="157.5">
      <c r="A795" s="141" t="s">
        <v>3911</v>
      </c>
      <c r="B795" s="51" t="s">
        <v>899</v>
      </c>
      <c r="C795" s="51" t="s">
        <v>97</v>
      </c>
      <c r="D795" s="51" t="s">
        <v>97</v>
      </c>
      <c r="E795" s="181" t="s">
        <v>1979</v>
      </c>
      <c r="F795" s="54"/>
      <c r="G795" s="54"/>
      <c r="H795" s="170" t="s">
        <v>900</v>
      </c>
      <c r="I795" s="44" t="s">
        <v>3034</v>
      </c>
      <c r="J795" s="44" t="s">
        <v>1912</v>
      </c>
      <c r="K795" s="44" t="s">
        <v>1909</v>
      </c>
      <c r="L795" s="44" t="s">
        <v>1916</v>
      </c>
      <c r="M795" s="44" t="s">
        <v>1771</v>
      </c>
      <c r="N795" s="44" t="s">
        <v>1</v>
      </c>
      <c r="O795" s="196">
        <f>COUNTIF(Table48[[#This Row],[CMMI Comprehensive Primary Care Plus (CPC+)
Version Date: CY 2021]:[CMS Merit-based Incentive Payment System (MIPS)
Version Date: CY 2021]],"*yes*")</f>
        <v>0</v>
      </c>
      <c r="P795" s="197"/>
      <c r="Q795" s="197"/>
      <c r="R795" s="197"/>
      <c r="S795" s="197"/>
      <c r="T795" s="197"/>
      <c r="U795" s="197"/>
      <c r="V795" s="197"/>
      <c r="W795" s="197"/>
      <c r="X795" s="197"/>
      <c r="Y795" s="197"/>
      <c r="Z795" s="197"/>
      <c r="AA795" s="197"/>
      <c r="AB795" s="197"/>
      <c r="AC795" s="197"/>
      <c r="AD795" s="197"/>
      <c r="AE795" s="197"/>
      <c r="AF795" s="197"/>
      <c r="AG795" s="197"/>
      <c r="AH795" s="197"/>
    </row>
    <row r="796" spans="1:34" ht="70">
      <c r="A796" s="141" t="s">
        <v>3912</v>
      </c>
      <c r="B796" s="51" t="s">
        <v>2127</v>
      </c>
      <c r="C796" s="51" t="s">
        <v>97</v>
      </c>
      <c r="D796" s="53" t="s">
        <v>97</v>
      </c>
      <c r="E796" s="181" t="s">
        <v>1995</v>
      </c>
      <c r="F796" s="58"/>
      <c r="G796" s="58"/>
      <c r="H796" s="170" t="s">
        <v>1417</v>
      </c>
      <c r="I796" s="44" t="s">
        <v>1963</v>
      </c>
      <c r="J796" s="44" t="s">
        <v>1923</v>
      </c>
      <c r="K796" s="44" t="s">
        <v>1909</v>
      </c>
      <c r="L796" s="44" t="s">
        <v>1910</v>
      </c>
      <c r="M796" s="44" t="s">
        <v>5</v>
      </c>
      <c r="N796" s="44"/>
      <c r="O796" s="196">
        <f>COUNTIF(Table48[[#This Row],[CMMI Comprehensive Primary Care Plus (CPC+)
Version Date: CY 2021]:[CMS Merit-based Incentive Payment System (MIPS)
Version Date: CY 2021]],"*yes*")</f>
        <v>0</v>
      </c>
      <c r="P796" s="197"/>
      <c r="Q796" s="197"/>
      <c r="R796" s="197"/>
      <c r="S796" s="197"/>
      <c r="T796" s="44"/>
      <c r="U796" s="197"/>
      <c r="V796" s="197"/>
      <c r="W796" s="197"/>
      <c r="X796" s="197"/>
      <c r="Y796" s="197"/>
      <c r="Z796" s="197"/>
      <c r="AA796" s="197"/>
      <c r="AB796" s="44"/>
      <c r="AC796" s="197"/>
      <c r="AD796" s="197"/>
      <c r="AE796" s="44"/>
      <c r="AF796" s="197"/>
      <c r="AG796" s="197"/>
      <c r="AH796" s="44"/>
    </row>
    <row r="797" spans="1:34" ht="105">
      <c r="A797" s="141" t="s">
        <v>3913</v>
      </c>
      <c r="B797" s="51" t="s">
        <v>942</v>
      </c>
      <c r="C797" s="51" t="s">
        <v>97</v>
      </c>
      <c r="D797" s="51" t="s">
        <v>97</v>
      </c>
      <c r="E797" s="181" t="s">
        <v>1973</v>
      </c>
      <c r="F797" s="54" t="s">
        <v>2799</v>
      </c>
      <c r="G797" s="54"/>
      <c r="H797" s="170" t="s">
        <v>943</v>
      </c>
      <c r="I797" s="44" t="s">
        <v>1911</v>
      </c>
      <c r="J797" s="44" t="s">
        <v>97</v>
      </c>
      <c r="K797" s="44" t="s">
        <v>1909</v>
      </c>
      <c r="L797" s="44" t="s">
        <v>1916</v>
      </c>
      <c r="M797" s="44" t="s">
        <v>1771</v>
      </c>
      <c r="N797" s="44"/>
      <c r="O797" s="196">
        <f>COUNTIF(Table48[[#This Row],[CMMI Comprehensive Primary Care Plus (CPC+)
Version Date: CY 2021]:[CMS Merit-based Incentive Payment System (MIPS)
Version Date: CY 2021]],"*yes*")</f>
        <v>1</v>
      </c>
      <c r="P797" s="197"/>
      <c r="Q797" s="197"/>
      <c r="R797" s="197"/>
      <c r="S797" s="197"/>
      <c r="T797" s="44"/>
      <c r="U797" s="197"/>
      <c r="V797" s="197"/>
      <c r="W797" s="197" t="s">
        <v>1</v>
      </c>
      <c r="X797" s="197"/>
      <c r="Y797" s="197"/>
      <c r="Z797" s="197"/>
      <c r="AA797" s="197"/>
      <c r="AB797" s="44"/>
      <c r="AC797" s="197"/>
      <c r="AD797" s="197"/>
      <c r="AE797" s="44"/>
      <c r="AF797" s="197"/>
      <c r="AG797" s="197"/>
      <c r="AH797" s="44"/>
    </row>
    <row r="798" spans="1:34" ht="70">
      <c r="A798" s="141" t="s">
        <v>410</v>
      </c>
      <c r="B798" s="51" t="s">
        <v>2106</v>
      </c>
      <c r="C798" s="51" t="s">
        <v>97</v>
      </c>
      <c r="D798" s="51" t="s">
        <v>97</v>
      </c>
      <c r="E798" s="181" t="s">
        <v>1667</v>
      </c>
      <c r="F798" s="54" t="s">
        <v>2756</v>
      </c>
      <c r="G798" s="54" t="s">
        <v>3312</v>
      </c>
      <c r="H798" s="170" t="s">
        <v>1820</v>
      </c>
      <c r="I798" s="44" t="s">
        <v>3034</v>
      </c>
      <c r="J798" s="44" t="s">
        <v>3124</v>
      </c>
      <c r="K798" s="44" t="s">
        <v>1909</v>
      </c>
      <c r="L798" s="44" t="s">
        <v>1910</v>
      </c>
      <c r="M798" s="44" t="s">
        <v>5</v>
      </c>
      <c r="N798" s="44"/>
      <c r="O798" s="196">
        <f>COUNTIF(Table48[[#This Row],[CMMI Comprehensive Primary Care Plus (CPC+)
Version Date: CY 2021]:[CMS Merit-based Incentive Payment System (MIPS)
Version Date: CY 2021]],"*yes*")</f>
        <v>2</v>
      </c>
      <c r="P798" s="197"/>
      <c r="Q798" s="197"/>
      <c r="R798" s="197"/>
      <c r="S798" s="197" t="s">
        <v>1</v>
      </c>
      <c r="T798" s="44"/>
      <c r="U798" s="197"/>
      <c r="V798" s="197"/>
      <c r="W798" s="197" t="s">
        <v>1</v>
      </c>
      <c r="X798" s="197"/>
      <c r="Y798" s="197"/>
      <c r="Z798" s="197"/>
      <c r="AA798" s="197"/>
      <c r="AB798" s="44"/>
      <c r="AC798" s="197"/>
      <c r="AD798" s="197"/>
      <c r="AE798" s="44"/>
      <c r="AF798" s="197"/>
      <c r="AG798" s="197"/>
      <c r="AH798" s="44"/>
    </row>
    <row r="799" spans="1:34" ht="52.5">
      <c r="A799" s="141" t="s">
        <v>411</v>
      </c>
      <c r="B799" s="51" t="s">
        <v>3107</v>
      </c>
      <c r="C799" s="51" t="s">
        <v>97</v>
      </c>
      <c r="D799" s="51" t="s">
        <v>97</v>
      </c>
      <c r="E799" s="181" t="s">
        <v>3108</v>
      </c>
      <c r="F799" s="54" t="s">
        <v>3109</v>
      </c>
      <c r="G799" s="54"/>
      <c r="H799" s="170" t="s">
        <v>3110</v>
      </c>
      <c r="I799" s="44" t="s">
        <v>3034</v>
      </c>
      <c r="J799" s="44" t="s">
        <v>1908</v>
      </c>
      <c r="K799" s="44" t="s">
        <v>1909</v>
      </c>
      <c r="L799" s="44" t="s">
        <v>1920</v>
      </c>
      <c r="M799" s="44" t="s">
        <v>5</v>
      </c>
      <c r="N799" s="44"/>
      <c r="O799" s="196">
        <f>COUNTIF(Table48[[#This Row],[CMMI Comprehensive Primary Care Plus (CPC+)
Version Date: CY 2021]:[CMS Merit-based Incentive Payment System (MIPS)
Version Date: CY 2021]],"*yes*")</f>
        <v>0</v>
      </c>
      <c r="P799" s="197"/>
      <c r="Q799" s="197"/>
      <c r="R799" s="197"/>
      <c r="S799" s="197"/>
      <c r="T799" s="44"/>
      <c r="U799" s="197"/>
      <c r="V799" s="197"/>
      <c r="W799" s="197"/>
      <c r="X799" s="197"/>
      <c r="Y799" s="197"/>
      <c r="Z799" s="197"/>
      <c r="AA799" s="197"/>
      <c r="AB799" s="44"/>
      <c r="AC799" s="197"/>
      <c r="AD799" s="197"/>
      <c r="AE799" s="44"/>
      <c r="AF799" s="197"/>
      <c r="AG799" s="197"/>
      <c r="AH799" s="44"/>
    </row>
    <row r="800" spans="1:34" ht="105">
      <c r="A800" s="141" t="s">
        <v>412</v>
      </c>
      <c r="B800" s="51" t="s">
        <v>1662</v>
      </c>
      <c r="C800" s="51" t="s">
        <v>97</v>
      </c>
      <c r="D800" s="51" t="s">
        <v>97</v>
      </c>
      <c r="E800" s="181" t="s">
        <v>1665</v>
      </c>
      <c r="F800" s="54"/>
      <c r="G800" s="54"/>
      <c r="H800" s="170" t="s">
        <v>1805</v>
      </c>
      <c r="I800" s="44" t="s">
        <v>1911</v>
      </c>
      <c r="J800" s="44" t="s">
        <v>1953</v>
      </c>
      <c r="K800" s="44" t="s">
        <v>1915</v>
      </c>
      <c r="L800" s="44" t="s">
        <v>1916</v>
      </c>
      <c r="M800" s="44" t="s">
        <v>327</v>
      </c>
      <c r="N800" s="44"/>
      <c r="O800" s="196">
        <f>COUNTIF(Table48[[#This Row],[CMMI Comprehensive Primary Care Plus (CPC+)
Version Date: CY 2021]:[CMS Merit-based Incentive Payment System (MIPS)
Version Date: CY 2021]],"*yes*")</f>
        <v>0</v>
      </c>
      <c r="P800" s="197"/>
      <c r="Q800" s="197"/>
      <c r="R800" s="197"/>
      <c r="S800" s="197"/>
      <c r="T800" s="44"/>
      <c r="U800" s="197"/>
      <c r="V800" s="197"/>
      <c r="W800" s="197"/>
      <c r="X800" s="197"/>
      <c r="Y800" s="197"/>
      <c r="Z800" s="197"/>
      <c r="AA800" s="197"/>
      <c r="AB800" s="44"/>
      <c r="AC800" s="197"/>
      <c r="AD800" s="197"/>
      <c r="AE800" s="44"/>
      <c r="AF800" s="197"/>
      <c r="AG800" s="197"/>
      <c r="AH800" s="44"/>
    </row>
    <row r="801" spans="1:34" ht="350">
      <c r="A801" s="141" t="s">
        <v>413</v>
      </c>
      <c r="B801" s="51" t="s">
        <v>1732</v>
      </c>
      <c r="C801" s="51" t="s">
        <v>97</v>
      </c>
      <c r="D801" s="51" t="s">
        <v>97</v>
      </c>
      <c r="E801" s="181" t="s">
        <v>1995</v>
      </c>
      <c r="F801" s="54"/>
      <c r="G801" s="54"/>
      <c r="H801" s="170" t="s">
        <v>3915</v>
      </c>
      <c r="I801" s="44" t="s">
        <v>1911</v>
      </c>
      <c r="J801" s="44" t="s">
        <v>1914</v>
      </c>
      <c r="K801" s="44" t="s">
        <v>1909</v>
      </c>
      <c r="L801" s="44" t="s">
        <v>1916</v>
      </c>
      <c r="M801" s="44" t="s">
        <v>5</v>
      </c>
      <c r="N801" s="44" t="s">
        <v>1</v>
      </c>
      <c r="O801" s="196">
        <f>COUNTIF(Table48[[#This Row],[CMMI Comprehensive Primary Care Plus (CPC+)
Version Date: CY 2021]:[CMS Merit-based Incentive Payment System (MIPS)
Version Date: CY 2021]],"*yes*")</f>
        <v>1</v>
      </c>
      <c r="P801" s="197"/>
      <c r="Q801" s="197"/>
      <c r="R801" s="197"/>
      <c r="S801" s="197"/>
      <c r="T801" s="197"/>
      <c r="U801" s="197" t="s">
        <v>2843</v>
      </c>
      <c r="V801" s="197"/>
      <c r="W801" s="197"/>
      <c r="X801" s="197" t="s">
        <v>2529</v>
      </c>
      <c r="Y801" s="197"/>
      <c r="Z801" s="197"/>
      <c r="AA801" s="197"/>
      <c r="AB801" s="197" t="s">
        <v>1</v>
      </c>
      <c r="AC801" s="197" t="s">
        <v>1</v>
      </c>
      <c r="AD801" s="197" t="s">
        <v>1</v>
      </c>
      <c r="AE801" s="197"/>
      <c r="AF801" s="197"/>
      <c r="AG801" s="197" t="s">
        <v>3652</v>
      </c>
      <c r="AH801" s="197" t="s">
        <v>1</v>
      </c>
    </row>
    <row r="802" spans="1:34" ht="140">
      <c r="A802" s="141" t="s">
        <v>414</v>
      </c>
      <c r="B802" s="51" t="s">
        <v>1605</v>
      </c>
      <c r="C802" s="51" t="s">
        <v>97</v>
      </c>
      <c r="D802" s="53" t="s">
        <v>97</v>
      </c>
      <c r="E802" s="181" t="s">
        <v>1947</v>
      </c>
      <c r="F802" s="58"/>
      <c r="G802" s="58"/>
      <c r="H802" s="170" t="s">
        <v>1945</v>
      </c>
      <c r="I802" s="44" t="s">
        <v>1940</v>
      </c>
      <c r="J802" s="44" t="s">
        <v>97</v>
      </c>
      <c r="K802" s="44" t="s">
        <v>1915</v>
      </c>
      <c r="L802" s="44" t="s">
        <v>97</v>
      </c>
      <c r="M802" s="44" t="s">
        <v>6</v>
      </c>
      <c r="N802" s="44"/>
      <c r="O802" s="196">
        <f>COUNTIF(Table48[[#This Row],[CMMI Comprehensive Primary Care Plus (CPC+)
Version Date: CY 2021]:[CMS Merit-based Incentive Payment System (MIPS)
Version Date: CY 2021]],"*yes*")</f>
        <v>0</v>
      </c>
      <c r="P802" s="197"/>
      <c r="Q802" s="197"/>
      <c r="R802" s="197"/>
      <c r="S802" s="197"/>
      <c r="T802" s="44"/>
      <c r="U802" s="197"/>
      <c r="V802" s="197"/>
      <c r="W802" s="197"/>
      <c r="X802" s="197"/>
      <c r="Y802" s="197"/>
      <c r="Z802" s="197"/>
      <c r="AA802" s="197"/>
      <c r="AB802" s="44"/>
      <c r="AC802" s="197"/>
      <c r="AD802" s="197"/>
      <c r="AE802" s="44"/>
      <c r="AF802" s="197"/>
      <c r="AG802" s="197"/>
      <c r="AH802" s="251"/>
    </row>
    <row r="803" spans="1:34" ht="280">
      <c r="A803" s="141" t="s">
        <v>415</v>
      </c>
      <c r="B803" s="51" t="s">
        <v>1593</v>
      </c>
      <c r="C803" s="51" t="s">
        <v>97</v>
      </c>
      <c r="D803" s="51" t="s">
        <v>97</v>
      </c>
      <c r="E803" s="181" t="s">
        <v>1667</v>
      </c>
      <c r="F803" s="54" t="s">
        <v>2801</v>
      </c>
      <c r="G803" s="54" t="s">
        <v>3360</v>
      </c>
      <c r="H803" s="170" t="s">
        <v>1809</v>
      </c>
      <c r="I803" s="44" t="s">
        <v>1911</v>
      </c>
      <c r="J803" s="44" t="s">
        <v>1914</v>
      </c>
      <c r="K803" s="44" t="s">
        <v>1909</v>
      </c>
      <c r="L803" s="44" t="s">
        <v>1916</v>
      </c>
      <c r="M803" s="44" t="s">
        <v>1771</v>
      </c>
      <c r="N803" s="44" t="s">
        <v>1</v>
      </c>
      <c r="O803" s="196">
        <f>COUNTIF(Table48[[#This Row],[CMMI Comprehensive Primary Care Plus (CPC+)
Version Date: CY 2021]:[CMS Merit-based Incentive Payment System (MIPS)
Version Date: CY 2021]],"*yes*")</f>
        <v>3</v>
      </c>
      <c r="P803" s="197"/>
      <c r="Q803" s="197"/>
      <c r="R803" s="197"/>
      <c r="S803" s="197" t="s">
        <v>1</v>
      </c>
      <c r="T803" s="197"/>
      <c r="U803" s="197"/>
      <c r="V803" s="197" t="s">
        <v>3459</v>
      </c>
      <c r="W803" s="197" t="s">
        <v>1</v>
      </c>
      <c r="X803" s="197" t="s">
        <v>2500</v>
      </c>
      <c r="Y803" s="197"/>
      <c r="Z803" s="197"/>
      <c r="AA803" s="197"/>
      <c r="AB803" s="197"/>
      <c r="AC803" s="197"/>
      <c r="AD803" s="197"/>
      <c r="AE803" s="197"/>
      <c r="AF803" s="197"/>
      <c r="AG803" s="197"/>
      <c r="AH803" s="197"/>
    </row>
    <row r="804" spans="1:34" ht="175">
      <c r="A804" s="141" t="s">
        <v>416</v>
      </c>
      <c r="B804" s="51" t="s">
        <v>1698</v>
      </c>
      <c r="C804" s="51" t="s">
        <v>97</v>
      </c>
      <c r="D804" s="53" t="s">
        <v>97</v>
      </c>
      <c r="E804" s="181" t="s">
        <v>1699</v>
      </c>
      <c r="F804" s="58" t="s">
        <v>2767</v>
      </c>
      <c r="G804" s="58"/>
      <c r="H804" s="170" t="s">
        <v>1700</v>
      </c>
      <c r="I804" s="44" t="s">
        <v>1911</v>
      </c>
      <c r="J804" s="44" t="s">
        <v>97</v>
      </c>
      <c r="K804" s="44" t="s">
        <v>1915</v>
      </c>
      <c r="L804" s="44" t="s">
        <v>1916</v>
      </c>
      <c r="M804" s="44" t="s">
        <v>1771</v>
      </c>
      <c r="N804" s="44"/>
      <c r="O804" s="196">
        <f>COUNTIF(Table48[[#This Row],[CMMI Comprehensive Primary Care Plus (CPC+)
Version Date: CY 2021]:[CMS Merit-based Incentive Payment System (MIPS)
Version Date: CY 2021]],"*yes*")</f>
        <v>1</v>
      </c>
      <c r="P804" s="197"/>
      <c r="Q804" s="197"/>
      <c r="R804" s="197"/>
      <c r="S804" s="197"/>
      <c r="T804" s="197"/>
      <c r="U804" s="197"/>
      <c r="V804" s="197"/>
      <c r="W804" s="197" t="s">
        <v>1</v>
      </c>
      <c r="X804" s="197"/>
      <c r="Y804" s="197"/>
      <c r="Z804" s="197"/>
      <c r="AA804" s="197"/>
      <c r="AB804" s="197"/>
      <c r="AC804" s="197"/>
      <c r="AD804" s="197"/>
      <c r="AE804" s="197"/>
      <c r="AF804" s="197"/>
      <c r="AG804" s="197"/>
      <c r="AH804" s="197"/>
    </row>
    <row r="805" spans="1:34" ht="122.5">
      <c r="A805" s="141" t="s">
        <v>417</v>
      </c>
      <c r="B805" s="51" t="s">
        <v>3100</v>
      </c>
      <c r="C805" s="51" t="s">
        <v>97</v>
      </c>
      <c r="D805" s="53" t="s">
        <v>97</v>
      </c>
      <c r="E805" s="181" t="s">
        <v>1699</v>
      </c>
      <c r="F805" s="58" t="s">
        <v>2811</v>
      </c>
      <c r="G805" s="58"/>
      <c r="H805" s="170" t="s">
        <v>1829</v>
      </c>
      <c r="I805" s="44" t="s">
        <v>3034</v>
      </c>
      <c r="J805" s="44" t="s">
        <v>1925</v>
      </c>
      <c r="K805" s="44" t="s">
        <v>1909</v>
      </c>
      <c r="L805" s="44" t="s">
        <v>1950</v>
      </c>
      <c r="M805" s="44" t="s">
        <v>1771</v>
      </c>
      <c r="N805" s="44"/>
      <c r="O805" s="196">
        <f>COUNTIF(Table48[[#This Row],[CMMI Comprehensive Primary Care Plus (CPC+)
Version Date: CY 2021]:[CMS Merit-based Incentive Payment System (MIPS)
Version Date: CY 2021]],"*yes*")</f>
        <v>1</v>
      </c>
      <c r="P805" s="197"/>
      <c r="Q805" s="197"/>
      <c r="R805" s="197"/>
      <c r="S805" s="197"/>
      <c r="T805" s="197"/>
      <c r="U805" s="197"/>
      <c r="V805" s="197"/>
      <c r="W805" s="197" t="s">
        <v>1</v>
      </c>
      <c r="X805" s="197"/>
      <c r="Y805" s="197"/>
      <c r="Z805" s="197"/>
      <c r="AA805" s="197"/>
      <c r="AB805" s="197"/>
      <c r="AC805" s="197"/>
      <c r="AD805" s="197"/>
      <c r="AE805" s="197"/>
      <c r="AF805" s="197"/>
      <c r="AG805" s="197"/>
      <c r="AH805" s="197"/>
    </row>
    <row r="806" spans="1:34" ht="122.5">
      <c r="A806" s="229" t="s">
        <v>338</v>
      </c>
      <c r="B806" s="222" t="s">
        <v>2134</v>
      </c>
      <c r="C806" s="222" t="s">
        <v>97</v>
      </c>
      <c r="D806" s="222" t="s">
        <v>97</v>
      </c>
      <c r="E806" s="200" t="s">
        <v>1969</v>
      </c>
      <c r="F806" s="195" t="s">
        <v>2768</v>
      </c>
      <c r="G806" s="195"/>
      <c r="H806" s="201" t="s">
        <v>1807</v>
      </c>
      <c r="I806" s="197" t="s">
        <v>1911</v>
      </c>
      <c r="J806" s="197" t="s">
        <v>1938</v>
      </c>
      <c r="K806" s="197" t="s">
        <v>1915</v>
      </c>
      <c r="L806" s="44" t="s">
        <v>1916</v>
      </c>
      <c r="M806" s="197" t="s">
        <v>1771</v>
      </c>
      <c r="N806" s="197"/>
      <c r="O806" s="196">
        <f>COUNTIF(Table48[[#This Row],[CMMI Comprehensive Primary Care Plus (CPC+)
Version Date: CY 2021]:[CMS Merit-based Incentive Payment System (MIPS)
Version Date: CY 2021]],"*yes*")</f>
        <v>0</v>
      </c>
      <c r="P806" s="197"/>
      <c r="Q806" s="197"/>
      <c r="R806" s="197"/>
      <c r="S806" s="197"/>
      <c r="T806" s="44"/>
      <c r="U806" s="197"/>
      <c r="V806" s="197"/>
      <c r="W806" s="197"/>
      <c r="X806" s="197"/>
      <c r="Y806" s="197"/>
      <c r="Z806" s="197"/>
      <c r="AA806" s="197"/>
      <c r="AB806" s="44"/>
      <c r="AC806" s="197"/>
      <c r="AD806" s="197"/>
      <c r="AE806" s="44"/>
      <c r="AF806" s="197"/>
      <c r="AG806" s="197"/>
      <c r="AH806" s="44"/>
    </row>
    <row r="807" spans="1:34" ht="140">
      <c r="A807" s="141" t="s">
        <v>418</v>
      </c>
      <c r="B807" s="51" t="s">
        <v>3916</v>
      </c>
      <c r="C807" s="51" t="s">
        <v>97</v>
      </c>
      <c r="D807" s="53" t="s">
        <v>97</v>
      </c>
      <c r="E807" s="181" t="s">
        <v>585</v>
      </c>
      <c r="F807" s="58"/>
      <c r="G807" s="58"/>
      <c r="H807" s="170" t="s">
        <v>3917</v>
      </c>
      <c r="I807" s="44" t="s">
        <v>1951</v>
      </c>
      <c r="J807" s="44" t="s">
        <v>97</v>
      </c>
      <c r="K807" s="44" t="s">
        <v>1913</v>
      </c>
      <c r="L807" s="44" t="s">
        <v>1910</v>
      </c>
      <c r="M807" s="44" t="s">
        <v>6</v>
      </c>
      <c r="N807" s="44"/>
      <c r="O807" s="196">
        <f>COUNTIF(Table48[[#This Row],[CMMI Comprehensive Primary Care Plus (CPC+)
Version Date: CY 2021]:[CMS Merit-based Incentive Payment System (MIPS)
Version Date: CY 2021]],"*yes*")</f>
        <v>0</v>
      </c>
      <c r="P807" s="197"/>
      <c r="Q807" s="197"/>
      <c r="R807" s="197"/>
      <c r="S807" s="197"/>
      <c r="T807" s="44"/>
      <c r="U807" s="197"/>
      <c r="V807" s="197"/>
      <c r="W807" s="197"/>
      <c r="X807" s="197"/>
      <c r="Y807" s="197"/>
      <c r="Z807" s="197"/>
      <c r="AA807" s="197"/>
      <c r="AB807" s="44"/>
      <c r="AC807" s="197"/>
      <c r="AD807" s="197"/>
      <c r="AE807" s="44"/>
      <c r="AF807" s="197"/>
      <c r="AG807" s="197"/>
      <c r="AH807" s="44"/>
    </row>
    <row r="808" spans="1:34" ht="409.5">
      <c r="A808" s="141" t="s">
        <v>3844</v>
      </c>
      <c r="B808" s="51" t="s">
        <v>294</v>
      </c>
      <c r="C808" s="51" t="s">
        <v>97</v>
      </c>
      <c r="D808" s="51" t="s">
        <v>97</v>
      </c>
      <c r="E808" s="181" t="s">
        <v>2002</v>
      </c>
      <c r="F808" s="54"/>
      <c r="G808" s="54"/>
      <c r="H808" s="170" t="s">
        <v>3845</v>
      </c>
      <c r="I808" s="44" t="s">
        <v>1924</v>
      </c>
      <c r="J808" s="44" t="s">
        <v>1925</v>
      </c>
      <c r="K808" s="44" t="s">
        <v>1915</v>
      </c>
      <c r="L808" s="44" t="s">
        <v>1950</v>
      </c>
      <c r="M808" s="44" t="s">
        <v>6</v>
      </c>
      <c r="N808" s="44"/>
      <c r="O808" s="196">
        <f>COUNTIF(Table48[[#This Row],[CMMI Comprehensive Primary Care Plus (CPC+)
Version Date: CY 2021]:[CMS Merit-based Incentive Payment System (MIPS)
Version Date: CY 2021]],"*yes*")</f>
        <v>0</v>
      </c>
      <c r="P808" s="197"/>
      <c r="Q808" s="197"/>
      <c r="R808" s="197"/>
      <c r="S808" s="197"/>
      <c r="T808" s="44"/>
      <c r="U808" s="197"/>
      <c r="V808" s="197"/>
      <c r="W808" s="197"/>
      <c r="X808" s="197"/>
      <c r="Y808" s="197"/>
      <c r="Z808" s="197"/>
      <c r="AA808" s="197"/>
      <c r="AB808" s="44"/>
      <c r="AC808" s="197"/>
      <c r="AD808" s="197"/>
      <c r="AE808" s="44"/>
      <c r="AF808" s="197"/>
      <c r="AG808" s="197"/>
      <c r="AH808" s="44"/>
    </row>
    <row r="809" spans="1:34" ht="367.5">
      <c r="A809" s="141" t="s">
        <v>3846</v>
      </c>
      <c r="B809" s="51" t="s">
        <v>295</v>
      </c>
      <c r="C809" s="51" t="s">
        <v>97</v>
      </c>
      <c r="D809" s="51" t="s">
        <v>97</v>
      </c>
      <c r="E809" s="181" t="s">
        <v>2002</v>
      </c>
      <c r="F809" s="54"/>
      <c r="G809" s="54"/>
      <c r="H809" s="170" t="s">
        <v>3847</v>
      </c>
      <c r="I809" s="44" t="s">
        <v>1924</v>
      </c>
      <c r="J809" s="44" t="s">
        <v>1925</v>
      </c>
      <c r="K809" s="44" t="s">
        <v>1909</v>
      </c>
      <c r="L809" s="44" t="s">
        <v>1950</v>
      </c>
      <c r="M809" s="44" t="s">
        <v>6</v>
      </c>
      <c r="N809" s="44"/>
      <c r="O809" s="196">
        <f>COUNTIF(Table48[[#This Row],[CMMI Comprehensive Primary Care Plus (CPC+)
Version Date: CY 2021]:[CMS Merit-based Incentive Payment System (MIPS)
Version Date: CY 2021]],"*yes*")</f>
        <v>0</v>
      </c>
      <c r="P809" s="197"/>
      <c r="Q809" s="197"/>
      <c r="R809" s="197"/>
      <c r="S809" s="197"/>
      <c r="T809" s="44"/>
      <c r="U809" s="197"/>
      <c r="V809" s="197"/>
      <c r="W809" s="197"/>
      <c r="X809" s="197"/>
      <c r="Y809" s="197"/>
      <c r="Z809" s="197"/>
      <c r="AA809" s="197"/>
      <c r="AB809" s="44"/>
      <c r="AC809" s="197"/>
      <c r="AD809" s="197"/>
      <c r="AE809" s="44"/>
      <c r="AF809" s="197"/>
      <c r="AG809" s="197"/>
      <c r="AH809" s="44"/>
    </row>
    <row r="810" spans="1:34" ht="409.5">
      <c r="A810" s="141" t="s">
        <v>3879</v>
      </c>
      <c r="B810" s="51" t="s">
        <v>1861</v>
      </c>
      <c r="C810" s="51" t="s">
        <v>97</v>
      </c>
      <c r="D810" s="51" t="s">
        <v>97</v>
      </c>
      <c r="E810" s="181" t="s">
        <v>1995</v>
      </c>
      <c r="F810" s="54"/>
      <c r="G810" s="54"/>
      <c r="H810" s="170" t="s">
        <v>1862</v>
      </c>
      <c r="I810" s="44" t="s">
        <v>1924</v>
      </c>
      <c r="J810" s="44" t="s">
        <v>1925</v>
      </c>
      <c r="K810" s="44" t="s">
        <v>1915</v>
      </c>
      <c r="L810" s="44" t="s">
        <v>1950</v>
      </c>
      <c r="M810" s="44" t="s">
        <v>1771</v>
      </c>
      <c r="N810" s="44"/>
      <c r="O810" s="196">
        <f>COUNTIF(Table48[[#This Row],[CMMI Comprehensive Primary Care Plus (CPC+)
Version Date: CY 2021]:[CMS Merit-based Incentive Payment System (MIPS)
Version Date: CY 2021]],"*yes*")</f>
        <v>0</v>
      </c>
      <c r="P810" s="197"/>
      <c r="Q810" s="197"/>
      <c r="R810" s="197"/>
      <c r="S810" s="197"/>
      <c r="T810" s="44"/>
      <c r="U810" s="197"/>
      <c r="V810" s="197"/>
      <c r="W810" s="197"/>
      <c r="X810" s="197"/>
      <c r="Y810" s="197"/>
      <c r="Z810" s="197"/>
      <c r="AA810" s="197"/>
      <c r="AB810" s="44"/>
      <c r="AC810" s="197"/>
      <c r="AD810" s="197"/>
      <c r="AE810" s="44"/>
      <c r="AF810" s="197"/>
      <c r="AG810" s="197"/>
      <c r="AH810" s="44"/>
    </row>
    <row r="811" spans="1:34" ht="105">
      <c r="A811" s="141" t="s">
        <v>3883</v>
      </c>
      <c r="B811" s="51" t="s">
        <v>2132</v>
      </c>
      <c r="C811" s="51" t="s">
        <v>97</v>
      </c>
      <c r="D811" s="51" t="s">
        <v>97</v>
      </c>
      <c r="E811" s="181" t="s">
        <v>1652</v>
      </c>
      <c r="F811" s="58" t="s">
        <v>2744</v>
      </c>
      <c r="G811" s="58"/>
      <c r="H811" s="170" t="s">
        <v>1799</v>
      </c>
      <c r="I811" s="44" t="s">
        <v>1924</v>
      </c>
      <c r="J811" s="44" t="s">
        <v>97</v>
      </c>
      <c r="K811" s="44" t="s">
        <v>1909</v>
      </c>
      <c r="L811" s="44" t="s">
        <v>1950</v>
      </c>
      <c r="M811" s="44" t="s">
        <v>327</v>
      </c>
      <c r="N811" s="44"/>
      <c r="O811" s="196">
        <f>COUNTIF(Table48[[#This Row],[CMMI Comprehensive Primary Care Plus (CPC+)
Version Date: CY 2021]:[CMS Merit-based Incentive Payment System (MIPS)
Version Date: CY 2021]],"*yes*")</f>
        <v>0</v>
      </c>
      <c r="P811" s="197"/>
      <c r="Q811" s="197"/>
      <c r="R811" s="197"/>
      <c r="S811" s="197"/>
      <c r="T811" s="197"/>
      <c r="U811" s="197"/>
      <c r="V811" s="197"/>
      <c r="W811" s="197"/>
      <c r="X811" s="197"/>
      <c r="Y811" s="197"/>
      <c r="Z811" s="197"/>
      <c r="AA811" s="197"/>
      <c r="AB811" s="197"/>
      <c r="AC811" s="197"/>
      <c r="AD811" s="197"/>
      <c r="AE811" s="197"/>
      <c r="AF811" s="197"/>
      <c r="AG811" s="197"/>
      <c r="AH811" s="197"/>
    </row>
    <row r="812" spans="1:34" ht="157.5">
      <c r="A812" s="141" t="s">
        <v>3884</v>
      </c>
      <c r="B812" s="51" t="s">
        <v>1656</v>
      </c>
      <c r="C812" s="51" t="s">
        <v>97</v>
      </c>
      <c r="D812" s="53" t="s">
        <v>97</v>
      </c>
      <c r="E812" s="181" t="s">
        <v>1652</v>
      </c>
      <c r="F812" s="58" t="s">
        <v>2745</v>
      </c>
      <c r="G812" s="58"/>
      <c r="H812" s="170" t="s">
        <v>1800</v>
      </c>
      <c r="I812" s="44" t="s">
        <v>1924</v>
      </c>
      <c r="J812" s="44" t="s">
        <v>1925</v>
      </c>
      <c r="K812" s="44" t="s">
        <v>1909</v>
      </c>
      <c r="L812" s="44" t="s">
        <v>1950</v>
      </c>
      <c r="M812" s="44" t="s">
        <v>327</v>
      </c>
      <c r="N812" s="44"/>
      <c r="O812" s="196">
        <f>COUNTIF(Table48[[#This Row],[CMMI Comprehensive Primary Care Plus (CPC+)
Version Date: CY 2021]:[CMS Merit-based Incentive Payment System (MIPS)
Version Date: CY 2021]],"*yes*")</f>
        <v>0</v>
      </c>
      <c r="P812" s="197"/>
      <c r="Q812" s="197"/>
      <c r="R812" s="197"/>
      <c r="S812" s="197"/>
      <c r="T812" s="44"/>
      <c r="U812" s="197"/>
      <c r="V812" s="197"/>
      <c r="W812" s="197"/>
      <c r="X812" s="197"/>
      <c r="Y812" s="197"/>
      <c r="Z812" s="197"/>
      <c r="AA812" s="197"/>
      <c r="AB812" s="44"/>
      <c r="AC812" s="197"/>
      <c r="AD812" s="197"/>
      <c r="AE812" s="44"/>
      <c r="AF812" s="197"/>
      <c r="AG812" s="197"/>
      <c r="AH812" s="44"/>
    </row>
    <row r="813" spans="1:34" ht="105">
      <c r="A813" s="141" t="s">
        <v>424</v>
      </c>
      <c r="B813" s="51" t="s">
        <v>3918</v>
      </c>
      <c r="C813" s="51" t="s">
        <v>97</v>
      </c>
      <c r="D813" s="53" t="s">
        <v>97</v>
      </c>
      <c r="E813" s="181" t="s">
        <v>2885</v>
      </c>
      <c r="F813" s="58" t="s">
        <v>2784</v>
      </c>
      <c r="G813" s="58"/>
      <c r="H813" s="170" t="s">
        <v>2078</v>
      </c>
      <c r="I813" s="44" t="s">
        <v>1924</v>
      </c>
      <c r="J813" s="44" t="s">
        <v>1914</v>
      </c>
      <c r="K813" s="44" t="s">
        <v>1915</v>
      </c>
      <c r="L813" s="44" t="s">
        <v>1916</v>
      </c>
      <c r="M813" s="44" t="s">
        <v>1771</v>
      </c>
      <c r="N813" s="44"/>
      <c r="O813" s="196">
        <f>COUNTIF(Table48[[#This Row],[CMMI Comprehensive Primary Care Plus (CPC+)
Version Date: CY 2021]:[CMS Merit-based Incentive Payment System (MIPS)
Version Date: CY 2021]],"*yes*")</f>
        <v>0</v>
      </c>
      <c r="P813" s="197"/>
      <c r="Q813" s="197"/>
      <c r="R813" s="197"/>
      <c r="S813" s="197"/>
      <c r="T813" s="44"/>
      <c r="U813" s="197"/>
      <c r="V813" s="197"/>
      <c r="W813" s="197"/>
      <c r="X813" s="197"/>
      <c r="Y813" s="197"/>
      <c r="Z813" s="197"/>
      <c r="AA813" s="197"/>
      <c r="AB813" s="44"/>
      <c r="AC813" s="197"/>
      <c r="AD813" s="197"/>
      <c r="AE813" s="44"/>
      <c r="AF813" s="197"/>
      <c r="AG813" s="197"/>
      <c r="AH813" s="44"/>
    </row>
    <row r="814" spans="1:34" ht="157.5">
      <c r="A814" s="141" t="s">
        <v>425</v>
      </c>
      <c r="B814" s="51" t="s">
        <v>1614</v>
      </c>
      <c r="C814" s="51" t="s">
        <v>97</v>
      </c>
      <c r="D814" s="53" t="s">
        <v>97</v>
      </c>
      <c r="E814" s="181" t="s">
        <v>2003</v>
      </c>
      <c r="F814" s="58"/>
      <c r="G814" s="58"/>
      <c r="H814" s="170" t="s">
        <v>2047</v>
      </c>
      <c r="I814" s="44" t="s">
        <v>1942</v>
      </c>
      <c r="J814" s="44" t="s">
        <v>97</v>
      </c>
      <c r="K814" s="44" t="s">
        <v>1913</v>
      </c>
      <c r="L814" s="44" t="s">
        <v>1920</v>
      </c>
      <c r="M814" s="44" t="s">
        <v>6</v>
      </c>
      <c r="N814" s="44"/>
      <c r="O814" s="196">
        <f>COUNTIF(Table48[[#This Row],[CMMI Comprehensive Primary Care Plus (CPC+)
Version Date: CY 2021]:[CMS Merit-based Incentive Payment System (MIPS)
Version Date: CY 2021]],"*yes*")</f>
        <v>1</v>
      </c>
      <c r="P814" s="197"/>
      <c r="Q814" s="197"/>
      <c r="R814" s="197"/>
      <c r="S814" s="197"/>
      <c r="T814" s="44"/>
      <c r="U814" s="197" t="s">
        <v>2186</v>
      </c>
      <c r="V814" s="197"/>
      <c r="W814" s="197"/>
      <c r="X814" s="197"/>
      <c r="Y814" s="197"/>
      <c r="Z814" s="197"/>
      <c r="AA814" s="197"/>
      <c r="AB814" s="44"/>
      <c r="AC814" s="197"/>
      <c r="AD814" s="197"/>
      <c r="AE814" s="44"/>
      <c r="AF814" s="197"/>
      <c r="AG814" s="197"/>
      <c r="AH814" s="44"/>
    </row>
    <row r="815" spans="1:34" ht="105">
      <c r="A815" s="141" t="s">
        <v>426</v>
      </c>
      <c r="B815" s="51" t="s">
        <v>3919</v>
      </c>
      <c r="C815" s="51" t="s">
        <v>97</v>
      </c>
      <c r="D815" s="51" t="s">
        <v>97</v>
      </c>
      <c r="E815" s="181" t="s">
        <v>585</v>
      </c>
      <c r="F815" s="58"/>
      <c r="G815" s="58"/>
      <c r="H815" s="170" t="s">
        <v>3920</v>
      </c>
      <c r="I815" s="44" t="s">
        <v>1940</v>
      </c>
      <c r="J815" s="44" t="s">
        <v>1935</v>
      </c>
      <c r="K815" s="44" t="s">
        <v>1915</v>
      </c>
      <c r="L815" s="44" t="s">
        <v>2230</v>
      </c>
      <c r="M815" s="44" t="s">
        <v>1771</v>
      </c>
      <c r="N815" s="44"/>
      <c r="O815" s="43">
        <f>COUNTIF(Table48[[#This Row],[CMMI Comprehensive Primary Care Plus (CPC+)
Version Date: CY 2021]:[CMS Merit-based Incentive Payment System (MIPS)
Version Date: CY 2021]],"*yes*")</f>
        <v>0</v>
      </c>
      <c r="P815" s="197"/>
      <c r="Q815" s="197"/>
      <c r="R815" s="197"/>
      <c r="S815" s="197"/>
      <c r="T815" s="197"/>
      <c r="U815" s="197"/>
      <c r="V815" s="197"/>
      <c r="W815" s="197"/>
      <c r="X815" s="197"/>
      <c r="Y815" s="197"/>
      <c r="Z815" s="197"/>
      <c r="AA815" s="197"/>
      <c r="AB815" s="197"/>
      <c r="AC815" s="197"/>
      <c r="AD815" s="197"/>
      <c r="AE815" s="197"/>
      <c r="AF815" s="197"/>
      <c r="AG815" s="197"/>
      <c r="AH815" s="197"/>
    </row>
    <row r="816" spans="1:34" ht="122.5">
      <c r="A816" s="141" t="s">
        <v>427</v>
      </c>
      <c r="B816" s="51" t="s">
        <v>926</v>
      </c>
      <c r="C816" s="51" t="s">
        <v>97</v>
      </c>
      <c r="D816" s="53" t="s">
        <v>97</v>
      </c>
      <c r="E816" s="181" t="s">
        <v>1983</v>
      </c>
      <c r="F816" s="58" t="s">
        <v>2785</v>
      </c>
      <c r="G816" s="58"/>
      <c r="H816" s="170" t="s">
        <v>927</v>
      </c>
      <c r="I816" s="44" t="s">
        <v>3034</v>
      </c>
      <c r="J816" s="44" t="s">
        <v>1936</v>
      </c>
      <c r="K816" s="44" t="s">
        <v>1909</v>
      </c>
      <c r="L816" s="44" t="s">
        <v>1950</v>
      </c>
      <c r="M816" s="44" t="s">
        <v>327</v>
      </c>
      <c r="N816" s="44"/>
      <c r="O816" s="196">
        <f>COUNTIF(Table48[[#This Row],[CMMI Comprehensive Primary Care Plus (CPC+)
Version Date: CY 2021]:[CMS Merit-based Incentive Payment System (MIPS)
Version Date: CY 2021]],"*yes*")</f>
        <v>1</v>
      </c>
      <c r="P816" s="197"/>
      <c r="Q816" s="197"/>
      <c r="R816" s="197"/>
      <c r="S816" s="197"/>
      <c r="T816" s="197"/>
      <c r="U816" s="197"/>
      <c r="V816" s="197"/>
      <c r="W816" s="197" t="s">
        <v>1</v>
      </c>
      <c r="X816" s="197"/>
      <c r="Y816" s="197"/>
      <c r="Z816" s="197"/>
      <c r="AA816" s="197"/>
      <c r="AB816" s="197"/>
      <c r="AC816" s="197"/>
      <c r="AD816" s="197"/>
      <c r="AE816" s="44"/>
      <c r="AF816" s="197"/>
      <c r="AG816" s="197"/>
      <c r="AH816" s="197"/>
    </row>
  </sheetData>
  <mergeCells count="4">
    <mergeCell ref="A1:G1"/>
    <mergeCell ref="Y2:AA2"/>
    <mergeCell ref="AC2:AH2"/>
    <mergeCell ref="P2:X2"/>
  </mergeCells>
  <phoneticPr fontId="106" type="noConversion"/>
  <hyperlinks>
    <hyperlink ref="H167" r:id="rId1" display="www.cdc.gov/healthyyouth/schoolhealth/index.htm" xr:uid="{D3A0F83A-5620-4EAD-93D8-3140717191A5}"/>
    <hyperlink ref="H183" r:id="rId2" display="http://apps.nccd.cdc.gov/YouthOnline/ServerRedirect.aspx" xr:uid="{BEDE3A53-B0C5-478C-ACFD-C45C441F7020}"/>
    <hyperlink ref="H184" r:id="rId3" display="http://apps.nccd.cdc.gov/BRFSS/list.asp?cat=PA&amp;yr=2011&amp;qkey=8291&amp;state=All" xr:uid="{9ECBAE89-F610-4304-9170-9304D4E1B2BB}"/>
    <hyperlink ref="H180" r:id="rId4" display="www.cdc.gov/nutrition/downloads/State-Indicator-Report-Fruits-Vegetables-2013.pdf" xr:uid="{2E2C68E6-5EC8-4AC5-8FB8-14D153953DE2}"/>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M21"/>
  <sheetViews>
    <sheetView topLeftCell="A15" zoomScale="70" zoomScaleNormal="70" zoomScalePageLayoutView="25" workbookViewId="0">
      <selection activeCell="C17" sqref="C17"/>
    </sheetView>
  </sheetViews>
  <sheetFormatPr defaultColWidth="8.81640625" defaultRowHeight="14.5"/>
  <cols>
    <col min="1" max="1" width="39.453125" style="62" customWidth="1"/>
    <col min="2" max="2" width="30.453125" style="63" customWidth="1"/>
    <col min="3" max="3" width="131.26953125" style="62" customWidth="1"/>
    <col min="4" max="4" width="68.26953125" style="64" customWidth="1"/>
    <col min="5" max="5" width="72.1796875" style="64" customWidth="1"/>
    <col min="6" max="6" width="59.26953125" style="64" customWidth="1"/>
    <col min="7" max="7" width="8.81640625" style="60"/>
    <col min="8" max="8" width="23" style="60" customWidth="1"/>
    <col min="9" max="16384" width="8.81640625" style="60"/>
  </cols>
  <sheetData>
    <row r="1" spans="1:13" ht="58" customHeight="1">
      <c r="A1" s="320" t="s">
        <v>599</v>
      </c>
      <c r="B1" s="321"/>
      <c r="C1" s="321"/>
      <c r="D1" s="321"/>
      <c r="E1" s="321"/>
      <c r="F1" s="322"/>
      <c r="G1" s="65"/>
      <c r="H1" s="65"/>
      <c r="I1" s="65"/>
      <c r="J1" s="65"/>
      <c r="K1" s="65"/>
      <c r="L1" s="65"/>
      <c r="M1" s="48"/>
    </row>
    <row r="2" spans="1:13" s="59" customFormat="1" ht="62.15" customHeight="1">
      <c r="A2" s="117" t="s">
        <v>650</v>
      </c>
      <c r="B2" s="190" t="s">
        <v>3508</v>
      </c>
      <c r="C2" s="168" t="s">
        <v>169</v>
      </c>
      <c r="D2" s="118" t="s">
        <v>1835</v>
      </c>
      <c r="E2" s="118" t="s">
        <v>582</v>
      </c>
      <c r="F2" s="119" t="s">
        <v>164</v>
      </c>
    </row>
    <row r="3" spans="1:13" ht="140">
      <c r="A3" s="141" t="s">
        <v>1764</v>
      </c>
      <c r="B3" s="207" t="s">
        <v>1887</v>
      </c>
      <c r="C3" s="169" t="s">
        <v>3507</v>
      </c>
      <c r="D3" s="57" t="s">
        <v>2847</v>
      </c>
      <c r="E3" s="57" t="s">
        <v>2846</v>
      </c>
      <c r="F3" s="42"/>
    </row>
    <row r="4" spans="1:13" ht="87.5">
      <c r="A4" s="141" t="s">
        <v>1957</v>
      </c>
      <c r="B4" s="207" t="s">
        <v>3291</v>
      </c>
      <c r="C4" s="208" t="s">
        <v>2931</v>
      </c>
      <c r="D4" s="57" t="s">
        <v>1626</v>
      </c>
      <c r="E4" s="57" t="s">
        <v>3292</v>
      </c>
      <c r="F4" s="42"/>
      <c r="H4" s="61"/>
    </row>
    <row r="5" spans="1:13" ht="245">
      <c r="A5" s="232" t="s">
        <v>1870</v>
      </c>
      <c r="B5" s="207" t="s">
        <v>3291</v>
      </c>
      <c r="C5" s="236" t="s">
        <v>3482</v>
      </c>
      <c r="D5" s="57" t="s">
        <v>3274</v>
      </c>
      <c r="E5" s="57" t="s">
        <v>3275</v>
      </c>
      <c r="F5" s="42"/>
    </row>
    <row r="6" spans="1:13" ht="385">
      <c r="A6" s="141" t="s">
        <v>1871</v>
      </c>
      <c r="B6" s="207" t="s">
        <v>3291</v>
      </c>
      <c r="C6" s="235" t="s">
        <v>3483</v>
      </c>
      <c r="D6" s="57" t="s">
        <v>3272</v>
      </c>
      <c r="E6" s="57" t="s">
        <v>3273</v>
      </c>
      <c r="F6" s="42"/>
      <c r="H6" s="61"/>
    </row>
    <row r="7" spans="1:13" ht="87.5">
      <c r="A7" s="141" t="s">
        <v>2840</v>
      </c>
      <c r="B7" s="207" t="s">
        <v>3291</v>
      </c>
      <c r="C7" s="169" t="s">
        <v>3251</v>
      </c>
      <c r="D7" s="57" t="s">
        <v>2839</v>
      </c>
      <c r="E7" s="57" t="s">
        <v>3278</v>
      </c>
      <c r="F7" s="42"/>
    </row>
    <row r="8" spans="1:13" ht="105">
      <c r="A8" s="141" t="s">
        <v>598</v>
      </c>
      <c r="B8" s="207" t="s">
        <v>3065</v>
      </c>
      <c r="C8" s="208" t="s">
        <v>3252</v>
      </c>
      <c r="D8" s="57" t="s">
        <v>1761</v>
      </c>
      <c r="E8" s="57" t="s">
        <v>3279</v>
      </c>
      <c r="F8" s="42"/>
    </row>
    <row r="9" spans="1:13" ht="175">
      <c r="A9" s="141" t="s">
        <v>1883</v>
      </c>
      <c r="B9" s="239" t="s">
        <v>3373</v>
      </c>
      <c r="C9" s="235" t="s">
        <v>3253</v>
      </c>
      <c r="D9" s="57" t="s">
        <v>3281</v>
      </c>
      <c r="E9" s="57" t="s">
        <v>3280</v>
      </c>
      <c r="F9" s="44"/>
    </row>
    <row r="10" spans="1:13" ht="245">
      <c r="A10" s="141" t="s">
        <v>1872</v>
      </c>
      <c r="B10" s="207" t="s">
        <v>3408</v>
      </c>
      <c r="C10" s="208" t="s">
        <v>3254</v>
      </c>
      <c r="D10" s="57" t="s">
        <v>1760</v>
      </c>
      <c r="E10" s="57" t="s">
        <v>3282</v>
      </c>
      <c r="F10" s="44"/>
    </row>
    <row r="11" spans="1:13" ht="122.5">
      <c r="A11" s="233" t="s">
        <v>758</v>
      </c>
      <c r="B11" s="240" t="s">
        <v>3413</v>
      </c>
      <c r="C11" s="234" t="s">
        <v>3255</v>
      </c>
      <c r="D11" s="57" t="s">
        <v>3485</v>
      </c>
      <c r="E11" s="57" t="s">
        <v>3484</v>
      </c>
      <c r="F11" s="44"/>
    </row>
    <row r="12" spans="1:13" ht="192.5">
      <c r="A12" s="233" t="s">
        <v>3033</v>
      </c>
      <c r="B12" s="240" t="s">
        <v>3291</v>
      </c>
      <c r="C12" s="234" t="s">
        <v>3486</v>
      </c>
      <c r="D12" s="57" t="s">
        <v>1594</v>
      </c>
      <c r="E12" s="57" t="s">
        <v>3461</v>
      </c>
      <c r="F12" s="42"/>
      <c r="H12" s="61"/>
    </row>
    <row r="13" spans="1:13" ht="297.5">
      <c r="A13" s="229" t="s">
        <v>3002</v>
      </c>
      <c r="B13" s="241" t="s">
        <v>3291</v>
      </c>
      <c r="C13" s="230" t="s">
        <v>3487</v>
      </c>
      <c r="D13" s="231" t="s">
        <v>3097</v>
      </c>
      <c r="E13" s="231" t="s">
        <v>3462</v>
      </c>
      <c r="F13" s="44"/>
    </row>
    <row r="14" spans="1:13" ht="409.5">
      <c r="A14" s="141" t="s">
        <v>3498</v>
      </c>
      <c r="B14" s="207" t="s">
        <v>2838</v>
      </c>
      <c r="C14" s="169" t="s">
        <v>3250</v>
      </c>
      <c r="D14" s="57" t="s">
        <v>3276</v>
      </c>
      <c r="E14" s="57" t="s">
        <v>3277</v>
      </c>
      <c r="F14" s="44"/>
    </row>
    <row r="15" spans="1:13" ht="122.5">
      <c r="A15" s="232" t="s">
        <v>3228</v>
      </c>
      <c r="B15" s="242" t="s">
        <v>3291</v>
      </c>
      <c r="C15" s="230" t="s">
        <v>3497</v>
      </c>
      <c r="D15" s="57" t="s">
        <v>3287</v>
      </c>
      <c r="E15" s="57" t="s">
        <v>3287</v>
      </c>
      <c r="F15" s="44"/>
    </row>
    <row r="16" spans="1:13" ht="210">
      <c r="A16" s="232" t="s">
        <v>3141</v>
      </c>
      <c r="B16" s="242" t="s">
        <v>3291</v>
      </c>
      <c r="C16" s="169" t="s">
        <v>3488</v>
      </c>
      <c r="D16" s="57" t="s">
        <v>3140</v>
      </c>
      <c r="E16" s="57" t="s">
        <v>3286</v>
      </c>
      <c r="F16" s="203"/>
    </row>
    <row r="17" spans="1:6" ht="245">
      <c r="A17" s="141" t="s">
        <v>3143</v>
      </c>
      <c r="B17" s="242" t="s">
        <v>3291</v>
      </c>
      <c r="C17" s="235" t="s">
        <v>3489</v>
      </c>
      <c r="D17" s="57" t="s">
        <v>3142</v>
      </c>
      <c r="E17" s="57" t="s">
        <v>3286</v>
      </c>
      <c r="F17" s="50"/>
    </row>
    <row r="18" spans="1:6" ht="297.5">
      <c r="A18" s="141" t="s">
        <v>2853</v>
      </c>
      <c r="B18" s="242" t="s">
        <v>3291</v>
      </c>
      <c r="C18" s="208" t="s">
        <v>3256</v>
      </c>
      <c r="D18" s="57" t="s">
        <v>3490</v>
      </c>
      <c r="E18" s="57" t="s">
        <v>3285</v>
      </c>
      <c r="F18" s="50"/>
    </row>
    <row r="19" spans="1:6" ht="70">
      <c r="A19" s="141" t="s">
        <v>1884</v>
      </c>
      <c r="B19" s="242" t="s">
        <v>3291</v>
      </c>
      <c r="C19" s="221" t="s">
        <v>3257</v>
      </c>
      <c r="D19" s="57" t="s">
        <v>3491</v>
      </c>
      <c r="E19" s="57" t="s">
        <v>3284</v>
      </c>
      <c r="F19" s="50"/>
    </row>
    <row r="20" spans="1:6" ht="175">
      <c r="A20" s="141" t="s">
        <v>2932</v>
      </c>
      <c r="B20" s="242" t="s">
        <v>3291</v>
      </c>
      <c r="C20" s="208" t="s">
        <v>3258</v>
      </c>
      <c r="D20" s="57" t="s">
        <v>2851</v>
      </c>
      <c r="E20" s="57" t="s">
        <v>3283</v>
      </c>
      <c r="F20" s="42"/>
    </row>
    <row r="21" spans="1:6" ht="105">
      <c r="A21" s="141" t="s">
        <v>1885</v>
      </c>
      <c r="B21" s="207" t="s">
        <v>3065</v>
      </c>
      <c r="C21" s="208" t="s">
        <v>3269</v>
      </c>
      <c r="D21" s="57" t="s">
        <v>1897</v>
      </c>
      <c r="E21" s="57" t="s">
        <v>3492</v>
      </c>
      <c r="F21" s="42"/>
    </row>
  </sheetData>
  <mergeCells count="1">
    <mergeCell ref="A1:F1"/>
  </mergeCells>
  <conditionalFormatting sqref="A1">
    <cfRule type="cellIs" dxfId="1" priority="1" operator="equal">
      <formula>"?"</formula>
    </cfRule>
  </conditionalFormatting>
  <hyperlinks>
    <hyperlink ref="D10" r:id="rId1" xr:uid="{00000000-0004-0000-0500-000002000000}"/>
    <hyperlink ref="D8" r:id="rId2" xr:uid="{00000000-0004-0000-0500-000003000000}"/>
    <hyperlink ref="D12" r:id="rId3" xr:uid="{00000000-0004-0000-0500-000006000000}"/>
    <hyperlink ref="E14" r:id="rId4" display="https://www.cms.gov/Medicare/Quality-Initiatives-Patient-Assessment-Instruments/QualityMeasures/Downloads/ACO-and-PCMH-Primary-Care-Measures.pdf" xr:uid="{00000000-0004-0000-0500-000007000000}"/>
    <hyperlink ref="D21" r:id="rId5" xr:uid="{00000000-0004-0000-0500-000008000000}"/>
    <hyperlink ref="D16" r:id="rId6" xr:uid="{00000000-0004-0000-0500-00000B000000}"/>
    <hyperlink ref="E3" r:id="rId7" xr:uid="{00000000-0004-0000-0500-00000D000000}"/>
    <hyperlink ref="D4" r:id="rId8" xr:uid="{00000000-0004-0000-0500-00001D000000}"/>
    <hyperlink ref="D7" r:id="rId9" xr:uid="{00000000-0004-0000-0500-00001E000000}"/>
    <hyperlink ref="D17" r:id="rId10" xr:uid="{00000000-0004-0000-0500-00001F000000}"/>
    <hyperlink ref="D20" r:id="rId11" xr:uid="{00000000-0004-0000-0500-000021000000}"/>
    <hyperlink ref="D3" r:id="rId12" xr:uid="{00000000-0004-0000-0500-000022000000}"/>
    <hyperlink ref="E19" r:id="rId13" xr:uid="{00000000-0004-0000-0500-000019000000}"/>
    <hyperlink ref="E17" r:id="rId14" xr:uid="{61A360B0-318E-47D9-8440-AA369EA05647}"/>
    <hyperlink ref="E20" r:id="rId15" xr:uid="{461CE338-0BA5-4D3F-B07C-0E741E39033B}"/>
    <hyperlink ref="E18" r:id="rId16" xr:uid="{737B4E04-35C0-4866-926F-EE9FC868D5FC}"/>
    <hyperlink ref="E16" r:id="rId17" xr:uid="{2C36AA8E-3D4E-4989-B642-1722AD2DA446}"/>
    <hyperlink ref="E15" r:id="rId18" xr:uid="{DD842788-F853-4EA2-ACD9-84EEF1C0C37D}"/>
    <hyperlink ref="E11" r:id="rId19" display="http://www.cms.gov/Medicare/Prescription-Drug-Coverage/PrescriptionDrugCovGenIn/PerformanceData.html" xr:uid="{00000000-0004-0000-0500-00000A000000}"/>
  </hyperlinks>
  <pageMargins left="0.7" right="0.7" top="0.75" bottom="0.75" header="0.3" footer="0.3"/>
  <pageSetup scale="30" fitToWidth="0" fitToHeight="0" orientation="landscape"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1640625" defaultRowHeight="14.5"/>
  <sheetData>
    <row r="1" spans="1:2" ht="93">
      <c r="A1" s="13"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1640625" defaultRowHeight="14.5"/>
  <cols>
    <col min="1" max="1" width="30.7265625" customWidth="1"/>
  </cols>
  <sheetData>
    <row r="2" spans="1:3">
      <c r="A2" t="s">
        <v>186</v>
      </c>
      <c r="B2" t="s">
        <v>201</v>
      </c>
      <c r="C2" t="s">
        <v>203</v>
      </c>
    </row>
    <row r="3" spans="1:3">
      <c r="A3" t="s">
        <v>187</v>
      </c>
      <c r="B3" t="s">
        <v>202</v>
      </c>
      <c r="C3" t="str">
        <f>CONCATENATE(Table3[[#This Row],[Column1]],Table3[[#This Row],[selection_criteria]])</f>
        <v>Details for: Evidence-based and scientifically acceptable</v>
      </c>
    </row>
    <row r="4" spans="1:3">
      <c r="A4" t="s">
        <v>188</v>
      </c>
      <c r="B4" t="s">
        <v>202</v>
      </c>
      <c r="C4" t="str">
        <f>CONCATENATE(Table3[[#This Row],[Column1]],Table3[[#This Row],[selection_criteria]])</f>
        <v>Details for: Has a relevant benchmark</v>
      </c>
    </row>
    <row r="5" spans="1:3">
      <c r="A5" t="s">
        <v>189</v>
      </c>
      <c r="B5" t="s">
        <v>202</v>
      </c>
      <c r="C5" t="str">
        <f>CONCATENATE(Table3[[#This Row],[Column1]],Table3[[#This Row],[selection_criteria]])</f>
        <v>Details for: Not greatly influenced by patient case mix</v>
      </c>
    </row>
    <row r="6" spans="1:3">
      <c r="A6" t="s">
        <v>190</v>
      </c>
      <c r="B6" t="s">
        <v>202</v>
      </c>
      <c r="C6" t="str">
        <f>CONCATENATE(Table3[[#This Row],[Column1]],Table3[[#This Row],[selection_criteria]])</f>
        <v>Details for: Consistent with the goals of the program</v>
      </c>
    </row>
    <row r="7" spans="1:3">
      <c r="A7" t="s">
        <v>191</v>
      </c>
      <c r="B7" t="s">
        <v>202</v>
      </c>
      <c r="C7" t="str">
        <f>CONCATENATE(Table3[[#This Row],[Column1]],Table3[[#This Row],[selection_criteria]])</f>
        <v>Details for: Useable and relevant</v>
      </c>
    </row>
    <row r="8" spans="1:3">
      <c r="A8" t="s">
        <v>192</v>
      </c>
      <c r="B8" t="s">
        <v>202</v>
      </c>
      <c r="C8" t="str">
        <f>CONCATENATE(Table3[[#This Row],[Column1]],Table3[[#This Row],[selection_criteria]])</f>
        <v>Details for: Feasible to collect</v>
      </c>
    </row>
    <row r="9" spans="1:3">
      <c r="A9" t="s">
        <v>193</v>
      </c>
      <c r="B9" t="s">
        <v>202</v>
      </c>
      <c r="C9" t="str">
        <f>CONCATENATE(Table3[[#This Row],[Column1]],Table3[[#This Row],[selection_criteria]])</f>
        <v>Details for: Aligned with other measure sets</v>
      </c>
    </row>
    <row r="10" spans="1:3">
      <c r="A10" t="s">
        <v>194</v>
      </c>
      <c r="B10" t="s">
        <v>202</v>
      </c>
      <c r="C10" t="str">
        <f>CONCATENATE(Table3[[#This Row],[Column1]],Table3[[#This Row],[selection_criteria]])</f>
        <v>Details for: Promotes increased value</v>
      </c>
    </row>
    <row r="11" spans="1:3">
      <c r="A11" t="s">
        <v>195</v>
      </c>
      <c r="B11" t="s">
        <v>202</v>
      </c>
      <c r="C11" t="str">
        <f>CONCATENATE(Table3[[#This Row],[Column1]],Table3[[#This Row],[selection_criteria]])</f>
        <v xml:space="preserve">Details for: Present an opportunity for quality improvement </v>
      </c>
    </row>
    <row r="12" spans="1:3">
      <c r="A12" t="s">
        <v>196</v>
      </c>
      <c r="B12" t="s">
        <v>202</v>
      </c>
      <c r="C12" t="str">
        <f>CONCATENATE(Table3[[#This Row],[Column1]],Table3[[#This Row],[selection_criteria]])</f>
        <v>Details for: Transformative potential</v>
      </c>
    </row>
    <row r="13" spans="1:3">
      <c r="A13" t="s">
        <v>197</v>
      </c>
      <c r="B13" t="s">
        <v>202</v>
      </c>
      <c r="C13" t="str">
        <f>CONCATENATE(Table3[[#This Row],[Column1]],Table3[[#This Row],[selection_criteria]])</f>
        <v>Details for: Sufficient denominator size</v>
      </c>
    </row>
    <row r="14" spans="1:3">
      <c r="A14" t="s">
        <v>198</v>
      </c>
      <c r="B14" t="s">
        <v>202</v>
      </c>
      <c r="C14" t="str">
        <f>CONCATENATE(Table3[[#This Row],[Column1]],Table3[[#This Row],[selection_criteria]])</f>
        <v>Details for: Representative of the array of services provided by the program</v>
      </c>
    </row>
    <row r="15" spans="1:3">
      <c r="A15" t="s">
        <v>199</v>
      </c>
      <c r="B15" t="s">
        <v>202</v>
      </c>
      <c r="C15" t="str">
        <f>CONCATENATE(Table3[[#This Row],[Column1]],Table3[[#This Row],[selection_criteria]])</f>
        <v>Details for: Representative of the diversity of patients served by the program</v>
      </c>
    </row>
    <row r="16" spans="1:3">
      <c r="A16" t="s">
        <v>200</v>
      </c>
      <c r="B16" t="s">
        <v>202</v>
      </c>
      <c r="C16" t="str">
        <f>CONCATENATE(Table3[[#This Row],[Column1]],Table3[[#This Row],[selection_criteria]])</f>
        <v>Details for: Not unreasonably burdensome to payers or providers</v>
      </c>
    </row>
    <row r="22" spans="1:12">
      <c r="A22" s="144" t="s">
        <v>675</v>
      </c>
      <c r="B22" s="144" t="s">
        <v>676</v>
      </c>
      <c r="C22" s="144" t="s">
        <v>677</v>
      </c>
      <c r="D22" s="144" t="s">
        <v>678</v>
      </c>
      <c r="E22" s="144" t="s">
        <v>679</v>
      </c>
      <c r="F22" s="144" t="s">
        <v>680</v>
      </c>
      <c r="G22" s="144" t="s">
        <v>681</v>
      </c>
      <c r="H22" s="144" t="s">
        <v>682</v>
      </c>
      <c r="I22" s="144" t="s">
        <v>683</v>
      </c>
      <c r="J22" s="144" t="s">
        <v>684</v>
      </c>
      <c r="K22" s="144"/>
      <c r="L22" s="144"/>
    </row>
    <row r="23" spans="1:12">
      <c r="A23" s="148" t="s">
        <v>212</v>
      </c>
      <c r="B23" s="148" t="s">
        <v>213</v>
      </c>
      <c r="C23" s="148" t="s">
        <v>214</v>
      </c>
      <c r="D23" s="148" t="s">
        <v>215</v>
      </c>
      <c r="E23" s="148" t="s">
        <v>216</v>
      </c>
      <c r="F23" s="148" t="s">
        <v>217</v>
      </c>
      <c r="G23" s="148" t="s">
        <v>218</v>
      </c>
      <c r="H23" s="148" t="s">
        <v>219</v>
      </c>
      <c r="I23" s="148" t="s">
        <v>220</v>
      </c>
      <c r="J23" s="148" t="s">
        <v>221</v>
      </c>
      <c r="K23" s="148"/>
      <c r="L23" s="148"/>
    </row>
    <row r="24" spans="1:12">
      <c r="A24" s="145" t="s">
        <v>187</v>
      </c>
      <c r="B24" s="145" t="s">
        <v>187</v>
      </c>
      <c r="C24" s="145" t="s">
        <v>187</v>
      </c>
      <c r="D24" s="145" t="s">
        <v>187</v>
      </c>
      <c r="E24" s="145" t="s">
        <v>187</v>
      </c>
      <c r="F24" s="145" t="s">
        <v>187</v>
      </c>
      <c r="G24" s="145" t="s">
        <v>187</v>
      </c>
      <c r="H24" s="145" t="s">
        <v>187</v>
      </c>
      <c r="I24" s="145" t="s">
        <v>187</v>
      </c>
      <c r="J24" s="145" t="s">
        <v>187</v>
      </c>
      <c r="K24" s="145"/>
      <c r="L24" s="145"/>
    </row>
    <row r="25" spans="1:12">
      <c r="A25" s="146" t="s">
        <v>188</v>
      </c>
      <c r="B25" s="146" t="s">
        <v>188</v>
      </c>
      <c r="C25" s="146" t="s">
        <v>188</v>
      </c>
      <c r="D25" s="146" t="s">
        <v>188</v>
      </c>
      <c r="E25" s="146" t="s">
        <v>188</v>
      </c>
      <c r="F25" s="146" t="s">
        <v>188</v>
      </c>
      <c r="G25" s="146" t="s">
        <v>188</v>
      </c>
      <c r="H25" s="146" t="s">
        <v>188</v>
      </c>
      <c r="I25" s="146" t="s">
        <v>188</v>
      </c>
      <c r="J25" s="146" t="s">
        <v>188</v>
      </c>
      <c r="K25" s="146"/>
      <c r="L25" s="146"/>
    </row>
    <row r="26" spans="1:12">
      <c r="A26" s="145" t="s">
        <v>189</v>
      </c>
      <c r="B26" s="145" t="s">
        <v>189</v>
      </c>
      <c r="C26" s="145" t="s">
        <v>189</v>
      </c>
      <c r="D26" s="145" t="s">
        <v>189</v>
      </c>
      <c r="E26" s="145" t="s">
        <v>189</v>
      </c>
      <c r="F26" s="145" t="s">
        <v>189</v>
      </c>
      <c r="G26" s="145" t="s">
        <v>189</v>
      </c>
      <c r="H26" s="145" t="s">
        <v>189</v>
      </c>
      <c r="I26" s="145" t="s">
        <v>189</v>
      </c>
      <c r="J26" s="145" t="s">
        <v>189</v>
      </c>
      <c r="K26" s="145"/>
      <c r="L26" s="145"/>
    </row>
    <row r="27" spans="1:12">
      <c r="A27" s="146" t="s">
        <v>190</v>
      </c>
      <c r="B27" s="146" t="s">
        <v>190</v>
      </c>
      <c r="C27" s="146" t="s">
        <v>190</v>
      </c>
      <c r="D27" s="146" t="s">
        <v>190</v>
      </c>
      <c r="E27" s="146" t="s">
        <v>190</v>
      </c>
      <c r="F27" s="146" t="s">
        <v>190</v>
      </c>
      <c r="G27" s="146" t="s">
        <v>190</v>
      </c>
      <c r="H27" s="146" t="s">
        <v>190</v>
      </c>
      <c r="I27" s="146" t="s">
        <v>190</v>
      </c>
      <c r="J27" s="146" t="s">
        <v>190</v>
      </c>
      <c r="K27" s="146"/>
      <c r="L27" s="146"/>
    </row>
    <row r="28" spans="1:12">
      <c r="A28" s="145" t="s">
        <v>191</v>
      </c>
      <c r="B28" s="145" t="s">
        <v>191</v>
      </c>
      <c r="C28" s="145" t="s">
        <v>191</v>
      </c>
      <c r="D28" s="145" t="s">
        <v>191</v>
      </c>
      <c r="E28" s="145" t="s">
        <v>191</v>
      </c>
      <c r="F28" s="145" t="s">
        <v>191</v>
      </c>
      <c r="G28" s="145" t="s">
        <v>191</v>
      </c>
      <c r="H28" s="145" t="s">
        <v>191</v>
      </c>
      <c r="I28" s="145" t="s">
        <v>191</v>
      </c>
      <c r="J28" s="145" t="s">
        <v>191</v>
      </c>
      <c r="K28" s="145"/>
      <c r="L28" s="145"/>
    </row>
    <row r="29" spans="1:12">
      <c r="A29" s="146" t="s">
        <v>192</v>
      </c>
      <c r="B29" s="146" t="s">
        <v>192</v>
      </c>
      <c r="C29" s="146" t="s">
        <v>192</v>
      </c>
      <c r="D29" s="146" t="s">
        <v>192</v>
      </c>
      <c r="E29" s="146" t="s">
        <v>192</v>
      </c>
      <c r="F29" s="146" t="s">
        <v>192</v>
      </c>
      <c r="G29" s="146" t="s">
        <v>192</v>
      </c>
      <c r="H29" s="146" t="s">
        <v>192</v>
      </c>
      <c r="I29" s="146" t="s">
        <v>192</v>
      </c>
      <c r="J29" s="146" t="s">
        <v>192</v>
      </c>
      <c r="K29" s="146"/>
      <c r="L29" s="146"/>
    </row>
    <row r="30" spans="1:12">
      <c r="A30" s="145" t="s">
        <v>193</v>
      </c>
      <c r="B30" s="145" t="s">
        <v>193</v>
      </c>
      <c r="C30" s="145" t="s">
        <v>193</v>
      </c>
      <c r="D30" s="145" t="s">
        <v>193</v>
      </c>
      <c r="E30" s="145" t="s">
        <v>193</v>
      </c>
      <c r="F30" s="145" t="s">
        <v>193</v>
      </c>
      <c r="G30" s="145" t="s">
        <v>193</v>
      </c>
      <c r="H30" s="145" t="s">
        <v>193</v>
      </c>
      <c r="I30" s="145" t="s">
        <v>193</v>
      </c>
      <c r="J30" s="145" t="s">
        <v>193</v>
      </c>
      <c r="K30" s="145"/>
      <c r="L30" s="145"/>
    </row>
    <row r="31" spans="1:12">
      <c r="A31" s="146" t="s">
        <v>194</v>
      </c>
      <c r="B31" s="146" t="s">
        <v>194</v>
      </c>
      <c r="C31" s="146" t="s">
        <v>194</v>
      </c>
      <c r="D31" s="146" t="s">
        <v>194</v>
      </c>
      <c r="E31" s="146" t="s">
        <v>194</v>
      </c>
      <c r="F31" s="146" t="s">
        <v>194</v>
      </c>
      <c r="G31" s="146" t="s">
        <v>194</v>
      </c>
      <c r="H31" s="146" t="s">
        <v>194</v>
      </c>
      <c r="I31" s="146" t="s">
        <v>194</v>
      </c>
      <c r="J31" s="146" t="s">
        <v>194</v>
      </c>
      <c r="K31" s="146"/>
      <c r="L31" s="146"/>
    </row>
    <row r="32" spans="1:12">
      <c r="A32" s="145" t="s">
        <v>195</v>
      </c>
      <c r="B32" s="145" t="s">
        <v>195</v>
      </c>
      <c r="C32" s="145" t="s">
        <v>195</v>
      </c>
      <c r="D32" s="145" t="s">
        <v>195</v>
      </c>
      <c r="E32" s="145" t="s">
        <v>195</v>
      </c>
      <c r="F32" s="145" t="s">
        <v>195</v>
      </c>
      <c r="G32" s="145" t="s">
        <v>195</v>
      </c>
      <c r="H32" s="145" t="s">
        <v>195</v>
      </c>
      <c r="I32" s="145" t="s">
        <v>195</v>
      </c>
      <c r="J32" s="145" t="s">
        <v>195</v>
      </c>
      <c r="K32" s="145"/>
      <c r="L32" s="145"/>
    </row>
    <row r="33" spans="1:12">
      <c r="A33" s="146" t="s">
        <v>196</v>
      </c>
      <c r="B33" s="146" t="s">
        <v>196</v>
      </c>
      <c r="C33" s="146" t="s">
        <v>196</v>
      </c>
      <c r="D33" s="146" t="s">
        <v>196</v>
      </c>
      <c r="E33" s="146" t="s">
        <v>196</v>
      </c>
      <c r="F33" s="146" t="s">
        <v>196</v>
      </c>
      <c r="G33" s="146" t="s">
        <v>196</v>
      </c>
      <c r="H33" s="146" t="s">
        <v>196</v>
      </c>
      <c r="I33" s="146" t="s">
        <v>196</v>
      </c>
      <c r="J33" s="146" t="s">
        <v>196</v>
      </c>
      <c r="K33" s="146"/>
      <c r="L33" s="146"/>
    </row>
    <row r="34" spans="1:12">
      <c r="A34" s="145" t="s">
        <v>197</v>
      </c>
      <c r="B34" s="145" t="s">
        <v>197</v>
      </c>
      <c r="C34" s="145" t="s">
        <v>197</v>
      </c>
      <c r="D34" s="145" t="s">
        <v>197</v>
      </c>
      <c r="E34" s="145" t="s">
        <v>197</v>
      </c>
      <c r="F34" s="145" t="s">
        <v>197</v>
      </c>
      <c r="G34" s="145" t="s">
        <v>197</v>
      </c>
      <c r="H34" s="145" t="s">
        <v>197</v>
      </c>
      <c r="I34" s="145" t="s">
        <v>197</v>
      </c>
      <c r="J34" s="145" t="s">
        <v>197</v>
      </c>
      <c r="K34" s="145"/>
      <c r="L34" s="145"/>
    </row>
    <row r="35" spans="1:12">
      <c r="A35" s="146" t="s">
        <v>198</v>
      </c>
      <c r="B35" s="146" t="s">
        <v>198</v>
      </c>
      <c r="C35" s="146" t="s">
        <v>198</v>
      </c>
      <c r="D35" s="146" t="s">
        <v>198</v>
      </c>
      <c r="E35" s="146" t="s">
        <v>198</v>
      </c>
      <c r="F35" s="146" t="s">
        <v>198</v>
      </c>
      <c r="G35" s="146" t="s">
        <v>198</v>
      </c>
      <c r="H35" s="146" t="s">
        <v>198</v>
      </c>
      <c r="I35" s="146" t="s">
        <v>198</v>
      </c>
      <c r="J35" s="146" t="s">
        <v>198</v>
      </c>
      <c r="K35" s="146"/>
      <c r="L35" s="146"/>
    </row>
    <row r="36" spans="1:12">
      <c r="A36" s="145" t="s">
        <v>199</v>
      </c>
      <c r="B36" s="145" t="s">
        <v>199</v>
      </c>
      <c r="C36" s="145" t="s">
        <v>199</v>
      </c>
      <c r="D36" s="145" t="s">
        <v>199</v>
      </c>
      <c r="E36" s="145" t="s">
        <v>199</v>
      </c>
      <c r="F36" s="145" t="s">
        <v>199</v>
      </c>
      <c r="G36" s="145" t="s">
        <v>199</v>
      </c>
      <c r="H36" s="145" t="s">
        <v>199</v>
      </c>
      <c r="I36" s="145" t="s">
        <v>199</v>
      </c>
      <c r="J36" s="145" t="s">
        <v>199</v>
      </c>
      <c r="K36" s="145"/>
      <c r="L36" s="145"/>
    </row>
    <row r="37" spans="1:12">
      <c r="A37" s="147" t="s">
        <v>200</v>
      </c>
      <c r="B37" s="147" t="s">
        <v>200</v>
      </c>
      <c r="C37" s="147" t="s">
        <v>200</v>
      </c>
      <c r="D37" s="147" t="s">
        <v>200</v>
      </c>
      <c r="E37" s="147" t="s">
        <v>200</v>
      </c>
      <c r="F37" s="147" t="s">
        <v>200</v>
      </c>
      <c r="G37" s="147" t="s">
        <v>200</v>
      </c>
      <c r="H37" s="147" t="s">
        <v>200</v>
      </c>
      <c r="I37" s="147" t="s">
        <v>200</v>
      </c>
      <c r="J37" s="147" t="s">
        <v>200</v>
      </c>
      <c r="K37" s="147"/>
      <c r="L37" s="147"/>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0" ma:contentTypeDescription="Create a new document." ma:contentTypeScope="" ma:versionID="4b59970425a803f9c033faa00c4335b6">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ba5897a624630ec63625975054ce0516"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2.xml><?xml version="1.0" encoding="utf-8"?>
<ds:datastoreItem xmlns:ds="http://schemas.openxmlformats.org/officeDocument/2006/customXml" ds:itemID="{55E178E9-AF55-48AA-864C-525639DA5A9D}">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29a8555-db37-4257-91ea-e6d336cdedf2"/>
    <ds:schemaRef ds:uri="http://schemas.microsoft.com/office/2006/metadata/properties"/>
    <ds:schemaRef ds:uri="b58c3a01-6d6f-4f2f-b2dd-2f5e471462df"/>
    <ds:schemaRef ds:uri="http://www.w3.org/XML/1998/namespace"/>
    <ds:schemaRef ds:uri="http://purl.org/dc/dcmitype/"/>
  </ds:schemaRefs>
</ds:datastoreItem>
</file>

<file path=customXml/itemProps3.xml><?xml version="1.0" encoding="utf-8"?>
<ds:datastoreItem xmlns:ds="http://schemas.openxmlformats.org/officeDocument/2006/customXml" ds:itemID="{8177D69E-D232-4495-9330-1849335BE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 Sheet</vt:lpstr>
      <vt:lpstr>Alignment Tool</vt:lpstr>
      <vt:lpstr>Measure Selection Tool</vt:lpstr>
      <vt:lpstr>Summary Sheet</vt:lpstr>
      <vt:lpstr>Measure Crosswalk</vt:lpstr>
      <vt:lpstr>Links to Source Documents</vt:lpstr>
      <vt:lpstr>Sheet1</vt:lpstr>
      <vt:lpstr>Sheet2</vt:lpstr>
      <vt:lpstr>details</vt:lpstr>
      <vt:lpstr>'Instruction Sheet'!Print_Area</vt:lpstr>
      <vt:lpstr>'Links to Source Documents'!Print_Area</vt:lpstr>
      <vt:lpstr>'Measure Crosswalk'!Print_Area</vt:lpstr>
      <vt:lpstr>'Links to Source Documents'!Print_Titles</vt:lpstr>
      <vt:lpstr>'Measure Crosswalk'!Print_Titles</vt:lpstr>
      <vt:lpstr>'Measure Selection Tool'!Print_Titles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2021-05-13T12:53:07Z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