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U:\HSP\Cert\FISC_SVC\2021AR12M\Statement of Operations\"/>
    </mc:Choice>
  </mc:AlternateContent>
  <xr:revisionPtr revIDLastSave="0" documentId="13_ncr:1_{764A387E-51C5-487F-9B8E-955916AC1B73}" xr6:coauthVersionLast="47" xr6:coauthVersionMax="47" xr10:uidLastSave="{00000000-0000-0000-0000-000000000000}"/>
  <bookViews>
    <workbookView xWindow="-120" yWindow="-120" windowWidth="29040" windowHeight="17640" xr2:uid="{2849EFAA-C160-4584-8B99-45A152DECA7E}"/>
  </bookViews>
  <sheets>
    <sheet name="Medical GroupFSR_SOPS data" sheetId="3" r:id="rId1"/>
    <sheet name="Report6_Dat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1" i="2" l="1"/>
  <c r="C331" i="2"/>
  <c r="D272" i="2" l="1"/>
  <c r="C272" i="2"/>
  <c r="D260" i="2"/>
  <c r="C260" i="2"/>
  <c r="D250" i="2"/>
  <c r="C250" i="2"/>
  <c r="D318" i="2"/>
  <c r="C318" i="2"/>
  <c r="D313" i="2"/>
  <c r="C313" i="2"/>
  <c r="D302" i="2"/>
  <c r="C302" i="2"/>
  <c r="D290" i="2"/>
  <c r="C290" i="2"/>
  <c r="D285" i="2"/>
  <c r="C285" i="2"/>
  <c r="D280" i="2"/>
  <c r="C280" i="2"/>
  <c r="D240" i="2"/>
  <c r="C240" i="2"/>
  <c r="D234" i="2"/>
  <c r="C234" i="2"/>
  <c r="D224" i="2"/>
  <c r="C224" i="2"/>
  <c r="D37" i="2"/>
  <c r="C37" i="2"/>
  <c r="D211" i="2" l="1"/>
  <c r="C211" i="2"/>
  <c r="D202" i="2"/>
  <c r="C202" i="2"/>
  <c r="D194" i="2"/>
  <c r="C194" i="2"/>
  <c r="D183" i="2"/>
  <c r="C183" i="2"/>
  <c r="D173" i="2"/>
  <c r="C173" i="2"/>
  <c r="D159" i="2"/>
  <c r="C159" i="2"/>
  <c r="D126" i="2"/>
  <c r="C126" i="2"/>
  <c r="D108" i="2"/>
  <c r="C108" i="2"/>
  <c r="D96" i="2"/>
  <c r="C96" i="2"/>
  <c r="S19" i="3" l="1"/>
  <c r="S16" i="3"/>
  <c r="S26" i="3"/>
  <c r="D63" i="2"/>
  <c r="C63" i="2"/>
  <c r="D148" i="2"/>
  <c r="C148" i="2"/>
  <c r="D47" i="2" l="1"/>
  <c r="C47" i="2"/>
  <c r="D53" i="2" l="1"/>
  <c r="C53" i="2"/>
  <c r="D132" i="2"/>
  <c r="C132" i="2"/>
  <c r="D30" i="2"/>
  <c r="C30" i="2"/>
  <c r="D18" i="2"/>
  <c r="C18" i="2"/>
  <c r="D84" i="2"/>
  <c r="C84" i="2"/>
  <c r="P19" i="3"/>
  <c r="P16" i="3"/>
  <c r="Q9" i="3"/>
  <c r="Q11" i="3" s="1"/>
  <c r="P9" i="3"/>
  <c r="T28" i="3"/>
  <c r="S28" i="3"/>
  <c r="R28" i="3"/>
  <c r="Q28" i="3"/>
  <c r="P28" i="3"/>
  <c r="O28" i="3"/>
  <c r="N28" i="3"/>
  <c r="H28" i="3"/>
  <c r="M28" i="3"/>
  <c r="L28" i="3"/>
  <c r="K28" i="3"/>
  <c r="J28" i="3"/>
  <c r="I28" i="3"/>
  <c r="G28" i="3"/>
  <c r="F28" i="3"/>
  <c r="E28" i="3"/>
  <c r="D28" i="3"/>
  <c r="U27" i="3"/>
  <c r="U28" i="3" s="1"/>
  <c r="T20" i="3"/>
  <c r="S20" i="3"/>
  <c r="R20" i="3"/>
  <c r="Q20" i="3"/>
  <c r="O20" i="3"/>
  <c r="N20" i="3"/>
  <c r="H20" i="3"/>
  <c r="M20" i="3"/>
  <c r="L20" i="3"/>
  <c r="K20" i="3"/>
  <c r="J20" i="3"/>
  <c r="I20" i="3"/>
  <c r="G20" i="3"/>
  <c r="F20" i="3"/>
  <c r="E19" i="3"/>
  <c r="E20" i="3" s="1"/>
  <c r="D19" i="3"/>
  <c r="D20" i="3" s="1"/>
  <c r="U16" i="3"/>
  <c r="U20" i="3" s="1"/>
  <c r="U11" i="3"/>
  <c r="T11" i="3"/>
  <c r="S11" i="3"/>
  <c r="R11" i="3"/>
  <c r="P11" i="3"/>
  <c r="O11" i="3"/>
  <c r="N11" i="3"/>
  <c r="H11" i="3"/>
  <c r="M11" i="3"/>
  <c r="L11" i="3"/>
  <c r="K11" i="3"/>
  <c r="J11" i="3"/>
  <c r="I11" i="3"/>
  <c r="G11" i="3"/>
  <c r="F11" i="3"/>
  <c r="E11" i="3"/>
  <c r="D11" i="3"/>
  <c r="C25" i="3"/>
  <c r="C28" i="3" s="1"/>
  <c r="C19" i="3"/>
  <c r="C20" i="3" s="1"/>
  <c r="C11" i="3"/>
  <c r="Q22" i="3" l="1"/>
  <c r="Q30" i="3"/>
  <c r="U22" i="3"/>
  <c r="U30" i="3" s="1"/>
  <c r="R22" i="3"/>
  <c r="R30" i="3" s="1"/>
  <c r="P20" i="3"/>
  <c r="P22" i="3" s="1"/>
  <c r="P30" i="3" s="1"/>
  <c r="H22" i="3"/>
  <c r="H30" i="3" s="1"/>
  <c r="N22" i="3"/>
  <c r="N30" i="3" s="1"/>
  <c r="G22" i="3"/>
  <c r="G30" i="3" s="1"/>
  <c r="O22" i="3"/>
  <c r="O30" i="3" s="1"/>
  <c r="D22" i="3"/>
  <c r="D30" i="3" s="1"/>
  <c r="E22" i="3"/>
  <c r="E30" i="3" s="1"/>
  <c r="S22" i="3"/>
  <c r="S30" i="3" s="1"/>
  <c r="T22" i="3"/>
  <c r="T30" i="3" s="1"/>
  <c r="K22" i="3"/>
  <c r="K30" i="3" s="1"/>
  <c r="I22" i="3"/>
  <c r="I30" i="3" s="1"/>
  <c r="J22" i="3"/>
  <c r="J30" i="3" s="1"/>
  <c r="M22" i="3"/>
  <c r="M30" i="3" s="1"/>
  <c r="L22" i="3"/>
  <c r="L30" i="3" s="1"/>
  <c r="F22" i="3"/>
  <c r="F30" i="3" s="1"/>
  <c r="C22" i="3"/>
  <c r="C30" i="3" s="1"/>
  <c r="V11" i="3" l="1"/>
  <c r="V20" i="3"/>
  <c r="V28" i="3"/>
  <c r="V22" i="3" l="1"/>
  <c r="V30" i="3" l="1"/>
</calcChain>
</file>

<file path=xl/sharedStrings.xml><?xml version="1.0" encoding="utf-8"?>
<sst xmlns="http://schemas.openxmlformats.org/spreadsheetml/2006/main" count="349" uniqueCount="241">
  <si>
    <t>YNHHSC</t>
  </si>
  <si>
    <t>Eastern CT Medical Professional Foundation, Inc.</t>
  </si>
  <si>
    <t>Hartford Healthcare Medical Group</t>
  </si>
  <si>
    <t>Insurance</t>
  </si>
  <si>
    <t>Asylum Hill Family Medicine Center Inc.</t>
  </si>
  <si>
    <t>Franklin Medical Group</t>
  </si>
  <si>
    <t>Saint Mary's Physician Partners</t>
  </si>
  <si>
    <t>Vassar HQ Medical Practices of CT</t>
  </si>
  <si>
    <t>Greenwich Fertility &amp; IVF Center, P.C.</t>
  </si>
  <si>
    <t>Northeast Medical Group (NEMG)</t>
  </si>
  <si>
    <t>Bristol Hospital Multispecialty Group, Inc.</t>
  </si>
  <si>
    <t>CT Chilren's Specialty Group</t>
  </si>
  <si>
    <t>Day Kimball Medical Group Inc.</t>
  </si>
  <si>
    <t>UCONN Medical Group</t>
  </si>
  <si>
    <t>Griffin Faculty Physicians</t>
  </si>
  <si>
    <t>Middlesex Medical Group</t>
  </si>
  <si>
    <t>Stamford Health Medical Group</t>
  </si>
  <si>
    <t>LINE</t>
  </si>
  <si>
    <t>DESCRIPTION</t>
  </si>
  <si>
    <t>A</t>
  </si>
  <si>
    <t>1</t>
  </si>
  <si>
    <t>2</t>
  </si>
  <si>
    <t>3</t>
  </si>
  <si>
    <t>4</t>
  </si>
  <si>
    <t>6</t>
  </si>
  <si>
    <t>Other Operating Revenue</t>
  </si>
  <si>
    <t>Net Assets Released from Restrictions</t>
  </si>
  <si>
    <t>Total Operating Revenue</t>
  </si>
  <si>
    <t>B</t>
  </si>
  <si>
    <t>Operating Expenses</t>
  </si>
  <si>
    <t>Salaries and Wages</t>
  </si>
  <si>
    <t>Fringe Benefits</t>
  </si>
  <si>
    <t>Supplies and Drugs</t>
  </si>
  <si>
    <t>Depreciation and Amortization</t>
  </si>
  <si>
    <t>Interest Expense</t>
  </si>
  <si>
    <t>Other Operating Expenses</t>
  </si>
  <si>
    <t xml:space="preserve">Total Operating Expenses </t>
  </si>
  <si>
    <t>Income/(Loss) from Operations</t>
  </si>
  <si>
    <t>C</t>
  </si>
  <si>
    <t>Non-Operating Gains / Losses</t>
  </si>
  <si>
    <t>Income from Investments, Gifts and Donations</t>
  </si>
  <si>
    <t>Unrealized Gains/(Losses)</t>
  </si>
  <si>
    <t>Other Non-Operating Gains/(Losses)</t>
  </si>
  <si>
    <t>Total Non-Operating Gains / Losses</t>
  </si>
  <si>
    <t>Excess/(Deficiency) of Revenue Over Expenses</t>
  </si>
  <si>
    <t xml:space="preserve">Net Patient Service Revenue </t>
  </si>
  <si>
    <t>THONE PNO - St. Francis Care Medical Group,P.C.</t>
  </si>
  <si>
    <t>Northeast Medical Group, Inc.</t>
  </si>
  <si>
    <t>Accounts Payable</t>
  </si>
  <si>
    <t>Purchased Services - Physician &amp; Clinical Support Services</t>
  </si>
  <si>
    <t>CARES ACT Stimulus Funds</t>
  </si>
  <si>
    <t>Malpractice Insurance</t>
  </si>
  <si>
    <t>Strategic Support</t>
  </si>
  <si>
    <t>Bristol Health Medical Group ( f/k/a Bristol Hospital Multispecialty Group, Inc)</t>
  </si>
  <si>
    <t>Cash Transfer</t>
  </si>
  <si>
    <t>Payments received</t>
  </si>
  <si>
    <t>Purchase of Services</t>
  </si>
  <si>
    <t>Rent</t>
  </si>
  <si>
    <t>Salaries and Benefits</t>
  </si>
  <si>
    <t>Forgiveness of Debt</t>
  </si>
  <si>
    <t xml:space="preserve">Total: </t>
  </si>
  <si>
    <t>Cash Payments &amp; Settlements for Outstanding Balance Transactions</t>
  </si>
  <si>
    <t>Connecticut Children's Specialty Group</t>
  </si>
  <si>
    <t>Hospital Divisions gain/loss supported by Hospital</t>
  </si>
  <si>
    <t>Education Support for time spent teaching in Hospital Setting</t>
  </si>
  <si>
    <t>Professional Fee Expenses</t>
  </si>
  <si>
    <t>Cash Transfer of Corp cash to appropriate entity</t>
  </si>
  <si>
    <t>Cash Transfer - Accounts Payable Reimbursement</t>
  </si>
  <si>
    <t>fund Balance Transfer</t>
  </si>
  <si>
    <t>Greenwich Fertility &amp; IVF Center, P.C,</t>
  </si>
  <si>
    <t>Purchased Services</t>
  </si>
  <si>
    <t>GRIFFIN FACULTY PHYSICIANS, INC</t>
  </si>
  <si>
    <t xml:space="preserve">The $6,759,816 is to pay certain operating expenses on behalf of entity. </t>
  </si>
  <si>
    <t>UConn Medical Group</t>
  </si>
  <si>
    <t>Sale of Drugs</t>
  </si>
  <si>
    <t>Purchase of Internal Contractual Support</t>
  </si>
  <si>
    <t>Purchase of Dental Services</t>
  </si>
  <si>
    <t>Sale of Food &amp; Nutrition</t>
  </si>
  <si>
    <t>Sales of Medical &amp; Lab Supplies</t>
  </si>
  <si>
    <t>Hartford Healthcare Medical Group, Inc.</t>
  </si>
  <si>
    <t>Settlement of Intercompany Debt</t>
  </si>
  <si>
    <t>Digital Print Charges</t>
  </si>
  <si>
    <t>Mailroom Services</t>
  </si>
  <si>
    <t>Dietary Services</t>
  </si>
  <si>
    <t>Intercompany Accounts Payable</t>
  </si>
  <si>
    <t>Personnel Services</t>
  </si>
  <si>
    <t>Vassar Health Quest Medical Practice of Connecticut, Inc. d/b/a Sharon Hospital Medical Practice</t>
  </si>
  <si>
    <t>Payment of Intercompany Balance</t>
  </si>
  <si>
    <t>Professional Fees</t>
  </si>
  <si>
    <t>cash transfers</t>
  </si>
  <si>
    <t>Physician Fees</t>
  </si>
  <si>
    <t>SOHO Payment</t>
  </si>
  <si>
    <t>Shared Savings</t>
  </si>
  <si>
    <t>MHS PRIMARY CARE, INC DBA MIDDLESEX MEDICAL GROUP</t>
  </si>
  <si>
    <t>Payroll and Benefits</t>
  </si>
  <si>
    <t>Rent Expense</t>
  </si>
  <si>
    <t>Cash transferred for expenses paid on the entities behalf</t>
  </si>
  <si>
    <t>management fees</t>
  </si>
  <si>
    <t>reimbursement of expenses</t>
  </si>
  <si>
    <t>UCONN / Dempsey</t>
  </si>
  <si>
    <t>Griffin Hospital</t>
  </si>
  <si>
    <t>Bristol</t>
  </si>
  <si>
    <t>STAND ALONE HOSPITALS</t>
  </si>
  <si>
    <t>STAMFORD HEALTH RESOURCES, INC</t>
  </si>
  <si>
    <t>Nothing to Report</t>
  </si>
  <si>
    <t>Stamford</t>
  </si>
  <si>
    <t xml:space="preserve">FRANKLIN MEDICAL GROUP, PC. </t>
  </si>
  <si>
    <t>Purchased Services - Physician and Clinical Support</t>
  </si>
  <si>
    <t>NORTHEAST MEDICAL GROUP</t>
  </si>
  <si>
    <t>PURCASED SERVICES - PHYSICIAN AND CLINICAL SUPPORT SERVICES</t>
  </si>
  <si>
    <t>RENT</t>
  </si>
  <si>
    <t>STRATEGIC SUPPORT</t>
  </si>
  <si>
    <t>CASH PAYMENTS AND SETTLEMENTS FOR OUTSTANDING BALANCE TRANSACTIONS</t>
  </si>
  <si>
    <t>ACCOUNTS PAYABLE</t>
  </si>
  <si>
    <t>CARES ACT STIMULUS FUNDS</t>
  </si>
  <si>
    <t>NORTHEAST MEDICAL GROUP INCORPORATED</t>
  </si>
  <si>
    <t>PURCHASED SERVICES</t>
  </si>
  <si>
    <t>PENSION</t>
  </si>
  <si>
    <t>Workers Compensation</t>
  </si>
  <si>
    <t>MALPRACTICE INSURANCE</t>
  </si>
  <si>
    <t xml:space="preserve">Transfer of Funds for System Wide Shared Services </t>
  </si>
  <si>
    <t>PAYROLL TAXES</t>
  </si>
  <si>
    <t>PARKING</t>
  </si>
  <si>
    <t>Coronavirus Aid, Relief, and Economics Security ACT Stimulus Funds</t>
  </si>
  <si>
    <t>HARTFORD HEALTHCARE MEDICAL GROUP, INC.</t>
  </si>
  <si>
    <t>SALARIES PAID/REIMBURSED</t>
  </si>
  <si>
    <t>ACCOUNTS PAYABLE PAID/REIMBURSED</t>
  </si>
  <si>
    <t>PRE-EMPLOYMENT PHYSICALS</t>
  </si>
  <si>
    <t>RENTAL INCOME</t>
  </si>
  <si>
    <t>PHYSICIAN FOR STUDENT HEALTH LOCATIONS</t>
  </si>
  <si>
    <t>INVENTORY TRANSFER</t>
  </si>
  <si>
    <t>Hartford Healthcare Medical Group, Inc</t>
  </si>
  <si>
    <t>Rental Expense allocation</t>
  </si>
  <si>
    <t>Payment for rental expenses</t>
  </si>
  <si>
    <t>Payroll Allocations</t>
  </si>
  <si>
    <t>Payments for payroll allocations</t>
  </si>
  <si>
    <t>Inventory Allocations</t>
  </si>
  <si>
    <t>Accounts Payable Invoice allocation</t>
  </si>
  <si>
    <t>Payments for Occ Health services</t>
  </si>
  <si>
    <t>Payments for Accounts Payable Allocations</t>
  </si>
  <si>
    <t>Medical Director Fees and Miscellaneous expenses</t>
  </si>
  <si>
    <t>Rental Expense Allocations</t>
  </si>
  <si>
    <t>Admn And Directorship fees</t>
  </si>
  <si>
    <t>Accounts Payable Allocation</t>
  </si>
  <si>
    <t>Payment for Payroll Allocations</t>
  </si>
  <si>
    <t xml:space="preserve">Hartford Healthcare Medical Group, Inc. </t>
  </si>
  <si>
    <t>Rental Expense</t>
  </si>
  <si>
    <t>Payments received for Rental expenses</t>
  </si>
  <si>
    <t>Payroll allocations for Medical Directors and Staff</t>
  </si>
  <si>
    <t>Allocation of Accounts Payable invoices</t>
  </si>
  <si>
    <t>Administrative services allocations from HHCMG</t>
  </si>
  <si>
    <t>Payment to HHC Medical Group for Directorship and Payroll</t>
  </si>
  <si>
    <t>Hartford Healthcare Medical Group, INC.</t>
  </si>
  <si>
    <t>PREEMPLOYMENT PHYSICALS</t>
  </si>
  <si>
    <t>Rental Income</t>
  </si>
  <si>
    <t>Payroll</t>
  </si>
  <si>
    <t>Management Services</t>
  </si>
  <si>
    <t>Day Kimball</t>
  </si>
  <si>
    <t>Saint Mary`s Hospital</t>
  </si>
  <si>
    <t>Saint Francis Hospital And Medical Center</t>
  </si>
  <si>
    <t>FRANKLIN MEDICAL GROUP, PC.</t>
  </si>
  <si>
    <t>Medical Contribution</t>
  </si>
  <si>
    <t>Payroll related funding</t>
  </si>
  <si>
    <t>Pension Payments</t>
  </si>
  <si>
    <t>Transfer of Funds "cash wire transactions"</t>
  </si>
  <si>
    <t>SAINT MARY'S PHYSICIAN PARTNERS, LLC</t>
  </si>
  <si>
    <t>Sharon Hospital</t>
  </si>
  <si>
    <t>Norwalk Hospital</t>
  </si>
  <si>
    <t>Danbury Hospital</t>
  </si>
  <si>
    <t>Nuvance Health Medical Practice CT , Inc)</t>
  </si>
  <si>
    <t>Employee Benefits, including Malpractice</t>
  </si>
  <si>
    <t>Cash Transfers</t>
  </si>
  <si>
    <t>Nettwork Support</t>
  </si>
  <si>
    <t>Payroll Transfers</t>
  </si>
  <si>
    <t>Hospital Support for Physician Activity</t>
  </si>
  <si>
    <t>Nuvance Health Medical Practice CT, Inc</t>
  </si>
  <si>
    <t xml:space="preserve">Accounts Payable  </t>
  </si>
  <si>
    <t>Employee Benefits</t>
  </si>
  <si>
    <t>Salary Transfer</t>
  </si>
  <si>
    <t>Network Support</t>
  </si>
  <si>
    <t>Asylum Hill Family Medicine Center, Inc.</t>
  </si>
  <si>
    <t>Bank Fees</t>
  </si>
  <si>
    <t>Benefit related funding</t>
  </si>
  <si>
    <t>Saint Francis Care Medical Group, P.C.</t>
  </si>
  <si>
    <t>Transfer of Funds</t>
  </si>
  <si>
    <t>Pathology Services</t>
  </si>
  <si>
    <t>Trinity Health Of New England Provider Network Organization, Inc. (Formerly Saint Francis Medical Group, Inc.)</t>
  </si>
  <si>
    <t>Income from Services</t>
  </si>
  <si>
    <t>Rent &amp; Parking</t>
  </si>
  <si>
    <t>Loan Payments</t>
  </si>
  <si>
    <t>Physician &amp; PA salary &amp; benefits</t>
  </si>
  <si>
    <t xml:space="preserve">Grant expenses </t>
  </si>
  <si>
    <t>Patient Care and Admin Services</t>
  </si>
  <si>
    <t>Program support subsidy</t>
  </si>
  <si>
    <t>Neurology Readings</t>
  </si>
  <si>
    <t>EKG Readings</t>
  </si>
  <si>
    <t>Heart Center &amp; Admin</t>
  </si>
  <si>
    <t>Waterbury Hospital</t>
  </si>
  <si>
    <t>Prospect CT Medical Foundation, Inc (includes Alliance Medical and Cardiology Assoc of Greater Watby)</t>
  </si>
  <si>
    <t>HOSPITALS IN SYSTEMS</t>
  </si>
  <si>
    <t>Yale New Haven Health Services</t>
  </si>
  <si>
    <t>Trinity Health</t>
  </si>
  <si>
    <t>Nuvance Health</t>
  </si>
  <si>
    <t>Prospect</t>
  </si>
  <si>
    <t>Medical Group  - Statement of Operations data for FY 2021</t>
  </si>
  <si>
    <t>OHS Annual Reporting Filing - Report 6 (Transfers between the hospital and affiliates for FY 2021.)</t>
  </si>
  <si>
    <t>Middlesex</t>
  </si>
  <si>
    <t>Griffin</t>
  </si>
  <si>
    <t>Dempsey</t>
  </si>
  <si>
    <t>CT Children</t>
  </si>
  <si>
    <t>Nuvance</t>
  </si>
  <si>
    <t>Trinity</t>
  </si>
  <si>
    <t>Hartford Health</t>
  </si>
  <si>
    <t>Hospital or System Affiliation</t>
  </si>
  <si>
    <t>Western CT Medical Group Nuvance Medical Practice CT, Inc.</t>
  </si>
  <si>
    <t>Amounts are as reported amounts by hospitals.</t>
  </si>
  <si>
    <t>Transfer to Hospital</t>
  </si>
  <si>
    <t>Transfer from Hospital</t>
  </si>
  <si>
    <t>Hospital of Central Connecticut</t>
  </si>
  <si>
    <t>Midstate Medical Center</t>
  </si>
  <si>
    <t>Saint Vincent's Medical Center</t>
  </si>
  <si>
    <t>Windham Community Memorial</t>
  </si>
  <si>
    <t>Bristol Hospital</t>
  </si>
  <si>
    <t>CT Children's Medical Center</t>
  </si>
  <si>
    <t>Day Kimball Hospital</t>
  </si>
  <si>
    <t>Middlesex Hospital</t>
  </si>
  <si>
    <t>Stamford Hospital</t>
  </si>
  <si>
    <t>Bridgeport Hospital</t>
  </si>
  <si>
    <t>Greenwich Hospital</t>
  </si>
  <si>
    <t>Lawrence and Memorial Hospital</t>
  </si>
  <si>
    <t>Yale-New Haven Hospital</t>
  </si>
  <si>
    <t>William W. Backus Hospital</t>
  </si>
  <si>
    <t>Charlotte Hungerford Hospital</t>
  </si>
  <si>
    <t>Hartford Hospital</t>
  </si>
  <si>
    <t>Trinity Health New England PNO &amp; Sub 
formerly SF Medical Grp</t>
  </si>
  <si>
    <t>Prospect Health</t>
  </si>
  <si>
    <t xml:space="preserve">Hartford Healthcare </t>
  </si>
  <si>
    <t xml:space="preserve">Cardiology Assoc of Greater Waterbury, LLC </t>
  </si>
  <si>
    <t xml:space="preserve">Alliance Medical Group, Inc. </t>
  </si>
  <si>
    <t>Source: Health System Financial Statement filings submitted by hospitals</t>
  </si>
  <si>
    <t>No stand-alone Audited Financials Statements are prepared for these entities.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</si>
</sst>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164" formatCode="&quot;$&quot;#,##0"/>
    <numFmt numFmtId="165" formatCode="\$#,##0;\(\$#,##0\)"/>
  </numFmts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indexed="8"/>
      <name val="Calibri"/>
      <family val="2"/>
      <scheme val="minor"/>
    </font>
    <font>
      <b/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wrapText="1"/>
    </xf>
    <xf numFmtId="0" fontId="1" fillId="2" borderId="1" xfId="1" applyFill="1" applyBorder="1"/>
    <xf numFmtId="0" fontId="1" fillId="0" borderId="1" xfId="1" applyBorder="1" applyAlignment="1">
      <alignment horizontal="center" vertical="center" wrapText="1"/>
    </xf>
    <xf numFmtId="0" fontId="1" fillId="0" borderId="1" xfId="1" applyBorder="1" applyAlignment="1">
      <alignment wrapText="1"/>
    </xf>
    <xf numFmtId="165" fontId="1" fillId="0" borderId="1" xfId="1" applyNumberFormat="1" applyBorder="1"/>
    <xf numFmtId="165" fontId="2" fillId="0" borderId="1" xfId="1" applyNumberFormat="1" applyFont="1" applyBorder="1"/>
    <xf numFmtId="0" fontId="1" fillId="0" borderId="2" xfId="1" applyBorder="1"/>
    <xf numFmtId="0" fontId="1" fillId="0" borderId="3" xfId="1" applyBorder="1"/>
    <xf numFmtId="0" fontId="1" fillId="0" borderId="0" xfId="1" applyAlignment="1">
      <alignment wrapText="1"/>
    </xf>
    <xf numFmtId="0" fontId="1" fillId="0" borderId="1" xfId="1" applyBorder="1"/>
    <xf numFmtId="164" fontId="0" fillId="0" borderId="0" xfId="0" applyNumberFormat="1"/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wrapText="1"/>
    </xf>
    <xf numFmtId="165" fontId="2" fillId="0" borderId="1" xfId="0" applyNumberFormat="1" applyFont="1" applyBorder="1"/>
    <xf numFmtId="0" fontId="5" fillId="0" borderId="1" xfId="0" applyFont="1" applyBorder="1" applyAlignment="1">
      <alignment wrapText="1"/>
    </xf>
    <xf numFmtId="165" fontId="5" fillId="0" borderId="1" xfId="0" applyNumberFormat="1" applyFont="1" applyBorder="1"/>
    <xf numFmtId="0" fontId="0" fillId="4" borderId="0" xfId="0" applyFill="1"/>
    <xf numFmtId="0" fontId="4" fillId="4" borderId="0" xfId="0" applyFont="1" applyFill="1" applyAlignment="1">
      <alignment horizontal="center"/>
    </xf>
    <xf numFmtId="164" fontId="0" fillId="4" borderId="0" xfId="0" applyNumberFormat="1" applyFill="1"/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165" fontId="5" fillId="0" borderId="0" xfId="0" applyNumberFormat="1" applyFont="1"/>
    <xf numFmtId="0" fontId="2" fillId="0" borderId="0" xfId="1" applyFont="1" applyAlignment="1">
      <alignment wrapText="1"/>
    </xf>
    <xf numFmtId="165" fontId="2" fillId="0" borderId="0" xfId="1" applyNumberFormat="1" applyFont="1"/>
    <xf numFmtId="0" fontId="6" fillId="4" borderId="0" xfId="1" applyFont="1" applyFill="1" applyAlignment="1">
      <alignment horizontal="center" wrapText="1"/>
    </xf>
    <xf numFmtId="0" fontId="4" fillId="0" borderId="0" xfId="0" applyFont="1"/>
    <xf numFmtId="165" fontId="0" fillId="0" borderId="0" xfId="0" applyNumberFormat="1"/>
    <xf numFmtId="0" fontId="0" fillId="3" borderId="0" xfId="0" applyFill="1"/>
    <xf numFmtId="0" fontId="4" fillId="3" borderId="0" xfId="0" applyFont="1" applyFill="1" applyAlignment="1">
      <alignment horizontal="center"/>
    </xf>
    <xf numFmtId="164" fontId="0" fillId="3" borderId="0" xfId="0" applyNumberFormat="1" applyFill="1"/>
    <xf numFmtId="0" fontId="6" fillId="3" borderId="0" xfId="1" applyFont="1" applyFill="1" applyAlignment="1">
      <alignment horizontal="left"/>
    </xf>
    <xf numFmtId="0" fontId="2" fillId="0" borderId="0" xfId="0" applyFont="1" applyAlignment="1">
      <alignment wrapText="1"/>
    </xf>
    <xf numFmtId="165" fontId="2" fillId="0" borderId="0" xfId="0" applyNumberFormat="1" applyFont="1"/>
    <xf numFmtId="165" fontId="2" fillId="4" borderId="0" xfId="1" applyNumberFormat="1" applyFont="1" applyFill="1"/>
    <xf numFmtId="0" fontId="4" fillId="4" borderId="0" xfId="0" applyFont="1" applyFill="1"/>
    <xf numFmtId="0" fontId="7" fillId="0" borderId="1" xfId="0" applyFont="1" applyBorder="1" applyAlignment="1">
      <alignment wrapText="1"/>
    </xf>
    <xf numFmtId="165" fontId="7" fillId="0" borderId="1" xfId="0" applyNumberFormat="1" applyFont="1" applyBorder="1"/>
    <xf numFmtId="0" fontId="7" fillId="0" borderId="0" xfId="0" applyFont="1" applyAlignment="1">
      <alignment wrapText="1"/>
    </xf>
    <xf numFmtId="165" fontId="7" fillId="0" borderId="0" xfId="0" applyNumberFormat="1" applyFont="1"/>
    <xf numFmtId="165" fontId="2" fillId="4" borderId="0" xfId="0" applyNumberFormat="1" applyFont="1" applyFill="1"/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left"/>
    </xf>
    <xf numFmtId="0" fontId="4" fillId="3" borderId="0" xfId="0" applyFont="1" applyFill="1"/>
    <xf numFmtId="0" fontId="4" fillId="0" borderId="0" xfId="0" applyFont="1" applyAlignment="1">
      <alignment horizontal="center" vertical="center"/>
    </xf>
    <xf numFmtId="0" fontId="6" fillId="0" borderId="0" xfId="1" applyFont="1"/>
    <xf numFmtId="165" fontId="1" fillId="0" borderId="0" xfId="1" applyNumberFormat="1"/>
    <xf numFmtId="164" fontId="4" fillId="3" borderId="0" xfId="0" applyNumberFormat="1" applyFont="1" applyFill="1"/>
    <xf numFmtId="0" fontId="4" fillId="0" borderId="0" xfId="0" applyFont="1" applyAlignment="1">
      <alignment horizontal="center"/>
    </xf>
    <xf numFmtId="164" fontId="4" fillId="0" borderId="0" xfId="0" applyNumberFormat="1" applyFont="1"/>
    <xf numFmtId="0" fontId="2" fillId="4" borderId="0" xfId="1" applyFont="1" applyFill="1" applyAlignment="1">
      <alignment horizontal="center"/>
    </xf>
    <xf numFmtId="0" fontId="2" fillId="4" borderId="0" xfId="1" applyFont="1" applyFill="1" applyAlignment="1">
      <alignment horizontal="left"/>
    </xf>
    <xf numFmtId="0" fontId="6" fillId="4" borderId="0" xfId="1" applyFont="1" applyFill="1" applyAlignment="1">
      <alignment horizontal="left"/>
    </xf>
    <xf numFmtId="0" fontId="6" fillId="4" borderId="0" xfId="1" applyFont="1" applyFill="1" applyAlignment="1">
      <alignment horizontal="left" wrapText="1"/>
    </xf>
    <xf numFmtId="0" fontId="4" fillId="4" borderId="0" xfId="0" applyFont="1" applyFill="1" applyAlignment="1">
      <alignment horizontal="left"/>
    </xf>
    <xf numFmtId="0" fontId="2" fillId="0" borderId="1" xfId="0" applyFont="1" applyBorder="1" applyAlignment="1">
      <alignment wrapText="1"/>
    </xf>
    <xf numFmtId="0" fontId="0" fillId="0" borderId="4" xfId="0" applyBorder="1"/>
    <xf numFmtId="0" fontId="0" fillId="0" borderId="5" xfId="0" applyBorder="1"/>
    <xf numFmtId="0" fontId="7" fillId="0" borderId="1" xfId="0" applyFont="1" applyBorder="1" applyAlignment="1">
      <alignment wrapText="1"/>
    </xf>
    <xf numFmtId="0" fontId="7" fillId="0" borderId="6" xfId="0" applyFont="1" applyBorder="1" applyAlignment="1">
      <alignment wrapText="1"/>
    </xf>
    <xf numFmtId="0" fontId="7" fillId="0" borderId="7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2" fillId="0" borderId="1" xfId="1" applyFont="1" applyBorder="1" applyAlignment="1">
      <alignment wrapText="1"/>
    </xf>
    <xf numFmtId="0" fontId="1" fillId="0" borderId="4" xfId="1" applyBorder="1"/>
    <xf numFmtId="0" fontId="1" fillId="0" borderId="5" xfId="1" applyBorder="1"/>
    <xf numFmtId="0" fontId="2" fillId="0" borderId="6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2" fillId="4" borderId="1" xfId="1" applyFont="1" applyFill="1" applyBorder="1" applyAlignment="1">
      <alignment horizontal="center" vertical="center" wrapText="1"/>
    </xf>
    <xf numFmtId="5" fontId="2" fillId="4" borderId="1" xfId="1" applyNumberFormat="1" applyFont="1" applyFill="1" applyBorder="1" applyAlignment="1">
      <alignment horizontal="center" vertical="center" wrapText="1"/>
    </xf>
    <xf numFmtId="0" fontId="2" fillId="4" borderId="1" xfId="1" applyFont="1" applyFill="1" applyBorder="1" applyAlignment="1">
      <alignment wrapText="1"/>
    </xf>
    <xf numFmtId="165" fontId="2" fillId="4" borderId="1" xfId="1" applyNumberFormat="1" applyFont="1" applyFill="1" applyBorder="1"/>
    <xf numFmtId="0" fontId="6" fillId="3" borderId="0" xfId="1" applyFont="1" applyFill="1" applyAlignment="1">
      <alignment horizontal="center"/>
    </xf>
  </cellXfs>
  <cellStyles count="2">
    <cellStyle name="Normal" xfId="0" builtinId="0"/>
    <cellStyle name="Normal 2" xfId="1" xr:uid="{583C5498-9BC2-40D8-BE8E-5813033E3C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956D5-FEBC-430E-B7C7-B169C6E948B4}">
  <dimension ref="A1:W35"/>
  <sheetViews>
    <sheetView tabSelected="1" zoomScaleNormal="100" workbookViewId="0">
      <pane xSplit="2" ySplit="6" topLeftCell="C7" activePane="bottomRight" state="frozen"/>
      <selection pane="topRight" activeCell="C1" sqref="C1"/>
      <selection pane="bottomLeft" activeCell="A5" sqref="A5"/>
      <selection pane="bottomRight" activeCell="A3" sqref="A3"/>
    </sheetView>
  </sheetViews>
  <sheetFormatPr defaultColWidth="9.140625" defaultRowHeight="15" x14ac:dyDescent="0.25"/>
  <cols>
    <col min="1" max="1" width="5" style="1" customWidth="1" collapsed="1"/>
    <col min="2" max="2" width="50" style="1" customWidth="1" collapsed="1"/>
    <col min="3" max="3" width="13" style="1" customWidth="1" collapsed="1"/>
    <col min="4" max="4" width="12.5703125" style="1" customWidth="1"/>
    <col min="5" max="5" width="11.5703125" style="1" customWidth="1"/>
    <col min="6" max="6" width="14.85546875" style="1" bestFit="1" customWidth="1"/>
    <col min="7" max="8" width="12.42578125" style="1" customWidth="1"/>
    <col min="9" max="9" width="12.5703125" style="1" bestFit="1" customWidth="1"/>
    <col min="10" max="10" width="12.42578125" style="1" customWidth="1"/>
    <col min="11" max="12" width="12.5703125" style="1" customWidth="1"/>
    <col min="13" max="14" width="12.28515625" style="1" customWidth="1"/>
    <col min="15" max="15" width="12.42578125" style="1" customWidth="1"/>
    <col min="16" max="16" width="13.5703125" style="1" customWidth="1"/>
    <col min="17" max="17" width="12.5703125" style="1" customWidth="1"/>
    <col min="18" max="18" width="12.42578125" style="1" customWidth="1"/>
    <col min="19" max="19" width="13.85546875" style="1" customWidth="1"/>
    <col min="20" max="20" width="12.42578125" style="1" customWidth="1"/>
    <col min="21" max="22" width="12.5703125" style="1" customWidth="1"/>
    <col min="23" max="23" width="13.7109375" style="1" bestFit="1" customWidth="1"/>
    <col min="24" max="16384" width="9.140625" style="1"/>
  </cols>
  <sheetData>
    <row r="1" spans="1:23" ht="15.75" customHeight="1" x14ac:dyDescent="0.25">
      <c r="A1" s="48" t="s">
        <v>204</v>
      </c>
    </row>
    <row r="2" spans="1:23" ht="15.75" customHeight="1" x14ac:dyDescent="0.25">
      <c r="A2" s="48" t="s">
        <v>239</v>
      </c>
    </row>
    <row r="3" spans="1:23" ht="15.75" customHeight="1" x14ac:dyDescent="0.25">
      <c r="B3" s="48"/>
    </row>
    <row r="4" spans="1:23" ht="15.75" customHeight="1" x14ac:dyDescent="0.25">
      <c r="B4" s="48" t="s">
        <v>213</v>
      </c>
      <c r="C4" s="1" t="s">
        <v>203</v>
      </c>
      <c r="D4" s="1" t="s">
        <v>203</v>
      </c>
      <c r="E4" s="1" t="s">
        <v>203</v>
      </c>
      <c r="F4" s="1" t="s">
        <v>212</v>
      </c>
      <c r="G4" s="1" t="s">
        <v>210</v>
      </c>
      <c r="H4" s="1" t="s">
        <v>210</v>
      </c>
      <c r="I4" s="1" t="s">
        <v>211</v>
      </c>
      <c r="J4" s="1" t="s">
        <v>211</v>
      </c>
      <c r="K4" s="1" t="s">
        <v>211</v>
      </c>
      <c r="L4" s="1" t="s">
        <v>211</v>
      </c>
      <c r="M4" s="1" t="s">
        <v>211</v>
      </c>
      <c r="N4" s="1" t="s">
        <v>0</v>
      </c>
      <c r="O4" s="1" t="s">
        <v>0</v>
      </c>
      <c r="P4" s="1" t="s">
        <v>101</v>
      </c>
      <c r="Q4" s="1" t="s">
        <v>209</v>
      </c>
      <c r="R4" s="1" t="s">
        <v>157</v>
      </c>
      <c r="S4" s="1" t="s">
        <v>208</v>
      </c>
      <c r="T4" s="1" t="s">
        <v>207</v>
      </c>
      <c r="U4" s="1" t="s">
        <v>206</v>
      </c>
      <c r="V4" s="1" t="s">
        <v>105</v>
      </c>
    </row>
    <row r="5" spans="1:23" x14ac:dyDescent="0.25">
      <c r="A5" s="9"/>
      <c r="B5" s="10"/>
      <c r="C5" s="10"/>
      <c r="G5" s="11"/>
      <c r="H5" s="11"/>
      <c r="I5" s="11"/>
      <c r="J5" s="11"/>
      <c r="L5" s="11"/>
      <c r="N5" s="11"/>
      <c r="O5" s="11"/>
      <c r="P5" s="11"/>
      <c r="Q5" s="11"/>
      <c r="R5" s="11"/>
      <c r="S5" s="11"/>
      <c r="T5" s="11"/>
      <c r="U5" s="11"/>
      <c r="V5" s="11"/>
    </row>
    <row r="6" spans="1:23" ht="105" x14ac:dyDescent="0.25">
      <c r="A6" s="72" t="s">
        <v>17</v>
      </c>
      <c r="B6" s="72" t="s">
        <v>18</v>
      </c>
      <c r="C6" s="72" t="s">
        <v>1</v>
      </c>
      <c r="D6" s="72" t="s">
        <v>238</v>
      </c>
      <c r="E6" s="72" t="s">
        <v>237</v>
      </c>
      <c r="F6" s="72" t="s">
        <v>2</v>
      </c>
      <c r="G6" s="72" t="s">
        <v>7</v>
      </c>
      <c r="H6" s="72" t="s">
        <v>214</v>
      </c>
      <c r="I6" s="72" t="s">
        <v>46</v>
      </c>
      <c r="J6" s="73" t="s">
        <v>4</v>
      </c>
      <c r="K6" s="73" t="s">
        <v>234</v>
      </c>
      <c r="L6" s="72" t="s">
        <v>5</v>
      </c>
      <c r="M6" s="72" t="s">
        <v>6</v>
      </c>
      <c r="N6" s="72" t="s">
        <v>8</v>
      </c>
      <c r="O6" s="72" t="s">
        <v>9</v>
      </c>
      <c r="P6" s="72" t="s">
        <v>10</v>
      </c>
      <c r="Q6" s="72" t="s">
        <v>11</v>
      </c>
      <c r="R6" s="72" t="s">
        <v>12</v>
      </c>
      <c r="S6" s="72" t="s">
        <v>13</v>
      </c>
      <c r="T6" s="72" t="s">
        <v>14</v>
      </c>
      <c r="U6" s="72" t="s">
        <v>15</v>
      </c>
      <c r="V6" s="72" t="s">
        <v>16</v>
      </c>
    </row>
    <row r="8" spans="1:23" x14ac:dyDescent="0.25">
      <c r="A8" s="2" t="s">
        <v>19</v>
      </c>
      <c r="B8" s="3" t="s">
        <v>45</v>
      </c>
      <c r="C8" s="8">
        <v>16104000</v>
      </c>
      <c r="D8" s="8">
        <v>33521113</v>
      </c>
      <c r="E8" s="8">
        <v>5151482</v>
      </c>
      <c r="F8" s="8">
        <v>403449000</v>
      </c>
      <c r="G8" s="8">
        <v>0</v>
      </c>
      <c r="H8" s="8">
        <v>165757000</v>
      </c>
      <c r="I8" s="8">
        <v>4395000</v>
      </c>
      <c r="J8" s="8">
        <v>3153000</v>
      </c>
      <c r="K8" s="8">
        <v>74883000</v>
      </c>
      <c r="L8" s="8">
        <v>49597000</v>
      </c>
      <c r="M8" s="8">
        <v>0</v>
      </c>
      <c r="N8" s="8">
        <v>4803000</v>
      </c>
      <c r="O8" s="8">
        <v>265900000</v>
      </c>
      <c r="P8" s="8">
        <v>25220542</v>
      </c>
      <c r="Q8" s="8">
        <v>69401951</v>
      </c>
      <c r="R8" s="8">
        <v>17333520</v>
      </c>
      <c r="S8" s="8">
        <v>124933707</v>
      </c>
      <c r="T8" s="8">
        <v>21225281</v>
      </c>
      <c r="U8" s="8">
        <v>29528000</v>
      </c>
      <c r="V8" s="8">
        <v>92820000</v>
      </c>
      <c r="W8" s="49"/>
    </row>
    <row r="9" spans="1:23" x14ac:dyDescent="0.25">
      <c r="A9" s="5">
        <v>1</v>
      </c>
      <c r="B9" s="6" t="s">
        <v>25</v>
      </c>
      <c r="C9" s="7">
        <v>6260000</v>
      </c>
      <c r="D9" s="7">
        <v>17445097</v>
      </c>
      <c r="E9" s="7">
        <v>1109693</v>
      </c>
      <c r="F9" s="7">
        <v>288586000</v>
      </c>
      <c r="G9" s="7">
        <v>0</v>
      </c>
      <c r="H9" s="7">
        <v>165854000</v>
      </c>
      <c r="I9" s="7"/>
      <c r="J9" s="7">
        <v>18000</v>
      </c>
      <c r="K9" s="7">
        <v>67000</v>
      </c>
      <c r="L9" s="7">
        <v>13131000</v>
      </c>
      <c r="M9" s="7">
        <v>1000</v>
      </c>
      <c r="N9" s="7">
        <v>852000</v>
      </c>
      <c r="O9" s="7">
        <v>260012000</v>
      </c>
      <c r="P9" s="7">
        <f>571286+11891911</f>
        <v>12463197</v>
      </c>
      <c r="Q9" s="7">
        <f>2333975+29935079</f>
        <v>32269054</v>
      </c>
      <c r="R9" s="7">
        <v>563912</v>
      </c>
      <c r="S9" s="7">
        <v>12129442</v>
      </c>
      <c r="T9" s="7">
        <v>7415469</v>
      </c>
      <c r="U9" s="7">
        <v>4357000</v>
      </c>
      <c r="V9" s="7">
        <v>25714000</v>
      </c>
      <c r="W9" s="49"/>
    </row>
    <row r="10" spans="1:23" x14ac:dyDescent="0.25">
      <c r="A10" s="5">
        <v>2</v>
      </c>
      <c r="B10" s="6" t="s">
        <v>26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722000</v>
      </c>
      <c r="I10" s="7">
        <v>1379000</v>
      </c>
      <c r="J10" s="7">
        <v>346000</v>
      </c>
      <c r="K10" s="7">
        <v>73599000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698564</v>
      </c>
      <c r="R10" s="7">
        <v>547437</v>
      </c>
      <c r="S10" s="7">
        <v>0</v>
      </c>
      <c r="T10" s="7"/>
      <c r="U10" s="7">
        <v>0</v>
      </c>
      <c r="V10" s="7">
        <v>0</v>
      </c>
      <c r="W10" s="49"/>
    </row>
    <row r="11" spans="1:23" x14ac:dyDescent="0.25">
      <c r="A11" s="72"/>
      <c r="B11" s="74" t="s">
        <v>27</v>
      </c>
      <c r="C11" s="75">
        <f>SUM(C8:C10)</f>
        <v>22364000</v>
      </c>
      <c r="D11" s="75">
        <f t="shared" ref="D11:U11" si="0">SUM(D8:D10)</f>
        <v>50966210</v>
      </c>
      <c r="E11" s="75">
        <f t="shared" si="0"/>
        <v>6261175</v>
      </c>
      <c r="F11" s="75">
        <f t="shared" si="0"/>
        <v>692035000</v>
      </c>
      <c r="G11" s="75">
        <f t="shared" si="0"/>
        <v>0</v>
      </c>
      <c r="H11" s="75">
        <f>SUM(H8:H10)</f>
        <v>332333000</v>
      </c>
      <c r="I11" s="75">
        <f t="shared" si="0"/>
        <v>5774000</v>
      </c>
      <c r="J11" s="75">
        <f t="shared" si="0"/>
        <v>3517000</v>
      </c>
      <c r="K11" s="75">
        <f t="shared" si="0"/>
        <v>148549000</v>
      </c>
      <c r="L11" s="75">
        <f t="shared" si="0"/>
        <v>62728000</v>
      </c>
      <c r="M11" s="75">
        <f t="shared" si="0"/>
        <v>1000</v>
      </c>
      <c r="N11" s="75">
        <f t="shared" si="0"/>
        <v>5655000</v>
      </c>
      <c r="O11" s="75">
        <f t="shared" si="0"/>
        <v>525912000</v>
      </c>
      <c r="P11" s="75">
        <f t="shared" si="0"/>
        <v>37683739</v>
      </c>
      <c r="Q11" s="75">
        <f t="shared" si="0"/>
        <v>102369569</v>
      </c>
      <c r="R11" s="75">
        <f t="shared" si="0"/>
        <v>18444869</v>
      </c>
      <c r="S11" s="75">
        <f t="shared" si="0"/>
        <v>137063149</v>
      </c>
      <c r="T11" s="75">
        <f t="shared" si="0"/>
        <v>28640750</v>
      </c>
      <c r="U11" s="75">
        <f t="shared" si="0"/>
        <v>33885000</v>
      </c>
      <c r="V11" s="75">
        <f t="shared" ref="V11" si="1">SUM(V8:V10)</f>
        <v>118534000</v>
      </c>
      <c r="W11" s="49"/>
    </row>
    <row r="12" spans="1:23" x14ac:dyDescent="0.25">
      <c r="W12" s="49"/>
    </row>
    <row r="13" spans="1:23" x14ac:dyDescent="0.25">
      <c r="A13" s="2" t="s">
        <v>28</v>
      </c>
      <c r="B13" s="3" t="s">
        <v>29</v>
      </c>
      <c r="C13" s="4"/>
      <c r="D13" s="4"/>
      <c r="E13" s="4"/>
      <c r="F13" s="4"/>
      <c r="G13" s="4"/>
      <c r="H13" s="4"/>
      <c r="I13" s="12"/>
      <c r="J13" s="12"/>
      <c r="K13" s="12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9"/>
    </row>
    <row r="14" spans="1:23" x14ac:dyDescent="0.25">
      <c r="A14" s="5" t="s">
        <v>20</v>
      </c>
      <c r="B14" s="6" t="s">
        <v>30</v>
      </c>
      <c r="C14" s="7">
        <v>0</v>
      </c>
      <c r="D14" s="7">
        <v>0</v>
      </c>
      <c r="E14" s="7">
        <v>0</v>
      </c>
      <c r="F14" s="7">
        <v>402380000</v>
      </c>
      <c r="G14" s="7">
        <v>0</v>
      </c>
      <c r="H14" s="7">
        <v>266092000</v>
      </c>
      <c r="I14" s="7">
        <v>5190000</v>
      </c>
      <c r="J14" s="7">
        <v>2313000</v>
      </c>
      <c r="K14" s="7">
        <v>136679000</v>
      </c>
      <c r="L14" s="7">
        <v>62754000</v>
      </c>
      <c r="M14" s="7">
        <v>14000</v>
      </c>
      <c r="N14" s="7">
        <v>2296000</v>
      </c>
      <c r="O14" s="7">
        <v>324537000</v>
      </c>
      <c r="P14" s="7">
        <v>31713238</v>
      </c>
      <c r="Q14" s="7">
        <v>88223211</v>
      </c>
      <c r="R14" s="7">
        <v>19066623</v>
      </c>
      <c r="S14" s="7">
        <v>120992554</v>
      </c>
      <c r="T14" s="7">
        <v>28757491</v>
      </c>
      <c r="U14" s="7">
        <v>28152000</v>
      </c>
      <c r="V14" s="7">
        <v>93944000</v>
      </c>
      <c r="W14" s="49"/>
    </row>
    <row r="15" spans="1:23" x14ac:dyDescent="0.25">
      <c r="A15" s="5" t="s">
        <v>21</v>
      </c>
      <c r="B15" s="6" t="s">
        <v>31</v>
      </c>
      <c r="C15" s="7">
        <v>0</v>
      </c>
      <c r="D15" s="7">
        <v>0</v>
      </c>
      <c r="E15" s="7">
        <v>0</v>
      </c>
      <c r="F15" s="7">
        <v>60194000</v>
      </c>
      <c r="G15" s="7">
        <v>0</v>
      </c>
      <c r="H15" s="7">
        <v>0</v>
      </c>
      <c r="I15" s="7">
        <v>590000</v>
      </c>
      <c r="J15" s="7">
        <v>490000</v>
      </c>
      <c r="K15" s="7">
        <v>18815000</v>
      </c>
      <c r="L15" s="7">
        <v>8170000</v>
      </c>
      <c r="M15" s="7">
        <v>2000</v>
      </c>
      <c r="N15" s="7">
        <v>0</v>
      </c>
      <c r="O15" s="7">
        <v>0</v>
      </c>
      <c r="P15" s="7">
        <v>1093047</v>
      </c>
      <c r="Q15" s="7">
        <v>20133933</v>
      </c>
      <c r="R15" s="7">
        <v>2846029</v>
      </c>
      <c r="S15" s="7">
        <v>129143256</v>
      </c>
      <c r="T15" s="7">
        <v>0</v>
      </c>
      <c r="U15" s="7">
        <v>5542000</v>
      </c>
      <c r="V15" s="7">
        <v>14001000</v>
      </c>
      <c r="W15" s="49"/>
    </row>
    <row r="16" spans="1:23" x14ac:dyDescent="0.25">
      <c r="A16" s="5" t="s">
        <v>22</v>
      </c>
      <c r="B16" s="6" t="s">
        <v>32</v>
      </c>
      <c r="C16" s="7">
        <v>0</v>
      </c>
      <c r="D16" s="7">
        <v>0</v>
      </c>
      <c r="E16" s="7">
        <v>0</v>
      </c>
      <c r="F16" s="7">
        <v>71684000</v>
      </c>
      <c r="G16" s="7">
        <v>0</v>
      </c>
      <c r="H16" s="7">
        <v>57820000</v>
      </c>
      <c r="I16" s="7">
        <v>0</v>
      </c>
      <c r="J16" s="7">
        <v>228000</v>
      </c>
      <c r="K16" s="7">
        <v>2879000</v>
      </c>
      <c r="L16" s="7">
        <v>3010000</v>
      </c>
      <c r="M16" s="7">
        <v>0</v>
      </c>
      <c r="N16" s="7">
        <v>4355000</v>
      </c>
      <c r="O16" s="7">
        <v>179511000</v>
      </c>
      <c r="P16" s="7">
        <f>5030979+429917+985667</f>
        <v>6446563</v>
      </c>
      <c r="Q16" s="7">
        <v>18462224</v>
      </c>
      <c r="R16" s="7">
        <v>2483958</v>
      </c>
      <c r="S16" s="7">
        <f>7563099+8616786+8470059</f>
        <v>24649944</v>
      </c>
      <c r="T16" s="7">
        <v>0</v>
      </c>
      <c r="U16" s="7">
        <f>2446000+2491000</f>
        <v>4937000</v>
      </c>
      <c r="V16" s="7">
        <v>0</v>
      </c>
      <c r="W16" s="49"/>
    </row>
    <row r="17" spans="1:23" x14ac:dyDescent="0.25">
      <c r="A17" s="5" t="s">
        <v>23</v>
      </c>
      <c r="B17" s="6" t="s">
        <v>33</v>
      </c>
      <c r="C17" s="7">
        <v>225000</v>
      </c>
      <c r="D17" s="7">
        <v>1011466</v>
      </c>
      <c r="E17" s="7">
        <v>34508</v>
      </c>
      <c r="F17" s="7">
        <v>7710000</v>
      </c>
      <c r="G17" s="7">
        <v>14000</v>
      </c>
      <c r="H17" s="7">
        <v>1639000</v>
      </c>
      <c r="I17" s="7">
        <v>40000</v>
      </c>
      <c r="J17" s="7">
        <v>10000</v>
      </c>
      <c r="K17" s="7">
        <v>240000</v>
      </c>
      <c r="L17" s="7">
        <v>423000</v>
      </c>
      <c r="M17" s="7">
        <v>0</v>
      </c>
      <c r="N17" s="7">
        <v>48000</v>
      </c>
      <c r="O17" s="7">
        <v>1740000</v>
      </c>
      <c r="P17" s="7">
        <v>420626</v>
      </c>
      <c r="Q17" s="7">
        <v>233204</v>
      </c>
      <c r="R17" s="7">
        <v>49323</v>
      </c>
      <c r="S17" s="7">
        <v>2653731</v>
      </c>
      <c r="T17" s="7">
        <v>545204</v>
      </c>
      <c r="U17" s="7">
        <v>1015000</v>
      </c>
      <c r="V17" s="7">
        <v>3792000</v>
      </c>
      <c r="W17" s="49"/>
    </row>
    <row r="18" spans="1:23" x14ac:dyDescent="0.25">
      <c r="A18" s="5"/>
      <c r="B18" s="6" t="s">
        <v>34</v>
      </c>
      <c r="C18" s="7">
        <v>0</v>
      </c>
      <c r="D18" s="7">
        <v>0</v>
      </c>
      <c r="E18" s="7">
        <v>0</v>
      </c>
      <c r="F18" s="7">
        <v>21000</v>
      </c>
      <c r="G18" s="7">
        <v>0</v>
      </c>
      <c r="H18" s="7">
        <v>-170000</v>
      </c>
      <c r="I18" s="7">
        <v>0</v>
      </c>
      <c r="J18" s="7">
        <v>0</v>
      </c>
      <c r="K18" s="7">
        <v>20000</v>
      </c>
      <c r="L18" s="7">
        <v>10000</v>
      </c>
      <c r="M18" s="7">
        <v>0</v>
      </c>
      <c r="N18" s="7">
        <v>473000</v>
      </c>
      <c r="O18" s="7">
        <v>12612000</v>
      </c>
      <c r="P18" s="7">
        <v>44184</v>
      </c>
      <c r="Q18" s="7">
        <v>0</v>
      </c>
      <c r="R18" s="7">
        <v>0</v>
      </c>
      <c r="S18" s="7">
        <v>0</v>
      </c>
      <c r="T18" s="7">
        <v>0</v>
      </c>
      <c r="U18" s="7">
        <v>25000</v>
      </c>
      <c r="V18" s="7">
        <v>0</v>
      </c>
      <c r="W18" s="49"/>
    </row>
    <row r="19" spans="1:23" x14ac:dyDescent="0.25">
      <c r="A19" s="5" t="s">
        <v>24</v>
      </c>
      <c r="B19" s="6" t="s">
        <v>35</v>
      </c>
      <c r="C19" s="7">
        <f>27883000+1090000+168000</f>
        <v>29141000</v>
      </c>
      <c r="D19" s="7">
        <f>47093806+16034246</f>
        <v>63128052</v>
      </c>
      <c r="E19" s="7">
        <f>8306930+1929545</f>
        <v>10236475</v>
      </c>
      <c r="F19" s="7">
        <v>150047000</v>
      </c>
      <c r="G19" s="7">
        <v>0</v>
      </c>
      <c r="H19" s="7">
        <v>7105000</v>
      </c>
      <c r="I19" s="7">
        <v>557000</v>
      </c>
      <c r="J19" s="7">
        <v>3235000</v>
      </c>
      <c r="K19" s="7">
        <v>20008000</v>
      </c>
      <c r="L19" s="7">
        <v>11356000</v>
      </c>
      <c r="M19" s="7">
        <v>2000</v>
      </c>
      <c r="N19" s="7">
        <v>0</v>
      </c>
      <c r="O19" s="7">
        <v>0</v>
      </c>
      <c r="P19" s="7">
        <f>2848269+308601+3106244+63360+1361038</f>
        <v>7687512</v>
      </c>
      <c r="Q19" s="7">
        <v>0</v>
      </c>
      <c r="R19" s="7">
        <v>2233461</v>
      </c>
      <c r="S19" s="7">
        <f>1073687+2131571+15162651+1153365+3015326+2382844</f>
        <v>24919444</v>
      </c>
      <c r="T19" s="7">
        <v>6284012</v>
      </c>
      <c r="U19" s="7">
        <v>8418000</v>
      </c>
      <c r="V19" s="7">
        <v>48826000</v>
      </c>
      <c r="W19" s="49"/>
    </row>
    <row r="20" spans="1:23" x14ac:dyDescent="0.25">
      <c r="A20" s="72"/>
      <c r="B20" s="74" t="s">
        <v>36</v>
      </c>
      <c r="C20" s="75">
        <f>SUM(C14:C19)</f>
        <v>29366000</v>
      </c>
      <c r="D20" s="75">
        <f t="shared" ref="D20:U20" si="2">SUM(D14:D19)</f>
        <v>64139518</v>
      </c>
      <c r="E20" s="75">
        <f t="shared" si="2"/>
        <v>10270983</v>
      </c>
      <c r="F20" s="75">
        <f t="shared" si="2"/>
        <v>692036000</v>
      </c>
      <c r="G20" s="75">
        <f t="shared" si="2"/>
        <v>14000</v>
      </c>
      <c r="H20" s="75">
        <f>SUM(H14:H19)</f>
        <v>332486000</v>
      </c>
      <c r="I20" s="75">
        <f t="shared" si="2"/>
        <v>6377000</v>
      </c>
      <c r="J20" s="75">
        <f t="shared" si="2"/>
        <v>6276000</v>
      </c>
      <c r="K20" s="75">
        <f t="shared" si="2"/>
        <v>178641000</v>
      </c>
      <c r="L20" s="75">
        <f t="shared" si="2"/>
        <v>85723000</v>
      </c>
      <c r="M20" s="75">
        <f t="shared" si="2"/>
        <v>18000</v>
      </c>
      <c r="N20" s="75">
        <f t="shared" si="2"/>
        <v>7172000</v>
      </c>
      <c r="O20" s="75">
        <f t="shared" si="2"/>
        <v>518400000</v>
      </c>
      <c r="P20" s="75">
        <f t="shared" si="2"/>
        <v>47405170</v>
      </c>
      <c r="Q20" s="75">
        <f t="shared" si="2"/>
        <v>127052572</v>
      </c>
      <c r="R20" s="75">
        <f t="shared" si="2"/>
        <v>26679394</v>
      </c>
      <c r="S20" s="75">
        <f t="shared" si="2"/>
        <v>302358929</v>
      </c>
      <c r="T20" s="75">
        <f t="shared" si="2"/>
        <v>35586707</v>
      </c>
      <c r="U20" s="75">
        <f t="shared" si="2"/>
        <v>48089000</v>
      </c>
      <c r="V20" s="75">
        <f t="shared" ref="V20" si="3">SUM(V14:V19)</f>
        <v>160563000</v>
      </c>
      <c r="W20" s="49"/>
    </row>
    <row r="21" spans="1:23" x14ac:dyDescent="0.25">
      <c r="W21" s="49"/>
    </row>
    <row r="22" spans="1:23" x14ac:dyDescent="0.25">
      <c r="A22" s="72"/>
      <c r="B22" s="74" t="s">
        <v>37</v>
      </c>
      <c r="C22" s="75">
        <f>C11-C20</f>
        <v>-7002000</v>
      </c>
      <c r="D22" s="75">
        <f t="shared" ref="D22:U22" si="4">D11-D20</f>
        <v>-13173308</v>
      </c>
      <c r="E22" s="75">
        <f t="shared" si="4"/>
        <v>-4009808</v>
      </c>
      <c r="F22" s="75">
        <f t="shared" si="4"/>
        <v>-1000</v>
      </c>
      <c r="G22" s="75">
        <f t="shared" si="4"/>
        <v>-14000</v>
      </c>
      <c r="H22" s="75">
        <f>H11-H20</f>
        <v>-153000</v>
      </c>
      <c r="I22" s="75">
        <f t="shared" si="4"/>
        <v>-603000</v>
      </c>
      <c r="J22" s="75">
        <f t="shared" si="4"/>
        <v>-2759000</v>
      </c>
      <c r="K22" s="75">
        <f t="shared" si="4"/>
        <v>-30092000</v>
      </c>
      <c r="L22" s="75">
        <f t="shared" si="4"/>
        <v>-22995000</v>
      </c>
      <c r="M22" s="75">
        <f t="shared" si="4"/>
        <v>-17000</v>
      </c>
      <c r="N22" s="75">
        <f t="shared" si="4"/>
        <v>-1517000</v>
      </c>
      <c r="O22" s="75">
        <f t="shared" si="4"/>
        <v>7512000</v>
      </c>
      <c r="P22" s="75">
        <f t="shared" si="4"/>
        <v>-9721431</v>
      </c>
      <c r="Q22" s="75">
        <f t="shared" si="4"/>
        <v>-24683003</v>
      </c>
      <c r="R22" s="75">
        <f t="shared" si="4"/>
        <v>-8234525</v>
      </c>
      <c r="S22" s="75">
        <f t="shared" si="4"/>
        <v>-165295780</v>
      </c>
      <c r="T22" s="75">
        <f t="shared" si="4"/>
        <v>-6945957</v>
      </c>
      <c r="U22" s="75">
        <f t="shared" si="4"/>
        <v>-14204000</v>
      </c>
      <c r="V22" s="75">
        <f t="shared" ref="V22" si="5">V11-V20</f>
        <v>-42029000</v>
      </c>
      <c r="W22" s="49"/>
    </row>
    <row r="23" spans="1:23" x14ac:dyDescent="0.25">
      <c r="W23" s="49"/>
    </row>
    <row r="24" spans="1:23" x14ac:dyDescent="0.25">
      <c r="A24" s="2" t="s">
        <v>38</v>
      </c>
      <c r="B24" s="3" t="s">
        <v>39</v>
      </c>
      <c r="C24" s="4"/>
      <c r="D24" s="4"/>
      <c r="E24" s="4"/>
      <c r="F24" s="4"/>
      <c r="G24" s="4"/>
      <c r="H24" s="4"/>
      <c r="I24" s="12"/>
      <c r="J24" s="12"/>
      <c r="K24" s="12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9"/>
    </row>
    <row r="25" spans="1:23" x14ac:dyDescent="0.25">
      <c r="A25" s="5" t="s">
        <v>20</v>
      </c>
      <c r="B25" s="6" t="s">
        <v>40</v>
      </c>
      <c r="C25" s="7">
        <f>1000+129000</f>
        <v>130000</v>
      </c>
      <c r="D25" s="7">
        <v>0</v>
      </c>
      <c r="E25" s="7">
        <v>0</v>
      </c>
      <c r="F25" s="7">
        <v>62000</v>
      </c>
      <c r="G25" s="7">
        <v>0</v>
      </c>
      <c r="H25" s="7">
        <v>9000</v>
      </c>
      <c r="I25" s="7">
        <v>0</v>
      </c>
      <c r="J25" s="7">
        <v>0</v>
      </c>
      <c r="K25" s="7">
        <v>30000</v>
      </c>
      <c r="L25" s="7">
        <v>0</v>
      </c>
      <c r="M25" s="7">
        <v>0</v>
      </c>
      <c r="N25" s="7">
        <v>-15000</v>
      </c>
      <c r="O25" s="7">
        <v>-123000</v>
      </c>
      <c r="P25" s="7">
        <v>-95773</v>
      </c>
      <c r="Q25" s="7">
        <v>49629</v>
      </c>
      <c r="R25" s="7">
        <v>8523234</v>
      </c>
      <c r="S25" s="7">
        <v>0</v>
      </c>
      <c r="T25" s="7">
        <v>0</v>
      </c>
      <c r="U25" s="7">
        <v>0</v>
      </c>
      <c r="V25" s="7">
        <v>0</v>
      </c>
      <c r="W25" s="49"/>
    </row>
    <row r="26" spans="1:23" x14ac:dyDescent="0.25">
      <c r="A26" s="5" t="s">
        <v>21</v>
      </c>
      <c r="B26" s="6" t="s">
        <v>41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71723</v>
      </c>
      <c r="R26" s="7">
        <v>0</v>
      </c>
      <c r="S26" s="7">
        <f>2012523-2342-1134</f>
        <v>2009047</v>
      </c>
      <c r="T26" s="7">
        <v>0</v>
      </c>
      <c r="U26" s="7">
        <v>0</v>
      </c>
      <c r="V26" s="7">
        <v>0</v>
      </c>
      <c r="W26" s="49"/>
    </row>
    <row r="27" spans="1:23" x14ac:dyDescent="0.25">
      <c r="A27" s="5" t="s">
        <v>22</v>
      </c>
      <c r="B27" s="6" t="s">
        <v>42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2152000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f>621000+13884000</f>
        <v>14505000</v>
      </c>
      <c r="V27" s="7">
        <v>0</v>
      </c>
      <c r="W27" s="49"/>
    </row>
    <row r="28" spans="1:23" x14ac:dyDescent="0.25">
      <c r="A28" s="72"/>
      <c r="B28" s="74" t="s">
        <v>43</v>
      </c>
      <c r="C28" s="75">
        <f>SUM(C25:C27)</f>
        <v>130000</v>
      </c>
      <c r="D28" s="75">
        <f t="shared" ref="D28:U28" si="6">SUM(D25:D27)</f>
        <v>0</v>
      </c>
      <c r="E28" s="75">
        <f t="shared" si="6"/>
        <v>0</v>
      </c>
      <c r="F28" s="75">
        <f t="shared" si="6"/>
        <v>62000</v>
      </c>
      <c r="G28" s="75">
        <f t="shared" si="6"/>
        <v>0</v>
      </c>
      <c r="H28" s="75">
        <f>SUM(H25:H27)</f>
        <v>2161000</v>
      </c>
      <c r="I28" s="75">
        <f t="shared" si="6"/>
        <v>0</v>
      </c>
      <c r="J28" s="75">
        <f t="shared" si="6"/>
        <v>0</v>
      </c>
      <c r="K28" s="75">
        <f t="shared" si="6"/>
        <v>30000</v>
      </c>
      <c r="L28" s="75">
        <f t="shared" si="6"/>
        <v>0</v>
      </c>
      <c r="M28" s="75">
        <f t="shared" si="6"/>
        <v>0</v>
      </c>
      <c r="N28" s="75">
        <f t="shared" si="6"/>
        <v>-15000</v>
      </c>
      <c r="O28" s="75">
        <f t="shared" si="6"/>
        <v>-123000</v>
      </c>
      <c r="P28" s="75">
        <f t="shared" si="6"/>
        <v>-95773</v>
      </c>
      <c r="Q28" s="75">
        <f t="shared" si="6"/>
        <v>121352</v>
      </c>
      <c r="R28" s="75">
        <f t="shared" si="6"/>
        <v>8523234</v>
      </c>
      <c r="S28" s="75">
        <f t="shared" si="6"/>
        <v>2009047</v>
      </c>
      <c r="T28" s="75">
        <f t="shared" si="6"/>
        <v>0</v>
      </c>
      <c r="U28" s="75">
        <f t="shared" si="6"/>
        <v>14505000</v>
      </c>
      <c r="V28" s="75">
        <f t="shared" ref="V28" si="7">SUM(V25:V27)</f>
        <v>0</v>
      </c>
      <c r="W28" s="49"/>
    </row>
    <row r="29" spans="1:23" x14ac:dyDescent="0.25">
      <c r="W29" s="49"/>
    </row>
    <row r="30" spans="1:23" x14ac:dyDescent="0.25">
      <c r="A30" s="72"/>
      <c r="B30" s="74" t="s">
        <v>44</v>
      </c>
      <c r="C30" s="75">
        <f>C22+C28</f>
        <v>-6872000</v>
      </c>
      <c r="D30" s="75">
        <f t="shared" ref="D30:U30" si="8">D22+D28</f>
        <v>-13173308</v>
      </c>
      <c r="E30" s="75">
        <f t="shared" si="8"/>
        <v>-4009808</v>
      </c>
      <c r="F30" s="75">
        <f t="shared" si="8"/>
        <v>61000</v>
      </c>
      <c r="G30" s="75">
        <f t="shared" si="8"/>
        <v>-14000</v>
      </c>
      <c r="H30" s="75">
        <f>H22+H28</f>
        <v>2008000</v>
      </c>
      <c r="I30" s="75">
        <f t="shared" si="8"/>
        <v>-603000</v>
      </c>
      <c r="J30" s="75">
        <f t="shared" si="8"/>
        <v>-2759000</v>
      </c>
      <c r="K30" s="75">
        <f t="shared" si="8"/>
        <v>-30062000</v>
      </c>
      <c r="L30" s="75">
        <f t="shared" si="8"/>
        <v>-22995000</v>
      </c>
      <c r="M30" s="75">
        <f t="shared" si="8"/>
        <v>-17000</v>
      </c>
      <c r="N30" s="75">
        <f t="shared" si="8"/>
        <v>-1532000</v>
      </c>
      <c r="O30" s="75">
        <f t="shared" si="8"/>
        <v>7389000</v>
      </c>
      <c r="P30" s="75">
        <f t="shared" si="8"/>
        <v>-9817204</v>
      </c>
      <c r="Q30" s="75">
        <f t="shared" si="8"/>
        <v>-24561651</v>
      </c>
      <c r="R30" s="75">
        <f t="shared" si="8"/>
        <v>288709</v>
      </c>
      <c r="S30" s="75">
        <f t="shared" si="8"/>
        <v>-163286733</v>
      </c>
      <c r="T30" s="75">
        <f t="shared" si="8"/>
        <v>-6945957</v>
      </c>
      <c r="U30" s="75">
        <f t="shared" si="8"/>
        <v>301000</v>
      </c>
      <c r="V30" s="75">
        <f t="shared" ref="V30" si="9">V22+V28</f>
        <v>-42029000</v>
      </c>
      <c r="W30" s="49"/>
    </row>
    <row r="32" spans="1:23" customFormat="1" ht="21.75" customHeight="1" x14ac:dyDescent="0.25"/>
    <row r="33" customFormat="1" x14ac:dyDescent="0.25"/>
    <row r="34" customFormat="1" x14ac:dyDescent="0.25"/>
    <row r="35" customFormat="1" x14ac:dyDescent="0.25"/>
  </sheetData>
  <phoneticPr fontId="3" type="noConversion"/>
  <pageMargins left="0.7" right="0.7" top="0.75" bottom="0.75" header="0.3" footer="0.3"/>
  <pageSetup fitToHeight="99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6D578-22B8-492E-8CC6-A0F990170E2F}">
  <dimension ref="A1:D334"/>
  <sheetViews>
    <sheetView zoomScaleNormal="100" workbookViewId="0">
      <selection activeCell="A4" sqref="A4"/>
    </sheetView>
  </sheetViews>
  <sheetFormatPr defaultRowHeight="15" x14ac:dyDescent="0.25"/>
  <cols>
    <col min="1" max="1" width="17.42578125" customWidth="1"/>
    <col min="2" max="2" width="47.28515625" bestFit="1" customWidth="1"/>
    <col min="3" max="3" width="19.5703125" style="13" customWidth="1"/>
    <col min="4" max="4" width="21" style="13" bestFit="1" customWidth="1"/>
    <col min="7" max="7" width="17.85546875" customWidth="1"/>
    <col min="8" max="8" width="47.5703125" customWidth="1"/>
    <col min="9" max="9" width="16.140625" customWidth="1"/>
    <col min="10" max="10" width="16.42578125" customWidth="1"/>
  </cols>
  <sheetData>
    <row r="1" spans="1:4" x14ac:dyDescent="0.25">
      <c r="A1" s="29" t="s">
        <v>205</v>
      </c>
    </row>
    <row r="2" spans="1:4" x14ac:dyDescent="0.25">
      <c r="A2" s="29" t="s">
        <v>215</v>
      </c>
    </row>
    <row r="3" spans="1:4" x14ac:dyDescent="0.25">
      <c r="A3" s="29" t="s">
        <v>240</v>
      </c>
    </row>
    <row r="4" spans="1:4" x14ac:dyDescent="0.25">
      <c r="A4" s="29"/>
    </row>
    <row r="5" spans="1:4" x14ac:dyDescent="0.25">
      <c r="A5" s="29"/>
    </row>
    <row r="7" spans="1:4" x14ac:dyDescent="0.25">
      <c r="A7" s="46"/>
      <c r="B7" s="32" t="s">
        <v>102</v>
      </c>
      <c r="C7" s="50" t="s">
        <v>216</v>
      </c>
      <c r="D7" s="50" t="s">
        <v>217</v>
      </c>
    </row>
    <row r="8" spans="1:4" x14ac:dyDescent="0.25">
      <c r="A8" s="29"/>
      <c r="B8" s="51"/>
      <c r="C8" s="52"/>
      <c r="D8" s="52"/>
    </row>
    <row r="9" spans="1:4" x14ac:dyDescent="0.25">
      <c r="A9" s="56" t="s">
        <v>222</v>
      </c>
      <c r="B9" s="28"/>
      <c r="C9" s="22"/>
      <c r="D9" s="22"/>
    </row>
    <row r="10" spans="1:4" ht="15" customHeight="1" x14ac:dyDescent="0.25">
      <c r="A10" s="65" t="s">
        <v>53</v>
      </c>
      <c r="B10" s="66"/>
      <c r="C10" s="66"/>
      <c r="D10" s="67"/>
    </row>
    <row r="11" spans="1:4" x14ac:dyDescent="0.25">
      <c r="A11" s="6"/>
      <c r="B11" s="6" t="s">
        <v>54</v>
      </c>
      <c r="C11" s="7">
        <v>16190673</v>
      </c>
      <c r="D11" s="7">
        <v>0</v>
      </c>
    </row>
    <row r="12" spans="1:4" x14ac:dyDescent="0.25">
      <c r="A12" s="6"/>
      <c r="B12" s="6" t="s">
        <v>3</v>
      </c>
      <c r="C12" s="7">
        <v>54261</v>
      </c>
      <c r="D12" s="7">
        <v>0</v>
      </c>
    </row>
    <row r="13" spans="1:4" x14ac:dyDescent="0.25">
      <c r="A13" s="6"/>
      <c r="B13" s="6" t="s">
        <v>55</v>
      </c>
      <c r="C13" s="7">
        <v>0</v>
      </c>
      <c r="D13" s="7">
        <v>22450</v>
      </c>
    </row>
    <row r="14" spans="1:4" x14ac:dyDescent="0.25">
      <c r="A14" s="6"/>
      <c r="B14" s="6" t="s">
        <v>56</v>
      </c>
      <c r="C14" s="7">
        <v>0</v>
      </c>
      <c r="D14" s="7">
        <v>8359437</v>
      </c>
    </row>
    <row r="15" spans="1:4" x14ac:dyDescent="0.25">
      <c r="A15" s="6"/>
      <c r="B15" s="6" t="s">
        <v>57</v>
      </c>
      <c r="C15" s="7">
        <v>0</v>
      </c>
      <c r="D15" s="7">
        <v>1031179</v>
      </c>
    </row>
    <row r="16" spans="1:4" x14ac:dyDescent="0.25">
      <c r="A16" s="6"/>
      <c r="B16" s="6" t="s">
        <v>58</v>
      </c>
      <c r="C16" s="7">
        <v>2610198</v>
      </c>
      <c r="D16" s="7">
        <v>0</v>
      </c>
    </row>
    <row r="17" spans="1:4" x14ac:dyDescent="0.25">
      <c r="A17" s="6"/>
      <c r="B17" s="6" t="s">
        <v>59</v>
      </c>
      <c r="C17" s="7">
        <v>0</v>
      </c>
      <c r="D17" s="7">
        <v>9442065</v>
      </c>
    </row>
    <row r="18" spans="1:4" x14ac:dyDescent="0.25">
      <c r="A18" s="6"/>
      <c r="B18" s="3" t="s">
        <v>60</v>
      </c>
      <c r="C18" s="8">
        <f>C11+C12+C13+C14+C15+C16+C17</f>
        <v>18855132</v>
      </c>
      <c r="D18" s="8">
        <f>D11+D12+D13+D14+D15+D16+D17</f>
        <v>18855131</v>
      </c>
    </row>
    <row r="19" spans="1:4" x14ac:dyDescent="0.25">
      <c r="A19" s="11"/>
      <c r="B19" s="26"/>
      <c r="C19" s="27"/>
      <c r="D19" s="27"/>
    </row>
    <row r="20" spans="1:4" x14ac:dyDescent="0.25">
      <c r="A20" s="11"/>
      <c r="B20" s="26"/>
      <c r="C20" s="27"/>
      <c r="D20" s="27"/>
    </row>
    <row r="21" spans="1:4" x14ac:dyDescent="0.25">
      <c r="A21" s="55" t="s">
        <v>223</v>
      </c>
      <c r="B21" s="28"/>
      <c r="C21" s="22"/>
      <c r="D21" s="22"/>
    </row>
    <row r="22" spans="1:4" x14ac:dyDescent="0.25">
      <c r="A22" s="65" t="s">
        <v>62</v>
      </c>
      <c r="B22" s="66"/>
      <c r="C22" s="66"/>
      <c r="D22" s="67"/>
    </row>
    <row r="23" spans="1:4" x14ac:dyDescent="0.25">
      <c r="A23" s="6"/>
      <c r="B23" s="6" t="s">
        <v>63</v>
      </c>
      <c r="C23" s="7">
        <v>10622937</v>
      </c>
      <c r="D23" s="7">
        <v>0</v>
      </c>
    </row>
    <row r="24" spans="1:4" ht="30" x14ac:dyDescent="0.25">
      <c r="A24" s="6"/>
      <c r="B24" s="6" t="s">
        <v>64</v>
      </c>
      <c r="C24" s="7">
        <v>5799384</v>
      </c>
      <c r="D24" s="7">
        <v>0</v>
      </c>
    </row>
    <row r="25" spans="1:4" x14ac:dyDescent="0.25">
      <c r="A25" s="6"/>
      <c r="B25" s="6" t="s">
        <v>65</v>
      </c>
      <c r="C25" s="7">
        <v>81000</v>
      </c>
      <c r="D25" s="7">
        <v>0</v>
      </c>
    </row>
    <row r="26" spans="1:4" x14ac:dyDescent="0.25">
      <c r="A26" s="6"/>
      <c r="B26" s="6" t="s">
        <v>57</v>
      </c>
      <c r="C26" s="7">
        <v>0</v>
      </c>
      <c r="D26" s="7">
        <v>371984</v>
      </c>
    </row>
    <row r="27" spans="1:4" x14ac:dyDescent="0.25">
      <c r="A27" s="6"/>
      <c r="B27" s="6" t="s">
        <v>66</v>
      </c>
      <c r="C27" s="7">
        <v>0</v>
      </c>
      <c r="D27" s="7">
        <v>17000000</v>
      </c>
    </row>
    <row r="28" spans="1:4" x14ac:dyDescent="0.25">
      <c r="A28" s="6"/>
      <c r="B28" s="6" t="s">
        <v>67</v>
      </c>
      <c r="C28" s="7">
        <v>0</v>
      </c>
      <c r="D28" s="7">
        <v>20403438</v>
      </c>
    </row>
    <row r="29" spans="1:4" x14ac:dyDescent="0.25">
      <c r="A29" s="6"/>
      <c r="B29" s="6" t="s">
        <v>68</v>
      </c>
      <c r="C29" s="7">
        <v>21272101</v>
      </c>
      <c r="D29" s="7">
        <v>0</v>
      </c>
    </row>
    <row r="30" spans="1:4" x14ac:dyDescent="0.25">
      <c r="A30" s="6"/>
      <c r="B30" s="3" t="s">
        <v>60</v>
      </c>
      <c r="C30" s="8">
        <f>C23+C24+C25+C26+C27+C28+C29</f>
        <v>37775422</v>
      </c>
      <c r="D30" s="8">
        <f>D23+D24+D25+D26+D27+D28+D29</f>
        <v>37775422</v>
      </c>
    </row>
    <row r="31" spans="1:4" x14ac:dyDescent="0.25">
      <c r="A31" s="11"/>
      <c r="B31" s="26"/>
      <c r="C31" s="27"/>
      <c r="D31" s="27"/>
    </row>
    <row r="32" spans="1:4" x14ac:dyDescent="0.25">
      <c r="A32" s="11"/>
      <c r="B32" s="26"/>
      <c r="C32" s="27"/>
      <c r="D32" s="27"/>
    </row>
    <row r="33" spans="1:4" x14ac:dyDescent="0.25">
      <c r="A33" s="54" t="s">
        <v>224</v>
      </c>
      <c r="B33" s="53"/>
      <c r="C33" s="37"/>
      <c r="D33" s="37"/>
    </row>
    <row r="34" spans="1:4" x14ac:dyDescent="0.25">
      <c r="A34" s="58" t="s">
        <v>12</v>
      </c>
      <c r="B34" s="59"/>
      <c r="C34" s="59"/>
      <c r="D34" s="60"/>
    </row>
    <row r="35" spans="1:4" x14ac:dyDescent="0.25">
      <c r="A35" s="14"/>
      <c r="B35" s="14" t="s">
        <v>156</v>
      </c>
      <c r="C35" s="15">
        <v>0</v>
      </c>
      <c r="D35" s="15">
        <v>601332</v>
      </c>
    </row>
    <row r="36" spans="1:4" x14ac:dyDescent="0.25">
      <c r="A36" s="14"/>
      <c r="B36" s="14" t="s">
        <v>54</v>
      </c>
      <c r="C36" s="15">
        <v>0</v>
      </c>
      <c r="D36" s="15">
        <v>5467289</v>
      </c>
    </row>
    <row r="37" spans="1:4" x14ac:dyDescent="0.25">
      <c r="A37" s="14"/>
      <c r="B37" s="16" t="s">
        <v>60</v>
      </c>
      <c r="C37" s="17">
        <f>C35+C36</f>
        <v>0</v>
      </c>
      <c r="D37" s="17">
        <f>D35+D36</f>
        <v>6068621</v>
      </c>
    </row>
    <row r="38" spans="1:4" x14ac:dyDescent="0.25">
      <c r="A38" s="11"/>
      <c r="B38" s="26"/>
      <c r="C38" s="27"/>
      <c r="D38" s="27"/>
    </row>
    <row r="39" spans="1:4" x14ac:dyDescent="0.25">
      <c r="A39" s="11"/>
      <c r="B39" s="26"/>
      <c r="C39" s="27"/>
      <c r="D39" s="27"/>
    </row>
    <row r="40" spans="1:4" x14ac:dyDescent="0.25">
      <c r="A40" s="57" t="s">
        <v>99</v>
      </c>
      <c r="B40" s="57"/>
      <c r="C40" s="22"/>
      <c r="D40" s="22"/>
    </row>
    <row r="41" spans="1:4" x14ac:dyDescent="0.25">
      <c r="A41" s="65" t="s">
        <v>73</v>
      </c>
      <c r="B41" s="66"/>
      <c r="C41" s="66"/>
      <c r="D41" s="67"/>
    </row>
    <row r="42" spans="1:4" x14ac:dyDescent="0.25">
      <c r="A42" s="6"/>
      <c r="B42" s="6" t="s">
        <v>74</v>
      </c>
      <c r="C42" s="7">
        <v>1036745</v>
      </c>
      <c r="D42" s="7">
        <v>0</v>
      </c>
    </row>
    <row r="43" spans="1:4" x14ac:dyDescent="0.25">
      <c r="A43" s="6"/>
      <c r="B43" s="6" t="s">
        <v>75</v>
      </c>
      <c r="C43" s="7">
        <v>0</v>
      </c>
      <c r="D43" s="7">
        <v>5954812</v>
      </c>
    </row>
    <row r="44" spans="1:4" x14ac:dyDescent="0.25">
      <c r="A44" s="6"/>
      <c r="B44" s="6" t="s">
        <v>76</v>
      </c>
      <c r="C44" s="7">
        <v>162604</v>
      </c>
      <c r="D44" s="7">
        <v>0</v>
      </c>
    </row>
    <row r="45" spans="1:4" x14ac:dyDescent="0.25">
      <c r="A45" s="6"/>
      <c r="B45" s="6" t="s">
        <v>77</v>
      </c>
      <c r="C45" s="7">
        <v>62150</v>
      </c>
      <c r="D45" s="7">
        <v>0</v>
      </c>
    </row>
    <row r="46" spans="1:4" x14ac:dyDescent="0.25">
      <c r="A46" s="6"/>
      <c r="B46" s="6" t="s">
        <v>78</v>
      </c>
      <c r="C46" s="7">
        <v>648705</v>
      </c>
      <c r="D46" s="7">
        <v>0</v>
      </c>
    </row>
    <row r="47" spans="1:4" x14ac:dyDescent="0.25">
      <c r="A47" s="6"/>
      <c r="B47" s="3" t="s">
        <v>60</v>
      </c>
      <c r="C47" s="8">
        <f>C42+C43+C44+C45+C46</f>
        <v>1910204</v>
      </c>
      <c r="D47" s="8">
        <f>D42+D43+D44+D45+D46</f>
        <v>5954812</v>
      </c>
    </row>
    <row r="48" spans="1:4" x14ac:dyDescent="0.25">
      <c r="A48" s="11"/>
      <c r="B48" s="26"/>
      <c r="C48" s="27"/>
      <c r="D48" s="27"/>
    </row>
    <row r="49" spans="1:4" x14ac:dyDescent="0.25">
      <c r="A49" s="11"/>
      <c r="B49" s="26"/>
      <c r="C49" s="27"/>
      <c r="D49" s="27"/>
    </row>
    <row r="50" spans="1:4" x14ac:dyDescent="0.25">
      <c r="A50" s="57" t="s">
        <v>100</v>
      </c>
      <c r="B50" s="57"/>
      <c r="C50" s="22"/>
      <c r="D50" s="22"/>
    </row>
    <row r="51" spans="1:4" x14ac:dyDescent="0.25">
      <c r="A51" s="65" t="s">
        <v>71</v>
      </c>
      <c r="B51" s="66"/>
      <c r="C51" s="66"/>
      <c r="D51" s="67"/>
    </row>
    <row r="52" spans="1:4" ht="30" x14ac:dyDescent="0.25">
      <c r="A52" s="6"/>
      <c r="B52" s="6" t="s">
        <v>72</v>
      </c>
      <c r="C52" s="7">
        <v>0</v>
      </c>
      <c r="D52" s="7">
        <v>6759816</v>
      </c>
    </row>
    <row r="53" spans="1:4" x14ac:dyDescent="0.25">
      <c r="A53" s="6"/>
      <c r="B53" s="3" t="s">
        <v>60</v>
      </c>
      <c r="C53" s="8">
        <f>C52</f>
        <v>0</v>
      </c>
      <c r="D53" s="8">
        <f>D52</f>
        <v>6759816</v>
      </c>
    </row>
    <row r="56" spans="1:4" x14ac:dyDescent="0.25">
      <c r="A56" s="21" t="s">
        <v>225</v>
      </c>
      <c r="B56" s="21"/>
      <c r="C56" s="22"/>
      <c r="D56" s="22"/>
    </row>
    <row r="57" spans="1:4" x14ac:dyDescent="0.25">
      <c r="A57" s="71" t="s">
        <v>93</v>
      </c>
      <c r="B57" s="59"/>
      <c r="C57" s="59"/>
      <c r="D57" s="60"/>
    </row>
    <row r="58" spans="1:4" x14ac:dyDescent="0.25">
      <c r="A58" s="14"/>
      <c r="B58" s="14" t="s">
        <v>94</v>
      </c>
      <c r="C58" s="15">
        <v>5381113</v>
      </c>
      <c r="D58" s="15">
        <v>0</v>
      </c>
    </row>
    <row r="59" spans="1:4" x14ac:dyDescent="0.25">
      <c r="A59" s="14"/>
      <c r="B59" s="14" t="s">
        <v>95</v>
      </c>
      <c r="C59" s="15">
        <v>536529</v>
      </c>
      <c r="D59" s="15">
        <v>0</v>
      </c>
    </row>
    <row r="60" spans="1:4" ht="30" x14ac:dyDescent="0.25">
      <c r="A60" s="14"/>
      <c r="B60" s="14" t="s">
        <v>96</v>
      </c>
      <c r="C60" s="15">
        <v>0</v>
      </c>
      <c r="D60" s="15">
        <v>6498492</v>
      </c>
    </row>
    <row r="61" spans="1:4" x14ac:dyDescent="0.25">
      <c r="A61" s="14"/>
      <c r="B61" s="14" t="s">
        <v>97</v>
      </c>
      <c r="C61" s="15">
        <v>174216</v>
      </c>
      <c r="D61" s="15">
        <v>0</v>
      </c>
    </row>
    <row r="62" spans="1:4" x14ac:dyDescent="0.25">
      <c r="A62" s="14"/>
      <c r="B62" s="14" t="s">
        <v>98</v>
      </c>
      <c r="C62" s="15">
        <v>406448</v>
      </c>
      <c r="D62" s="15">
        <v>0</v>
      </c>
    </row>
    <row r="63" spans="1:4" x14ac:dyDescent="0.25">
      <c r="A63" s="14"/>
      <c r="B63" s="18" t="s">
        <v>60</v>
      </c>
      <c r="C63" s="19">
        <f>C58+C59+C60+C61+C62</f>
        <v>6498306</v>
      </c>
      <c r="D63" s="19">
        <f>D58+D59+D60+D61+D62</f>
        <v>6498492</v>
      </c>
    </row>
    <row r="64" spans="1:4" x14ac:dyDescent="0.25">
      <c r="A64" s="23"/>
      <c r="B64" s="24"/>
      <c r="C64" s="25"/>
      <c r="D64" s="25"/>
    </row>
    <row r="66" spans="1:4" x14ac:dyDescent="0.25">
      <c r="A66" s="57" t="s">
        <v>226</v>
      </c>
      <c r="B66" s="57"/>
      <c r="C66" s="22"/>
      <c r="D66" s="22"/>
    </row>
    <row r="67" spans="1:4" x14ac:dyDescent="0.25">
      <c r="A67" s="71" t="s">
        <v>103</v>
      </c>
      <c r="B67" s="59"/>
      <c r="C67" s="59"/>
      <c r="D67" s="60"/>
    </row>
    <row r="68" spans="1:4" x14ac:dyDescent="0.25">
      <c r="A68" s="14"/>
      <c r="B68" s="14" t="s">
        <v>104</v>
      </c>
      <c r="C68" s="15">
        <v>0</v>
      </c>
      <c r="D68" s="15">
        <v>0</v>
      </c>
    </row>
    <row r="69" spans="1:4" x14ac:dyDescent="0.25">
      <c r="A69" s="23"/>
      <c r="B69" s="23"/>
      <c r="C69" s="30"/>
      <c r="D69" s="30"/>
    </row>
    <row r="70" spans="1:4" x14ac:dyDescent="0.25">
      <c r="A70" s="23"/>
      <c r="B70" s="23"/>
      <c r="C70" s="30"/>
      <c r="D70" s="30"/>
    </row>
    <row r="71" spans="1:4" x14ac:dyDescent="0.25">
      <c r="A71" s="23"/>
      <c r="B71" s="23"/>
      <c r="C71" s="30"/>
      <c r="D71" s="30"/>
    </row>
    <row r="72" spans="1:4" x14ac:dyDescent="0.25">
      <c r="A72" s="31"/>
      <c r="B72" s="44" t="s">
        <v>199</v>
      </c>
      <c r="C72" s="50" t="s">
        <v>216</v>
      </c>
      <c r="D72" s="50" t="s">
        <v>217</v>
      </c>
    </row>
    <row r="73" spans="1:4" x14ac:dyDescent="0.25">
      <c r="B73" s="47"/>
    </row>
    <row r="74" spans="1:4" x14ac:dyDescent="0.25">
      <c r="A74" s="31"/>
      <c r="B74" s="44" t="s">
        <v>200</v>
      </c>
      <c r="C74" s="33"/>
      <c r="D74" s="33"/>
    </row>
    <row r="75" spans="1:4" x14ac:dyDescent="0.25">
      <c r="A75" s="21" t="s">
        <v>227</v>
      </c>
      <c r="B75" s="21"/>
      <c r="C75" s="22"/>
      <c r="D75" s="22"/>
    </row>
    <row r="76" spans="1:4" ht="14.45" customHeight="1" x14ac:dyDescent="0.25">
      <c r="A76" s="65" t="s">
        <v>47</v>
      </c>
      <c r="B76" s="66"/>
      <c r="C76" s="66"/>
      <c r="D76" s="67"/>
    </row>
    <row r="77" spans="1:4" x14ac:dyDescent="0.25">
      <c r="A77" s="6"/>
      <c r="B77" s="6" t="s">
        <v>48</v>
      </c>
      <c r="C77" s="7">
        <v>103607</v>
      </c>
      <c r="D77" s="7">
        <v>0</v>
      </c>
    </row>
    <row r="78" spans="1:4" ht="30" x14ac:dyDescent="0.25">
      <c r="A78" s="6"/>
      <c r="B78" s="6" t="s">
        <v>49</v>
      </c>
      <c r="C78" s="7">
        <v>15238844</v>
      </c>
      <c r="D78" s="7">
        <v>0</v>
      </c>
    </row>
    <row r="79" spans="1:4" x14ac:dyDescent="0.25">
      <c r="A79" s="6"/>
      <c r="B79" s="6" t="s">
        <v>50</v>
      </c>
      <c r="C79" s="7">
        <v>0</v>
      </c>
      <c r="D79" s="7">
        <v>3893380</v>
      </c>
    </row>
    <row r="80" spans="1:4" x14ac:dyDescent="0.25">
      <c r="A80" s="6"/>
      <c r="B80" s="6" t="s">
        <v>51</v>
      </c>
      <c r="C80" s="7">
        <v>0</v>
      </c>
      <c r="D80" s="7">
        <v>3117210</v>
      </c>
    </row>
    <row r="81" spans="1:4" x14ac:dyDescent="0.25">
      <c r="A81" s="6"/>
      <c r="B81" s="6" t="s">
        <v>52</v>
      </c>
      <c r="C81" s="7">
        <v>29032149</v>
      </c>
      <c r="D81" s="7">
        <v>0</v>
      </c>
    </row>
    <row r="82" spans="1:4" ht="30" x14ac:dyDescent="0.25">
      <c r="A82" s="6"/>
      <c r="B82" s="6" t="s">
        <v>61</v>
      </c>
      <c r="C82" s="7">
        <v>0</v>
      </c>
      <c r="D82" s="7">
        <v>37473121</v>
      </c>
    </row>
    <row r="83" spans="1:4" x14ac:dyDescent="0.25">
      <c r="A83" s="6"/>
      <c r="B83" s="6" t="s">
        <v>57</v>
      </c>
      <c r="C83" s="7">
        <v>0</v>
      </c>
      <c r="D83" s="7">
        <v>2020238</v>
      </c>
    </row>
    <row r="84" spans="1:4" x14ac:dyDescent="0.25">
      <c r="A84" s="6"/>
      <c r="B84" s="3" t="s">
        <v>60</v>
      </c>
      <c r="C84" s="8">
        <f>C77+C78+C79+C80+C81+C82+C83</f>
        <v>44374600</v>
      </c>
      <c r="D84" s="8">
        <f>D77+D78+D79+D80+D81+D82+D83</f>
        <v>46503949</v>
      </c>
    </row>
    <row r="85" spans="1:4" x14ac:dyDescent="0.25">
      <c r="A85" s="11"/>
      <c r="B85" s="26"/>
      <c r="C85" s="27"/>
      <c r="D85" s="27"/>
    </row>
    <row r="86" spans="1:4" x14ac:dyDescent="0.25">
      <c r="B86" s="45"/>
    </row>
    <row r="87" spans="1:4" x14ac:dyDescent="0.25">
      <c r="A87" s="38" t="s">
        <v>228</v>
      </c>
      <c r="B87" s="21"/>
      <c r="C87" s="22"/>
      <c r="D87" s="22"/>
    </row>
    <row r="88" spans="1:4" ht="14.45" customHeight="1" x14ac:dyDescent="0.25">
      <c r="A88" s="65" t="s">
        <v>47</v>
      </c>
      <c r="B88" s="66"/>
      <c r="C88" s="66"/>
      <c r="D88" s="67"/>
    </row>
    <row r="89" spans="1:4" x14ac:dyDescent="0.25">
      <c r="A89" s="6"/>
      <c r="B89" s="6" t="s">
        <v>51</v>
      </c>
      <c r="C89" s="7">
        <v>0</v>
      </c>
      <c r="D89" s="7">
        <v>1683881</v>
      </c>
    </row>
    <row r="90" spans="1:4" ht="30" x14ac:dyDescent="0.25">
      <c r="A90" s="6"/>
      <c r="B90" s="6" t="s">
        <v>61</v>
      </c>
      <c r="C90" s="7">
        <v>0</v>
      </c>
      <c r="D90" s="7">
        <v>2761741</v>
      </c>
    </row>
    <row r="91" spans="1:4" x14ac:dyDescent="0.25">
      <c r="A91" s="6"/>
      <c r="B91" s="6" t="s">
        <v>52</v>
      </c>
      <c r="C91" s="7">
        <v>7550659</v>
      </c>
      <c r="D91" s="7">
        <v>0</v>
      </c>
    </row>
    <row r="92" spans="1:4" x14ac:dyDescent="0.25">
      <c r="A92" s="6"/>
      <c r="B92" s="6" t="s">
        <v>48</v>
      </c>
      <c r="C92" s="7">
        <v>0</v>
      </c>
      <c r="D92" s="7">
        <v>600906</v>
      </c>
    </row>
    <row r="93" spans="1:4" x14ac:dyDescent="0.25">
      <c r="A93" s="6"/>
      <c r="B93" s="6" t="s">
        <v>50</v>
      </c>
      <c r="C93" s="7">
        <v>0</v>
      </c>
      <c r="D93" s="7">
        <v>444882</v>
      </c>
    </row>
    <row r="94" spans="1:4" x14ac:dyDescent="0.25">
      <c r="A94" s="6"/>
      <c r="B94" s="6" t="s">
        <v>107</v>
      </c>
      <c r="C94" s="7">
        <v>0</v>
      </c>
      <c r="D94" s="7">
        <v>6068</v>
      </c>
    </row>
    <row r="95" spans="1:4" x14ac:dyDescent="0.25">
      <c r="A95" s="6"/>
      <c r="B95" s="6" t="s">
        <v>57</v>
      </c>
      <c r="C95" s="7">
        <v>0</v>
      </c>
      <c r="D95" s="7">
        <v>2196957</v>
      </c>
    </row>
    <row r="96" spans="1:4" x14ac:dyDescent="0.25">
      <c r="A96" s="6"/>
      <c r="B96" s="3" t="s">
        <v>60</v>
      </c>
      <c r="C96" s="8">
        <f>C89+C90+C91+C92+C93+C94+C95</f>
        <v>7550659</v>
      </c>
      <c r="D96" s="8">
        <f>D89+D90+D91+D92+D93+D94+D95</f>
        <v>7694435</v>
      </c>
    </row>
    <row r="97" spans="1:4" x14ac:dyDescent="0.25">
      <c r="A97" s="11"/>
      <c r="B97" s="26"/>
      <c r="C97" s="27"/>
      <c r="D97" s="27"/>
    </row>
    <row r="98" spans="1:4" x14ac:dyDescent="0.25">
      <c r="B98" s="45"/>
    </row>
    <row r="99" spans="1:4" x14ac:dyDescent="0.25">
      <c r="A99" s="38" t="s">
        <v>229</v>
      </c>
      <c r="B99" s="21"/>
      <c r="C99" s="22"/>
      <c r="D99" s="22"/>
    </row>
    <row r="100" spans="1:4" x14ac:dyDescent="0.25">
      <c r="A100" s="65" t="s">
        <v>108</v>
      </c>
      <c r="B100" s="66"/>
      <c r="C100" s="66"/>
      <c r="D100" s="67"/>
    </row>
    <row r="101" spans="1:4" ht="30" x14ac:dyDescent="0.25">
      <c r="A101" s="6"/>
      <c r="B101" s="6" t="s">
        <v>109</v>
      </c>
      <c r="C101" s="7">
        <v>9319886</v>
      </c>
      <c r="D101" s="7">
        <v>0</v>
      </c>
    </row>
    <row r="102" spans="1:4" x14ac:dyDescent="0.25">
      <c r="A102" s="6"/>
      <c r="B102" s="6" t="s">
        <v>110</v>
      </c>
      <c r="C102" s="7">
        <v>0</v>
      </c>
      <c r="D102" s="7">
        <v>2293918</v>
      </c>
    </row>
    <row r="103" spans="1:4" x14ac:dyDescent="0.25">
      <c r="A103" s="6"/>
      <c r="B103" s="6" t="s">
        <v>51</v>
      </c>
      <c r="C103" s="7">
        <v>0</v>
      </c>
      <c r="D103" s="7">
        <v>10957</v>
      </c>
    </row>
    <row r="104" spans="1:4" x14ac:dyDescent="0.25">
      <c r="A104" s="6"/>
      <c r="B104" s="6" t="s">
        <v>111</v>
      </c>
      <c r="C104" s="7">
        <v>4937097</v>
      </c>
      <c r="D104" s="7">
        <v>0</v>
      </c>
    </row>
    <row r="105" spans="1:4" ht="30" x14ac:dyDescent="0.25">
      <c r="A105" s="6"/>
      <c r="B105" s="6" t="s">
        <v>112</v>
      </c>
      <c r="C105" s="7">
        <v>0</v>
      </c>
      <c r="D105" s="7">
        <v>9742868</v>
      </c>
    </row>
    <row r="106" spans="1:4" x14ac:dyDescent="0.25">
      <c r="A106" s="6"/>
      <c r="B106" s="6" t="s">
        <v>113</v>
      </c>
      <c r="C106" s="7">
        <v>98148</v>
      </c>
      <c r="D106" s="7">
        <v>0</v>
      </c>
    </row>
    <row r="107" spans="1:4" x14ac:dyDescent="0.25">
      <c r="A107" s="6"/>
      <c r="B107" s="6" t="s">
        <v>114</v>
      </c>
      <c r="C107" s="7">
        <v>0</v>
      </c>
      <c r="D107" s="7">
        <v>1049252</v>
      </c>
    </row>
    <row r="108" spans="1:4" x14ac:dyDescent="0.25">
      <c r="A108" s="6"/>
      <c r="B108" s="3" t="s">
        <v>60</v>
      </c>
      <c r="C108" s="8">
        <f>C101+C102+C103+C104+C105+C106+C107</f>
        <v>14355131</v>
      </c>
      <c r="D108" s="8">
        <f>D101+D102+D103+D104+D105+D106+D107</f>
        <v>13096995</v>
      </c>
    </row>
    <row r="109" spans="1:4" x14ac:dyDescent="0.25">
      <c r="A109" s="11"/>
      <c r="B109" s="26"/>
      <c r="C109" s="27"/>
      <c r="D109" s="27"/>
    </row>
    <row r="110" spans="1:4" x14ac:dyDescent="0.25">
      <c r="B110" s="45"/>
    </row>
    <row r="111" spans="1:4" x14ac:dyDescent="0.25">
      <c r="A111" s="38" t="s">
        <v>230</v>
      </c>
      <c r="B111" s="21"/>
      <c r="C111" s="22"/>
      <c r="D111" s="22"/>
    </row>
    <row r="112" spans="1:4" x14ac:dyDescent="0.25">
      <c r="A112" s="65" t="s">
        <v>115</v>
      </c>
      <c r="B112" s="66"/>
      <c r="C112" s="66"/>
      <c r="D112" s="67"/>
    </row>
    <row r="113" spans="1:4" ht="30" x14ac:dyDescent="0.25">
      <c r="A113" s="6"/>
      <c r="B113" s="6" t="s">
        <v>112</v>
      </c>
      <c r="C113" s="7">
        <v>0</v>
      </c>
      <c r="D113" s="7">
        <v>121537</v>
      </c>
    </row>
    <row r="114" spans="1:4" x14ac:dyDescent="0.25">
      <c r="A114" s="6"/>
      <c r="B114" s="6" t="s">
        <v>111</v>
      </c>
      <c r="C114" s="7">
        <v>43655359</v>
      </c>
      <c r="D114" s="7">
        <v>0</v>
      </c>
    </row>
    <row r="115" spans="1:4" x14ac:dyDescent="0.25">
      <c r="A115" s="6"/>
      <c r="B115" s="6" t="s">
        <v>116</v>
      </c>
      <c r="C115" s="7">
        <v>1549883</v>
      </c>
      <c r="D115" s="7">
        <v>0</v>
      </c>
    </row>
    <row r="116" spans="1:4" x14ac:dyDescent="0.25">
      <c r="A116" s="6"/>
      <c r="B116" s="6" t="s">
        <v>110</v>
      </c>
      <c r="C116" s="7">
        <v>0</v>
      </c>
      <c r="D116" s="7">
        <v>9574</v>
      </c>
    </row>
    <row r="117" spans="1:4" x14ac:dyDescent="0.25">
      <c r="A117" s="6"/>
      <c r="B117" s="6" t="s">
        <v>107</v>
      </c>
      <c r="C117" s="7">
        <v>1574969</v>
      </c>
      <c r="D117" s="7">
        <v>0</v>
      </c>
    </row>
    <row r="118" spans="1:4" x14ac:dyDescent="0.25">
      <c r="A118" s="6"/>
      <c r="B118" s="6" t="s">
        <v>113</v>
      </c>
      <c r="C118" s="7">
        <v>0</v>
      </c>
      <c r="D118" s="7">
        <v>21392411</v>
      </c>
    </row>
    <row r="119" spans="1:4" x14ac:dyDescent="0.25">
      <c r="A119" s="6"/>
      <c r="B119" s="6" t="s">
        <v>117</v>
      </c>
      <c r="C119" s="7">
        <v>0</v>
      </c>
      <c r="D119" s="7">
        <v>2465474</v>
      </c>
    </row>
    <row r="120" spans="1:4" x14ac:dyDescent="0.25">
      <c r="A120" s="6"/>
      <c r="B120" s="6" t="s">
        <v>118</v>
      </c>
      <c r="C120" s="7">
        <v>0</v>
      </c>
      <c r="D120" s="7">
        <v>5072000</v>
      </c>
    </row>
    <row r="121" spans="1:4" x14ac:dyDescent="0.25">
      <c r="A121" s="6"/>
      <c r="B121" s="6" t="s">
        <v>119</v>
      </c>
      <c r="C121" s="7">
        <v>0</v>
      </c>
      <c r="D121" s="7">
        <v>6790099</v>
      </c>
    </row>
    <row r="122" spans="1:4" x14ac:dyDescent="0.25">
      <c r="A122" s="6"/>
      <c r="B122" s="6" t="s">
        <v>120</v>
      </c>
      <c r="C122" s="7">
        <v>479041</v>
      </c>
      <c r="D122" s="7">
        <v>0</v>
      </c>
    </row>
    <row r="123" spans="1:4" x14ac:dyDescent="0.25">
      <c r="A123" s="6"/>
      <c r="B123" s="6" t="s">
        <v>121</v>
      </c>
      <c r="C123" s="7">
        <v>371707</v>
      </c>
      <c r="D123" s="7">
        <v>0</v>
      </c>
    </row>
    <row r="124" spans="1:4" x14ac:dyDescent="0.25">
      <c r="A124" s="6"/>
      <c r="B124" s="6" t="s">
        <v>122</v>
      </c>
      <c r="C124" s="7">
        <v>0</v>
      </c>
      <c r="D124" s="7">
        <v>17309</v>
      </c>
    </row>
    <row r="125" spans="1:4" ht="30" x14ac:dyDescent="0.25">
      <c r="A125" s="6"/>
      <c r="B125" s="6" t="s">
        <v>123</v>
      </c>
      <c r="C125" s="7">
        <v>0</v>
      </c>
      <c r="D125" s="7">
        <v>2096756</v>
      </c>
    </row>
    <row r="126" spans="1:4" x14ac:dyDescent="0.25">
      <c r="A126" s="6"/>
      <c r="B126" s="3" t="s">
        <v>60</v>
      </c>
      <c r="C126" s="8">
        <f>C113+C114+C115+C116+C117+C118+C119+C120+C121+C122+C123+C124+C125</f>
        <v>47630959</v>
      </c>
      <c r="D126" s="8">
        <f>D113+D114+D115+D116+D117+D118+D119+D120+D121+D122+D123+D124+D125</f>
        <v>37965160</v>
      </c>
    </row>
    <row r="127" spans="1:4" x14ac:dyDescent="0.25">
      <c r="A127" s="11"/>
      <c r="B127" s="26"/>
      <c r="C127" s="27"/>
      <c r="D127" s="27"/>
    </row>
    <row r="129" spans="1:4" x14ac:dyDescent="0.25">
      <c r="A129" s="38" t="s">
        <v>228</v>
      </c>
      <c r="B129" s="21"/>
      <c r="C129" s="22"/>
      <c r="D129" s="22"/>
    </row>
    <row r="130" spans="1:4" x14ac:dyDescent="0.25">
      <c r="A130" s="65" t="s">
        <v>69</v>
      </c>
      <c r="B130" s="66"/>
      <c r="C130" s="66"/>
      <c r="D130" s="67"/>
    </row>
    <row r="131" spans="1:4" x14ac:dyDescent="0.25">
      <c r="A131" s="6"/>
      <c r="B131" s="6" t="s">
        <v>70</v>
      </c>
      <c r="C131" s="7">
        <v>59734</v>
      </c>
      <c r="D131" s="7">
        <v>0</v>
      </c>
    </row>
    <row r="132" spans="1:4" x14ac:dyDescent="0.25">
      <c r="A132" s="6"/>
      <c r="B132" s="3" t="s">
        <v>60</v>
      </c>
      <c r="C132" s="8">
        <f>C131</f>
        <v>59734</v>
      </c>
      <c r="D132" s="8">
        <f>D131</f>
        <v>0</v>
      </c>
    </row>
    <row r="136" spans="1:4" x14ac:dyDescent="0.25">
      <c r="A136" s="11"/>
      <c r="B136" s="26"/>
      <c r="C136" s="27"/>
      <c r="D136" s="27"/>
    </row>
    <row r="137" spans="1:4" x14ac:dyDescent="0.25">
      <c r="A137" s="34"/>
      <c r="B137" s="76" t="s">
        <v>236</v>
      </c>
      <c r="C137" s="33"/>
      <c r="D137" s="33"/>
    </row>
    <row r="138" spans="1:4" x14ac:dyDescent="0.25">
      <c r="A138" s="38" t="s">
        <v>233</v>
      </c>
      <c r="B138" s="21"/>
      <c r="C138" s="22"/>
      <c r="D138" s="22"/>
    </row>
    <row r="139" spans="1:4" x14ac:dyDescent="0.25">
      <c r="A139" s="58" t="s">
        <v>79</v>
      </c>
      <c r="B139" s="59"/>
      <c r="C139" s="59"/>
      <c r="D139" s="60"/>
    </row>
    <row r="140" spans="1:4" x14ac:dyDescent="0.25">
      <c r="A140" s="14"/>
      <c r="B140" s="14" t="s">
        <v>80</v>
      </c>
      <c r="C140" s="15">
        <v>986349.5</v>
      </c>
      <c r="D140" s="15">
        <v>0</v>
      </c>
    </row>
    <row r="141" spans="1:4" x14ac:dyDescent="0.25">
      <c r="A141" s="14"/>
      <c r="B141" s="14" t="s">
        <v>57</v>
      </c>
      <c r="C141" s="15">
        <v>516381.7</v>
      </c>
      <c r="D141" s="15">
        <v>0</v>
      </c>
    </row>
    <row r="142" spans="1:4" x14ac:dyDescent="0.25">
      <c r="A142" s="14"/>
      <c r="B142" s="14" t="s">
        <v>81</v>
      </c>
      <c r="C142" s="15">
        <v>30040.99</v>
      </c>
      <c r="D142" s="15">
        <v>0</v>
      </c>
    </row>
    <row r="143" spans="1:4" x14ac:dyDescent="0.25">
      <c r="A143" s="14"/>
      <c r="B143" s="14" t="s">
        <v>82</v>
      </c>
      <c r="C143" s="15">
        <v>118600.37</v>
      </c>
      <c r="D143" s="15">
        <v>0</v>
      </c>
    </row>
    <row r="144" spans="1:4" x14ac:dyDescent="0.25">
      <c r="A144" s="14"/>
      <c r="B144" s="14" t="s">
        <v>83</v>
      </c>
      <c r="C144" s="15">
        <v>2692.91</v>
      </c>
      <c r="D144" s="15">
        <v>0</v>
      </c>
    </row>
    <row r="145" spans="1:4" x14ac:dyDescent="0.25">
      <c r="A145" s="14"/>
      <c r="B145" s="14" t="s">
        <v>84</v>
      </c>
      <c r="C145" s="15">
        <v>0</v>
      </c>
      <c r="D145" s="15">
        <v>952341.6</v>
      </c>
    </row>
    <row r="146" spans="1:4" x14ac:dyDescent="0.25">
      <c r="A146" s="14"/>
      <c r="B146" s="14" t="s">
        <v>70</v>
      </c>
      <c r="C146" s="15">
        <v>0</v>
      </c>
      <c r="D146" s="15">
        <v>486775.63</v>
      </c>
    </row>
    <row r="147" spans="1:4" x14ac:dyDescent="0.25">
      <c r="A147" s="14"/>
      <c r="B147" s="14" t="s">
        <v>85</v>
      </c>
      <c r="C147" s="15">
        <v>0</v>
      </c>
      <c r="D147" s="15">
        <v>328249.03000000003</v>
      </c>
    </row>
    <row r="148" spans="1:4" x14ac:dyDescent="0.25">
      <c r="A148" s="14"/>
      <c r="B148" s="16" t="s">
        <v>60</v>
      </c>
      <c r="C148" s="17">
        <f>C140+C141+C142+C143+C144+C145+C146+C147</f>
        <v>1654065.47</v>
      </c>
      <c r="D148" s="17">
        <f>D140+D141+D142+D143+D144+D145+D146+D147</f>
        <v>1767366.26</v>
      </c>
    </row>
    <row r="149" spans="1:4" x14ac:dyDescent="0.25">
      <c r="A149" s="23"/>
      <c r="B149" s="35"/>
      <c r="C149" s="36"/>
      <c r="D149" s="36"/>
    </row>
    <row r="150" spans="1:4" x14ac:dyDescent="0.25">
      <c r="A150" s="23"/>
      <c r="B150" s="35"/>
      <c r="C150" s="36"/>
      <c r="D150" s="36"/>
    </row>
    <row r="151" spans="1:4" x14ac:dyDescent="0.25">
      <c r="A151" s="38" t="s">
        <v>231</v>
      </c>
      <c r="B151" s="21"/>
      <c r="C151" s="22"/>
      <c r="D151" s="22"/>
    </row>
    <row r="152" spans="1:4" ht="14.45" customHeight="1" x14ac:dyDescent="0.25">
      <c r="A152" s="65" t="s">
        <v>124</v>
      </c>
      <c r="B152" s="66"/>
      <c r="C152" s="66"/>
      <c r="D152" s="67"/>
    </row>
    <row r="153" spans="1:4" ht="14.45" customHeight="1" x14ac:dyDescent="0.25">
      <c r="A153" s="6"/>
      <c r="B153" s="6" t="s">
        <v>125</v>
      </c>
      <c r="C153" s="7">
        <v>24571</v>
      </c>
      <c r="D153" s="7">
        <v>25969</v>
      </c>
    </row>
    <row r="154" spans="1:4" x14ac:dyDescent="0.25">
      <c r="A154" s="6"/>
      <c r="B154" s="6" t="s">
        <v>126</v>
      </c>
      <c r="C154" s="7">
        <v>135114</v>
      </c>
      <c r="D154" s="7">
        <v>56109</v>
      </c>
    </row>
    <row r="155" spans="1:4" x14ac:dyDescent="0.25">
      <c r="A155" s="6"/>
      <c r="B155" s="6" t="s">
        <v>127</v>
      </c>
      <c r="C155" s="7">
        <v>98050</v>
      </c>
      <c r="D155" s="7">
        <v>98050</v>
      </c>
    </row>
    <row r="156" spans="1:4" x14ac:dyDescent="0.25">
      <c r="A156" s="6"/>
      <c r="B156" s="6" t="s">
        <v>128</v>
      </c>
      <c r="C156" s="7">
        <v>602676</v>
      </c>
      <c r="D156" s="7">
        <v>602676</v>
      </c>
    </row>
    <row r="157" spans="1:4" x14ac:dyDescent="0.25">
      <c r="A157" s="6"/>
      <c r="B157" s="6" t="s">
        <v>129</v>
      </c>
      <c r="C157" s="7">
        <v>408778</v>
      </c>
      <c r="D157" s="7">
        <v>408778</v>
      </c>
    </row>
    <row r="158" spans="1:4" x14ac:dyDescent="0.25">
      <c r="A158" s="6"/>
      <c r="B158" s="6" t="s">
        <v>130</v>
      </c>
      <c r="C158" s="7">
        <v>0</v>
      </c>
      <c r="D158" s="7">
        <v>11144</v>
      </c>
    </row>
    <row r="159" spans="1:4" x14ac:dyDescent="0.25">
      <c r="A159" s="6"/>
      <c r="B159" s="3" t="s">
        <v>60</v>
      </c>
      <c r="C159" s="8">
        <f>C153+C154+C155+C156+C157+C158</f>
        <v>1269189</v>
      </c>
      <c r="D159" s="8">
        <f>D153+D154+D155+D156+D157+D158</f>
        <v>1202726</v>
      </c>
    </row>
    <row r="162" spans="1:4" x14ac:dyDescent="0.25">
      <c r="A162" s="38" t="s">
        <v>218</v>
      </c>
      <c r="B162" s="21"/>
      <c r="C162" s="22"/>
      <c r="D162" s="22"/>
    </row>
    <row r="163" spans="1:4" ht="14.45" customHeight="1" x14ac:dyDescent="0.25">
      <c r="A163" s="65" t="s">
        <v>131</v>
      </c>
      <c r="B163" s="66"/>
      <c r="C163" s="66"/>
      <c r="D163" s="67"/>
    </row>
    <row r="164" spans="1:4" x14ac:dyDescent="0.25">
      <c r="A164" s="6"/>
      <c r="B164" s="6" t="s">
        <v>132</v>
      </c>
      <c r="C164" s="7">
        <v>0</v>
      </c>
      <c r="D164" s="7">
        <v>271879.13</v>
      </c>
    </row>
    <row r="165" spans="1:4" x14ac:dyDescent="0.25">
      <c r="A165" s="6"/>
      <c r="B165" s="6" t="s">
        <v>133</v>
      </c>
      <c r="C165" s="7">
        <v>180907.14</v>
      </c>
      <c r="D165" s="7">
        <v>0</v>
      </c>
    </row>
    <row r="166" spans="1:4" x14ac:dyDescent="0.25">
      <c r="A166" s="6"/>
      <c r="B166" s="6" t="s">
        <v>134</v>
      </c>
      <c r="C166" s="7">
        <v>469050.6</v>
      </c>
      <c r="D166" s="7">
        <v>0</v>
      </c>
    </row>
    <row r="167" spans="1:4" x14ac:dyDescent="0.25">
      <c r="A167" s="6"/>
      <c r="B167" s="6" t="s">
        <v>135</v>
      </c>
      <c r="C167" s="7">
        <v>0</v>
      </c>
      <c r="D167" s="7">
        <v>196613.9</v>
      </c>
    </row>
    <row r="168" spans="1:4" x14ac:dyDescent="0.25">
      <c r="A168" s="6"/>
      <c r="B168" s="6" t="s">
        <v>136</v>
      </c>
      <c r="C168" s="7">
        <v>0</v>
      </c>
      <c r="D168" s="7">
        <v>4193.6000000000004</v>
      </c>
    </row>
    <row r="169" spans="1:4" x14ac:dyDescent="0.25">
      <c r="A169" s="6"/>
      <c r="B169" s="6" t="s">
        <v>137</v>
      </c>
      <c r="C169" s="7">
        <v>0</v>
      </c>
      <c r="D169" s="7">
        <v>111.37</v>
      </c>
    </row>
    <row r="170" spans="1:4" x14ac:dyDescent="0.25">
      <c r="A170" s="6"/>
      <c r="B170" s="6" t="s">
        <v>138</v>
      </c>
      <c r="C170" s="7">
        <v>0</v>
      </c>
      <c r="D170" s="7">
        <v>1680</v>
      </c>
    </row>
    <row r="171" spans="1:4" x14ac:dyDescent="0.25">
      <c r="A171" s="6"/>
      <c r="B171" s="6" t="s">
        <v>139</v>
      </c>
      <c r="C171" s="7">
        <v>969.44</v>
      </c>
      <c r="D171" s="7">
        <v>0</v>
      </c>
    </row>
    <row r="172" spans="1:4" x14ac:dyDescent="0.25">
      <c r="A172" s="6"/>
      <c r="B172" s="6" t="s">
        <v>140</v>
      </c>
      <c r="C172" s="7">
        <v>55692</v>
      </c>
      <c r="D172" s="7">
        <v>0</v>
      </c>
    </row>
    <row r="173" spans="1:4" x14ac:dyDescent="0.25">
      <c r="A173" s="6"/>
      <c r="B173" s="3" t="s">
        <v>60</v>
      </c>
      <c r="C173" s="8">
        <f>C164+C165+C166+C167+C168+C169+C170+C171+C172</f>
        <v>706619.17999999993</v>
      </c>
      <c r="D173" s="8">
        <f>D164+D165+D166+D167+D168+D169+D170+D171+D172</f>
        <v>474478</v>
      </c>
    </row>
    <row r="176" spans="1:4" x14ac:dyDescent="0.25">
      <c r="A176" s="38" t="s">
        <v>232</v>
      </c>
      <c r="B176" s="21"/>
      <c r="C176" s="22"/>
      <c r="D176" s="22"/>
    </row>
    <row r="177" spans="1:4" x14ac:dyDescent="0.25">
      <c r="A177" s="65" t="s">
        <v>79</v>
      </c>
      <c r="B177" s="66"/>
      <c r="C177" s="66"/>
      <c r="D177" s="67"/>
    </row>
    <row r="178" spans="1:4" x14ac:dyDescent="0.25">
      <c r="A178" s="6"/>
      <c r="B178" s="6" t="s">
        <v>141</v>
      </c>
      <c r="C178" s="7">
        <v>0</v>
      </c>
      <c r="D178" s="7">
        <v>362013.99</v>
      </c>
    </row>
    <row r="179" spans="1:4" x14ac:dyDescent="0.25">
      <c r="A179" s="6"/>
      <c r="B179" s="6" t="s">
        <v>142</v>
      </c>
      <c r="C179" s="7">
        <v>132194.32999999999</v>
      </c>
      <c r="D179" s="7">
        <v>0</v>
      </c>
    </row>
    <row r="180" spans="1:4" x14ac:dyDescent="0.25">
      <c r="A180" s="6"/>
      <c r="B180" s="6" t="s">
        <v>143</v>
      </c>
      <c r="C180" s="7">
        <v>408</v>
      </c>
      <c r="D180" s="7">
        <v>0</v>
      </c>
    </row>
    <row r="181" spans="1:4" x14ac:dyDescent="0.25">
      <c r="A181" s="6"/>
      <c r="B181" s="6" t="s">
        <v>134</v>
      </c>
      <c r="C181" s="7">
        <v>183463.3</v>
      </c>
      <c r="D181" s="7">
        <v>350</v>
      </c>
    </row>
    <row r="182" spans="1:4" x14ac:dyDescent="0.25">
      <c r="A182" s="6"/>
      <c r="B182" s="6" t="s">
        <v>144</v>
      </c>
      <c r="C182" s="7">
        <v>0</v>
      </c>
      <c r="D182" s="7">
        <v>162617.84</v>
      </c>
    </row>
    <row r="183" spans="1:4" x14ac:dyDescent="0.25">
      <c r="A183" s="6"/>
      <c r="B183" s="3" t="s">
        <v>60</v>
      </c>
      <c r="C183" s="8">
        <f>C178+C179+C180+C181+C182</f>
        <v>316065.63</v>
      </c>
      <c r="D183" s="8">
        <f>D178+D179+D180+D181+D182</f>
        <v>524981.82999999996</v>
      </c>
    </row>
    <row r="186" spans="1:4" x14ac:dyDescent="0.25">
      <c r="A186" s="38" t="s">
        <v>219</v>
      </c>
      <c r="B186" s="21"/>
      <c r="C186" s="22"/>
      <c r="D186" s="22"/>
    </row>
    <row r="187" spans="1:4" x14ac:dyDescent="0.25">
      <c r="A187" s="65" t="s">
        <v>145</v>
      </c>
      <c r="B187" s="66"/>
      <c r="C187" s="66"/>
      <c r="D187" s="67"/>
    </row>
    <row r="188" spans="1:4" x14ac:dyDescent="0.25">
      <c r="A188" s="6"/>
      <c r="B188" s="6" t="s">
        <v>146</v>
      </c>
      <c r="C188" s="7">
        <v>0</v>
      </c>
      <c r="D188" s="7">
        <v>99734.37</v>
      </c>
    </row>
    <row r="189" spans="1:4" x14ac:dyDescent="0.25">
      <c r="A189" s="6"/>
      <c r="B189" s="6" t="s">
        <v>147</v>
      </c>
      <c r="C189" s="7">
        <v>348641.72</v>
      </c>
      <c r="D189" s="7">
        <v>0</v>
      </c>
    </row>
    <row r="190" spans="1:4" x14ac:dyDescent="0.25">
      <c r="A190" s="6"/>
      <c r="B190" s="6" t="s">
        <v>148</v>
      </c>
      <c r="C190" s="7">
        <v>1502269.99</v>
      </c>
      <c r="D190" s="7">
        <v>31200.54</v>
      </c>
    </row>
    <row r="191" spans="1:4" x14ac:dyDescent="0.25">
      <c r="A191" s="6"/>
      <c r="B191" s="6" t="s">
        <v>149</v>
      </c>
      <c r="C191" s="7">
        <v>0</v>
      </c>
      <c r="D191" s="7">
        <v>39503.870000000003</v>
      </c>
    </row>
    <row r="192" spans="1:4" x14ac:dyDescent="0.25">
      <c r="A192" s="6"/>
      <c r="B192" s="6" t="s">
        <v>150</v>
      </c>
      <c r="C192" s="7">
        <v>7920</v>
      </c>
      <c r="D192" s="7">
        <v>0</v>
      </c>
    </row>
    <row r="193" spans="1:4" ht="30" x14ac:dyDescent="0.25">
      <c r="A193" s="6"/>
      <c r="B193" s="6" t="s">
        <v>151</v>
      </c>
      <c r="C193" s="7">
        <v>0</v>
      </c>
      <c r="D193" s="7">
        <v>1788565.42</v>
      </c>
    </row>
    <row r="194" spans="1:4" x14ac:dyDescent="0.25">
      <c r="A194" s="6"/>
      <c r="B194" s="3" t="s">
        <v>60</v>
      </c>
      <c r="C194" s="8">
        <f>C188+C189+C190+C191+C192+C193</f>
        <v>1858831.71</v>
      </c>
      <c r="D194" s="8">
        <f>D188+D189+D190+D191+D192+D193</f>
        <v>1959004.2</v>
      </c>
    </row>
    <row r="197" spans="1:4" x14ac:dyDescent="0.25">
      <c r="A197" s="38" t="s">
        <v>220</v>
      </c>
      <c r="B197" s="21"/>
      <c r="C197" s="22"/>
      <c r="D197" s="22"/>
    </row>
    <row r="198" spans="1:4" ht="14.45" customHeight="1" x14ac:dyDescent="0.25">
      <c r="A198" s="65" t="s">
        <v>2</v>
      </c>
      <c r="B198" s="66"/>
      <c r="C198" s="66"/>
      <c r="D198" s="67"/>
    </row>
    <row r="199" spans="1:4" x14ac:dyDescent="0.25">
      <c r="A199" s="6"/>
      <c r="B199" s="6" t="s">
        <v>48</v>
      </c>
      <c r="C199" s="7">
        <v>39968</v>
      </c>
      <c r="D199" s="7">
        <v>0</v>
      </c>
    </row>
    <row r="200" spans="1:4" x14ac:dyDescent="0.25">
      <c r="A200" s="6"/>
      <c r="B200" s="6" t="s">
        <v>54</v>
      </c>
      <c r="C200" s="7">
        <v>121220</v>
      </c>
      <c r="D200" s="7">
        <v>0</v>
      </c>
    </row>
    <row r="201" spans="1:4" x14ac:dyDescent="0.25">
      <c r="A201" s="6"/>
      <c r="B201" s="6" t="s">
        <v>155</v>
      </c>
      <c r="C201" s="7">
        <v>168</v>
      </c>
      <c r="D201" s="7">
        <v>0</v>
      </c>
    </row>
    <row r="202" spans="1:4" x14ac:dyDescent="0.25">
      <c r="A202" s="6"/>
      <c r="B202" s="3" t="s">
        <v>60</v>
      </c>
      <c r="C202" s="8">
        <f>C199+C200+C201</f>
        <v>161356</v>
      </c>
      <c r="D202" s="8">
        <f>D199+D200+D201</f>
        <v>0</v>
      </c>
    </row>
    <row r="205" spans="1:4" x14ac:dyDescent="0.25">
      <c r="A205" s="38" t="s">
        <v>221</v>
      </c>
      <c r="B205" s="21"/>
      <c r="C205" s="22"/>
      <c r="D205" s="22"/>
    </row>
    <row r="206" spans="1:4" x14ac:dyDescent="0.25">
      <c r="A206" s="65" t="s">
        <v>152</v>
      </c>
      <c r="B206" s="66"/>
      <c r="C206" s="66"/>
      <c r="D206" s="67"/>
    </row>
    <row r="207" spans="1:4" x14ac:dyDescent="0.25">
      <c r="A207" s="6"/>
      <c r="B207" s="6" t="s">
        <v>125</v>
      </c>
      <c r="C207" s="7">
        <v>43193</v>
      </c>
      <c r="D207" s="7">
        <v>65717</v>
      </c>
    </row>
    <row r="208" spans="1:4" x14ac:dyDescent="0.25">
      <c r="A208" s="6"/>
      <c r="B208" s="6" t="s">
        <v>153</v>
      </c>
      <c r="C208" s="7">
        <v>26450</v>
      </c>
      <c r="D208" s="7">
        <v>26450</v>
      </c>
    </row>
    <row r="209" spans="1:4" x14ac:dyDescent="0.25">
      <c r="A209" s="6"/>
      <c r="B209" s="6" t="s">
        <v>154</v>
      </c>
      <c r="C209" s="7">
        <v>301816</v>
      </c>
      <c r="D209" s="7">
        <v>301816</v>
      </c>
    </row>
    <row r="210" spans="1:4" x14ac:dyDescent="0.25">
      <c r="A210" s="6"/>
      <c r="B210" s="6" t="s">
        <v>126</v>
      </c>
      <c r="C210" s="7">
        <v>147946</v>
      </c>
      <c r="D210" s="7">
        <v>106310</v>
      </c>
    </row>
    <row r="211" spans="1:4" x14ac:dyDescent="0.25">
      <c r="A211" s="6"/>
      <c r="B211" s="3" t="s">
        <v>60</v>
      </c>
      <c r="C211" s="8">
        <f>C207+C208+C209+C210</f>
        <v>519405</v>
      </c>
      <c r="D211" s="8">
        <f>D207+D208+D209+D210</f>
        <v>500293</v>
      </c>
    </row>
    <row r="212" spans="1:4" x14ac:dyDescent="0.25">
      <c r="A212" s="11"/>
      <c r="B212" s="26"/>
      <c r="C212" s="27"/>
      <c r="D212" s="27"/>
    </row>
    <row r="213" spans="1:4" x14ac:dyDescent="0.25">
      <c r="A213" s="11"/>
      <c r="B213" s="26"/>
      <c r="C213" s="27"/>
      <c r="D213" s="27"/>
    </row>
    <row r="215" spans="1:4" x14ac:dyDescent="0.25">
      <c r="A215" s="31"/>
      <c r="B215" s="32" t="s">
        <v>201</v>
      </c>
      <c r="C215" s="33"/>
      <c r="D215" s="33"/>
    </row>
    <row r="216" spans="1:4" x14ac:dyDescent="0.25">
      <c r="A216" s="38" t="s">
        <v>158</v>
      </c>
      <c r="B216" s="21"/>
      <c r="C216" s="22"/>
      <c r="D216" s="22"/>
    </row>
    <row r="217" spans="1:4" ht="15" customHeight="1" x14ac:dyDescent="0.25">
      <c r="A217" s="58" t="s">
        <v>106</v>
      </c>
      <c r="B217" s="59"/>
      <c r="C217" s="59"/>
      <c r="D217" s="60"/>
    </row>
    <row r="218" spans="1:4" x14ac:dyDescent="0.25">
      <c r="A218" s="14"/>
      <c r="B218" s="14" t="s">
        <v>31</v>
      </c>
      <c r="C218" s="15">
        <v>0</v>
      </c>
      <c r="D218" s="15">
        <v>86290</v>
      </c>
    </row>
    <row r="219" spans="1:4" x14ac:dyDescent="0.25">
      <c r="A219" s="14"/>
      <c r="B219" s="14" t="s">
        <v>88</v>
      </c>
      <c r="C219" s="15">
        <v>5140143</v>
      </c>
      <c r="D219" s="15">
        <v>0</v>
      </c>
    </row>
    <row r="220" spans="1:4" x14ac:dyDescent="0.25">
      <c r="A220" s="14"/>
      <c r="B220" s="14" t="s">
        <v>89</v>
      </c>
      <c r="C220" s="15">
        <v>28116</v>
      </c>
      <c r="D220" s="15">
        <v>24263113</v>
      </c>
    </row>
    <row r="221" spans="1:4" x14ac:dyDescent="0.25">
      <c r="A221" s="14"/>
      <c r="B221" s="14" t="s">
        <v>90</v>
      </c>
      <c r="C221" s="15">
        <v>2575672</v>
      </c>
      <c r="D221" s="15">
        <v>0</v>
      </c>
    </row>
    <row r="222" spans="1:4" x14ac:dyDescent="0.25">
      <c r="A222" s="14"/>
      <c r="B222" s="14" t="s">
        <v>57</v>
      </c>
      <c r="C222" s="15">
        <v>0</v>
      </c>
      <c r="D222" s="15">
        <v>1204991</v>
      </c>
    </row>
    <row r="223" spans="1:4" x14ac:dyDescent="0.25">
      <c r="A223" s="14"/>
      <c r="B223" s="14" t="s">
        <v>48</v>
      </c>
      <c r="C223" s="15">
        <v>145252</v>
      </c>
      <c r="D223" s="15">
        <v>0</v>
      </c>
    </row>
    <row r="224" spans="1:4" x14ac:dyDescent="0.25">
      <c r="A224" s="14"/>
      <c r="B224" s="16" t="s">
        <v>60</v>
      </c>
      <c r="C224" s="17">
        <f>C218+C219+C220+C221+C222+C223</f>
        <v>7889183</v>
      </c>
      <c r="D224" s="17">
        <f>D218+D219+D220+D221+D222+D223</f>
        <v>25554394</v>
      </c>
    </row>
    <row r="225" spans="1:4" x14ac:dyDescent="0.25">
      <c r="A225" s="23"/>
      <c r="B225" s="35"/>
      <c r="C225" s="36"/>
      <c r="D225" s="36"/>
    </row>
    <row r="226" spans="1:4" x14ac:dyDescent="0.25">
      <c r="A226" s="38" t="s">
        <v>159</v>
      </c>
      <c r="B226" s="21"/>
      <c r="C226" s="22"/>
      <c r="D226" s="22"/>
    </row>
    <row r="227" spans="1:4" ht="15" customHeight="1" x14ac:dyDescent="0.25">
      <c r="A227" s="58" t="s">
        <v>160</v>
      </c>
      <c r="B227" s="59"/>
      <c r="C227" s="59"/>
      <c r="D227" s="60"/>
    </row>
    <row r="228" spans="1:4" x14ac:dyDescent="0.25">
      <c r="A228" s="14"/>
      <c r="B228" s="14" t="s">
        <v>161</v>
      </c>
      <c r="C228" s="15">
        <v>732529</v>
      </c>
      <c r="D228" s="15">
        <v>0</v>
      </c>
    </row>
    <row r="229" spans="1:4" x14ac:dyDescent="0.25">
      <c r="A229" s="14"/>
      <c r="B229" s="14" t="s">
        <v>48</v>
      </c>
      <c r="C229" s="15">
        <v>0</v>
      </c>
      <c r="D229" s="15">
        <v>52585</v>
      </c>
    </row>
    <row r="230" spans="1:4" x14ac:dyDescent="0.25">
      <c r="A230" s="14"/>
      <c r="B230" s="14" t="s">
        <v>162</v>
      </c>
      <c r="C230" s="15">
        <v>135</v>
      </c>
      <c r="D230" s="15">
        <v>133700</v>
      </c>
    </row>
    <row r="231" spans="1:4" x14ac:dyDescent="0.25">
      <c r="A231" s="14"/>
      <c r="B231" s="14" t="s">
        <v>95</v>
      </c>
      <c r="C231" s="15">
        <v>0</v>
      </c>
      <c r="D231" s="15">
        <v>313344</v>
      </c>
    </row>
    <row r="232" spans="1:4" x14ac:dyDescent="0.25">
      <c r="A232" s="14"/>
      <c r="B232" s="14" t="s">
        <v>163</v>
      </c>
      <c r="C232" s="15">
        <v>0</v>
      </c>
      <c r="D232" s="15">
        <v>0</v>
      </c>
    </row>
    <row r="233" spans="1:4" x14ac:dyDescent="0.25">
      <c r="A233" s="14"/>
      <c r="B233" s="14" t="s">
        <v>164</v>
      </c>
      <c r="C233" s="15">
        <v>221382</v>
      </c>
      <c r="D233" s="15">
        <v>14920</v>
      </c>
    </row>
    <row r="234" spans="1:4" x14ac:dyDescent="0.25">
      <c r="A234" s="14"/>
      <c r="B234" s="16" t="s">
        <v>60</v>
      </c>
      <c r="C234" s="17">
        <f>C228+C229+C230+C231+C232+C233</f>
        <v>954046</v>
      </c>
      <c r="D234" s="17">
        <f>D228+D229+D230+D231+D232+D233</f>
        <v>514549</v>
      </c>
    </row>
    <row r="235" spans="1:4" x14ac:dyDescent="0.25">
      <c r="A235" s="23"/>
      <c r="B235" s="35"/>
      <c r="C235" s="36"/>
      <c r="D235" s="36"/>
    </row>
    <row r="236" spans="1:4" x14ac:dyDescent="0.25">
      <c r="A236" s="38" t="s">
        <v>158</v>
      </c>
      <c r="B236" s="21"/>
      <c r="C236" s="43"/>
      <c r="D236" s="43"/>
    </row>
    <row r="237" spans="1:4" x14ac:dyDescent="0.25">
      <c r="A237" s="58" t="s">
        <v>165</v>
      </c>
      <c r="B237" s="59"/>
      <c r="C237" s="59"/>
      <c r="D237" s="60"/>
    </row>
    <row r="238" spans="1:4" x14ac:dyDescent="0.25">
      <c r="A238" s="14"/>
      <c r="B238" s="14" t="s">
        <v>91</v>
      </c>
      <c r="C238" s="15">
        <v>174267</v>
      </c>
      <c r="D238" s="15">
        <v>0</v>
      </c>
    </row>
    <row r="239" spans="1:4" x14ac:dyDescent="0.25">
      <c r="A239" s="14"/>
      <c r="B239" s="14" t="s">
        <v>92</v>
      </c>
      <c r="C239" s="15">
        <v>600</v>
      </c>
      <c r="D239" s="15">
        <v>0</v>
      </c>
    </row>
    <row r="240" spans="1:4" x14ac:dyDescent="0.25">
      <c r="A240" s="14"/>
      <c r="B240" s="16" t="s">
        <v>60</v>
      </c>
      <c r="C240" s="17">
        <f>C238+C239</f>
        <v>174867</v>
      </c>
      <c r="D240" s="17">
        <f>D238+D239</f>
        <v>0</v>
      </c>
    </row>
    <row r="241" spans="1:4" x14ac:dyDescent="0.25">
      <c r="A241" s="23"/>
      <c r="B241" s="35"/>
      <c r="C241" s="36"/>
      <c r="D241" s="36"/>
    </row>
    <row r="242" spans="1:4" x14ac:dyDescent="0.25">
      <c r="A242" s="38" t="s">
        <v>159</v>
      </c>
      <c r="B242" s="21"/>
      <c r="C242" s="43"/>
      <c r="D242" s="43"/>
    </row>
    <row r="243" spans="1:4" x14ac:dyDescent="0.25">
      <c r="A243" s="61" t="s">
        <v>180</v>
      </c>
      <c r="B243" s="59"/>
      <c r="C243" s="59"/>
      <c r="D243" s="60"/>
    </row>
    <row r="244" spans="1:4" x14ac:dyDescent="0.25">
      <c r="A244" s="14"/>
      <c r="B244" s="14" t="s">
        <v>164</v>
      </c>
      <c r="C244" s="15">
        <v>205591</v>
      </c>
      <c r="D244" s="15">
        <v>0</v>
      </c>
    </row>
    <row r="245" spans="1:4" x14ac:dyDescent="0.25">
      <c r="A245" s="14"/>
      <c r="B245" s="14" t="s">
        <v>48</v>
      </c>
      <c r="C245" s="15">
        <v>0</v>
      </c>
      <c r="D245" s="15">
        <v>8391</v>
      </c>
    </row>
    <row r="246" spans="1:4" x14ac:dyDescent="0.25">
      <c r="A246" s="14"/>
      <c r="B246" s="14" t="s">
        <v>3</v>
      </c>
      <c r="C246" s="15">
        <v>0</v>
      </c>
      <c r="D246" s="15">
        <v>0</v>
      </c>
    </row>
    <row r="247" spans="1:4" x14ac:dyDescent="0.25">
      <c r="A247" s="14"/>
      <c r="B247" s="14" t="s">
        <v>181</v>
      </c>
      <c r="C247" s="15">
        <v>0</v>
      </c>
      <c r="D247" s="15">
        <v>4685</v>
      </c>
    </row>
    <row r="248" spans="1:4" x14ac:dyDescent="0.25">
      <c r="A248" s="14"/>
      <c r="B248" s="14" t="s">
        <v>57</v>
      </c>
      <c r="C248" s="15">
        <v>0</v>
      </c>
      <c r="D248" s="15">
        <v>424417</v>
      </c>
    </row>
    <row r="249" spans="1:4" x14ac:dyDescent="0.25">
      <c r="A249" s="14"/>
      <c r="B249" s="14" t="s">
        <v>182</v>
      </c>
      <c r="C249" s="15">
        <v>73281</v>
      </c>
      <c r="D249" s="15">
        <v>79712</v>
      </c>
    </row>
    <row r="250" spans="1:4" x14ac:dyDescent="0.25">
      <c r="A250" s="14"/>
      <c r="B250" s="39" t="s">
        <v>60</v>
      </c>
      <c r="C250" s="40">
        <f>C244+C245+C246+C247+C248+C249</f>
        <v>278872</v>
      </c>
      <c r="D250" s="40">
        <f>D244+D245+D246+D247+D248+D249</f>
        <v>517205</v>
      </c>
    </row>
    <row r="251" spans="1:4" x14ac:dyDescent="0.25">
      <c r="A251" s="23"/>
      <c r="B251" s="35"/>
      <c r="C251" s="36"/>
      <c r="D251" s="36"/>
    </row>
    <row r="252" spans="1:4" x14ac:dyDescent="0.25">
      <c r="A252" s="38" t="s">
        <v>159</v>
      </c>
      <c r="B252" s="21"/>
      <c r="C252" s="43"/>
      <c r="D252" s="43"/>
    </row>
    <row r="253" spans="1:4" ht="15" customHeight="1" x14ac:dyDescent="0.25">
      <c r="A253" s="62" t="s">
        <v>183</v>
      </c>
      <c r="B253" s="63"/>
      <c r="C253" s="63"/>
      <c r="D253" s="64"/>
    </row>
    <row r="254" spans="1:4" x14ac:dyDescent="0.25">
      <c r="A254" s="14"/>
      <c r="B254" s="14" t="s">
        <v>57</v>
      </c>
      <c r="C254" s="15">
        <v>0</v>
      </c>
      <c r="D254" s="15">
        <v>31759</v>
      </c>
    </row>
    <row r="255" spans="1:4" x14ac:dyDescent="0.25">
      <c r="A255" s="14"/>
      <c r="B255" s="14" t="s">
        <v>181</v>
      </c>
      <c r="C255" s="15">
        <v>0</v>
      </c>
      <c r="D255" s="15">
        <v>19535</v>
      </c>
    </row>
    <row r="256" spans="1:4" x14ac:dyDescent="0.25">
      <c r="A256" s="14"/>
      <c r="B256" s="14" t="s">
        <v>48</v>
      </c>
      <c r="C256" s="15">
        <v>0</v>
      </c>
      <c r="D256" s="15">
        <v>1</v>
      </c>
    </row>
    <row r="257" spans="1:4" x14ac:dyDescent="0.25">
      <c r="A257" s="14"/>
      <c r="B257" s="14" t="s">
        <v>184</v>
      </c>
      <c r="C257" s="15">
        <v>27924</v>
      </c>
      <c r="D257" s="15">
        <v>7971765</v>
      </c>
    </row>
    <row r="258" spans="1:4" x14ac:dyDescent="0.25">
      <c r="A258" s="14"/>
      <c r="B258" s="14" t="s">
        <v>185</v>
      </c>
      <c r="C258" s="15">
        <v>886000</v>
      </c>
      <c r="D258" s="15">
        <v>0</v>
      </c>
    </row>
    <row r="259" spans="1:4" x14ac:dyDescent="0.25">
      <c r="A259" s="14"/>
      <c r="B259" s="14" t="s">
        <v>162</v>
      </c>
      <c r="C259" s="15">
        <v>0</v>
      </c>
      <c r="D259" s="15">
        <v>1355</v>
      </c>
    </row>
    <row r="260" spans="1:4" x14ac:dyDescent="0.25">
      <c r="A260" s="14"/>
      <c r="B260" s="39" t="s">
        <v>60</v>
      </c>
      <c r="C260" s="40">
        <f>C254+C255+C256+C257+C258+C259</f>
        <v>913924</v>
      </c>
      <c r="D260" s="40">
        <f>D254+D255+D256+D257+D258+D259</f>
        <v>8024415</v>
      </c>
    </row>
    <row r="261" spans="1:4" x14ac:dyDescent="0.25">
      <c r="A261" s="23"/>
      <c r="B261" s="35"/>
      <c r="C261" s="36"/>
      <c r="D261" s="36"/>
    </row>
    <row r="262" spans="1:4" x14ac:dyDescent="0.25">
      <c r="A262" s="38" t="s">
        <v>159</v>
      </c>
      <c r="B262" s="21"/>
      <c r="C262" s="43"/>
      <c r="D262" s="43"/>
    </row>
    <row r="263" spans="1:4" x14ac:dyDescent="0.25">
      <c r="A263" s="61" t="s">
        <v>186</v>
      </c>
      <c r="B263" s="59"/>
      <c r="C263" s="59"/>
      <c r="D263" s="60"/>
    </row>
    <row r="264" spans="1:4" x14ac:dyDescent="0.25">
      <c r="A264" s="14"/>
      <c r="B264" s="14" t="s">
        <v>88</v>
      </c>
      <c r="C264" s="15">
        <v>531233</v>
      </c>
      <c r="D264" s="15">
        <v>590989</v>
      </c>
    </row>
    <row r="265" spans="1:4" x14ac:dyDescent="0.25">
      <c r="A265" s="14"/>
      <c r="B265" s="14" t="s">
        <v>187</v>
      </c>
      <c r="C265" s="15">
        <v>3588795</v>
      </c>
      <c r="D265" s="15">
        <v>0</v>
      </c>
    </row>
    <row r="266" spans="1:4" x14ac:dyDescent="0.25">
      <c r="A266" s="14"/>
      <c r="B266" s="14" t="s">
        <v>188</v>
      </c>
      <c r="C266" s="15">
        <v>0</v>
      </c>
      <c r="D266" s="15">
        <v>2687278</v>
      </c>
    </row>
    <row r="267" spans="1:4" x14ac:dyDescent="0.25">
      <c r="A267" s="14"/>
      <c r="B267" s="14" t="s">
        <v>181</v>
      </c>
      <c r="C267" s="15">
        <v>0</v>
      </c>
      <c r="D267" s="15">
        <v>4362</v>
      </c>
    </row>
    <row r="268" spans="1:4" x14ac:dyDescent="0.25">
      <c r="A268" s="14"/>
      <c r="B268" s="14" t="s">
        <v>164</v>
      </c>
      <c r="C268" s="15">
        <v>96314632</v>
      </c>
      <c r="D268" s="15">
        <v>253140802</v>
      </c>
    </row>
    <row r="269" spans="1:4" x14ac:dyDescent="0.25">
      <c r="A269" s="14"/>
      <c r="B269" s="14" t="s">
        <v>189</v>
      </c>
      <c r="C269" s="15">
        <v>0</v>
      </c>
      <c r="D269" s="15">
        <v>2551</v>
      </c>
    </row>
    <row r="270" spans="1:4" x14ac:dyDescent="0.25">
      <c r="A270" s="14"/>
      <c r="B270" s="14" t="s">
        <v>190</v>
      </c>
      <c r="C270" s="15">
        <v>47028070</v>
      </c>
      <c r="D270" s="15">
        <v>0</v>
      </c>
    </row>
    <row r="271" spans="1:4" x14ac:dyDescent="0.25">
      <c r="A271" s="14"/>
      <c r="B271" s="14" t="s">
        <v>48</v>
      </c>
      <c r="C271" s="15">
        <v>0</v>
      </c>
      <c r="D271" s="15">
        <v>521721</v>
      </c>
    </row>
    <row r="272" spans="1:4" x14ac:dyDescent="0.25">
      <c r="A272" s="14"/>
      <c r="B272" s="39" t="s">
        <v>60</v>
      </c>
      <c r="C272" s="40">
        <f>C264+C265+C266+C267+C268+C269+C270+C271</f>
        <v>147462730</v>
      </c>
      <c r="D272" s="40">
        <f>D264+D265+D266+D267+D268+D269+D270+D271</f>
        <v>256947703</v>
      </c>
    </row>
    <row r="273" spans="1:4" x14ac:dyDescent="0.25">
      <c r="A273" s="23"/>
      <c r="B273" s="41"/>
      <c r="C273" s="42"/>
      <c r="D273" s="42"/>
    </row>
    <row r="274" spans="1:4" x14ac:dyDescent="0.25">
      <c r="A274" s="23"/>
      <c r="B274" s="35"/>
      <c r="C274" s="36"/>
      <c r="D274" s="36"/>
    </row>
    <row r="275" spans="1:4" x14ac:dyDescent="0.25">
      <c r="A275" s="31"/>
      <c r="B275" s="32" t="s">
        <v>202</v>
      </c>
      <c r="C275" s="33"/>
      <c r="D275" s="33"/>
    </row>
    <row r="276" spans="1:4" x14ac:dyDescent="0.25">
      <c r="A276" s="38" t="s">
        <v>166</v>
      </c>
      <c r="B276" s="21"/>
      <c r="C276" s="22"/>
      <c r="D276" s="22"/>
    </row>
    <row r="277" spans="1:4" ht="15" customHeight="1" x14ac:dyDescent="0.25">
      <c r="A277" s="68" t="s">
        <v>86</v>
      </c>
      <c r="B277" s="69"/>
      <c r="C277" s="69"/>
      <c r="D277" s="70"/>
    </row>
    <row r="278" spans="1:4" x14ac:dyDescent="0.25">
      <c r="A278" s="14"/>
      <c r="B278" s="14" t="s">
        <v>48</v>
      </c>
      <c r="C278" s="15">
        <v>0</v>
      </c>
      <c r="D278" s="15">
        <v>128243</v>
      </c>
    </row>
    <row r="279" spans="1:4" x14ac:dyDescent="0.25">
      <c r="A279" s="14"/>
      <c r="B279" s="14" t="s">
        <v>87</v>
      </c>
      <c r="C279" s="15">
        <v>23428</v>
      </c>
      <c r="D279" s="15">
        <v>0</v>
      </c>
    </row>
    <row r="280" spans="1:4" x14ac:dyDescent="0.25">
      <c r="A280" s="14"/>
      <c r="B280" s="16" t="s">
        <v>60</v>
      </c>
      <c r="C280" s="17">
        <f>C278+C279</f>
        <v>23428</v>
      </c>
      <c r="D280" s="17">
        <f>D278+D279</f>
        <v>128243</v>
      </c>
    </row>
    <row r="282" spans="1:4" x14ac:dyDescent="0.25">
      <c r="A282" s="38" t="s">
        <v>167</v>
      </c>
      <c r="B282" s="20"/>
      <c r="C282" s="22"/>
      <c r="D282" s="22"/>
    </row>
    <row r="283" spans="1:4" x14ac:dyDescent="0.25">
      <c r="A283" s="68" t="s">
        <v>86</v>
      </c>
      <c r="B283" s="69"/>
      <c r="C283" s="69"/>
      <c r="D283" s="70"/>
    </row>
    <row r="284" spans="1:4" x14ac:dyDescent="0.25">
      <c r="A284" s="14"/>
      <c r="B284" s="14" t="s">
        <v>104</v>
      </c>
      <c r="C284" s="15">
        <v>0</v>
      </c>
      <c r="D284" s="15">
        <v>0</v>
      </c>
    </row>
    <row r="285" spans="1:4" x14ac:dyDescent="0.25">
      <c r="A285" s="14"/>
      <c r="B285" s="16" t="s">
        <v>60</v>
      </c>
      <c r="C285" s="17">
        <f>C284</f>
        <v>0</v>
      </c>
      <c r="D285" s="17">
        <f>D284</f>
        <v>0</v>
      </c>
    </row>
    <row r="286" spans="1:4" x14ac:dyDescent="0.25">
      <c r="C286"/>
      <c r="D286"/>
    </row>
    <row r="287" spans="1:4" x14ac:dyDescent="0.25">
      <c r="A287" s="38" t="s">
        <v>168</v>
      </c>
      <c r="B287" s="20"/>
      <c r="C287" s="22"/>
      <c r="D287" s="22"/>
    </row>
    <row r="288" spans="1:4" x14ac:dyDescent="0.25">
      <c r="A288" s="58" t="s">
        <v>86</v>
      </c>
      <c r="B288" s="59"/>
      <c r="C288" s="59"/>
      <c r="D288" s="60"/>
    </row>
    <row r="289" spans="1:4" x14ac:dyDescent="0.25">
      <c r="A289" s="14"/>
      <c r="B289" s="14" t="s">
        <v>104</v>
      </c>
      <c r="C289" s="15">
        <v>0</v>
      </c>
      <c r="D289" s="15">
        <v>0</v>
      </c>
    </row>
    <row r="290" spans="1:4" x14ac:dyDescent="0.25">
      <c r="A290" s="14"/>
      <c r="B290" s="16" t="s">
        <v>60</v>
      </c>
      <c r="C290" s="17">
        <f>C289</f>
        <v>0</v>
      </c>
      <c r="D290" s="17">
        <f>D289</f>
        <v>0</v>
      </c>
    </row>
    <row r="292" spans="1:4" x14ac:dyDescent="0.25">
      <c r="A292" s="38" t="s">
        <v>168</v>
      </c>
      <c r="B292" s="38"/>
      <c r="C292" s="22"/>
      <c r="D292" s="22"/>
    </row>
    <row r="293" spans="1:4" x14ac:dyDescent="0.25">
      <c r="A293" s="58" t="s">
        <v>169</v>
      </c>
      <c r="B293" s="59"/>
      <c r="C293" s="59"/>
      <c r="D293" s="60"/>
    </row>
    <row r="294" spans="1:4" x14ac:dyDescent="0.25">
      <c r="A294" s="14"/>
      <c r="B294" s="14" t="s">
        <v>48</v>
      </c>
      <c r="C294" s="15">
        <v>20224224</v>
      </c>
      <c r="D294" s="15">
        <v>0</v>
      </c>
    </row>
    <row r="295" spans="1:4" x14ac:dyDescent="0.25">
      <c r="A295" s="14"/>
      <c r="B295" s="14" t="s">
        <v>170</v>
      </c>
      <c r="C295" s="15">
        <v>7128530</v>
      </c>
      <c r="D295" s="15">
        <v>0</v>
      </c>
    </row>
    <row r="296" spans="1:4" x14ac:dyDescent="0.25">
      <c r="A296" s="14"/>
      <c r="B296" s="14" t="s">
        <v>87</v>
      </c>
      <c r="C296" s="15">
        <v>67009855</v>
      </c>
      <c r="D296" s="15">
        <v>0</v>
      </c>
    </row>
    <row r="297" spans="1:4" x14ac:dyDescent="0.25">
      <c r="A297" s="14"/>
      <c r="B297" s="14" t="s">
        <v>171</v>
      </c>
      <c r="C297" s="15">
        <v>0</v>
      </c>
      <c r="D297" s="15">
        <v>183830</v>
      </c>
    </row>
    <row r="298" spans="1:4" x14ac:dyDescent="0.25">
      <c r="A298" s="14"/>
      <c r="B298" s="14" t="s">
        <v>172</v>
      </c>
      <c r="C298" s="15">
        <v>212291</v>
      </c>
      <c r="D298" s="15">
        <v>0</v>
      </c>
    </row>
    <row r="299" spans="1:4" x14ac:dyDescent="0.25">
      <c r="A299" s="14"/>
      <c r="B299" s="14" t="s">
        <v>173</v>
      </c>
      <c r="C299" s="15">
        <v>0</v>
      </c>
      <c r="D299" s="15">
        <v>2370913</v>
      </c>
    </row>
    <row r="300" spans="1:4" x14ac:dyDescent="0.25">
      <c r="A300" s="14"/>
      <c r="B300" s="14" t="s">
        <v>174</v>
      </c>
      <c r="C300" s="15">
        <v>0</v>
      </c>
      <c r="D300" s="15">
        <v>95427172</v>
      </c>
    </row>
    <row r="301" spans="1:4" x14ac:dyDescent="0.25">
      <c r="A301" s="14"/>
      <c r="B301" s="14" t="s">
        <v>57</v>
      </c>
      <c r="C301" s="15">
        <v>3136046</v>
      </c>
      <c r="D301" s="15">
        <v>0</v>
      </c>
    </row>
    <row r="302" spans="1:4" x14ac:dyDescent="0.25">
      <c r="A302" s="14"/>
      <c r="B302" s="16" t="s">
        <v>60</v>
      </c>
      <c r="C302" s="17">
        <f>C294+C295+C296+C297+C298+C299+C300+C301</f>
        <v>97710946</v>
      </c>
      <c r="D302" s="17">
        <f>D294+D295+D296+D297+D298+D299+D300+D301</f>
        <v>97981915</v>
      </c>
    </row>
    <row r="304" spans="1:4" x14ac:dyDescent="0.25">
      <c r="A304" s="38" t="s">
        <v>167</v>
      </c>
      <c r="B304" s="20"/>
      <c r="C304" s="22"/>
      <c r="D304" s="22"/>
    </row>
    <row r="305" spans="1:4" x14ac:dyDescent="0.25">
      <c r="A305" s="58" t="s">
        <v>175</v>
      </c>
      <c r="B305" s="59"/>
      <c r="C305" s="59"/>
      <c r="D305" s="60"/>
    </row>
    <row r="306" spans="1:4" x14ac:dyDescent="0.25">
      <c r="A306" s="14"/>
      <c r="B306" s="14" t="s">
        <v>176</v>
      </c>
      <c r="C306" s="15">
        <v>0</v>
      </c>
      <c r="D306" s="15">
        <v>1189943</v>
      </c>
    </row>
    <row r="307" spans="1:4" x14ac:dyDescent="0.25">
      <c r="A307" s="14"/>
      <c r="B307" s="14" t="s">
        <v>177</v>
      </c>
      <c r="C307" s="15">
        <v>974930</v>
      </c>
      <c r="D307" s="15">
        <v>0</v>
      </c>
    </row>
    <row r="308" spans="1:4" x14ac:dyDescent="0.25">
      <c r="A308" s="14"/>
      <c r="B308" s="14" t="s">
        <v>87</v>
      </c>
      <c r="C308" s="15">
        <v>53636412</v>
      </c>
      <c r="D308" s="15">
        <v>0</v>
      </c>
    </row>
    <row r="309" spans="1:4" x14ac:dyDescent="0.25">
      <c r="A309" s="14"/>
      <c r="B309" s="14" t="s">
        <v>178</v>
      </c>
      <c r="C309" s="15">
        <v>0</v>
      </c>
      <c r="D309" s="15">
        <v>1752915</v>
      </c>
    </row>
    <row r="310" spans="1:4" x14ac:dyDescent="0.25">
      <c r="A310" s="14"/>
      <c r="B310" s="14" t="s">
        <v>179</v>
      </c>
      <c r="C310" s="15">
        <v>0</v>
      </c>
      <c r="D310" s="15">
        <v>412926</v>
      </c>
    </row>
    <row r="311" spans="1:4" x14ac:dyDescent="0.25">
      <c r="A311" s="14"/>
      <c r="B311" s="14" t="s">
        <v>174</v>
      </c>
      <c r="C311" s="15">
        <v>0</v>
      </c>
      <c r="D311" s="15">
        <v>52879079</v>
      </c>
    </row>
    <row r="312" spans="1:4" x14ac:dyDescent="0.25">
      <c r="A312" s="14"/>
      <c r="B312" s="14" t="s">
        <v>57</v>
      </c>
      <c r="C312" s="15">
        <v>1898387</v>
      </c>
      <c r="D312" s="15">
        <v>0</v>
      </c>
    </row>
    <row r="313" spans="1:4" x14ac:dyDescent="0.25">
      <c r="A313" s="14"/>
      <c r="B313" s="16" t="s">
        <v>60</v>
      </c>
      <c r="C313" s="17">
        <f>C306+C307+C308+C309+C310+C311+C312</f>
        <v>56509729</v>
      </c>
      <c r="D313" s="17">
        <f>D306+D307+D308+D309+D310+D311+D312</f>
        <v>56234863</v>
      </c>
    </row>
    <row r="315" spans="1:4" x14ac:dyDescent="0.25">
      <c r="A315" s="38" t="s">
        <v>166</v>
      </c>
      <c r="B315" s="21"/>
      <c r="C315" s="22"/>
      <c r="D315" s="22"/>
    </row>
    <row r="316" spans="1:4" x14ac:dyDescent="0.25">
      <c r="A316" s="58" t="s">
        <v>175</v>
      </c>
      <c r="B316" s="59"/>
      <c r="C316" s="59"/>
      <c r="D316" s="60"/>
    </row>
    <row r="317" spans="1:4" x14ac:dyDescent="0.25">
      <c r="A317" s="14"/>
      <c r="B317" s="14" t="s">
        <v>104</v>
      </c>
      <c r="C317" s="15">
        <v>0</v>
      </c>
      <c r="D317" s="15">
        <v>0</v>
      </c>
    </row>
    <row r="318" spans="1:4" x14ac:dyDescent="0.25">
      <c r="A318" s="14"/>
      <c r="B318" s="16" t="s">
        <v>60</v>
      </c>
      <c r="C318" s="17">
        <f>C317</f>
        <v>0</v>
      </c>
      <c r="D318" s="17">
        <f>D317</f>
        <v>0</v>
      </c>
    </row>
    <row r="321" spans="1:4" x14ac:dyDescent="0.25">
      <c r="A321" s="31"/>
      <c r="B321" s="32" t="s">
        <v>235</v>
      </c>
      <c r="C321" s="33"/>
      <c r="D321" s="33"/>
    </row>
    <row r="322" spans="1:4" x14ac:dyDescent="0.25">
      <c r="A322" s="38" t="s">
        <v>197</v>
      </c>
      <c r="B322" s="38"/>
      <c r="C322" s="20"/>
      <c r="D322" s="20"/>
    </row>
    <row r="323" spans="1:4" x14ac:dyDescent="0.25">
      <c r="A323" s="58" t="s">
        <v>198</v>
      </c>
      <c r="B323" s="59"/>
      <c r="C323" s="59"/>
      <c r="D323" s="60"/>
    </row>
    <row r="324" spans="1:4" x14ac:dyDescent="0.25">
      <c r="A324" s="14"/>
      <c r="B324" s="14" t="s">
        <v>191</v>
      </c>
      <c r="C324" s="15">
        <v>0</v>
      </c>
      <c r="D324" s="15">
        <v>1496639</v>
      </c>
    </row>
    <row r="325" spans="1:4" x14ac:dyDescent="0.25">
      <c r="A325" s="14"/>
      <c r="B325" s="14" t="s">
        <v>57</v>
      </c>
      <c r="C325" s="15">
        <v>0</v>
      </c>
      <c r="D325" s="15">
        <v>36062</v>
      </c>
    </row>
    <row r="326" spans="1:4" x14ac:dyDescent="0.25">
      <c r="A326" s="14"/>
      <c r="B326" s="14" t="s">
        <v>192</v>
      </c>
      <c r="C326" s="15">
        <v>59750</v>
      </c>
      <c r="D326" s="15">
        <v>4097756</v>
      </c>
    </row>
    <row r="327" spans="1:4" x14ac:dyDescent="0.25">
      <c r="A327" s="14"/>
      <c r="B327" s="14" t="s">
        <v>193</v>
      </c>
      <c r="C327" s="15">
        <v>0</v>
      </c>
      <c r="D327" s="15">
        <v>10129538</v>
      </c>
    </row>
    <row r="328" spans="1:4" x14ac:dyDescent="0.25">
      <c r="A328" s="14"/>
      <c r="B328" s="14" t="s">
        <v>194</v>
      </c>
      <c r="C328" s="15">
        <v>0</v>
      </c>
      <c r="D328" s="15">
        <v>92600</v>
      </c>
    </row>
    <row r="329" spans="1:4" x14ac:dyDescent="0.25">
      <c r="A329" s="14"/>
      <c r="B329" s="14" t="s">
        <v>195</v>
      </c>
      <c r="C329" s="15">
        <v>0</v>
      </c>
      <c r="D329" s="15">
        <v>445599</v>
      </c>
    </row>
    <row r="330" spans="1:4" x14ac:dyDescent="0.25">
      <c r="A330" s="14"/>
      <c r="B330" s="14" t="s">
        <v>196</v>
      </c>
      <c r="C330" s="15">
        <v>0</v>
      </c>
      <c r="D330" s="15">
        <v>483850</v>
      </c>
    </row>
    <row r="331" spans="1:4" x14ac:dyDescent="0.25">
      <c r="A331" s="14"/>
      <c r="B331" s="39" t="s">
        <v>60</v>
      </c>
      <c r="C331" s="40">
        <f>C324+C325+C326+C327+C328+C329+C330</f>
        <v>59750</v>
      </c>
      <c r="D331" s="40">
        <f>D324+D325+D326+D327+D328+D329+D330</f>
        <v>16782044</v>
      </c>
    </row>
    <row r="332" spans="1:4" x14ac:dyDescent="0.25">
      <c r="C332"/>
      <c r="D332"/>
    </row>
    <row r="333" spans="1:4" x14ac:dyDescent="0.25">
      <c r="C333"/>
      <c r="D333"/>
    </row>
    <row r="334" spans="1:4" x14ac:dyDescent="0.25">
      <c r="C334"/>
      <c r="D334"/>
    </row>
  </sheetData>
  <mergeCells count="32">
    <mergeCell ref="A323:D323"/>
    <mergeCell ref="A10:D10"/>
    <mergeCell ref="A22:D22"/>
    <mergeCell ref="A51:D51"/>
    <mergeCell ref="A88:D88"/>
    <mergeCell ref="A100:D100"/>
    <mergeCell ref="A112:D112"/>
    <mergeCell ref="A34:D34"/>
    <mergeCell ref="A41:D41"/>
    <mergeCell ref="A76:D76"/>
    <mergeCell ref="A277:D277"/>
    <mergeCell ref="A217:D217"/>
    <mergeCell ref="A227:D227"/>
    <mergeCell ref="A57:D57"/>
    <mergeCell ref="A139:D139"/>
    <mergeCell ref="A67:D67"/>
    <mergeCell ref="A206:D206"/>
    <mergeCell ref="A237:D237"/>
    <mergeCell ref="A130:D130"/>
    <mergeCell ref="A283:D283"/>
    <mergeCell ref="A288:D288"/>
    <mergeCell ref="A152:D152"/>
    <mergeCell ref="A163:D163"/>
    <mergeCell ref="A177:D177"/>
    <mergeCell ref="A187:D187"/>
    <mergeCell ref="A198:D198"/>
    <mergeCell ref="A293:D293"/>
    <mergeCell ref="A305:D305"/>
    <mergeCell ref="A316:D316"/>
    <mergeCell ref="A243:D243"/>
    <mergeCell ref="A253:D253"/>
    <mergeCell ref="A263:D263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Medical GroupFSR_SOPS data</vt:lpstr>
      <vt:lpstr>Report6_Data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Ciesones, Ron</dc:creator>
  <cp:lastModifiedBy>Ciesones, Ron</cp:lastModifiedBy>
  <dcterms:created xsi:type="dcterms:W3CDTF">2022-10-27T11:51:45Z</dcterms:created>
  <dcterms:modified xsi:type="dcterms:W3CDTF">2022-11-09T18:16:20Z</dcterms:modified>
</cp:coreProperties>
</file>