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defaultThemeVersion="166925"/>
  <mc:AlternateContent xmlns:mc="http://schemas.openxmlformats.org/markup-compatibility/2006">
    <mc:Choice Requires="x15">
      <x15ac:absPath xmlns:x15ac="http://schemas.microsoft.com/office/spreadsheetml/2010/11/ac" url="https://bailit.sharepoint.com/CGT/Shared Documents/Connecticut/2023-2024/Quality Benchmarks/"/>
    </mc:Choice>
  </mc:AlternateContent>
  <xr:revisionPtr revIDLastSave="517" documentId="8_{32CA2C8A-DD8E-4FED-964B-2CCB483254FA}" xr6:coauthVersionLast="47" xr6:coauthVersionMax="47" xr10:uidLastSave="{977574AB-4259-4030-B3AF-39EF97502B5C}"/>
  <bookViews>
    <workbookView xWindow="-120" yWindow="-120" windowWidth="20730" windowHeight="11160" firstSheet="6" activeTab="6" xr2:uid="{0124D106-0DDE-4428-8C2F-A089B6579B23}"/>
  </bookViews>
  <sheets>
    <sheet name="Contents" sheetId="8" r:id="rId1"/>
    <sheet name="Reference Tables" sheetId="13" r:id="rId2"/>
    <sheet name="Commercial - 2024" sheetId="1" r:id="rId3"/>
    <sheet name="Medicare Advantage - 2024" sheetId="15" r:id="rId4"/>
    <sheet name="Mandatory Questions" sheetId="4" r:id="rId5"/>
    <sheet name="Validation by Market" sheetId="12" r:id="rId6"/>
    <sheet name="Validation by Advanced Network" sheetId="3" r:id="rId7"/>
  </sheets>
  <externalReferences>
    <externalReference r:id="rId8"/>
  </externalReferences>
  <definedNames>
    <definedName name="_xlnm._FilterDatabase" localSheetId="1" hidden="1">'Reference Tables'!$B$48:$E$48</definedName>
    <definedName name="Insurer_Org_ID" localSheetId="1">'[1]Mandatory Questions'!$B$5</definedName>
    <definedName name="Insurer_Org_ID">'Mandatory Questions'!$B$5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3" l="1"/>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H152" i="3"/>
  <c r="G152" i="3"/>
  <c r="F152" i="3"/>
  <c r="E152" i="3"/>
  <c r="H151" i="3"/>
  <c r="G151" i="3"/>
  <c r="F151" i="3"/>
  <c r="E151" i="3"/>
  <c r="H150" i="3"/>
  <c r="G150" i="3"/>
  <c r="F150" i="3"/>
  <c r="E150" i="3"/>
  <c r="F114" i="3"/>
  <c r="E114" i="3"/>
  <c r="F113" i="3"/>
  <c r="E113" i="3"/>
  <c r="F112" i="3"/>
  <c r="E112" i="3"/>
  <c r="R77" i="3"/>
  <c r="Q77" i="3"/>
  <c r="P77" i="3"/>
  <c r="O77" i="3"/>
  <c r="N77" i="3"/>
  <c r="M77" i="3"/>
  <c r="L77" i="3"/>
  <c r="K77" i="3"/>
  <c r="J77" i="3"/>
  <c r="I77" i="3"/>
  <c r="H77" i="3"/>
  <c r="G77" i="3"/>
  <c r="F77" i="3"/>
  <c r="E77" i="3"/>
  <c r="R76" i="3"/>
  <c r="Q76" i="3"/>
  <c r="P76" i="3"/>
  <c r="O76" i="3"/>
  <c r="N76" i="3"/>
  <c r="M76" i="3"/>
  <c r="L76" i="3"/>
  <c r="K76" i="3"/>
  <c r="J76" i="3"/>
  <c r="I76" i="3"/>
  <c r="H76" i="3"/>
  <c r="G76" i="3"/>
  <c r="F76" i="3"/>
  <c r="E76" i="3"/>
  <c r="R75" i="3"/>
  <c r="Q75" i="3"/>
  <c r="P75" i="3"/>
  <c r="O75" i="3"/>
  <c r="N75" i="3"/>
  <c r="M75" i="3"/>
  <c r="L75" i="3"/>
  <c r="K75" i="3"/>
  <c r="J75" i="3"/>
  <c r="I75" i="3"/>
  <c r="H75" i="3"/>
  <c r="G75" i="3"/>
  <c r="F75" i="3"/>
  <c r="E75" i="3"/>
  <c r="H39" i="3"/>
  <c r="G39" i="3"/>
  <c r="F39" i="3"/>
  <c r="E39" i="3"/>
  <c r="H38" i="3"/>
  <c r="G38" i="3"/>
  <c r="F38" i="3"/>
  <c r="E38" i="3"/>
  <c r="H37" i="3"/>
  <c r="G37" i="3"/>
  <c r="F37" i="3"/>
  <c r="E37"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R46" i="3"/>
  <c r="Q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P46" i="3"/>
  <c r="O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M48" i="3"/>
  <c r="M49" i="3"/>
  <c r="M50" i="3"/>
  <c r="M51" i="3"/>
  <c r="M52" i="3"/>
  <c r="M53" i="3"/>
  <c r="M54" i="3"/>
  <c r="M55" i="3"/>
  <c r="M56" i="3"/>
  <c r="M57" i="3"/>
  <c r="M58" i="3"/>
  <c r="M59" i="3"/>
  <c r="M60" i="3"/>
  <c r="M61" i="3"/>
  <c r="M62" i="3"/>
  <c r="M63" i="3"/>
  <c r="M64" i="3"/>
  <c r="M65" i="3"/>
  <c r="M66" i="3"/>
  <c r="M67" i="3"/>
  <c r="M68" i="3"/>
  <c r="M69" i="3"/>
  <c r="M70" i="3"/>
  <c r="M71" i="3"/>
  <c r="M72" i="3"/>
  <c r="M73" i="3"/>
  <c r="M74" i="3"/>
  <c r="M47" i="3"/>
  <c r="N46" i="3"/>
  <c r="M46" i="3"/>
  <c r="G11"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17" i="1"/>
  <c r="Y11"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11" i="1"/>
  <c r="S11"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I8" i="3"/>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1" i="1"/>
  <c r="L74" i="3"/>
  <c r="K74" i="3"/>
  <c r="J74" i="3"/>
  <c r="I74" i="3"/>
  <c r="H74" i="3"/>
  <c r="G74" i="3"/>
  <c r="L73" i="3"/>
  <c r="K73" i="3"/>
  <c r="J73" i="3"/>
  <c r="I73" i="3"/>
  <c r="H73" i="3"/>
  <c r="G73" i="3"/>
  <c r="L72" i="3"/>
  <c r="K72" i="3"/>
  <c r="J72" i="3"/>
  <c r="I72" i="3"/>
  <c r="H72" i="3"/>
  <c r="G72" i="3"/>
  <c r="L71" i="3"/>
  <c r="K71" i="3"/>
  <c r="J71" i="3"/>
  <c r="I71" i="3"/>
  <c r="H71" i="3"/>
  <c r="G71" i="3"/>
  <c r="L70" i="3"/>
  <c r="K70" i="3"/>
  <c r="J70" i="3"/>
  <c r="I70" i="3"/>
  <c r="H70" i="3"/>
  <c r="G70" i="3"/>
  <c r="L69" i="3"/>
  <c r="K69" i="3"/>
  <c r="J69" i="3"/>
  <c r="I69" i="3"/>
  <c r="H69" i="3"/>
  <c r="G69" i="3"/>
  <c r="L68" i="3"/>
  <c r="K68" i="3"/>
  <c r="J68" i="3"/>
  <c r="I68" i="3"/>
  <c r="H68" i="3"/>
  <c r="G68" i="3"/>
  <c r="L67" i="3"/>
  <c r="K67" i="3"/>
  <c r="J67" i="3"/>
  <c r="I67" i="3"/>
  <c r="H67" i="3"/>
  <c r="G67" i="3"/>
  <c r="L66" i="3"/>
  <c r="K66" i="3"/>
  <c r="J66" i="3"/>
  <c r="I66" i="3"/>
  <c r="H66" i="3"/>
  <c r="G66" i="3"/>
  <c r="L65" i="3"/>
  <c r="K65" i="3"/>
  <c r="J65" i="3"/>
  <c r="I65" i="3"/>
  <c r="H65" i="3"/>
  <c r="G65" i="3"/>
  <c r="L64" i="3"/>
  <c r="K64" i="3"/>
  <c r="J64" i="3"/>
  <c r="I64" i="3"/>
  <c r="H64" i="3"/>
  <c r="G64" i="3"/>
  <c r="L63" i="3"/>
  <c r="K63" i="3"/>
  <c r="J63" i="3"/>
  <c r="I63" i="3"/>
  <c r="H63" i="3"/>
  <c r="G63" i="3"/>
  <c r="L62" i="3"/>
  <c r="K62" i="3"/>
  <c r="J62" i="3"/>
  <c r="I62" i="3"/>
  <c r="H62" i="3"/>
  <c r="G62" i="3"/>
  <c r="L61" i="3"/>
  <c r="K61" i="3"/>
  <c r="J61" i="3"/>
  <c r="I61" i="3"/>
  <c r="H61" i="3"/>
  <c r="G61" i="3"/>
  <c r="L60" i="3"/>
  <c r="K60" i="3"/>
  <c r="J60" i="3"/>
  <c r="I60" i="3"/>
  <c r="H60" i="3"/>
  <c r="G60" i="3"/>
  <c r="L59" i="3"/>
  <c r="K59" i="3"/>
  <c r="J59" i="3"/>
  <c r="I59" i="3"/>
  <c r="H59" i="3"/>
  <c r="G59" i="3"/>
  <c r="L58" i="3"/>
  <c r="K58" i="3"/>
  <c r="J58" i="3"/>
  <c r="I58" i="3"/>
  <c r="H58" i="3"/>
  <c r="G58" i="3"/>
  <c r="L57" i="3"/>
  <c r="K57" i="3"/>
  <c r="J57" i="3"/>
  <c r="I57" i="3"/>
  <c r="H57" i="3"/>
  <c r="G57" i="3"/>
  <c r="L56" i="3"/>
  <c r="K56" i="3"/>
  <c r="J56" i="3"/>
  <c r="I56" i="3"/>
  <c r="H56" i="3"/>
  <c r="G56" i="3"/>
  <c r="L55" i="3"/>
  <c r="K55" i="3"/>
  <c r="J55" i="3"/>
  <c r="I55" i="3"/>
  <c r="H55" i="3"/>
  <c r="G55" i="3"/>
  <c r="L54" i="3"/>
  <c r="K54" i="3"/>
  <c r="J54" i="3"/>
  <c r="I54" i="3"/>
  <c r="H54" i="3"/>
  <c r="G54" i="3"/>
  <c r="L53" i="3"/>
  <c r="K53" i="3"/>
  <c r="J53" i="3"/>
  <c r="I53" i="3"/>
  <c r="H53" i="3"/>
  <c r="G53" i="3"/>
  <c r="L52" i="3"/>
  <c r="K52" i="3"/>
  <c r="J52" i="3"/>
  <c r="I52" i="3"/>
  <c r="H52" i="3"/>
  <c r="G52" i="3"/>
  <c r="L51" i="3"/>
  <c r="K51" i="3"/>
  <c r="J51" i="3"/>
  <c r="I51" i="3"/>
  <c r="H51" i="3"/>
  <c r="G51" i="3"/>
  <c r="L50" i="3"/>
  <c r="K50" i="3"/>
  <c r="J50" i="3"/>
  <c r="I50" i="3"/>
  <c r="H50" i="3"/>
  <c r="G50" i="3"/>
  <c r="L49" i="3"/>
  <c r="K49" i="3"/>
  <c r="J49" i="3"/>
  <c r="I49" i="3"/>
  <c r="H49" i="3"/>
  <c r="G49" i="3"/>
  <c r="L48" i="3"/>
  <c r="K48" i="3"/>
  <c r="J48" i="3"/>
  <c r="I48" i="3"/>
  <c r="H48" i="3"/>
  <c r="G48" i="3"/>
  <c r="L47" i="3"/>
  <c r="K47" i="3"/>
  <c r="J47" i="3"/>
  <c r="I47" i="3"/>
  <c r="H47" i="3"/>
  <c r="G47" i="3"/>
  <c r="L46" i="3"/>
  <c r="K46" i="3"/>
  <c r="J46" i="3"/>
  <c r="I46" i="3"/>
  <c r="H46" i="3"/>
  <c r="G46"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G8" i="3"/>
  <c r="F8" i="3"/>
  <c r="G11" i="15"/>
  <c r="J11" i="15"/>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9" i="15"/>
  <c r="J18" i="15"/>
  <c r="J1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F74" i="3" l="1"/>
  <c r="F73" i="3"/>
  <c r="F72" i="3"/>
  <c r="F71" i="3"/>
  <c r="F70" i="3"/>
  <c r="F69" i="3"/>
  <c r="F68" i="3"/>
  <c r="F67" i="3"/>
  <c r="F66" i="3"/>
  <c r="F65" i="3"/>
  <c r="F64" i="3"/>
  <c r="F63" i="3"/>
  <c r="F62" i="3"/>
  <c r="F61" i="3"/>
  <c r="F60" i="3"/>
  <c r="F59" i="3"/>
  <c r="F58" i="3"/>
  <c r="F57" i="3"/>
  <c r="F56" i="3"/>
  <c r="F55" i="3"/>
  <c r="F54" i="3"/>
  <c r="F53" i="3"/>
  <c r="F52" i="3"/>
  <c r="E74" i="3"/>
  <c r="E73" i="3"/>
  <c r="E72" i="3"/>
  <c r="E71" i="3"/>
  <c r="E70" i="3"/>
  <c r="E69" i="3"/>
  <c r="E68" i="3"/>
  <c r="E67" i="3"/>
  <c r="E66" i="3"/>
  <c r="E65" i="3"/>
  <c r="E64" i="3"/>
  <c r="E63" i="3"/>
  <c r="E62" i="3"/>
  <c r="E61" i="3"/>
  <c r="E60" i="3"/>
  <c r="E59" i="3"/>
  <c r="E58" i="3"/>
  <c r="E57" i="3"/>
  <c r="E56" i="3"/>
  <c r="E55" i="3"/>
  <c r="E54" i="3"/>
  <c r="E53" i="3"/>
  <c r="E5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J16" i="15" l="1"/>
  <c r="F83" i="3" s="1"/>
  <c r="G16" i="15"/>
  <c r="E83" i="3" s="1"/>
  <c r="G42" i="1"/>
  <c r="E32" i="3" s="1"/>
  <c r="G43" i="1"/>
  <c r="E33" i="3" s="1"/>
  <c r="G44" i="1"/>
  <c r="E34" i="3" s="1"/>
  <c r="G45" i="1"/>
  <c r="E35" i="3" s="1"/>
  <c r="G47" i="1"/>
  <c r="G46" i="1"/>
  <c r="E36" i="3" s="1"/>
  <c r="G41" i="1"/>
  <c r="E31" i="3" s="1"/>
  <c r="G40" i="1"/>
  <c r="E30" i="3" s="1"/>
  <c r="G39" i="1"/>
  <c r="E29" i="3" s="1"/>
  <c r="G38" i="1"/>
  <c r="E28" i="3" s="1"/>
  <c r="G37" i="1"/>
  <c r="E27" i="3" s="1"/>
  <c r="G36" i="1"/>
  <c r="E26" i="3" s="1"/>
  <c r="G35" i="1"/>
  <c r="E25" i="3" s="1"/>
  <c r="G34" i="1"/>
  <c r="E24" i="3" s="1"/>
  <c r="G33" i="1"/>
  <c r="E23" i="3" s="1"/>
  <c r="G32" i="1"/>
  <c r="E22" i="3" s="1"/>
  <c r="G31" i="1"/>
  <c r="E21" i="3" s="1"/>
  <c r="G30" i="1"/>
  <c r="E20" i="3" s="1"/>
  <c r="G29" i="1"/>
  <c r="E19" i="3" s="1"/>
  <c r="G28" i="1"/>
  <c r="E18" i="3" s="1"/>
  <c r="M11" i="1"/>
  <c r="P11" i="1"/>
  <c r="F51" i="3"/>
  <c r="F50" i="3"/>
  <c r="F49" i="3"/>
  <c r="F48" i="3"/>
  <c r="F47" i="3"/>
  <c r="F46" i="3"/>
  <c r="E51" i="3"/>
  <c r="E50" i="3"/>
  <c r="E49" i="3"/>
  <c r="E48" i="3"/>
  <c r="E47" i="3"/>
  <c r="E46" i="3"/>
  <c r="C4" i="12"/>
  <c r="C12" i="12" l="1"/>
  <c r="D25" i="12"/>
  <c r="D26" i="12"/>
  <c r="D24" i="12"/>
  <c r="C23" i="12"/>
  <c r="D23" i="12"/>
  <c r="C25" i="12"/>
  <c r="C24" i="12"/>
  <c r="C26" i="12"/>
  <c r="C14" i="12"/>
  <c r="C15" i="12"/>
  <c r="C13" i="12"/>
  <c r="D21" i="12"/>
  <c r="D22" i="12"/>
  <c r="C22" i="12"/>
  <c r="C21" i="12"/>
  <c r="C11" i="12"/>
  <c r="C10" i="12"/>
  <c r="C38" i="12"/>
  <c r="C32" i="12"/>
  <c r="D38" i="12"/>
  <c r="D37" i="12"/>
  <c r="C37" i="12"/>
  <c r="C31" i="12"/>
  <c r="C20" i="12"/>
  <c r="D20" i="12"/>
  <c r="C9" i="12"/>
  <c r="P17" i="1"/>
  <c r="H8" i="3" s="1"/>
  <c r="M17" i="1"/>
  <c r="G18" i="1" l="1"/>
  <c r="E9" i="3" s="1"/>
  <c r="G19" i="1"/>
  <c r="E10" i="3" s="1"/>
  <c r="G20" i="1"/>
  <c r="E11" i="3" s="1"/>
  <c r="G21" i="1"/>
  <c r="G22" i="1"/>
  <c r="E12" i="3" s="1"/>
  <c r="G23" i="1"/>
  <c r="E13" i="3" s="1"/>
  <c r="G24" i="1"/>
  <c r="E14" i="3" s="1"/>
  <c r="G25" i="1"/>
  <c r="E15" i="3" s="1"/>
  <c r="G26" i="1"/>
  <c r="E16" i="3" s="1"/>
  <c r="G27" i="1"/>
  <c r="E17" i="3" s="1"/>
  <c r="G17" i="1"/>
  <c r="E8" i="3" s="1"/>
</calcChain>
</file>

<file path=xl/sharedStrings.xml><?xml version="1.0" encoding="utf-8"?>
<sst xmlns="http://schemas.openxmlformats.org/spreadsheetml/2006/main" count="562" uniqueCount="166">
  <si>
    <t>Contents</t>
  </si>
  <si>
    <t>This workbook contains the following tabs:</t>
  </si>
  <si>
    <t>Tab Name</t>
  </si>
  <si>
    <t>Required Data Entry?</t>
  </si>
  <si>
    <t>Tab Purpose</t>
  </si>
  <si>
    <t>Reference Tables</t>
  </si>
  <si>
    <t>No</t>
  </si>
  <si>
    <t>This tab contains reference tables with the Insurer Org IDs, Advanced Network Org IDs and summaries of the measure specifications.</t>
  </si>
  <si>
    <t>Commercial - 2024</t>
  </si>
  <si>
    <t>Yes</t>
  </si>
  <si>
    <t>This tab is for insurers to submit 2024 commerical quality measure performance at the insurer level and by Advanced Network for the three Phase 1 and three phase 2 Quality Benchmark measures.</t>
  </si>
  <si>
    <t>Medicare Advantage - 2024</t>
  </si>
  <si>
    <t>This tab is for insurers to submit 2024 Medicare Advantage quality measure performance at the insurer level and by Advanced Network for the two Quality Benchmark measure that apply to the Medicare Advantage market.</t>
  </si>
  <si>
    <t>Mandatory Questions</t>
  </si>
  <si>
    <t>Insurers must answer questions on their data submission to ensure the submission is in alignment with the specifications outlined in the Implementation Manual.</t>
  </si>
  <si>
    <t>Validation by Market</t>
  </si>
  <si>
    <r>
      <t>This tab uses insurer-provided information from the Commercial and Medicare Advantage tabs to flag potentia</t>
    </r>
    <r>
      <rPr>
        <strike/>
        <sz val="11"/>
        <rFont val="Calibri"/>
        <family val="2"/>
        <scheme val="minor"/>
      </rPr>
      <t>i</t>
    </r>
    <r>
      <rPr>
        <sz val="11"/>
        <rFont val="Calibri"/>
        <family val="2"/>
        <scheme val="minor"/>
      </rPr>
      <t>lly aberrant rates and/or numerators and denominators.  These summary tables are intended to help insurers validate their data prior to submission.
Insurers are not required to input any data in this tab.  Insurers should review this tab prior to submitting this file to ensure data are correct.</t>
    </r>
  </si>
  <si>
    <t>Validation by Advanced Network</t>
  </si>
  <si>
    <t>This tab uses insurer-provided information from the Commercial and Medicare Advantage tabs to flag potentially aberrant rates and/or numerators and denominators.  These summary tables are intended to help insurers validate their data prior to submission.
Insurers are not required to input any data in this tab.  Insurers should review this tab prior to submitting this file to ensure data are correct.</t>
  </si>
  <si>
    <t>Insurance Carrier Organizational ID</t>
  </si>
  <si>
    <t>Insurer</t>
  </si>
  <si>
    <t>Aetna Health &amp; Life</t>
  </si>
  <si>
    <t>Anthem</t>
  </si>
  <si>
    <t>Cigna</t>
  </si>
  <si>
    <t>ConnectiCare</t>
  </si>
  <si>
    <t>UnitedHealthcare</t>
  </si>
  <si>
    <t>Wellcare</t>
  </si>
  <si>
    <t>Advanced Network Org ID</t>
  </si>
  <si>
    <t>Advanced Network</t>
  </si>
  <si>
    <t>Privia Quality Network of Connecticut (PQN CT) (formerly Community Medical Group)</t>
  </si>
  <si>
    <t>Connecticut Children's Care Network</t>
  </si>
  <si>
    <t>Connecticut State Medical Society IPA</t>
  </si>
  <si>
    <t>Hartford Healthcare Integrated Care Partners</t>
  </si>
  <si>
    <t>NA</t>
  </si>
  <si>
    <t>Northeast Medical Group</t>
  </si>
  <si>
    <t>Senior Care Network of Connecticut (dba Advantage Plus Network – Connecticut)</t>
  </si>
  <si>
    <t>Prospect Connecticut Medical Foundation Inc. (dba Prospect Medical, Prospect Health Services, Prospect Holdings)</t>
  </si>
  <si>
    <t>Southern New England Health Care Organization (aka SoNE Health)</t>
  </si>
  <si>
    <t>Value Care Alliance</t>
  </si>
  <si>
    <t>Charter Oak Health Center</t>
  </si>
  <si>
    <t>CIFC Greater Danbury Community Health Center</t>
  </si>
  <si>
    <t>Community Health and Wellness Center of Greater Torrington</t>
  </si>
  <si>
    <t>Community Health Center</t>
  </si>
  <si>
    <t>Community Health Services</t>
  </si>
  <si>
    <t>Cornell Scott Hill Health Center</t>
  </si>
  <si>
    <t>Fair Haven Community Health Center</t>
  </si>
  <si>
    <t>Family Centers</t>
  </si>
  <si>
    <t>First Choice Community Health Centers</t>
  </si>
  <si>
    <t>Generations Family Health Center</t>
  </si>
  <si>
    <t>Norwalk Community Health Center</t>
  </si>
  <si>
    <t>Optimus Health Care, Inc.</t>
  </si>
  <si>
    <t>Southwest Community Health Center, Inc.</t>
  </si>
  <si>
    <t>Stamford Health Medical Group</t>
  </si>
  <si>
    <t>Starling Physicians</t>
  </si>
  <si>
    <t>UConn Medical Group</t>
  </si>
  <si>
    <t>United Community and Family Services</t>
  </si>
  <si>
    <t>Westchester Medical Group PLLC (dba WestMed)</t>
  </si>
  <si>
    <t>Wheeler Clinic</t>
  </si>
  <si>
    <t>Yale Medicine</t>
  </si>
  <si>
    <t>InterCommunity Health Care</t>
  </si>
  <si>
    <t>Trinity Health, Inc.</t>
  </si>
  <si>
    <t>Western Connecticut Health Network (WCHN) Physician Hospital Organization</t>
  </si>
  <si>
    <t>Measure</t>
  </si>
  <si>
    <t>Description</t>
  </si>
  <si>
    <t>Steward</t>
  </si>
  <si>
    <t>Data Source</t>
  </si>
  <si>
    <t>Technical Specifications</t>
  </si>
  <si>
    <r>
      <t xml:space="preserve">Asthma Medication Ratio
</t>
    </r>
    <r>
      <rPr>
        <i/>
        <sz val="11"/>
        <color theme="1"/>
        <rFont val="Calibri"/>
        <family val="2"/>
        <scheme val="minor"/>
      </rPr>
      <t>(Ages 5-18 and Ages 19-64)</t>
    </r>
  </si>
  <si>
    <t>Percentage of patients (ages 5–18 and 19-64 years of age) who were identified as having persistent asthma and had a ratio of controller medications to total asthma medications of 0.50 or greater during the measurement year</t>
  </si>
  <si>
    <t>NCQA</t>
  </si>
  <si>
    <t>Admin</t>
  </si>
  <si>
    <t>NCQA-HEDIS® MY 2024</t>
  </si>
  <si>
    <t>Child and Adolescent Well-Care Visits</t>
  </si>
  <si>
    <t>Percentage of patients 3-21 years of age who had at least one comprehensive well-care visit with a PCP or an OB/GYN practitioner during the measurement year</t>
  </si>
  <si>
    <t>Controlling High Blood Pressure</t>
  </si>
  <si>
    <t>Percentage of patients 18-85 years of age who had a diagnosis of hypertension and whose blood pressure was adequately controlled (&lt;140/90 mm Hg) during the measurement year</t>
  </si>
  <si>
    <t>Admin/Clinical Data</t>
  </si>
  <si>
    <t>Follow-up After Emergency Department Visit for Mental Illness (7-day)</t>
  </si>
  <si>
    <t>The percentage of emergency department (ED) visits for patients 6 years of age and older with a principal diagnosis of mental illness or intentional self-harm who had a follow-up visit for mental illness within 7 days after the ED visit</t>
  </si>
  <si>
    <t>Follow-up After Hospitalization for Mental Illness (7-day)</t>
  </si>
  <si>
    <t>The percentage of dischages for patients 6 years of age and older who were hospitalized for treatment of selected mental illness or intentional self-harm diagnoses who had a follow-up visit with a mental health provider within 7 days after discharge</t>
  </si>
  <si>
    <t>Glycemic Status Assessment for Patients with Diabetes: Glycemic Status &gt; 9.0%</t>
  </si>
  <si>
    <t>Percentage of patients 18-75 years of age with diabetes (types 1 and 2) whose hemoglobin A1c (HbA1c) was at &gt; 9.0% during the measurement period</t>
  </si>
  <si>
    <r>
      <rPr>
        <b/>
        <i/>
        <sz val="11"/>
        <color theme="1"/>
        <rFont val="Calibri"/>
        <family val="2"/>
        <scheme val="minor"/>
      </rPr>
      <t>Note</t>
    </r>
    <r>
      <rPr>
        <i/>
        <sz val="11"/>
        <color theme="1"/>
        <rFont val="Calibri"/>
        <family val="2"/>
        <scheme val="minor"/>
      </rPr>
      <t>: For full measure specifications please see NCQA HEDIS specifications.</t>
    </r>
  </si>
  <si>
    <t>Connecticut</t>
  </si>
  <si>
    <t>Commercial Quality Measure Performance Submission Template - 2024</t>
  </si>
  <si>
    <t>Black = Payer-reported data </t>
  </si>
  <si>
    <t>Blue = OHS-calculated data </t>
  </si>
  <si>
    <t>Insurer Commercial Performance</t>
  </si>
  <si>
    <t>Phase 1 Measures</t>
  </si>
  <si>
    <t>Phase 2 Measures</t>
  </si>
  <si>
    <t>Insurer Org ID</t>
  </si>
  <si>
    <t>Performance Period Beginning Date</t>
  </si>
  <si>
    <t>Performance Period End Date</t>
  </si>
  <si>
    <t>Asthma Medication Ratio (Ages 5-18) - Numerator</t>
  </si>
  <si>
    <t>Asthma Medication Ratio (Ages 5-18) - Denominator</t>
  </si>
  <si>
    <t>Asthma Medication Ratio (Ages 5-18) - Performance</t>
  </si>
  <si>
    <t>Asthma Medication Ratio (Ages 19-64) - Numerator</t>
  </si>
  <si>
    <t>Asthma Medication Ratio (Ages 19-64) - Denominator</t>
  </si>
  <si>
    <t>Asthma Medication Ratio (Ages 19-64) - Performance</t>
  </si>
  <si>
    <t>Controlling High Blood Pressure - Numerator</t>
  </si>
  <si>
    <t>Controlling High Blood Pressure - Denominator</t>
  </si>
  <si>
    <t>Controlling High Blood Pressure - Performance</t>
  </si>
  <si>
    <t>Glycemic Status Assessment for Patients with Diabetes: Glycemic Status &gt; 9.0% - Numerator</t>
  </si>
  <si>
    <t>Glycemic Status Assessment for Patients with Diabetes: Glycemic Status &gt; 9.0% - Denominator</t>
  </si>
  <si>
    <t>Glycemic Status Assessment for Patients with Diabetes: Glycemic Status &gt; 9.0% - Performance</t>
  </si>
  <si>
    <t>Child and Adolescent Well-Care Visits - Numerator</t>
  </si>
  <si>
    <t>Child and Adolescent Well-Care Visits - Denominator</t>
  </si>
  <si>
    <t>Child and Adolescent Well-Care Visits - Performance</t>
  </si>
  <si>
    <t>Follow-up After ED Visit for Mental Illness (7-day) - Numerator</t>
  </si>
  <si>
    <t>Follow-up After ED Visit for Mental Illness (7-day) - Denominator</t>
  </si>
  <si>
    <t>Follow-up After ED Visit for Mental Illness (7-day) - Performance</t>
  </si>
  <si>
    <t>Follow-up After Hospitalization for Mental Illness (7-day) - Numerator</t>
  </si>
  <si>
    <t>Follow-up After Hospitalization for Mental Illness (7-day) - Denominator</t>
  </si>
  <si>
    <t>Follow-up After Hospitalization for Mental Illness (7-day) - Performance</t>
  </si>
  <si>
    <t>Advanced Network Commercial Performance</t>
  </si>
  <si>
    <t>Medicare Advantage Quality Measure Performance Submission Template - 2024</t>
  </si>
  <si>
    <t>Insurer Medicare Advantage Performance</t>
  </si>
  <si>
    <t>Advanced Network Medicare Advantage Performance</t>
  </si>
  <si>
    <t>Contact Name:</t>
  </si>
  <si>
    <t>[Input Required]</t>
  </si>
  <si>
    <t>Contact Email:</t>
  </si>
  <si>
    <t xml:space="preserve">Insurer Org ID: </t>
  </si>
  <si>
    <t>[Input Required, see Insurer Org ID list in Reference Tables tab]</t>
  </si>
  <si>
    <r>
      <rPr>
        <b/>
        <sz val="11"/>
        <color theme="1"/>
        <rFont val="Calibri"/>
        <family val="2"/>
        <scheme val="minor"/>
      </rPr>
      <t>Mandatory Questions</t>
    </r>
    <r>
      <rPr>
        <sz val="11"/>
        <color theme="1"/>
        <rFont val="Calibri"/>
        <family val="2"/>
        <scheme val="minor"/>
      </rPr>
      <t xml:space="preserve"> </t>
    </r>
    <r>
      <rPr>
        <sz val="11"/>
        <color rgb="FFFF0000"/>
        <rFont val="Calibri"/>
        <family val="2"/>
        <scheme val="minor"/>
      </rPr>
      <t>[All questions must be answered]</t>
    </r>
  </si>
  <si>
    <t>Questions</t>
  </si>
  <si>
    <t>Response - 2024 Reporting</t>
  </si>
  <si>
    <t>Comments</t>
  </si>
  <si>
    <t>Did you submit performance according to the measure specifications included in the Implementation Manual?</t>
  </si>
  <si>
    <t>Are the data for the requested reporting period (January 1st - December 31st of the requested calendar year)? If no, please indicate the performance period in the Comments section.</t>
  </si>
  <si>
    <t>Did you submit performance both at the insurer level and at the Advanced Network level for the Commercial market? If no, please explain in the Comments section.</t>
  </si>
  <si>
    <t>Did you submit performance both at the insurer level and at the Advanced Network level for the Medicare Advantage market? If no, please explain in the Comments section.</t>
  </si>
  <si>
    <t>Did you submit performance for the Advanced Network's entire attributed population for a given market, as outlined in the measure specifications (not necessarily limited to Connecticut residents)?</t>
  </si>
  <si>
    <r>
      <rPr>
        <sz val="11"/>
        <color rgb="FF000000"/>
        <rFont val="Calibri"/>
        <scheme val="minor"/>
      </rPr>
      <t xml:space="preserve">Do the submitted commercial and Medicare Advantage data for Advanced Networks include all relevant clinical data for </t>
    </r>
    <r>
      <rPr>
        <i/>
        <sz val="11"/>
        <color rgb="FF000000"/>
        <rFont val="Calibri"/>
        <scheme val="minor"/>
      </rPr>
      <t xml:space="preserve">Glycemic Status Assessment for Patients with Diabetes: Glycemic Status &gt; 9.0% </t>
    </r>
    <r>
      <rPr>
        <sz val="11"/>
        <color rgb="FF000000"/>
        <rFont val="Calibri"/>
        <scheme val="minor"/>
      </rPr>
      <t xml:space="preserve">and </t>
    </r>
    <r>
      <rPr>
        <i/>
        <sz val="11"/>
        <color rgb="FF000000"/>
        <rFont val="Calibri"/>
        <scheme val="minor"/>
      </rPr>
      <t>Controlling High Blood Pressure</t>
    </r>
    <r>
      <rPr>
        <sz val="11"/>
        <color rgb="FF000000"/>
        <rFont val="Calibri"/>
        <scheme val="minor"/>
      </rPr>
      <t>? If no, please explain in the Comments section.</t>
    </r>
  </si>
  <si>
    <r>
      <rPr>
        <sz val="11"/>
        <color rgb="FF000000"/>
        <rFont val="Calibri"/>
        <scheme val="minor"/>
      </rPr>
      <t xml:space="preserve">Do the submitted commercial and Medicare Advantage data for </t>
    </r>
    <r>
      <rPr>
        <i/>
        <sz val="11"/>
        <color rgb="FF000000"/>
        <rFont val="Calibri"/>
        <scheme val="minor"/>
      </rPr>
      <t xml:space="preserve">Controlling High Blood Pressure </t>
    </r>
    <r>
      <rPr>
        <sz val="11"/>
        <color rgb="FF000000"/>
        <rFont val="Calibri"/>
        <scheme val="minor"/>
      </rPr>
      <t>represent the full population or a sample? Please answer for both insurer and Advanced Network level data and explain how you determined the sample in the Comments section (if applicable).</t>
    </r>
  </si>
  <si>
    <r>
      <rPr>
        <sz val="11"/>
        <color rgb="FF000000"/>
        <rFont val="Calibri"/>
        <scheme val="minor"/>
      </rPr>
      <t xml:space="preserve">Do the submitted commercial and Medicare Advantage data for </t>
    </r>
    <r>
      <rPr>
        <i/>
        <sz val="11"/>
        <color rgb="FF000000"/>
        <rFont val="Calibri"/>
        <scheme val="minor"/>
      </rPr>
      <t>Glycemic Status Assessment for Patients with Diabetes: Glycemic Status &gt; 9.0%</t>
    </r>
    <r>
      <rPr>
        <sz val="11"/>
        <color rgb="FF000000"/>
        <rFont val="Calibri"/>
        <scheme val="minor"/>
      </rPr>
      <t xml:space="preserve"> represent the full population or a sample? Please answer for both insurer and Advanced Network level data and explain how you determined the sample in the Comments section (if applicable).</t>
    </r>
  </si>
  <si>
    <t>Did you follow NCQA HEDIS MY 2024 specifications? If no, please indicate specifications used in the Comments section.</t>
  </si>
  <si>
    <t>Is there anything else you would like us to know about the data you submitted? If yes, please explain in the Comments section.</t>
  </si>
  <si>
    <r>
      <t xml:space="preserve">This tab uses the insurer-level data you submitted in the Commercial and Medicare Advantage quality measures tabs to check for potentially aberrant rates and numerators/denominators.  Please review the data in this tab prior to submission. </t>
    </r>
    <r>
      <rPr>
        <b/>
        <sz val="11"/>
        <color theme="1"/>
        <rFont val="Calibri"/>
        <family val="2"/>
        <scheme val="minor"/>
      </rPr>
      <t>Please note</t>
    </r>
    <r>
      <rPr>
        <sz val="11"/>
        <color theme="1"/>
        <rFont val="Calibri"/>
        <family val="2"/>
        <scheme val="minor"/>
      </rPr>
      <t>, this tab will not populate unless the Insurer Org ID has been entered in the Mandatory Questions tab.</t>
    </r>
  </si>
  <si>
    <t>Insurer Org ID:</t>
  </si>
  <si>
    <t>Table 1: Low Performance Rates - Commercial</t>
  </si>
  <si>
    <t>Performance rates of less than 40% (or above 60% for Glycemic Status &gt; 9.0%) are highlighted in red, indicating a potential error.</t>
  </si>
  <si>
    <t>Measure Name</t>
  </si>
  <si>
    <t>Performance Rate</t>
  </si>
  <si>
    <t>Asthma Medication Ratio (Ages 5-18)</t>
  </si>
  <si>
    <t>Asthma Medication Ratio (Ages 19-64)</t>
  </si>
  <si>
    <t>Follow-up After ED Visit for Mental Illness (7-day)</t>
  </si>
  <si>
    <t>Table 2: Potentially Aberrant Numerators/Denominators - Commercial</t>
  </si>
  <si>
    <t>Numerators and denominators less than 30 are highlighted in red, indicating a potential error.</t>
  </si>
  <si>
    <t>Numerator</t>
  </si>
  <si>
    <t>Denominator</t>
  </si>
  <si>
    <t>Table 3: Low Performance Rates - Medicare Advantage</t>
  </si>
  <si>
    <t>Performance rates of less than 40% (or 60% or higher for HbA1c Poor Control) are highlighted in red, indicating a potential error.</t>
  </si>
  <si>
    <t>Table 4: Potentially Aberrant Numerators/Denominators - Medicare Advantage</t>
  </si>
  <si>
    <r>
      <t xml:space="preserve">This tab uses the Advanced Network-level data you submitted in the Commercial and Medicare Advantage quality measures tabs to check for potentially aberrant rates and numerators/denominators.  Please review the data in this tab prior to submission. </t>
    </r>
    <r>
      <rPr>
        <b/>
        <sz val="11"/>
        <color theme="1"/>
        <rFont val="Calibri"/>
        <family val="2"/>
        <scheme val="minor"/>
      </rPr>
      <t>Please note</t>
    </r>
    <r>
      <rPr>
        <sz val="11"/>
        <color theme="1"/>
        <rFont val="Calibri"/>
        <family val="2"/>
        <scheme val="minor"/>
      </rPr>
      <t>, this tab will not populate unless the Insurer Org ID has been entered in the Mandatory Questions tab.</t>
    </r>
  </si>
  <si>
    <t>Table 1: Commercial Quality Measures - Low Performance Rates</t>
  </si>
  <si>
    <t>Market</t>
  </si>
  <si>
    <t>Advanced Network Name</t>
  </si>
  <si>
    <t xml:space="preserve">Glycemic Status Assessment for Patients with Diabetes: Glycemic Status &gt; 9.0% </t>
  </si>
  <si>
    <t>Commercial</t>
  </si>
  <si>
    <t>Table 2: Commercial Quality Measures - Potentially Aberrant Numerators/Denominators</t>
  </si>
  <si>
    <t>Numerators and denominators less than 30 are highlighted in red, indicating a potential error. (Note: OHS recognizes that numerators/denominators for FQHC-based Advanced Networks may be below 30).</t>
  </si>
  <si>
    <t>Table 3: Medicare Advantage Quality Measures - Low Performance Rates</t>
  </si>
  <si>
    <t>Medicare Advantage</t>
  </si>
  <si>
    <t>Table 4: Medicare Advantage Quality Measures - Potentially Aberrant Numerators/Denominators</t>
  </si>
  <si>
    <t>Numerators and denominators less than 30 are highlighted in red, indicating a potential error  (Note: OHS recognizes that numerators/denominators for FQHC-based Advanced Networks may be below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</si>
</sst>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sz val="11"/>
      <color theme="4"/>
      <name val="Calibri"/>
      <family val="2"/>
      <scheme val="minor"/>
    </font>
    <font>
      <u/>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i/>
      <sz val="11"/>
      <color theme="1"/>
      <name val="Calibri"/>
      <family val="2"/>
      <scheme val="minor"/>
    </font>
    <font>
      <strike/>
      <sz val="11"/>
      <name val="Calibri"/>
      <family val="2"/>
      <scheme val="minor"/>
    </font>
    <font>
      <b/>
      <sz val="11"/>
      <name val="Calibri"/>
      <family val="2"/>
      <scheme val="minor"/>
    </font>
    <font>
      <b/>
      <i/>
      <sz val="11"/>
      <color theme="1"/>
      <name val="Calibri"/>
      <family val="2"/>
      <scheme val="minor"/>
    </font>
    <font>
      <sz val="8"/>
      <name val="Calibri"/>
      <family val="2"/>
      <scheme val="minor"/>
    </font>
    <font>
      <sz val="11"/>
      <color rgb="FF000000"/>
      <name val="Calibri"/>
      <scheme val="minor"/>
    </font>
    <font>
      <i/>
      <sz val="11"/>
      <color rgb="FF000000"/>
      <name val="Calibri"/>
      <scheme val="minor"/>
    </font>
  </fonts>
  <fills count="11">
    <fill>
      <patternFill patternType="none"/>
    </fill>
    <fill>
      <patternFill patternType="gray125"/>
    </fill>
    <fill>
      <patternFill patternType="solid">
        <fgColor theme="4"/>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theme="4" tint="0.79998168889431442"/>
      </patternFill>
    </fill>
    <fill>
      <patternFill patternType="solid">
        <fgColor theme="0"/>
        <bgColor theme="4" tint="0.79998168889431442"/>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style="thin">
        <color theme="4"/>
      </top>
      <bottom/>
      <diagonal/>
    </border>
    <border>
      <left style="thin">
        <color indexed="64"/>
      </left>
      <right/>
      <top/>
      <bottom/>
      <diagonal/>
    </border>
    <border>
      <left style="medium">
        <color indexed="64"/>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thin">
        <color theme="4" tint="0.39997558519241921"/>
      </bottom>
      <diagonal/>
    </border>
    <border>
      <left/>
      <right style="thin">
        <color indexed="64"/>
      </right>
      <top/>
      <bottom/>
      <diagonal/>
    </border>
    <border>
      <left/>
      <right style="thin">
        <color indexed="64"/>
      </right>
      <top style="thin">
        <color theme="4"/>
      </top>
      <bottom/>
      <diagonal/>
    </border>
  </borders>
  <cellStyleXfs count="2">
    <xf numFmtId="0" fontId="0" fillId="0" borderId="0"/>
    <xf numFmtId="9" fontId="1" fillId="0" borderId="0" applyFont="0" applyFill="0" applyBorder="0" applyAlignment="0" applyProtection="0"/>
  </cellStyleXfs>
  <cellXfs count="151">
    <xf numFmtId="0" fontId="0" fillId="0" borderId="0" xfId="0"/>
    <xf numFmtId="0" fontId="4" fillId="0" borderId="0" xfId="0" applyFont="1"/>
    <xf numFmtId="0" fontId="5" fillId="0" borderId="0" xfId="0" applyFont="1"/>
    <xf numFmtId="0" fontId="0" fillId="0" borderId="2" xfId="0" applyBorder="1"/>
    <xf numFmtId="0" fontId="3" fillId="0" borderId="0" xfId="0" applyFont="1"/>
    <xf numFmtId="0" fontId="2" fillId="2" borderId="2" xfId="0" applyFont="1" applyFill="1" applyBorder="1"/>
    <xf numFmtId="0" fontId="2" fillId="4" borderId="2" xfId="0" applyFont="1" applyFill="1" applyBorder="1" applyAlignment="1">
      <alignment wrapText="1"/>
    </xf>
    <xf numFmtId="9" fontId="0" fillId="0" borderId="2" xfId="1" applyFont="1" applyBorder="1"/>
    <xf numFmtId="0" fontId="7" fillId="0" borderId="0" xfId="0" applyFont="1"/>
    <xf numFmtId="0" fontId="8" fillId="0" borderId="0" xfId="0" applyFont="1"/>
    <xf numFmtId="0" fontId="9" fillId="0" borderId="0" xfId="0" applyFont="1"/>
    <xf numFmtId="0" fontId="11" fillId="0" borderId="0" xfId="0" applyFont="1"/>
    <xf numFmtId="0" fontId="13" fillId="0" borderId="0" xfId="0" applyFont="1"/>
    <xf numFmtId="0" fontId="0" fillId="0" borderId="7" xfId="0" applyBorder="1" applyAlignment="1">
      <alignment horizontal="center"/>
    </xf>
    <xf numFmtId="1" fontId="0" fillId="0" borderId="8" xfId="0" applyNumberFormat="1" applyBorder="1" applyAlignment="1">
      <alignment horizontal="center" wrapText="1"/>
    </xf>
    <xf numFmtId="0" fontId="0" fillId="0" borderId="2" xfId="0" applyBorder="1" applyAlignment="1">
      <alignment horizontal="left" vertical="center" wrapText="1"/>
    </xf>
    <xf numFmtId="0" fontId="2" fillId="2" borderId="5" xfId="0" applyFont="1" applyFill="1" applyBorder="1" applyAlignment="1">
      <alignment horizontal="center" wrapText="1"/>
    </xf>
    <xf numFmtId="0" fontId="2" fillId="2" borderId="4" xfId="0" applyFont="1" applyFill="1" applyBorder="1" applyAlignment="1">
      <alignment horizontal="center" wrapText="1"/>
    </xf>
    <xf numFmtId="0" fontId="2" fillId="2" borderId="6" xfId="0" applyFont="1" applyFill="1" applyBorder="1" applyAlignment="1">
      <alignment horizontal="center" wrapText="1"/>
    </xf>
    <xf numFmtId="0" fontId="0" fillId="7" borderId="2" xfId="0" applyFill="1" applyBorder="1"/>
    <xf numFmtId="0" fontId="0" fillId="0" borderId="7" xfId="0" applyBorder="1" applyAlignment="1">
      <alignment horizontal="left" vertical="center" wrapText="1"/>
    </xf>
    <xf numFmtId="0" fontId="0" fillId="0" borderId="9" xfId="0" applyBorder="1" applyAlignment="1">
      <alignment horizontal="left" vertical="center" wrapText="1"/>
    </xf>
    <xf numFmtId="164" fontId="6" fillId="0" borderId="0" xfId="1" applyNumberFormat="1" applyFont="1" applyBorder="1" applyAlignment="1">
      <alignment horizontal="center"/>
    </xf>
    <xf numFmtId="1" fontId="0" fillId="0" borderId="2" xfId="1" applyNumberFormat="1" applyFont="1" applyBorder="1"/>
    <xf numFmtId="0" fontId="0" fillId="0" borderId="2" xfId="0" applyBorder="1" applyAlignment="1">
      <alignment horizontal="center"/>
    </xf>
    <xf numFmtId="0" fontId="0" fillId="3" borderId="12" xfId="0" applyFill="1" applyBorder="1"/>
    <xf numFmtId="0" fontId="4" fillId="3" borderId="15" xfId="0" applyFont="1" applyFill="1" applyBorder="1" applyAlignment="1">
      <alignment horizontal="center" wrapText="1"/>
    </xf>
    <xf numFmtId="0" fontId="4" fillId="6" borderId="0" xfId="0" applyFont="1" applyFill="1" applyAlignment="1">
      <alignment horizontal="center" wrapText="1"/>
    </xf>
    <xf numFmtId="164" fontId="6" fillId="0" borderId="19" xfId="1" applyNumberFormat="1" applyFont="1" applyBorder="1" applyAlignment="1">
      <alignment horizontal="center"/>
    </xf>
    <xf numFmtId="164" fontId="6" fillId="0" borderId="16" xfId="1" applyNumberFormat="1" applyFont="1" applyBorder="1" applyAlignment="1">
      <alignment horizontal="center"/>
    </xf>
    <xf numFmtId="1" fontId="0" fillId="0" borderId="2" xfId="0" applyNumberFormat="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left" vertical="center"/>
    </xf>
    <xf numFmtId="14" fontId="0" fillId="0" borderId="0" xfId="0" applyNumberFormat="1"/>
    <xf numFmtId="1" fontId="0" fillId="0" borderId="0" xfId="0" applyNumberFormat="1"/>
    <xf numFmtId="0" fontId="4" fillId="8" borderId="5" xfId="0" applyFont="1" applyFill="1" applyBorder="1" applyAlignment="1">
      <alignment horizontal="center"/>
    </xf>
    <xf numFmtId="0" fontId="4" fillId="8" borderId="6" xfId="0" applyFont="1" applyFill="1" applyBorder="1" applyAlignment="1">
      <alignment horizontal="center"/>
    </xf>
    <xf numFmtId="0" fontId="0" fillId="0" borderId="9" xfId="0" applyBorder="1" applyAlignment="1">
      <alignment horizontal="center"/>
    </xf>
    <xf numFmtId="1" fontId="0" fillId="0" borderId="10" xfId="0" applyNumberFormat="1" applyBorder="1" applyAlignment="1">
      <alignment horizontal="center" wrapText="1"/>
    </xf>
    <xf numFmtId="0" fontId="4" fillId="8" borderId="5" xfId="0" applyFont="1" applyFill="1" applyBorder="1" applyAlignment="1">
      <alignment horizontal="center" wrapText="1"/>
    </xf>
    <xf numFmtId="0" fontId="2" fillId="8" borderId="5" xfId="0" applyFont="1" applyFill="1" applyBorder="1" applyAlignment="1">
      <alignment horizontal="center" wrapText="1"/>
    </xf>
    <xf numFmtId="0" fontId="2" fillId="8" borderId="4" xfId="0" applyFont="1" applyFill="1" applyBorder="1" applyAlignment="1">
      <alignment horizontal="center" wrapText="1"/>
    </xf>
    <xf numFmtId="0" fontId="2" fillId="8" borderId="6" xfId="0" applyFont="1" applyFill="1" applyBorder="1" applyAlignment="1">
      <alignment horizontal="center" wrapText="1"/>
    </xf>
    <xf numFmtId="0" fontId="0" fillId="0" borderId="2" xfId="0" applyBorder="1" applyAlignment="1">
      <alignment horizontal="center" vertical="center" wrapText="1"/>
    </xf>
    <xf numFmtId="1" fontId="0" fillId="0" borderId="8" xfId="0" applyNumberFormat="1" applyBorder="1" applyAlignment="1">
      <alignment horizontal="left" vertical="center" wrapText="1"/>
    </xf>
    <xf numFmtId="0" fontId="0" fillId="0" borderId="3" xfId="0" applyBorder="1" applyAlignment="1">
      <alignment horizontal="center" vertical="center" wrapText="1"/>
    </xf>
    <xf numFmtId="1" fontId="0" fillId="0" borderId="10" xfId="0" applyNumberFormat="1" applyBorder="1" applyAlignment="1">
      <alignment horizontal="left" vertical="center" wrapText="1"/>
    </xf>
    <xf numFmtId="0" fontId="11" fillId="0" borderId="0" xfId="0" applyFont="1" applyAlignment="1">
      <alignment horizontal="left" vertical="center"/>
    </xf>
    <xf numFmtId="1" fontId="0" fillId="0" borderId="8" xfId="0" applyNumberFormat="1" applyBorder="1" applyAlignment="1">
      <alignment horizontal="center" vertical="center" wrapText="1"/>
    </xf>
    <xf numFmtId="2" fontId="4" fillId="6" borderId="12" xfId="0" applyNumberFormat="1" applyFont="1" applyFill="1" applyBorder="1" applyAlignment="1">
      <alignment horizontal="center" wrapText="1"/>
    </xf>
    <xf numFmtId="2" fontId="4" fillId="6" borderId="13" xfId="0" applyNumberFormat="1" applyFont="1" applyFill="1" applyBorder="1" applyAlignment="1">
      <alignment horizontal="center" wrapText="1"/>
    </xf>
    <xf numFmtId="0" fontId="4" fillId="6" borderId="14" xfId="0" applyFont="1" applyFill="1" applyBorder="1" applyAlignment="1">
      <alignment horizontal="center" wrapText="1"/>
    </xf>
    <xf numFmtId="0" fontId="4" fillId="6" borderId="12" xfId="0" applyFont="1" applyFill="1" applyBorder="1" applyAlignment="1">
      <alignment horizontal="center" wrapText="1"/>
    </xf>
    <xf numFmtId="0" fontId="4" fillId="6" borderId="13" xfId="0" applyFont="1" applyFill="1" applyBorder="1" applyAlignment="1">
      <alignment horizontal="center" wrapText="1"/>
    </xf>
    <xf numFmtId="164" fontId="6" fillId="0" borderId="22" xfId="1" applyNumberFormat="1" applyFont="1" applyBorder="1" applyAlignment="1">
      <alignment horizontal="center"/>
    </xf>
    <xf numFmtId="0" fontId="4" fillId="8" borderId="14" xfId="0" applyFont="1" applyFill="1" applyBorder="1" applyAlignment="1">
      <alignment horizontal="center" wrapText="1"/>
    </xf>
    <xf numFmtId="0" fontId="4" fillId="8" borderId="12" xfId="0" applyFont="1" applyFill="1" applyBorder="1" applyAlignment="1">
      <alignment horizontal="center" wrapText="1"/>
    </xf>
    <xf numFmtId="0" fontId="4" fillId="8" borderId="13" xfId="0" applyFont="1" applyFill="1" applyBorder="1" applyAlignment="1">
      <alignment horizontal="center" wrapText="1"/>
    </xf>
    <xf numFmtId="0" fontId="4" fillId="8" borderId="0" xfId="0" applyFont="1" applyFill="1" applyAlignment="1">
      <alignment horizontal="center" wrapText="1"/>
    </xf>
    <xf numFmtId="0" fontId="2" fillId="8" borderId="2" xfId="0" applyFont="1" applyFill="1" applyBorder="1" applyAlignment="1">
      <alignment wrapText="1"/>
    </xf>
    <xf numFmtId="1" fontId="0" fillId="0" borderId="2" xfId="0" applyNumberFormat="1" applyBorder="1" applyAlignment="1">
      <alignment horizontal="center"/>
    </xf>
    <xf numFmtId="1" fontId="0" fillId="0" borderId="0" xfId="0" applyNumberFormat="1" applyAlignment="1">
      <alignment horizontal="center"/>
    </xf>
    <xf numFmtId="1" fontId="0" fillId="0" borderId="0" xfId="0" applyNumberFormat="1" applyAlignment="1">
      <alignment horizontal="left" wrapText="1"/>
    </xf>
    <xf numFmtId="0" fontId="0" fillId="0" borderId="0" xfId="0" applyAlignment="1">
      <alignment horizontal="center"/>
    </xf>
    <xf numFmtId="0" fontId="13" fillId="0" borderId="0" xfId="0" applyFont="1" applyAlignment="1">
      <alignment horizontal="center"/>
    </xf>
    <xf numFmtId="0" fontId="4" fillId="0" borderId="0" xfId="0" applyFont="1" applyAlignment="1">
      <alignment horizontal="center"/>
    </xf>
    <xf numFmtId="0" fontId="4" fillId="3" borderId="12" xfId="0" applyFont="1" applyFill="1" applyBorder="1"/>
    <xf numFmtId="0" fontId="4" fillId="6" borderId="16" xfId="0" applyFont="1" applyFill="1" applyBorder="1" applyAlignment="1">
      <alignment horizontal="center" wrapText="1"/>
    </xf>
    <xf numFmtId="0" fontId="4" fillId="3" borderId="14" xfId="0" applyFont="1" applyFill="1" applyBorder="1"/>
    <xf numFmtId="0" fontId="4" fillId="3" borderId="16" xfId="0" applyFont="1" applyFill="1" applyBorder="1" applyAlignment="1">
      <alignment horizontal="center" wrapText="1"/>
    </xf>
    <xf numFmtId="0" fontId="10" fillId="0" borderId="2" xfId="0" applyFont="1" applyBorder="1" applyAlignment="1">
      <alignment horizontal="left" vertical="center" wrapText="1"/>
    </xf>
    <xf numFmtId="0" fontId="0" fillId="0" borderId="17" xfId="0" applyBorder="1" applyAlignment="1" applyProtection="1">
      <alignment horizontal="center"/>
      <protection locked="0"/>
    </xf>
    <xf numFmtId="14" fontId="0" fillId="0" borderId="17" xfId="0" applyNumberFormat="1" applyBorder="1" applyProtection="1">
      <protection locked="0"/>
    </xf>
    <xf numFmtId="1" fontId="0" fillId="0" borderId="17" xfId="0" applyNumberFormat="1" applyBorder="1" applyProtection="1">
      <protection locked="0"/>
    </xf>
    <xf numFmtId="1" fontId="0" fillId="0" borderId="18" xfId="0" applyNumberFormat="1" applyBorder="1" applyProtection="1">
      <protection locked="0"/>
    </xf>
    <xf numFmtId="1" fontId="0" fillId="0" borderId="20" xfId="0" applyNumberFormat="1" applyBorder="1" applyProtection="1">
      <protection locked="0"/>
    </xf>
    <xf numFmtId="1" fontId="0" fillId="0" borderId="21" xfId="0" applyNumberFormat="1" applyBorder="1" applyProtection="1">
      <protection locked="0"/>
    </xf>
    <xf numFmtId="0" fontId="0" fillId="0" borderId="15" xfId="0" applyBorder="1" applyAlignment="1" applyProtection="1">
      <alignment horizontal="center"/>
      <protection locked="0"/>
    </xf>
    <xf numFmtId="14" fontId="0" fillId="0" borderId="15" xfId="0" applyNumberFormat="1" applyBorder="1" applyProtection="1">
      <protection locked="0"/>
    </xf>
    <xf numFmtId="14" fontId="0" fillId="0" borderId="16" xfId="0" applyNumberFormat="1" applyBorder="1" applyProtection="1">
      <protection locked="0"/>
    </xf>
    <xf numFmtId="14" fontId="0" fillId="0" borderId="19" xfId="0" applyNumberFormat="1" applyBorder="1" applyProtection="1">
      <protection locked="0"/>
    </xf>
    <xf numFmtId="0" fontId="0" fillId="0" borderId="0" xfId="0" applyProtection="1">
      <protection locked="0"/>
    </xf>
    <xf numFmtId="0" fontId="0" fillId="0" borderId="18" xfId="0" applyBorder="1" applyProtection="1">
      <protection locked="0"/>
    </xf>
    <xf numFmtId="0" fontId="0" fillId="0" borderId="15" xfId="0" applyBorder="1" applyProtection="1">
      <protection locked="0"/>
    </xf>
    <xf numFmtId="0" fontId="0" fillId="0" borderId="17" xfId="0" applyBorder="1" applyProtection="1">
      <protection locked="0"/>
    </xf>
    <xf numFmtId="14" fontId="0" fillId="0" borderId="23" xfId="0" applyNumberFormat="1" applyBorder="1" applyProtection="1">
      <protection locked="0"/>
    </xf>
    <xf numFmtId="0" fontId="0" fillId="0" borderId="2"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2" xfId="0" applyBorder="1" applyAlignment="1" applyProtection="1">
      <alignment horizontal="center"/>
      <protection locked="0"/>
    </xf>
    <xf numFmtId="0" fontId="0" fillId="0" borderId="25" xfId="0" applyBorder="1" applyAlignment="1">
      <alignment horizontal="center"/>
    </xf>
    <xf numFmtId="1" fontId="0" fillId="0" borderId="25" xfId="0" applyNumberFormat="1" applyBorder="1" applyAlignment="1">
      <alignment horizontal="center" wrapText="1"/>
    </xf>
    <xf numFmtId="1" fontId="0" fillId="0" borderId="25" xfId="0" applyNumberFormat="1" applyBorder="1" applyAlignment="1">
      <alignment horizontal="center"/>
    </xf>
    <xf numFmtId="1" fontId="0" fillId="0" borderId="0" xfId="0" applyNumberFormat="1" applyAlignment="1">
      <alignment horizontal="center" wrapText="1"/>
    </xf>
    <xf numFmtId="1" fontId="0" fillId="0" borderId="2" xfId="0" applyNumberFormat="1" applyBorder="1" applyAlignment="1">
      <alignment horizontal="center" wrapText="1"/>
    </xf>
    <xf numFmtId="1" fontId="0" fillId="0" borderId="24" xfId="0" applyNumberFormat="1" applyBorder="1" applyAlignment="1">
      <alignment horizontal="center" wrapText="1"/>
    </xf>
    <xf numFmtId="0" fontId="0" fillId="0" borderId="3" xfId="0" applyBorder="1" applyAlignment="1" applyProtection="1">
      <alignment horizontal="left" wrapText="1"/>
      <protection locked="0"/>
    </xf>
    <xf numFmtId="164" fontId="6" fillId="0" borderId="19" xfId="1" applyNumberFormat="1" applyFont="1" applyBorder="1" applyAlignment="1" applyProtection="1">
      <alignment horizontal="center"/>
      <protection locked="0"/>
    </xf>
    <xf numFmtId="164" fontId="6" fillId="0" borderId="22" xfId="1" applyNumberFormat="1" applyFont="1" applyBorder="1" applyAlignment="1" applyProtection="1">
      <alignment horizontal="center"/>
      <protection locked="0"/>
    </xf>
    <xf numFmtId="164" fontId="6" fillId="0" borderId="16" xfId="1" applyNumberFormat="1" applyFont="1" applyBorder="1" applyAlignment="1" applyProtection="1">
      <alignment horizontal="center"/>
      <protection locked="0"/>
    </xf>
    <xf numFmtId="0" fontId="0" fillId="9" borderId="28" xfId="0" applyFill="1" applyBorder="1" applyProtection="1">
      <protection locked="0"/>
    </xf>
    <xf numFmtId="0" fontId="0" fillId="9" borderId="27" xfId="0" applyFill="1" applyBorder="1" applyProtection="1">
      <protection locked="0"/>
    </xf>
    <xf numFmtId="0" fontId="0" fillId="0" borderId="28" xfId="0" applyBorder="1" applyProtection="1">
      <protection locked="0"/>
    </xf>
    <xf numFmtId="0" fontId="0" fillId="0" borderId="27" xfId="0" applyBorder="1" applyProtection="1">
      <protection locked="0"/>
    </xf>
    <xf numFmtId="0" fontId="0" fillId="9" borderId="30" xfId="0" applyFill="1" applyBorder="1" applyProtection="1">
      <protection locked="0"/>
    </xf>
    <xf numFmtId="0" fontId="0" fillId="9" borderId="29" xfId="0" applyFill="1" applyBorder="1" applyProtection="1">
      <protection locked="0"/>
    </xf>
    <xf numFmtId="1" fontId="0" fillId="9" borderId="20" xfId="0" applyNumberFormat="1" applyFill="1" applyBorder="1" applyProtection="1">
      <protection locked="0"/>
    </xf>
    <xf numFmtId="1" fontId="0" fillId="9" borderId="21" xfId="0" applyNumberFormat="1" applyFill="1" applyBorder="1" applyProtection="1">
      <protection locked="0"/>
    </xf>
    <xf numFmtId="2" fontId="4" fillId="6" borderId="15" xfId="0" applyNumberFormat="1" applyFont="1" applyFill="1" applyBorder="1" applyAlignment="1">
      <alignment horizontal="center" wrapText="1"/>
    </xf>
    <xf numFmtId="2" fontId="4" fillId="6" borderId="0" xfId="0" applyNumberFormat="1" applyFont="1" applyFill="1" applyAlignment="1">
      <alignment horizontal="center" wrapText="1"/>
    </xf>
    <xf numFmtId="0" fontId="4" fillId="6" borderId="15" xfId="0" applyFont="1" applyFill="1" applyBorder="1" applyAlignment="1">
      <alignment horizontal="center" wrapText="1"/>
    </xf>
    <xf numFmtId="164" fontId="6" fillId="9" borderId="22" xfId="1" applyNumberFormat="1" applyFont="1" applyFill="1" applyBorder="1" applyAlignment="1" applyProtection="1">
      <alignment horizontal="center"/>
      <protection locked="0"/>
    </xf>
    <xf numFmtId="164" fontId="6" fillId="9" borderId="31" xfId="1" applyNumberFormat="1" applyFont="1" applyFill="1" applyBorder="1" applyAlignment="1" applyProtection="1">
      <alignment horizontal="center"/>
      <protection locked="0"/>
    </xf>
    <xf numFmtId="164" fontId="6" fillId="10" borderId="31" xfId="1" applyNumberFormat="1" applyFont="1" applyFill="1" applyBorder="1" applyAlignment="1" applyProtection="1">
      <alignment horizontal="center"/>
      <protection locked="0"/>
    </xf>
    <xf numFmtId="14" fontId="0" fillId="0" borderId="0" xfId="0" applyNumberFormat="1" applyProtection="1">
      <protection locked="0"/>
    </xf>
    <xf numFmtId="1" fontId="0" fillId="0" borderId="0" xfId="0" applyNumberFormat="1" applyProtection="1">
      <protection locked="0"/>
    </xf>
    <xf numFmtId="0" fontId="0" fillId="0" borderId="32" xfId="0" applyBorder="1" applyAlignment="1" applyProtection="1">
      <alignment horizontal="center"/>
      <protection locked="0"/>
    </xf>
    <xf numFmtId="1" fontId="6" fillId="0" borderId="15" xfId="0" applyNumberFormat="1" applyFont="1" applyBorder="1" applyAlignment="1" applyProtection="1">
      <alignment horizontal="center"/>
      <protection locked="0"/>
    </xf>
    <xf numFmtId="1" fontId="6" fillId="0" borderId="0" xfId="0" applyNumberFormat="1" applyFont="1" applyAlignment="1" applyProtection="1">
      <alignment horizontal="center"/>
      <protection locked="0"/>
    </xf>
    <xf numFmtId="164" fontId="6" fillId="0" borderId="0" xfId="1" applyNumberFormat="1" applyFont="1" applyBorder="1" applyAlignment="1" applyProtection="1">
      <alignment horizontal="center"/>
      <protection locked="0"/>
    </xf>
    <xf numFmtId="1" fontId="6" fillId="0" borderId="0" xfId="1" applyNumberFormat="1" applyFont="1" applyBorder="1" applyAlignment="1" applyProtection="1">
      <alignment horizontal="center"/>
      <protection locked="0"/>
    </xf>
    <xf numFmtId="1" fontId="0" fillId="10" borderId="0" xfId="0" applyNumberFormat="1" applyFill="1" applyProtection="1">
      <protection locked="0"/>
    </xf>
    <xf numFmtId="164" fontId="6" fillId="10" borderId="0" xfId="1" applyNumberFormat="1" applyFont="1" applyFill="1" applyBorder="1" applyAlignment="1" applyProtection="1">
      <alignment horizontal="center"/>
      <protection locked="0"/>
    </xf>
    <xf numFmtId="0" fontId="16" fillId="0" borderId="7" xfId="0" applyFont="1" applyBorder="1" applyAlignment="1">
      <alignment horizontal="left" vertical="center" wrapText="1"/>
    </xf>
    <xf numFmtId="1" fontId="0" fillId="0" borderId="33" xfId="0" applyNumberFormat="1" applyBorder="1" applyAlignment="1">
      <alignment horizontal="center" wrapText="1"/>
    </xf>
    <xf numFmtId="0" fontId="4" fillId="5" borderId="20" xfId="0" applyFont="1" applyFill="1" applyBorder="1" applyAlignment="1">
      <alignment horizontal="center"/>
    </xf>
    <xf numFmtId="0" fontId="4" fillId="5" borderId="21" xfId="0" applyFont="1" applyFill="1" applyBorder="1" applyAlignment="1">
      <alignment horizontal="center"/>
    </xf>
    <xf numFmtId="0" fontId="4" fillId="5" borderId="22" xfId="0" applyFont="1" applyFill="1" applyBorder="1" applyAlignment="1">
      <alignment horizontal="center"/>
    </xf>
    <xf numFmtId="0" fontId="4" fillId="5" borderId="13" xfId="0" applyFont="1" applyFill="1" applyBorder="1" applyAlignment="1">
      <alignment horizontal="center"/>
    </xf>
    <xf numFmtId="0" fontId="4" fillId="5" borderId="14" xfId="0" applyFont="1" applyFill="1" applyBorder="1" applyAlignment="1">
      <alignment horizontal="center"/>
    </xf>
    <xf numFmtId="0" fontId="0" fillId="0" borderId="0" xfId="0" applyAlignment="1">
      <alignment horizontal="left"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2" xfId="0" applyFont="1" applyFill="1" applyBorder="1" applyAlignment="1">
      <alignment horizontal="center"/>
    </xf>
    <xf numFmtId="0" fontId="2" fillId="4" borderId="1" xfId="0" applyFont="1" applyFill="1" applyBorder="1" applyAlignment="1">
      <alignment horizontal="center" wrapText="1"/>
    </xf>
    <xf numFmtId="0" fontId="2" fillId="4" borderId="1" xfId="0" applyFont="1" applyFill="1" applyBorder="1" applyAlignment="1">
      <alignment horizontal="center"/>
    </xf>
    <xf numFmtId="0" fontId="2" fillId="8" borderId="2" xfId="0" applyFont="1" applyFill="1" applyBorder="1" applyAlignment="1">
      <alignment horizontal="center" wrapText="1"/>
    </xf>
    <xf numFmtId="0" fontId="2" fillId="8" borderId="8" xfId="0" applyFont="1" applyFill="1" applyBorder="1" applyAlignment="1">
      <alignment horizontal="center"/>
    </xf>
    <xf numFmtId="0" fontId="2" fillId="8" borderId="11" xfId="0" applyFont="1" applyFill="1" applyBorder="1" applyAlignment="1">
      <alignment horizontal="center"/>
    </xf>
    <xf numFmtId="0" fontId="0" fillId="0" borderId="0" xfId="0" applyAlignment="1">
      <alignment horizontal="left" vertical="top" wrapText="1"/>
    </xf>
    <xf numFmtId="0" fontId="2" fillId="8" borderId="3" xfId="0" applyFont="1" applyFill="1" applyBorder="1" applyAlignment="1">
      <alignment horizontal="center"/>
    </xf>
    <xf numFmtId="0" fontId="2" fillId="8" borderId="4" xfId="0" applyFont="1" applyFill="1" applyBorder="1" applyAlignment="1">
      <alignment horizontal="center"/>
    </xf>
    <xf numFmtId="0" fontId="2" fillId="8" borderId="3" xfId="0" applyFont="1" applyFill="1" applyBorder="1" applyAlignment="1">
      <alignment horizontal="center" wrapText="1"/>
    </xf>
    <xf numFmtId="0" fontId="2" fillId="8" borderId="4" xfId="0" applyFont="1" applyFill="1" applyBorder="1" applyAlignment="1">
      <alignment horizontal="center" wrapText="1"/>
    </xf>
    <xf numFmtId="0" fontId="2" fillId="8" borderId="1" xfId="0" applyFont="1" applyFill="1" applyBorder="1" applyAlignment="1">
      <alignment horizontal="center" wrapText="1"/>
    </xf>
    <xf numFmtId="0" fontId="2" fillId="8" borderId="1" xfId="0" applyFont="1" applyFill="1" applyBorder="1" applyAlignment="1">
      <alignment horizontal="center"/>
    </xf>
    <xf numFmtId="0" fontId="2" fillId="4" borderId="26" xfId="0" applyFont="1" applyFill="1" applyBorder="1" applyAlignment="1">
      <alignment horizontal="center"/>
    </xf>
    <xf numFmtId="0" fontId="2" fillId="4" borderId="0" xfId="0" applyFont="1" applyFill="1" applyAlignment="1">
      <alignment horizontal="center"/>
    </xf>
  </cellXfs>
  <cellStyles count="2">
    <cellStyle name="Normal" xfId="0" builtinId="0"/>
    <cellStyle name="Percent" xfId="1" builtinId="5"/>
  </cellStyles>
  <dxfs count="1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numFmt numFmtId="19" formatCode="m/d/yyyy"/>
      <border diagonalUp="0" diagonalDown="0" outline="0">
        <left style="thin">
          <color indexed="64"/>
        </left>
        <right style="medium">
          <color indexed="64"/>
        </right>
        <top/>
        <bottom/>
      </border>
      <protection locked="0" hidden="0"/>
    </dxf>
    <dxf>
      <numFmt numFmtId="19" formatCode="m/d/yyyy"/>
      <border diagonalUp="0" diagonalDown="0" outline="0">
        <left style="medium">
          <color indexed="64"/>
        </left>
        <top/>
        <bottom/>
      </border>
      <protection locked="0" hidden="0"/>
    </dxf>
    <dxf>
      <alignment horizontal="center" vertical="bottom" textRotation="0" wrapText="0" indent="0" justifyLastLine="0" shrinkToFit="0" readingOrder="0"/>
      <border diagonalUp="0" diagonalDown="0" outline="0">
        <right style="thin">
          <color indexed="64"/>
        </right>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numFmt numFmtId="19" formatCode="m/d/yyyy"/>
      <border diagonalUp="0" diagonalDown="0" outline="0">
        <left/>
        <right style="medium">
          <color indexed="64"/>
        </right>
        <top/>
        <bottom/>
      </border>
      <protection locked="0" hidden="0"/>
    </dxf>
    <dxf>
      <numFmt numFmtId="19" formatCode="m/d/yyyy"/>
      <border diagonalUp="0" diagonalDown="0" outline="0">
        <left style="medium">
          <color indexed="64"/>
        </left>
        <right/>
        <top/>
        <bottom/>
      </border>
      <protection locked="0" hidden="0"/>
    </dxf>
    <dxf>
      <alignment horizontal="center" vertical="bottom" textRotation="0" wrapText="0" indent="0" justifyLastLine="0" shrinkToFit="0" readingOrder="0"/>
      <border diagonalUp="0" diagonalDown="0" outline="0">
        <left style="medium">
          <color indexed="64"/>
        </left>
        <right style="medium">
          <color indexed="64"/>
        </right>
        <top/>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style="medium">
          <color indexed="64"/>
        </bottom>
      </border>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right/>
        <top/>
        <bottom style="medium">
          <color indexed="64"/>
        </bottom>
      </border>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style="medium">
          <color indexed="64"/>
        </bottom>
      </border>
      <protection locked="0" hidden="0"/>
    </dxf>
    <dxf>
      <numFmt numFmtId="164" formatCode="0.0%"/>
      <border diagonalUp="0" diagonalDown="0" outline="0">
        <left/>
        <right style="medium">
          <color indexed="64"/>
        </right>
        <top/>
        <bottom/>
      </border>
      <protection locked="0" hidden="0"/>
    </dxf>
    <dxf>
      <numFmt numFmtId="1" formatCode="0"/>
      <protection locked="0" hidden="0"/>
    </dxf>
    <dxf>
      <numFmt numFmtId="1" formatCode="0"/>
      <protection locked="0" hidden="0"/>
    </dxf>
    <dxf>
      <numFmt numFmtId="19" formatCode="m/d/yyyy"/>
      <border diagonalUp="0" diagonalDown="0" outline="0">
        <left/>
        <right/>
        <top/>
        <bottom style="medium">
          <color indexed="64"/>
        </bottom>
      </border>
      <protection locked="0" hidden="0"/>
    </dxf>
    <dxf>
      <numFmt numFmtId="19" formatCode="m/d/yyyy"/>
      <protection locked="0" hidden="0"/>
    </dxf>
    <dxf>
      <alignment horizontal="center" vertical="bottom" textRotation="0" wrapText="0" indent="0" justifyLastLine="0" shrinkToFit="0" readingOrder="0"/>
      <border outline="0">
        <right style="thin">
          <color indexed="64"/>
        </right>
      </border>
      <protection locked="0" hidden="0"/>
    </dxf>
    <dxf>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style="medium">
          <color indexed="64"/>
        </left>
        <right/>
        <top/>
        <bottom/>
      </border>
      <protection locked="0" hidden="0"/>
    </dxf>
    <dxf>
      <numFmt numFmtId="164" formatCode="0.0%"/>
      <border diagonalUp="0" diagonalDown="0" outline="0">
        <left/>
        <right style="medium">
          <color indexed="64"/>
        </right>
        <top/>
        <bottom/>
      </border>
      <protection locked="0" hidden="0"/>
    </dxf>
    <dxf>
      <protection locked="0" hidden="0"/>
    </dxf>
    <dxf>
      <border diagonalUp="0" diagonalDown="0" outline="0">
        <left style="medium">
          <color indexed="64"/>
        </left>
        <right/>
        <top/>
        <bottom/>
      </border>
      <protection locked="0" hidden="0"/>
    </dxf>
    <dxf>
      <numFmt numFmtId="19" formatCode="m/d/yyyy"/>
      <protection locked="0" hidden="0"/>
    </dxf>
    <dxf>
      <numFmt numFmtId="19" formatCode="m/d/yyyy"/>
      <border diagonalUp="0" diagonalDown="0" outline="0">
        <left style="medium">
          <color indexed="64"/>
        </left>
        <right/>
        <top/>
        <bottom/>
      </border>
      <protection locked="0" hidden="0"/>
    </dxf>
    <dxf>
      <border diagonalUp="0" diagonalDown="0" outline="0">
        <left style="medium">
          <color indexed="64"/>
        </left>
        <right style="medium">
          <color indexed="64"/>
        </right>
        <top/>
        <bottom/>
      </border>
      <protection locked="0" hidden="0"/>
    </dxf>
    <dxf>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tint="-0.249977111117893"/>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1" formatCode="0"/>
      <alignment horizontal="center" vertical="bottom" textRotation="0" wrapText="1" indent="0" justifyLastLine="0" shrinkToFit="0" readingOrder="0"/>
      <border diagonalUp="0" diagonalDown="0">
        <left/>
        <right/>
        <top style="thin">
          <color theme="4"/>
        </top>
        <bottom/>
        <vertical/>
        <horizontal/>
      </border>
    </dxf>
    <dxf>
      <numFmt numFmtId="1" formatCode="0"/>
      <alignment horizontal="center" vertical="bottom" textRotation="0" wrapText="0" indent="0" justifyLastLine="0" shrinkToFit="0" readingOrder="0"/>
      <border diagonalUp="0" diagonalDown="0">
        <left/>
        <right/>
        <top style="thin">
          <color theme="4"/>
        </top>
        <bottom/>
        <vertical/>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249977111117893"/>
        </patternFill>
      </fill>
      <alignment horizontal="center" vertical="bottom"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 formatCode="0"/>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249977111117893"/>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0</xdr:colOff>
      <xdr:row>3</xdr:row>
      <xdr:rowOff>0</xdr:rowOff>
    </xdr:from>
    <xdr:to>
      <xdr:col>10</xdr:col>
      <xdr:colOff>609599</xdr:colOff>
      <xdr:row>5</xdr:row>
      <xdr:rowOff>0</xdr:rowOff>
    </xdr:to>
    <xdr:sp macro="" textlink="">
      <xdr:nvSpPr>
        <xdr:cNvPr id="2" name="TextBox 1">
          <a:extLst>
            <a:ext uri="{FF2B5EF4-FFF2-40B4-BE49-F238E27FC236}">
              <a16:creationId xmlns:a16="http://schemas.microsoft.com/office/drawing/2014/main" id="{D30625CF-7C19-45F7-874B-0DF9244E4296}"/>
            </a:ext>
          </a:extLst>
        </xdr:cNvPr>
        <xdr:cNvSpPr txBox="1"/>
      </xdr:nvSpPr>
      <xdr:spPr>
        <a:xfrm>
          <a:off x="2438400" y="552450"/>
          <a:ext cx="3657599" cy="368300"/>
        </a:xfrm>
        <a:prstGeom prst="rect">
          <a:avLst/>
        </a:prstGeom>
        <a:solidFill>
          <a:schemeClr val="accent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rPr>
            <a:t>Please enter </a:t>
          </a:r>
          <a:r>
            <a:rPr lang="en-US" sz="1600" b="1" u="sng">
              <a:solidFill>
                <a:schemeClr val="bg1"/>
              </a:solidFill>
            </a:rPr>
            <a:t>2024</a:t>
          </a:r>
          <a:r>
            <a:rPr lang="en-US" sz="1600" b="1">
              <a:solidFill>
                <a:schemeClr val="bg1"/>
              </a:solidFill>
            </a:rPr>
            <a:t> Commercial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xdr:row>
      <xdr:rowOff>0</xdr:rowOff>
    </xdr:from>
    <xdr:to>
      <xdr:col>10</xdr:col>
      <xdr:colOff>609599</xdr:colOff>
      <xdr:row>5</xdr:row>
      <xdr:rowOff>0</xdr:rowOff>
    </xdr:to>
    <xdr:sp macro="" textlink="">
      <xdr:nvSpPr>
        <xdr:cNvPr id="2" name="TextBox 1">
          <a:extLst>
            <a:ext uri="{FF2B5EF4-FFF2-40B4-BE49-F238E27FC236}">
              <a16:creationId xmlns:a16="http://schemas.microsoft.com/office/drawing/2014/main" id="{199E1313-18FB-4DFF-889E-D5629618FF96}"/>
            </a:ext>
          </a:extLst>
        </xdr:cNvPr>
        <xdr:cNvSpPr txBox="1"/>
      </xdr:nvSpPr>
      <xdr:spPr>
        <a:xfrm>
          <a:off x="7134225" y="666750"/>
          <a:ext cx="10944224" cy="38100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rPr>
            <a:t>Please enter </a:t>
          </a:r>
          <a:r>
            <a:rPr lang="en-US" sz="1600" b="1" u="sng">
              <a:solidFill>
                <a:schemeClr val="bg1"/>
              </a:solidFill>
            </a:rPr>
            <a:t>2024</a:t>
          </a:r>
          <a:r>
            <a:rPr lang="en-US" sz="1600" b="1">
              <a:solidFill>
                <a:schemeClr val="bg1"/>
              </a:solidFill>
            </a:rPr>
            <a:t> Medicare Advantage data</a:t>
          </a:r>
          <a:r>
            <a:rPr lang="en-US" sz="1600" b="1" baseline="0">
              <a:solidFill>
                <a:schemeClr val="bg1"/>
              </a:solidFill>
            </a:rPr>
            <a:t> in this tab.</a:t>
          </a:r>
          <a:endParaRPr lang="en-US" sz="16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gan/CT%20OHS/Quality%20Council/Quality%20Benchmarks/Data%20Collection%20and%20Reporting/CY%202021/CT%20Quality%20Benchmark%20Performance%20Submission%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ference Tables"/>
      <sheetName val="Commercial - 2021"/>
      <sheetName val="Medicare Advantage - 2021"/>
      <sheetName val="Mandatory Questions"/>
      <sheetName val="Validation by Market"/>
      <sheetName val="Validation by Advanced Network"/>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67F7165-ADE6-4362-833D-A540D4944290}" name="InsuranceCarrierIDs" displayName="InsuranceCarrierIDs" ref="B3:C9" totalsRowShown="0" headerRowDxfId="121" headerRowBorderDxfId="119" tableBorderDxfId="120" totalsRowBorderDxfId="118">
  <autoFilter ref="B3:C9" xr:uid="{4CE37FA3-7FD5-4495-BBC5-2E196BCD9874}"/>
  <tableColumns count="2">
    <tableColumn id="1" xr3:uid="{3525B8CA-C152-46CC-A2B8-445D7ECCC51F}" name="Insurance Carrier Organizational ID" dataDxfId="117"/>
    <tableColumn id="2" xr3:uid="{7BEA4DC1-274B-4E3C-8838-1650AB268E30}" name="Insurer" dataDxfId="11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CF8889E-43C3-490D-A1E3-E510062BA71F}" name="AdvancedNetworkOrgIDs" displayName="AdvancedNetworkOrgIDs" ref="B11:C45" totalsRowShown="0" headerRowDxfId="115" headerRowBorderDxfId="113" tableBorderDxfId="114" totalsRowBorderDxfId="112">
  <autoFilter ref="B11:C45" xr:uid="{CB04895D-0B0B-4527-8E01-03A0F1A44674}"/>
  <tableColumns count="2">
    <tableColumn id="1" xr3:uid="{39B8E4A2-B972-4A3C-B66E-76C7A5BE60B2}" name="Advanced Network Org ID" dataDxfId="111"/>
    <tableColumn id="2" xr3:uid="{D4949393-6917-4133-9F25-543574507087}" name="Advanced Network" dataDxfId="11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F67019-3E57-426C-83B9-3775BA16A2CA}" name="Table6" displayName="Table6" ref="B47:F53" totalsRowShown="0" headerRowDxfId="109" headerRowBorderDxfId="107" tableBorderDxfId="108" totalsRowBorderDxfId="106">
  <autoFilter ref="B47:F53" xr:uid="{5A2FE150-2A09-4929-8A69-214C74B6D3EB}"/>
  <tableColumns count="5">
    <tableColumn id="1" xr3:uid="{B6B6C9EB-8459-4CB9-8BBD-2A843C5C37C9}" name="Measure" dataDxfId="105"/>
    <tableColumn id="4" xr3:uid="{531F2748-F184-4BDC-8CF0-1978B6556171}" name="Description" dataDxfId="104"/>
    <tableColumn id="2" xr3:uid="{BB2DB331-67BC-46C1-8AAC-D78FF178BA7F}" name="Steward" dataDxfId="103"/>
    <tableColumn id="3" xr3:uid="{F25D1B7B-0E9E-4188-A745-F178EAA5FD7A}" name="Data Source" dataDxfId="102"/>
    <tableColumn id="5" xr3:uid="{9A0D7D7C-7978-4B82-9F00-DECEB36B0F55}" name="Technical Specifications" dataDxfId="10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F82391-3D7F-41C0-891A-A8CE0996D74D}" name="AN_Commercial2024" displayName="AN_Commercial2024" ref="B16:Y47" totalsRowShown="0" headerRowDxfId="100" dataDxfId="99">
  <autoFilter ref="B16:Y47" xr:uid="{4EF82391-3D7F-41C0-891A-A8CE0996D74D}"/>
  <tableColumns count="24">
    <tableColumn id="1" xr3:uid="{99BC5FD5-ADB1-4D25-A7A0-5F72E420F0D6}" name="Advanced Network Org ID" dataDxfId="98"/>
    <tableColumn id="3" xr3:uid="{52029C14-E251-405C-9CC7-976EA9E7DB29}" name="Performance Period Beginning Date" dataDxfId="97"/>
    <tableColumn id="2" xr3:uid="{39C8468C-3DB7-4B39-9A79-2DDC71368D03}" name="Performance Period End Date" dataDxfId="96"/>
    <tableColumn id="4" xr3:uid="{58BC06CE-89D7-4EE7-BD55-63F9E0B7A990}" name="Asthma Medication Ratio (Ages 5-18) - Numerator" dataDxfId="95"/>
    <tableColumn id="5" xr3:uid="{5A9F8F9C-9F37-48B9-934A-211D379D0B6B}" name="Asthma Medication Ratio (Ages 5-18) - Denominator" dataDxfId="94"/>
    <tableColumn id="6" xr3:uid="{F46A1F8C-D119-42B4-88B8-992FFFB4B77B}" name="Asthma Medication Ratio (Ages 5-18) - Performance" dataDxfId="93" dataCellStyle="Percent">
      <calculatedColumnFormula>IFERROR(AN_Commercial2024[[#This Row],[Asthma Medication Ratio (Ages 5-18) - Numerator]]/AN_Commercial2024[[#This Row],[Asthma Medication Ratio (Ages 5-18) - Denominator]],"-")</calculatedColumnFormula>
    </tableColumn>
    <tableColumn id="9" xr3:uid="{3CEC5AE3-A164-49CD-B577-9F7D57B8CB58}" name="Asthma Medication Ratio (Ages 19-64) - Numerator" dataDxfId="92" dataCellStyle="Percent"/>
    <tableColumn id="8" xr3:uid="{3F27AF1D-AB7A-46FE-A5DD-95E7A39A3090}" name="Asthma Medication Ratio (Ages 19-64) - Denominator" dataDxfId="91" dataCellStyle="Percent"/>
    <tableColumn id="7" xr3:uid="{0EF557EC-8251-444D-9909-4A38C474D41A}" name="Asthma Medication Ratio (Ages 19-64) - Performance" dataDxfId="90" dataCellStyle="Percent"/>
    <tableColumn id="20" xr3:uid="{FECA1F1F-8C18-4EF1-94CA-DBF7151E4BB4}" name="Controlling High Blood Pressure - Numerator" dataDxfId="89"/>
    <tableColumn id="19" xr3:uid="{F57F473A-49D8-49F8-B559-EAAD1A3947E1}" name="Controlling High Blood Pressure - Denominator" dataDxfId="88"/>
    <tableColumn id="21" xr3:uid="{5F70704D-C037-4CAA-8E5D-C9B8726D7D1D}" name="Controlling High Blood Pressure - Performance" dataDxfId="87" dataCellStyle="Percent">
      <calculatedColumnFormula>IFERROR(AN_Commercial2024[[#This Row],[Asthma Medication Ratio (Ages 5-18) - Numerator]]/AN_Commercial2024[[#This Row],[Asthma Medication Ratio (Ages 5-18) - Denominator]],"-")</calculatedColumnFormula>
    </tableColumn>
    <tableColumn id="18" xr3:uid="{CE00D3DC-34E8-4467-B1A7-357757B9C437}" name="Glycemic Status Assessment for Patients with Diabetes: Glycemic Status &gt; 9.0% - Numerator" dataDxfId="86"/>
    <tableColumn id="17" xr3:uid="{B2FD8D30-CA3F-48D4-95D3-E218846717AB}" name="Glycemic Status Assessment for Patients with Diabetes: Glycemic Status &gt; 9.0% - Denominator" dataDxfId="85"/>
    <tableColumn id="16" xr3:uid="{D6C2A925-A984-4560-A727-8B70F433EFA4}" name="Glycemic Status Assessment for Patients with Diabetes: Glycemic Status &gt; 9.0% - Performance" dataDxfId="84" dataCellStyle="Percent">
      <calculatedColumnFormula>IFERROR(AN_Commercial2024[[#This Row],[Asthma Medication Ratio (Ages 5-18) - Numerator]]/AN_Commercial2024[[#This Row],[Asthma Medication Ratio (Ages 5-18) - Denominator]],"-")</calculatedColumnFormula>
    </tableColumn>
    <tableColumn id="10" xr3:uid="{E1E9802E-DF05-4EBE-BC9D-1993C41E1FCC}" name="Child and Adolescent Well-Care Visits - Numerator" dataDxfId="83"/>
    <tableColumn id="11" xr3:uid="{39A6FCD3-3F3E-4B1B-8F75-2BB2066BBCF1}" name="Child and Adolescent Well-Care Visits - Denominator" dataDxfId="82"/>
    <tableColumn id="12" xr3:uid="{57EA5B21-EB2F-4928-900B-73C9DF0E34E4}" name="Child and Adolescent Well-Care Visits - Performance" dataDxfId="81">
      <calculatedColumnFormula>IFERROR(AN_Commercial2024[[#This Row],[Child and Adolescent Well-Care Visits - Numerator]]/AN_Commercial2024[[#This Row],[Child and Adolescent Well-Care Visits - Denominator]],"-")</calculatedColumnFormula>
    </tableColumn>
    <tableColumn id="13" xr3:uid="{CB4A297E-0C2B-449F-984A-1E2D942183F5}" name="Follow-up After ED Visit for Mental Illness (7-day) - Numerator" dataDxfId="80"/>
    <tableColumn id="14" xr3:uid="{C0417AED-03A4-4FBE-A224-940FCC4FB749}" name="Follow-up After ED Visit for Mental Illness (7-day) - Denominator" dataDxfId="79"/>
    <tableColumn id="15" xr3:uid="{E375CC15-6FDF-412F-A8A7-CDA032E094FB}" name="Follow-up After ED Visit for Mental Illness (7-day) - Performance" dataDxfId="78">
      <calculatedColumnFormula>IFERROR(T17/U17,"-")</calculatedColumnFormula>
    </tableColumn>
    <tableColumn id="22" xr3:uid="{26DD5CF1-760D-41A4-A50E-11252C68966C}" name="Follow-up After Hospitalization for Mental Illness (7-day) - Numerator" dataDxfId="77"/>
    <tableColumn id="23" xr3:uid="{56ED106A-91D6-4094-958C-131DC059BE67}" name="Follow-up After Hospitalization for Mental Illness (7-day) - Denominator" dataDxfId="76"/>
    <tableColumn id="24" xr3:uid="{A030C1E8-BB0E-4BC3-BF5A-05EE828A0160}" name="Follow-up After Hospitalization for Mental Illness (7-day) - Performance" dataDxfId="75">
      <calculatedColumnFormula>IFERROR(W17/X17,"-")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B2DD50-2B8B-4FC6-BD48-74B686C1E2AA}" name="InsurerCommercial2024" displayName="InsurerCommercial2024" ref="B10:Y12" totalsRowShown="0" headerRowDxfId="74" dataDxfId="73">
  <autoFilter ref="B10:Y12" xr:uid="{4EB2DD50-2B8B-4FC6-BD48-74B686C1E2AA}"/>
  <tableColumns count="24">
    <tableColumn id="1" xr3:uid="{D0E691B4-A7AC-48AE-9D35-DE67E9CDBA0B}" name="Insurer Org ID" dataDxfId="72"/>
    <tableColumn id="3" xr3:uid="{45905BB4-1E59-482D-BC67-5EB60920B71F}" name="Performance Period Beginning Date" dataDxfId="71"/>
    <tableColumn id="2" xr3:uid="{F2D50405-0719-4E9E-AD4A-E4DDBAACA3FA}" name="Performance Period End Date" dataDxfId="70"/>
    <tableColumn id="4" xr3:uid="{A7AAB9B6-EA54-4CD4-99C2-3871D4A555FE}" name="Asthma Medication Ratio (Ages 5-18) - Numerator" dataDxfId="69"/>
    <tableColumn id="5" xr3:uid="{DB268222-F4B6-48B9-9814-6D688FFA4ED4}" name="Asthma Medication Ratio (Ages 5-18) - Denominator" dataDxfId="68"/>
    <tableColumn id="6" xr3:uid="{ADA3C19C-A92B-41D3-9A5D-A4A39EF7FBE3}" name="Asthma Medication Ratio (Ages 5-18) - Performance" dataDxfId="67" dataCellStyle="Percent">
      <calculatedColumnFormula>IFERROR(InsurerCommercial2024[[#This Row],[Asthma Medication Ratio (Ages 5-18) - Numerator]]/InsurerCommercial2024[[#This Row],[Asthma Medication Ratio (Ages 5-18) - Denominator]],"-")</calculatedColumnFormula>
    </tableColumn>
    <tableColumn id="9" xr3:uid="{ABDDF228-835D-469C-9E55-C8A5E29C4F08}" name="Asthma Medication Ratio (Ages 19-64) - Numerator" dataDxfId="66" dataCellStyle="Percent"/>
    <tableColumn id="8" xr3:uid="{8EDB3515-573E-4157-93D3-B25430B0B1B0}" name="Asthma Medication Ratio (Ages 19-64) - Denominator" dataDxfId="65" dataCellStyle="Percent"/>
    <tableColumn id="7" xr3:uid="{AC82A5A4-8751-4C00-8928-959A71EB4494}" name="Asthma Medication Ratio (Ages 19-64) - Performance" dataDxfId="64" dataCellStyle="Percent">
      <calculatedColumnFormula>IFERROR(InsurerCommercial2024[[#This Row],[Asthma Medication Ratio (Ages 19-64) - Numerator]]/InsurerCommercial2024[[#This Row],[Asthma Medication Ratio (Ages 19-64) - Denominator]],"-")</calculatedColumnFormula>
    </tableColumn>
    <tableColumn id="20" xr3:uid="{2E14B272-6B71-4517-A368-C01FF84EA4EE}" name="Controlling High Blood Pressure - Numerator" dataDxfId="63"/>
    <tableColumn id="19" xr3:uid="{420AE89F-BBEE-44B0-ABC5-A7B41247790F}" name="Controlling High Blood Pressure - Denominator" dataDxfId="62"/>
    <tableColumn id="21" xr3:uid="{CD8BC7F0-AFEA-4D2B-99A6-0B32D80242BE}" name="Controlling High Blood Pressure - Performance" dataDxfId="61" dataCellStyle="Percent">
      <calculatedColumnFormula>IFERROR(InsurerCommercial2024[[#This Row],[Controlling High Blood Pressure - Numerator]]/InsurerCommercial2024[[#This Row],[Controlling High Blood Pressure - Denominator]],"-")</calculatedColumnFormula>
    </tableColumn>
    <tableColumn id="18" xr3:uid="{75A2519E-E854-4D86-8A1F-FF400703E4ED}" name="Glycemic Status Assessment for Patients with Diabetes: Glycemic Status &gt; 9.0% - Numerator" dataDxfId="60"/>
    <tableColumn id="17" xr3:uid="{C20D752C-EA91-4E19-B4B4-733D1F86284E}" name="Glycemic Status Assessment for Patients with Diabetes: Glycemic Status &gt; 9.0% - Denominator" dataDxfId="59"/>
    <tableColumn id="16" xr3:uid="{6207FF3E-A947-4642-8806-C829FBAAC8C5}" name="Glycemic Status Assessment for Patients with Diabetes: Glycemic Status &gt; 9.0% - Performance" dataDxfId="58" dataCellStyle="Percent">
      <calculatedColumnFormula>IFERROR(InsurerCommercial2024[[#This Row],[Glycemic Status Assessment for Patients with Diabetes: Glycemic Status &gt; 9.0% - Numerator]]/InsurerCommercial2024[[#This Row],[Glycemic Status Assessment for Patients with Diabetes: Glycemic Status &gt; 9.0% - Denominator]],"-")</calculatedColumnFormula>
    </tableColumn>
    <tableColumn id="10" xr3:uid="{D6F6DA12-6F47-4DE0-8FEE-AC7C3AFC78BD}" name="Child and Adolescent Well-Care Visits - Numerator" dataDxfId="57"/>
    <tableColumn id="11" xr3:uid="{4B156BB3-C225-4492-A255-61F8031D739B}" name="Child and Adolescent Well-Care Visits - Denominator" dataDxfId="56"/>
    <tableColumn id="12" xr3:uid="{7051C06F-45E4-464F-978C-EF6A5C41CB29}" name="Child and Adolescent Well-Care Visits - Performance" dataDxfId="55">
      <calculatedColumnFormula>IFERROR(InsurerCommercial2024[[#This Row],[Child and Adolescent Well-Care Visits - Numerator]]/InsurerCommercial2024[[#This Row],[Child and Adolescent Well-Care Visits - Denominator]],"-")</calculatedColumnFormula>
    </tableColumn>
    <tableColumn id="13" xr3:uid="{34FF1B83-C8B7-4EBC-973B-4DEEA31B0835}" name="Follow-up After ED Visit for Mental Illness (7-day) - Numerator" dataDxfId="54"/>
    <tableColumn id="14" xr3:uid="{64AC00B9-6756-45F6-B52A-5AFDEE0D8AF3}" name="Follow-up After ED Visit for Mental Illness (7-day) - Denominator" dataDxfId="53"/>
    <tableColumn id="15" xr3:uid="{023801F6-E2F7-4042-972C-1C81B259B829}" name="Follow-up After ED Visit for Mental Illness (7-day) - Performance" dataDxfId="52">
      <calculatedColumnFormula>IFERROR(T11/U11,"-")</calculatedColumnFormula>
    </tableColumn>
    <tableColumn id="22" xr3:uid="{FEA7CEB2-A8F1-4F84-B4A8-CC31120FF45F}" name="Follow-up After Hospitalization for Mental Illness (7-day) - Numerator" dataDxfId="51"/>
    <tableColumn id="23" xr3:uid="{E63FC81F-017F-455C-BBA7-68264EF3FCAA}" name="Follow-up After Hospitalization for Mental Illness (7-day) - Denominator" dataDxfId="50"/>
    <tableColumn id="24" xr3:uid="{0EFCF3B7-800D-4B75-8050-45C2A181D2C0}" name="Follow-up After Hospitalization for Mental Illness (7-day) - Performance" dataDxfId="49">
      <calculatedColumnFormula>IFERROR(W11/X11,"-")</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1A22C0-C9BF-4DA9-BAC8-63F274D02025}" name="AN_MA_2024" displayName="AN_MA_2024" ref="B15:J46" totalsRowShown="0" headerRowDxfId="48">
  <autoFilter ref="B15:J46" xr:uid="{4EF82391-3D7F-41C0-891A-A8CE0996D74D}"/>
  <tableColumns count="9">
    <tableColumn id="1" xr3:uid="{4A2E8986-DA53-4030-8E12-13C99C6D2313}" name="Advanced Network Org ID" dataDxfId="47"/>
    <tableColumn id="3" xr3:uid="{651DCB8F-DA72-4207-BCBC-6EC47C6E5AD6}" name="Performance Period Beginning Date" dataDxfId="46"/>
    <tableColumn id="2" xr3:uid="{4213CE7E-90B1-4D04-A33B-376BE6FA87AB}" name="Performance Period End Date" dataDxfId="45"/>
    <tableColumn id="20" xr3:uid="{0F622654-700E-4824-B5C8-A99C9D8A2258}" name="Controlling High Blood Pressure - Numerator" dataDxfId="44"/>
    <tableColumn id="19" xr3:uid="{2E0BEA6E-594D-4A1F-9061-E92F8AF4F869}" name="Controlling High Blood Pressure - Denominator" dataDxfId="43"/>
    <tableColumn id="21" xr3:uid="{0F599FB1-C4AC-431A-9685-A7B7E76EA394}" name="Controlling High Blood Pressure - Performance" dataDxfId="42" dataCellStyle="Percent">
      <calculatedColumnFormula>IFERROR(#REF!/#REF!,"-")</calculatedColumnFormula>
    </tableColumn>
    <tableColumn id="18" xr3:uid="{96ACB04A-2173-4946-AC68-67BB5369784B}" name="Glycemic Status Assessment for Patients with Diabetes: Glycemic Status &gt; 9.0% - Numerator" dataDxfId="41"/>
    <tableColumn id="17" xr3:uid="{FD32DEE0-5D6A-466B-8657-8ED08DF54C87}" name="Glycemic Status Assessment for Patients with Diabetes: Glycemic Status &gt; 9.0% - Denominator" dataDxfId="40"/>
    <tableColumn id="16" xr3:uid="{8C04E8EA-59FB-4A3F-8356-964E6BEECDA0}" name="Glycemic Status Assessment for Patients with Diabetes: Glycemic Status &gt; 9.0% - Performance" dataDxfId="39" dataCellStyle="Percent">
      <calculatedColumnFormula>IFERROR(#REF!/#REF!,"-")</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EFA0C-2D9C-415F-8376-6E857ED5548D}" name="InsurerMA2024" displayName="InsurerMA2024" ref="B10:J11" totalsRowShown="0" headerRowDxfId="38">
  <autoFilter ref="B10:J11" xr:uid="{4EB2DD50-2B8B-4FC6-BD48-74B686C1E2AA}"/>
  <tableColumns count="9">
    <tableColumn id="1" xr3:uid="{07255735-8F64-470C-81AB-E2F993C4F357}" name="Insurer Org ID" dataDxfId="37"/>
    <tableColumn id="3" xr3:uid="{AC746DB0-7940-4C40-80AE-60F8E426BD2B}" name="Performance Period Beginning Date" dataDxfId="36"/>
    <tableColumn id="2" xr3:uid="{68518F59-7708-4544-92B0-1251D9BBEB3D}" name="Performance Period End Date" dataDxfId="35"/>
    <tableColumn id="20" xr3:uid="{2A5D06A9-78FA-4E9C-BD0C-9FC9D1D1DF1A}" name="Controlling High Blood Pressure - Numerator" dataDxfId="34"/>
    <tableColumn id="19" xr3:uid="{6FD6DE68-164D-4A8F-84E8-9B3E793711E2}" name="Controlling High Blood Pressure - Denominator" dataDxfId="33"/>
    <tableColumn id="21" xr3:uid="{108F4FFC-02FF-41CD-BE57-EC234528A1F9}" name="Controlling High Blood Pressure - Performance" dataDxfId="32" dataCellStyle="Percent">
      <calculatedColumnFormula>IFERROR(InsurerMA2024[[#This Row],[Controlling High Blood Pressure - Numerator]]/InsurerMA2024[[#This Row],[Controlling High Blood Pressure - Denominator]],"-")</calculatedColumnFormula>
    </tableColumn>
    <tableColumn id="18" xr3:uid="{CBDCF2C9-A457-4B7B-9B5C-AF0CA6E006F6}" name="Glycemic Status Assessment for Patients with Diabetes: Glycemic Status &gt; 9.0% - Numerator" dataDxfId="31"/>
    <tableColumn id="17" xr3:uid="{FF4001D4-AF36-4BC7-9C3F-64D076F42526}" name="Glycemic Status Assessment for Patients with Diabetes: Glycemic Status &gt; 9.0% - Denominator" dataDxfId="30"/>
    <tableColumn id="16" xr3:uid="{83945F95-F48D-4751-BD15-82B3E78AA739}" name="Glycemic Status Assessment for Patients with Diabetes: Glycemic Status &gt; 9.0% - Performance" dataDxfId="29" dataCellStyle="Percent">
      <calculatedColumnFormula>IFERROR(InsurerMA2024[[#This Row],[Glycemic Status Assessment for Patients with Diabetes: Glycemic Status &gt; 9.0% - Numerator]]/InsurerMA2024[[#This Row],[Glycemic Status Assessment for Patients with Diabetes: Glycemic Status &gt; 9.0% - Denominator]],"-")</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C3EE13-F8CC-4679-BD2D-DF5C96746805}" name="Table3" displayName="Table3" ref="B8:D18" totalsRowShown="0" headerRowDxfId="28" headerRowBorderDxfId="26" tableBorderDxfId="27" totalsRowBorderDxfId="25">
  <autoFilter ref="B8:D18" xr:uid="{75C3EE13-F8CC-4679-BD2D-DF5C96746805}"/>
  <tableColumns count="3">
    <tableColumn id="1" xr3:uid="{9DCF5A45-60DC-4A1A-A0E3-F67702DF3F77}" name="Questions" dataDxfId="24"/>
    <tableColumn id="2" xr3:uid="{7B37E965-0C8C-4818-AC10-921E0893CFA9}" name="Response - 2024 Reporting" dataDxfId="23"/>
    <tableColumn id="3" xr3:uid="{21EA3B02-E003-4BF7-8206-A0C1B2C6F6E6}" name="Comments" dataDxfId="2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75F6-67D2-49A9-BFD2-7D25CDC59CE1}">
  <dimension ref="B1:D11"/>
  <sheetViews>
    <sheetView zoomScaleNormal="100" workbookViewId="0">
      <selection activeCell="D8" sqref="D8"/>
    </sheetView>
  </sheetViews>
  <sheetFormatPr defaultRowHeight="15"/>
  <cols>
    <col min="1" max="1" width="2.5703125" customWidth="1"/>
    <col min="2" max="2" width="39.7109375" bestFit="1" customWidth="1"/>
    <col min="3" max="3" width="19.85546875" customWidth="1"/>
    <col min="4" max="4" width="85.28515625" customWidth="1"/>
    <col min="5" max="6" width="9.42578125" customWidth="1"/>
    <col min="7" max="7" width="9.140625" customWidth="1"/>
  </cols>
  <sheetData>
    <row r="1" spans="2:4" ht="18.75">
      <c r="B1" s="9" t="s">
        <v>0</v>
      </c>
    </row>
    <row r="3" spans="2:4">
      <c r="B3" s="1" t="s">
        <v>1</v>
      </c>
    </row>
    <row r="5" spans="2:4">
      <c r="B5" s="5" t="s">
        <v>2</v>
      </c>
      <c r="C5" s="5" t="s">
        <v>3</v>
      </c>
      <c r="D5" s="5" t="s">
        <v>4</v>
      </c>
    </row>
    <row r="6" spans="2:4" ht="30">
      <c r="B6" s="32" t="s">
        <v>5</v>
      </c>
      <c r="C6" s="31" t="s">
        <v>6</v>
      </c>
      <c r="D6" s="15" t="s">
        <v>7</v>
      </c>
    </row>
    <row r="7" spans="2:4" ht="45">
      <c r="B7" s="32" t="s">
        <v>8</v>
      </c>
      <c r="C7" s="31" t="s">
        <v>9</v>
      </c>
      <c r="D7" s="15" t="s">
        <v>10</v>
      </c>
    </row>
    <row r="8" spans="2:4" ht="45">
      <c r="B8" s="32" t="s">
        <v>11</v>
      </c>
      <c r="C8" s="31" t="s">
        <v>9</v>
      </c>
      <c r="D8" s="15" t="s">
        <v>12</v>
      </c>
    </row>
    <row r="9" spans="2:4" ht="30">
      <c r="B9" s="32" t="s">
        <v>13</v>
      </c>
      <c r="C9" s="31" t="s">
        <v>9</v>
      </c>
      <c r="D9" s="15" t="s">
        <v>14</v>
      </c>
    </row>
    <row r="10" spans="2:4" ht="90">
      <c r="B10" s="32" t="s">
        <v>15</v>
      </c>
      <c r="C10" s="31" t="s">
        <v>6</v>
      </c>
      <c r="D10" s="70" t="s">
        <v>16</v>
      </c>
    </row>
    <row r="11" spans="2:4" ht="90">
      <c r="B11" s="32" t="s">
        <v>17</v>
      </c>
      <c r="C11" s="31" t="s">
        <v>6</v>
      </c>
      <c r="D11" s="70" t="s">
        <v>18</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E904D-24C1-4F1A-9378-07DBE0D4547E}">
  <dimension ref="B1:F54"/>
  <sheetViews>
    <sheetView zoomScale="82" zoomScaleNormal="100" workbookViewId="0">
      <selection activeCell="D13" sqref="D13"/>
    </sheetView>
  </sheetViews>
  <sheetFormatPr defaultRowHeight="15"/>
  <cols>
    <col min="1" max="1" width="2.5703125" customWidth="1"/>
    <col min="2" max="2" width="58.85546875" customWidth="1"/>
    <col min="3" max="3" width="81.42578125" customWidth="1"/>
    <col min="4" max="4" width="14.28515625" bestFit="1" customWidth="1"/>
    <col min="5" max="6" width="33.5703125" customWidth="1"/>
  </cols>
  <sheetData>
    <row r="1" spans="2:3" ht="18.75">
      <c r="B1" s="9" t="s">
        <v>5</v>
      </c>
    </row>
    <row r="3" spans="2:3">
      <c r="B3" s="35" t="s">
        <v>19</v>
      </c>
      <c r="C3" s="36" t="s">
        <v>20</v>
      </c>
    </row>
    <row r="4" spans="2:3">
      <c r="B4" s="13">
        <v>201</v>
      </c>
      <c r="C4" s="14" t="s">
        <v>21</v>
      </c>
    </row>
    <row r="5" spans="2:3">
      <c r="B5" s="13">
        <v>202</v>
      </c>
      <c r="C5" s="14" t="s">
        <v>22</v>
      </c>
    </row>
    <row r="6" spans="2:3">
      <c r="B6" s="13">
        <v>203</v>
      </c>
      <c r="C6" s="14" t="s">
        <v>23</v>
      </c>
    </row>
    <row r="7" spans="2:3">
      <c r="B7" s="13">
        <v>204</v>
      </c>
      <c r="C7" s="14" t="s">
        <v>24</v>
      </c>
    </row>
    <row r="8" spans="2:3">
      <c r="B8" s="37">
        <v>206</v>
      </c>
      <c r="C8" s="38" t="s">
        <v>25</v>
      </c>
    </row>
    <row r="9" spans="2:3">
      <c r="B9" s="37">
        <v>208</v>
      </c>
      <c r="C9" s="38" t="s">
        <v>26</v>
      </c>
    </row>
    <row r="11" spans="2:3">
      <c r="B11" s="39" t="s">
        <v>27</v>
      </c>
      <c r="C11" s="36" t="s">
        <v>28</v>
      </c>
    </row>
    <row r="12" spans="2:3">
      <c r="B12" s="90">
        <v>101</v>
      </c>
      <c r="C12" s="91" t="s">
        <v>29</v>
      </c>
    </row>
    <row r="13" spans="2:3">
      <c r="B13" s="90">
        <v>102</v>
      </c>
      <c r="C13" s="91" t="s">
        <v>30</v>
      </c>
    </row>
    <row r="14" spans="2:3">
      <c r="B14" s="90">
        <v>103</v>
      </c>
      <c r="C14" s="91" t="s">
        <v>31</v>
      </c>
    </row>
    <row r="15" spans="2:3">
      <c r="B15" s="90">
        <v>104</v>
      </c>
      <c r="C15" s="91" t="s">
        <v>32</v>
      </c>
    </row>
    <row r="16" spans="2:3">
      <c r="B16" s="90">
        <v>105</v>
      </c>
      <c r="C16" s="91" t="s">
        <v>33</v>
      </c>
    </row>
    <row r="17" spans="2:3">
      <c r="B17" s="90">
        <v>106</v>
      </c>
      <c r="C17" s="91" t="s">
        <v>34</v>
      </c>
    </row>
    <row r="18" spans="2:3">
      <c r="B18" s="92">
        <v>107</v>
      </c>
      <c r="C18" s="91" t="s">
        <v>35</v>
      </c>
    </row>
    <row r="19" spans="2:3" ht="30">
      <c r="B19" s="92">
        <v>108</v>
      </c>
      <c r="C19" s="91" t="s">
        <v>36</v>
      </c>
    </row>
    <row r="20" spans="2:3">
      <c r="B20" s="92">
        <v>109</v>
      </c>
      <c r="C20" s="91" t="s">
        <v>37</v>
      </c>
    </row>
    <row r="21" spans="2:3">
      <c r="B21" s="92">
        <v>110</v>
      </c>
      <c r="C21" s="91" t="s">
        <v>38</v>
      </c>
    </row>
    <row r="22" spans="2:3">
      <c r="B22" s="92">
        <v>111</v>
      </c>
      <c r="C22" s="91" t="s">
        <v>33</v>
      </c>
    </row>
    <row r="23" spans="2:3">
      <c r="B23" s="92">
        <v>112</v>
      </c>
      <c r="C23" s="91" t="s">
        <v>39</v>
      </c>
    </row>
    <row r="24" spans="2:3">
      <c r="B24" s="92">
        <v>113</v>
      </c>
      <c r="C24" s="91" t="s">
        <v>40</v>
      </c>
    </row>
    <row r="25" spans="2:3">
      <c r="B25" s="92">
        <v>114</v>
      </c>
      <c r="C25" s="91" t="s">
        <v>41</v>
      </c>
    </row>
    <row r="26" spans="2:3">
      <c r="B26" s="92">
        <v>115</v>
      </c>
      <c r="C26" s="91" t="s">
        <v>42</v>
      </c>
    </row>
    <row r="27" spans="2:3">
      <c r="B27" s="92">
        <v>116</v>
      </c>
      <c r="C27" s="91" t="s">
        <v>43</v>
      </c>
    </row>
    <row r="28" spans="2:3">
      <c r="B28" s="92">
        <v>117</v>
      </c>
      <c r="C28" s="91" t="s">
        <v>44</v>
      </c>
    </row>
    <row r="29" spans="2:3">
      <c r="B29" s="92">
        <v>118</v>
      </c>
      <c r="C29" s="91" t="s">
        <v>45</v>
      </c>
    </row>
    <row r="30" spans="2:3">
      <c r="B30" s="92">
        <v>119</v>
      </c>
      <c r="C30" s="91" t="s">
        <v>46</v>
      </c>
    </row>
    <row r="31" spans="2:3">
      <c r="B31" s="92">
        <v>120</v>
      </c>
      <c r="C31" s="91" t="s">
        <v>47</v>
      </c>
    </row>
    <row r="32" spans="2:3">
      <c r="B32" s="92">
        <v>121</v>
      </c>
      <c r="C32" s="91" t="s">
        <v>48</v>
      </c>
    </row>
    <row r="33" spans="2:6">
      <c r="B33" s="92">
        <v>122</v>
      </c>
      <c r="C33" s="91" t="s">
        <v>49</v>
      </c>
    </row>
    <row r="34" spans="2:6">
      <c r="B34" s="92">
        <v>123</v>
      </c>
      <c r="C34" s="91" t="s">
        <v>50</v>
      </c>
    </row>
    <row r="35" spans="2:6">
      <c r="B35" s="92">
        <v>124</v>
      </c>
      <c r="C35" s="91" t="s">
        <v>51</v>
      </c>
    </row>
    <row r="36" spans="2:6">
      <c r="B36" s="92">
        <v>125</v>
      </c>
      <c r="C36" s="91" t="s">
        <v>52</v>
      </c>
    </row>
    <row r="37" spans="2:6">
      <c r="B37" s="92">
        <v>126</v>
      </c>
      <c r="C37" s="91" t="s">
        <v>53</v>
      </c>
    </row>
    <row r="38" spans="2:6">
      <c r="B38" s="92">
        <v>127</v>
      </c>
      <c r="C38" s="91" t="s">
        <v>54</v>
      </c>
    </row>
    <row r="39" spans="2:6">
      <c r="B39" s="92">
        <v>128</v>
      </c>
      <c r="C39" s="91" t="s">
        <v>55</v>
      </c>
    </row>
    <row r="40" spans="2:6">
      <c r="B40" s="92">
        <v>129</v>
      </c>
      <c r="C40" s="91" t="s">
        <v>56</v>
      </c>
    </row>
    <row r="41" spans="2:6">
      <c r="B41" s="92">
        <v>130</v>
      </c>
      <c r="C41" s="91" t="s">
        <v>57</v>
      </c>
    </row>
    <row r="42" spans="2:6">
      <c r="B42" s="92">
        <v>131</v>
      </c>
      <c r="C42" s="91" t="s">
        <v>58</v>
      </c>
    </row>
    <row r="43" spans="2:6">
      <c r="B43" s="92">
        <v>132</v>
      </c>
      <c r="C43" s="91" t="s">
        <v>59</v>
      </c>
    </row>
    <row r="44" spans="2:6">
      <c r="B44" s="92">
        <v>133</v>
      </c>
      <c r="C44" s="91" t="s">
        <v>60</v>
      </c>
    </row>
    <row r="45" spans="2:6">
      <c r="B45" s="92">
        <v>134</v>
      </c>
      <c r="C45" s="91" t="s">
        <v>61</v>
      </c>
    </row>
    <row r="46" spans="2:6">
      <c r="B46" s="61"/>
      <c r="C46" s="93"/>
    </row>
    <row r="47" spans="2:6">
      <c r="B47" s="40" t="s">
        <v>62</v>
      </c>
      <c r="C47" s="42" t="s">
        <v>63</v>
      </c>
      <c r="D47" s="41" t="s">
        <v>64</v>
      </c>
      <c r="E47" s="42" t="s">
        <v>65</v>
      </c>
      <c r="F47" s="41" t="s">
        <v>66</v>
      </c>
    </row>
    <row r="48" spans="2:6" ht="45">
      <c r="B48" s="20" t="s">
        <v>67</v>
      </c>
      <c r="C48" s="44" t="s">
        <v>68</v>
      </c>
      <c r="D48" s="43" t="s">
        <v>69</v>
      </c>
      <c r="E48" s="48" t="s">
        <v>70</v>
      </c>
      <c r="F48" s="30" t="s">
        <v>71</v>
      </c>
    </row>
    <row r="49" spans="2:6" ht="30">
      <c r="B49" s="20" t="s">
        <v>72</v>
      </c>
      <c r="C49" s="44" t="s">
        <v>73</v>
      </c>
      <c r="D49" s="43" t="s">
        <v>69</v>
      </c>
      <c r="E49" s="48" t="s">
        <v>70</v>
      </c>
      <c r="F49" s="30" t="s">
        <v>71</v>
      </c>
    </row>
    <row r="50" spans="2:6" ht="45">
      <c r="B50" s="20" t="s">
        <v>74</v>
      </c>
      <c r="C50" s="44" t="s">
        <v>75</v>
      </c>
      <c r="D50" s="43" t="s">
        <v>69</v>
      </c>
      <c r="E50" s="48" t="s">
        <v>76</v>
      </c>
      <c r="F50" s="30" t="s">
        <v>71</v>
      </c>
    </row>
    <row r="51" spans="2:6" ht="61.5" customHeight="1">
      <c r="B51" s="20" t="s">
        <v>77</v>
      </c>
      <c r="C51" s="44" t="s">
        <v>78</v>
      </c>
      <c r="D51" s="43" t="s">
        <v>69</v>
      </c>
      <c r="E51" s="48" t="s">
        <v>70</v>
      </c>
      <c r="F51" s="30" t="s">
        <v>71</v>
      </c>
    </row>
    <row r="52" spans="2:6" ht="56.25" customHeight="1">
      <c r="B52" s="20" t="s">
        <v>79</v>
      </c>
      <c r="C52" s="44" t="s">
        <v>80</v>
      </c>
      <c r="D52" s="43" t="s">
        <v>69</v>
      </c>
      <c r="E52" s="48" t="s">
        <v>70</v>
      </c>
      <c r="F52" s="30" t="s">
        <v>71</v>
      </c>
    </row>
    <row r="53" spans="2:6" ht="30">
      <c r="B53" s="21" t="s">
        <v>81</v>
      </c>
      <c r="C53" s="46" t="s">
        <v>82</v>
      </c>
      <c r="D53" s="45" t="s">
        <v>69</v>
      </c>
      <c r="E53" s="48" t="s">
        <v>76</v>
      </c>
      <c r="F53" s="30" t="s">
        <v>71</v>
      </c>
    </row>
    <row r="54" spans="2:6">
      <c r="B54" s="47" t="s">
        <v>83</v>
      </c>
    </row>
  </sheetData>
  <pageMargins left="0.7" right="0.7" top="0.75" bottom="0.75" header="0.3" footer="0.3"/>
  <pageSetup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07265-054A-4BA7-AA4D-6C8DEE303EFB}">
  <dimension ref="B1:Y47"/>
  <sheetViews>
    <sheetView topLeftCell="P30" zoomScale="70" zoomScaleNormal="70" workbookViewId="0">
      <selection activeCell="P13" sqref="P13"/>
    </sheetView>
  </sheetViews>
  <sheetFormatPr defaultRowHeight="15"/>
  <cols>
    <col min="1" max="1" width="2.5703125" customWidth="1"/>
    <col min="2" max="2" width="29.7109375" customWidth="1"/>
    <col min="3" max="3" width="23.5703125" customWidth="1"/>
    <col min="4" max="4" width="20.140625" customWidth="1"/>
    <col min="5" max="25" width="31" customWidth="1"/>
    <col min="26" max="28" width="32.42578125" customWidth="1"/>
  </cols>
  <sheetData>
    <row r="1" spans="2:25" ht="18.75">
      <c r="B1" s="9" t="s">
        <v>84</v>
      </c>
    </row>
    <row r="2" spans="2:25" ht="18.75">
      <c r="B2" s="9" t="s">
        <v>85</v>
      </c>
    </row>
    <row r="4" spans="2:25">
      <c r="B4" t="s">
        <v>86</v>
      </c>
    </row>
    <row r="5" spans="2:25">
      <c r="B5" s="2" t="s">
        <v>87</v>
      </c>
    </row>
    <row r="8" spans="2:25" ht="16.5" thickBot="1">
      <c r="B8" s="10" t="s">
        <v>88</v>
      </c>
    </row>
    <row r="9" spans="2:25" ht="15.75" thickBot="1">
      <c r="B9" s="25"/>
      <c r="C9" s="66"/>
      <c r="D9" s="68"/>
      <c r="E9" s="125" t="s">
        <v>89</v>
      </c>
      <c r="F9" s="126"/>
      <c r="G9" s="126"/>
      <c r="H9" s="126"/>
      <c r="I9" s="126"/>
      <c r="J9" s="126"/>
      <c r="K9" s="126"/>
      <c r="L9" s="126"/>
      <c r="M9" s="126"/>
      <c r="N9" s="126"/>
      <c r="O9" s="126"/>
      <c r="P9" s="127"/>
      <c r="Q9" s="125" t="s">
        <v>90</v>
      </c>
      <c r="R9" s="126"/>
      <c r="S9" s="126"/>
      <c r="T9" s="126"/>
      <c r="U9" s="126"/>
      <c r="V9" s="126"/>
      <c r="W9" s="126"/>
      <c r="X9" s="126"/>
      <c r="Y9" s="127"/>
    </row>
    <row r="10" spans="2:25" ht="45.75" thickBot="1">
      <c r="B10" s="26" t="s">
        <v>91</v>
      </c>
      <c r="C10" s="26" t="s">
        <v>92</v>
      </c>
      <c r="D10" s="69" t="s">
        <v>93</v>
      </c>
      <c r="E10" s="108" t="s">
        <v>94</v>
      </c>
      <c r="F10" s="109" t="s">
        <v>95</v>
      </c>
      <c r="G10" s="67" t="s">
        <v>96</v>
      </c>
      <c r="H10" s="49" t="s">
        <v>97</v>
      </c>
      <c r="I10" s="50" t="s">
        <v>98</v>
      </c>
      <c r="J10" s="51" t="s">
        <v>99</v>
      </c>
      <c r="K10" s="110" t="s">
        <v>100</v>
      </c>
      <c r="L10" s="27" t="s">
        <v>101</v>
      </c>
      <c r="M10" s="67" t="s">
        <v>102</v>
      </c>
      <c r="N10" s="27" t="s">
        <v>103</v>
      </c>
      <c r="O10" s="27" t="s">
        <v>104</v>
      </c>
      <c r="P10" s="27" t="s">
        <v>105</v>
      </c>
      <c r="Q10" s="49" t="s">
        <v>106</v>
      </c>
      <c r="R10" s="50" t="s">
        <v>107</v>
      </c>
      <c r="S10" s="51" t="s">
        <v>108</v>
      </c>
      <c r="T10" s="49" t="s">
        <v>109</v>
      </c>
      <c r="U10" s="50" t="s">
        <v>110</v>
      </c>
      <c r="V10" s="51" t="s">
        <v>111</v>
      </c>
      <c r="W10" s="52" t="s">
        <v>112</v>
      </c>
      <c r="X10" s="53" t="s">
        <v>113</v>
      </c>
      <c r="Y10" s="51" t="s">
        <v>114</v>
      </c>
    </row>
    <row r="11" spans="2:25" ht="15.75" thickBot="1">
      <c r="B11" s="71"/>
      <c r="C11" s="72"/>
      <c r="D11" s="85"/>
      <c r="E11" s="73"/>
      <c r="F11" s="74"/>
      <c r="G11" s="97" t="str">
        <f>IFERROR(InsurerCommercial2024[[#This Row],[Asthma Medication Ratio (Ages 5-18) - Numerator]]/InsurerCommercial2024[[#This Row],[Asthma Medication Ratio (Ages 5-18) - Denominator]],"-")</f>
        <v>-</v>
      </c>
      <c r="H11" s="73"/>
      <c r="I11" s="74"/>
      <c r="J11" s="97" t="str">
        <f>IFERROR(InsurerCommercial2024[[#This Row],[Asthma Medication Ratio (Ages 19-64) - Numerator]]/InsurerCommercial2024[[#This Row],[Asthma Medication Ratio (Ages 19-64) - Denominator]],"-")</f>
        <v>-</v>
      </c>
      <c r="K11" s="73"/>
      <c r="L11" s="74"/>
      <c r="M11" s="97" t="str">
        <f>IFERROR(InsurerCommercial2024[[#This Row],[Controlling High Blood Pressure - Numerator]]/InsurerCommercial2024[[#This Row],[Controlling High Blood Pressure - Denominator]],"-")</f>
        <v>-</v>
      </c>
      <c r="N11" s="75"/>
      <c r="O11" s="76"/>
      <c r="P11" s="98" t="str">
        <f>IFERROR(InsurerCommercial2024[[#This Row],[Glycemic Status Assessment for Patients with Diabetes: Glycemic Status &gt; 9.0% - Numerator]]/InsurerCommercial2024[[#This Row],[Glycemic Status Assessment for Patients with Diabetes: Glycemic Status &gt; 9.0% - Denominator]],"-")</f>
        <v>-</v>
      </c>
      <c r="Q11" s="106"/>
      <c r="R11" s="107"/>
      <c r="S11" s="111" t="str">
        <f>IFERROR(InsurerCommercial2024[[#This Row],[Child and Adolescent Well-Care Visits - Numerator]]/InsurerCommercial2024[[#This Row],[Child and Adolescent Well-Care Visits - Denominator]],"-")</f>
        <v>-</v>
      </c>
      <c r="T11" s="106"/>
      <c r="U11" s="107"/>
      <c r="V11" s="111" t="str">
        <f>IFERROR(T11/U11,"-")</f>
        <v>-</v>
      </c>
      <c r="W11" s="106"/>
      <c r="X11" s="107"/>
      <c r="Y11" s="111" t="str">
        <f>IFERROR(W11/X11,"-")</f>
        <v>-</v>
      </c>
    </row>
    <row r="12" spans="2:25">
      <c r="B12" s="116"/>
      <c r="C12" s="114"/>
      <c r="D12" s="114"/>
      <c r="E12" s="115"/>
      <c r="F12" s="115"/>
      <c r="G12" s="119"/>
      <c r="H12" s="120"/>
      <c r="I12" s="120"/>
      <c r="J12" s="119"/>
      <c r="K12" s="118"/>
      <c r="L12" s="118"/>
      <c r="M12" s="99"/>
      <c r="N12" s="117"/>
      <c r="O12" s="118"/>
      <c r="P12" s="119"/>
      <c r="Q12" s="121"/>
      <c r="R12" s="121"/>
      <c r="S12" s="122"/>
      <c r="T12" s="121"/>
      <c r="U12" s="121"/>
      <c r="V12" s="122"/>
      <c r="W12" s="121"/>
      <c r="X12" s="121"/>
      <c r="Y12" s="122"/>
    </row>
    <row r="13" spans="2:25">
      <c r="C13" s="33"/>
      <c r="D13" s="33"/>
      <c r="E13" s="34"/>
      <c r="F13" s="34"/>
      <c r="G13" s="22"/>
      <c r="H13" s="34"/>
      <c r="I13" s="34"/>
      <c r="J13" s="22"/>
      <c r="K13" s="34"/>
      <c r="L13" s="34"/>
      <c r="M13" s="22"/>
      <c r="Q13" s="34"/>
      <c r="R13" s="34"/>
      <c r="S13" s="22"/>
      <c r="T13" s="34"/>
      <c r="U13" s="34"/>
      <c r="V13" s="22"/>
      <c r="W13" s="34"/>
      <c r="X13" s="34"/>
      <c r="Y13" s="22"/>
    </row>
    <row r="14" spans="2:25" ht="16.5" thickBot="1">
      <c r="B14" s="10" t="s">
        <v>115</v>
      </c>
    </row>
    <row r="15" spans="2:25" ht="15.75" thickBot="1">
      <c r="B15" s="25"/>
      <c r="C15" s="66"/>
      <c r="D15" s="68"/>
      <c r="E15" s="125" t="s">
        <v>89</v>
      </c>
      <c r="F15" s="126"/>
      <c r="G15" s="126"/>
      <c r="H15" s="126"/>
      <c r="I15" s="126"/>
      <c r="J15" s="126"/>
      <c r="K15" s="126"/>
      <c r="L15" s="126"/>
      <c r="M15" s="126"/>
      <c r="N15" s="126"/>
      <c r="O15" s="126"/>
      <c r="P15" s="127"/>
      <c r="Q15" s="125" t="s">
        <v>90</v>
      </c>
      <c r="R15" s="126"/>
      <c r="S15" s="126"/>
      <c r="T15" s="126"/>
      <c r="U15" s="126"/>
      <c r="V15" s="126"/>
      <c r="W15" s="126"/>
      <c r="X15" s="126"/>
      <c r="Y15" s="127"/>
    </row>
    <row r="16" spans="2:25" ht="45">
      <c r="B16" s="26" t="s">
        <v>27</v>
      </c>
      <c r="C16" s="26" t="s">
        <v>92</v>
      </c>
      <c r="D16" s="69" t="s">
        <v>93</v>
      </c>
      <c r="E16" s="49" t="s">
        <v>94</v>
      </c>
      <c r="F16" s="50" t="s">
        <v>95</v>
      </c>
      <c r="G16" s="51" t="s">
        <v>96</v>
      </c>
      <c r="H16" s="49" t="s">
        <v>97</v>
      </c>
      <c r="I16" s="50" t="s">
        <v>98</v>
      </c>
      <c r="J16" s="51" t="s">
        <v>99</v>
      </c>
      <c r="K16" s="52" t="s">
        <v>100</v>
      </c>
      <c r="L16" s="53" t="s">
        <v>101</v>
      </c>
      <c r="M16" s="51" t="s">
        <v>102</v>
      </c>
      <c r="N16" s="27" t="s">
        <v>103</v>
      </c>
      <c r="O16" s="27" t="s">
        <v>104</v>
      </c>
      <c r="P16" s="27" t="s">
        <v>105</v>
      </c>
      <c r="Q16" s="49" t="s">
        <v>106</v>
      </c>
      <c r="R16" s="50" t="s">
        <v>107</v>
      </c>
      <c r="S16" s="51" t="s">
        <v>108</v>
      </c>
      <c r="T16" s="49" t="s">
        <v>109</v>
      </c>
      <c r="U16" s="50" t="s">
        <v>110</v>
      </c>
      <c r="V16" s="51" t="s">
        <v>111</v>
      </c>
      <c r="W16" s="52" t="s">
        <v>112</v>
      </c>
      <c r="X16" s="53" t="s">
        <v>113</v>
      </c>
      <c r="Y16" s="51" t="s">
        <v>114</v>
      </c>
    </row>
    <row r="17" spans="2:25">
      <c r="B17" s="77"/>
      <c r="C17" s="78"/>
      <c r="D17" s="79"/>
      <c r="E17" s="81"/>
      <c r="F17" s="81"/>
      <c r="G17" s="99" t="str">
        <f>IFERROR(AN_Commercial2024[[#This Row],[Asthma Medication Ratio (Ages 5-18) - Numerator]]/AN_Commercial2024[[#This Row],[Asthma Medication Ratio (Ages 5-18) - Denominator]],"-")</f>
        <v>-</v>
      </c>
      <c r="H17" s="83"/>
      <c r="I17" s="81"/>
      <c r="J17" s="99" t="str">
        <f>IFERROR(AN_Commercial2024[[#This Row],[Asthma Medication Ratio (Ages 19-64) - Numerator]]/AN_Commercial2024[[#This Row],[Asthma Medication Ratio (Ages 19-64) - Denominator]],"-")</f>
        <v>-</v>
      </c>
      <c r="K17" s="83">
        <v>3</v>
      </c>
      <c r="L17" s="81">
        <v>10</v>
      </c>
      <c r="M17" s="99">
        <f>IFERROR(AN_Commercial2024[[#This Row],[Controlling High Blood Pressure - Numerator]]/AN_Commercial2024[[#This Row],[Controlling High Blood Pressure - Denominator]],"-")</f>
        <v>0.3</v>
      </c>
      <c r="N17" s="83">
        <v>13</v>
      </c>
      <c r="O17" s="81">
        <v>20</v>
      </c>
      <c r="P17" s="99">
        <f>IFERROR(AN_Commercial2024[[#This Row],[Glycemic Status Assessment for Patients with Diabetes: Glycemic Status &gt; 9.0% - Numerator]]/AN_Commercial2024[[#This Row],[Glycemic Status Assessment for Patients with Diabetes: Glycemic Status &gt; 9.0% - Denominator]],"-")</f>
        <v>0.65</v>
      </c>
      <c r="Q17" s="101"/>
      <c r="R17" s="100"/>
      <c r="S17" s="112"/>
      <c r="T17" s="101"/>
      <c r="U17" s="100"/>
      <c r="V17" s="112"/>
      <c r="W17" s="101"/>
      <c r="X17" s="100"/>
      <c r="Y17" s="112" t="str">
        <f>IFERROR(W17/X17,"-")</f>
        <v>-</v>
      </c>
    </row>
    <row r="18" spans="2:25">
      <c r="B18" s="77"/>
      <c r="C18" s="78"/>
      <c r="D18" s="79"/>
      <c r="E18" s="81"/>
      <c r="F18" s="81"/>
      <c r="G18" s="99" t="str">
        <f>IFERROR(AN_Commercial2024[[#This Row],[Asthma Medication Ratio (Ages 5-18) - Numerator]]/AN_Commercial2024[[#This Row],[Asthma Medication Ratio (Ages 5-18) - Denominator]],"-")</f>
        <v>-</v>
      </c>
      <c r="H18" s="83"/>
      <c r="I18" s="81"/>
      <c r="J18" s="99" t="str">
        <f>IFERROR(AN_Commercial2024[[#This Row],[Asthma Medication Ratio (Ages 19-64) - Numerator]]/AN_Commercial2024[[#This Row],[Asthma Medication Ratio (Ages 19-64) - Denominator]],"-")</f>
        <v>-</v>
      </c>
      <c r="K18" s="83"/>
      <c r="L18" s="81"/>
      <c r="M18" s="99" t="str">
        <f>IFERROR(AN_Commercial2024[[#This Row],[Controlling High Blood Pressure - Numerator]]/AN_Commercial2024[[#This Row],[Controlling High Blood Pressure - Denominator]],"-")</f>
        <v>-</v>
      </c>
      <c r="N18" s="83"/>
      <c r="O18" s="81"/>
      <c r="P18" s="99" t="str">
        <f>IFERROR(AN_Commercial2024[[#This Row],[Glycemic Status Assessment for Patients with Diabetes: Glycemic Status &gt; 9.0% - Numerator]]/AN_Commercial2024[[#This Row],[Glycemic Status Assessment for Patients with Diabetes: Glycemic Status &gt; 9.0% - Denominator]],"-")</f>
        <v>-</v>
      </c>
      <c r="Q18" s="103"/>
      <c r="R18" s="102"/>
      <c r="S18" s="113" t="str">
        <f>IFERROR(AN_Commercial2024[[#This Row],[Child and Adolescent Well-Care Visits - Numerator]]/AN_Commercial2024[[#This Row],[Child and Adolescent Well-Care Visits - Denominator]],"-")</f>
        <v>-</v>
      </c>
      <c r="T18" s="103"/>
      <c r="U18" s="102"/>
      <c r="V18" s="113" t="str">
        <f t="shared" ref="V18:V47" si="0">IFERROR(T18/U18,"-")</f>
        <v>-</v>
      </c>
      <c r="W18" s="103"/>
      <c r="X18" s="102"/>
      <c r="Y18" s="113" t="str">
        <f t="shared" ref="Y18:Y47" si="1">IFERROR(W18/X18,"-")</f>
        <v>-</v>
      </c>
    </row>
    <row r="19" spans="2:25">
      <c r="B19" s="77"/>
      <c r="C19" s="78"/>
      <c r="D19" s="79"/>
      <c r="E19" s="81"/>
      <c r="F19" s="81"/>
      <c r="G19" s="99" t="str">
        <f>IFERROR(AN_Commercial2024[[#This Row],[Asthma Medication Ratio (Ages 5-18) - Numerator]]/AN_Commercial2024[[#This Row],[Asthma Medication Ratio (Ages 5-18) - Denominator]],"-")</f>
        <v>-</v>
      </c>
      <c r="H19" s="83"/>
      <c r="I19" s="81"/>
      <c r="J19" s="99" t="str">
        <f>IFERROR(AN_Commercial2024[[#This Row],[Asthma Medication Ratio (Ages 19-64) - Numerator]]/AN_Commercial2024[[#This Row],[Asthma Medication Ratio (Ages 19-64) - Denominator]],"-")</f>
        <v>-</v>
      </c>
      <c r="K19" s="83"/>
      <c r="L19" s="81"/>
      <c r="M19" s="99" t="str">
        <f>IFERROR(AN_Commercial2024[[#This Row],[Controlling High Blood Pressure - Numerator]]/AN_Commercial2024[[#This Row],[Controlling High Blood Pressure - Denominator]],"-")</f>
        <v>-</v>
      </c>
      <c r="N19" s="83"/>
      <c r="O19" s="81"/>
      <c r="P19" s="99" t="str">
        <f>IFERROR(AN_Commercial2024[[#This Row],[Glycemic Status Assessment for Patients with Diabetes: Glycemic Status &gt; 9.0% - Numerator]]/AN_Commercial2024[[#This Row],[Glycemic Status Assessment for Patients with Diabetes: Glycemic Status &gt; 9.0% - Denominator]],"-")</f>
        <v>-</v>
      </c>
      <c r="Q19" s="101"/>
      <c r="R19" s="100"/>
      <c r="S19" s="112" t="str">
        <f>IFERROR(AN_Commercial2024[[#This Row],[Child and Adolescent Well-Care Visits - Numerator]]/AN_Commercial2024[[#This Row],[Child and Adolescent Well-Care Visits - Denominator]],"-")</f>
        <v>-</v>
      </c>
      <c r="T19" s="101"/>
      <c r="U19" s="100"/>
      <c r="V19" s="112" t="str">
        <f t="shared" si="0"/>
        <v>-</v>
      </c>
      <c r="W19" s="101"/>
      <c r="X19" s="100"/>
      <c r="Y19" s="112" t="str">
        <f t="shared" si="1"/>
        <v>-</v>
      </c>
    </row>
    <row r="20" spans="2:25">
      <c r="B20" s="77"/>
      <c r="C20" s="78"/>
      <c r="D20" s="79"/>
      <c r="E20" s="81"/>
      <c r="F20" s="81"/>
      <c r="G20" s="99" t="str">
        <f>IFERROR(AN_Commercial2024[[#This Row],[Asthma Medication Ratio (Ages 5-18) - Numerator]]/AN_Commercial2024[[#This Row],[Asthma Medication Ratio (Ages 5-18) - Denominator]],"-")</f>
        <v>-</v>
      </c>
      <c r="H20" s="83"/>
      <c r="I20" s="81"/>
      <c r="J20" s="99" t="str">
        <f>IFERROR(AN_Commercial2024[[#This Row],[Asthma Medication Ratio (Ages 19-64) - Numerator]]/AN_Commercial2024[[#This Row],[Asthma Medication Ratio (Ages 19-64) - Denominator]],"-")</f>
        <v>-</v>
      </c>
      <c r="K20" s="83"/>
      <c r="L20" s="81"/>
      <c r="M20" s="99" t="str">
        <f>IFERROR(AN_Commercial2024[[#This Row],[Controlling High Blood Pressure - Numerator]]/AN_Commercial2024[[#This Row],[Controlling High Blood Pressure - Denominator]],"-")</f>
        <v>-</v>
      </c>
      <c r="N20" s="83"/>
      <c r="O20" s="81"/>
      <c r="P20" s="99" t="str">
        <f>IFERROR(AN_Commercial2024[[#This Row],[Glycemic Status Assessment for Patients with Diabetes: Glycemic Status &gt; 9.0% - Numerator]]/AN_Commercial2024[[#This Row],[Glycemic Status Assessment for Patients with Diabetes: Glycemic Status &gt; 9.0% - Denominator]],"-")</f>
        <v>-</v>
      </c>
      <c r="Q20" s="103"/>
      <c r="R20" s="102"/>
      <c r="S20" s="113" t="str">
        <f>IFERROR(AN_Commercial2024[[#This Row],[Child and Adolescent Well-Care Visits - Numerator]]/AN_Commercial2024[[#This Row],[Child and Adolescent Well-Care Visits - Denominator]],"-")</f>
        <v>-</v>
      </c>
      <c r="T20" s="103"/>
      <c r="U20" s="102"/>
      <c r="V20" s="113" t="str">
        <f t="shared" si="0"/>
        <v>-</v>
      </c>
      <c r="W20" s="103"/>
      <c r="X20" s="102"/>
      <c r="Y20" s="113" t="str">
        <f t="shared" si="1"/>
        <v>-</v>
      </c>
    </row>
    <row r="21" spans="2:25">
      <c r="B21" s="77"/>
      <c r="C21" s="78"/>
      <c r="D21" s="79"/>
      <c r="E21" s="81"/>
      <c r="F21" s="81"/>
      <c r="G21" s="99" t="str">
        <f>IFERROR(AN_Commercial2024[[#This Row],[Asthma Medication Ratio (Ages 5-18) - Numerator]]/AN_Commercial2024[[#This Row],[Asthma Medication Ratio (Ages 5-18) - Denominator]],"-")</f>
        <v>-</v>
      </c>
      <c r="H21" s="83"/>
      <c r="I21" s="81"/>
      <c r="J21" s="99" t="str">
        <f>IFERROR(AN_Commercial2024[[#This Row],[Asthma Medication Ratio (Ages 19-64) - Numerator]]/AN_Commercial2024[[#This Row],[Asthma Medication Ratio (Ages 19-64) - Denominator]],"-")</f>
        <v>-</v>
      </c>
      <c r="K21" s="83"/>
      <c r="L21" s="81"/>
      <c r="M21" s="99" t="str">
        <f>IFERROR(AN_Commercial2024[[#This Row],[Controlling High Blood Pressure - Numerator]]/AN_Commercial2024[[#This Row],[Controlling High Blood Pressure - Denominator]],"-")</f>
        <v>-</v>
      </c>
      <c r="N21" s="83"/>
      <c r="O21" s="81"/>
      <c r="P21" s="99" t="str">
        <f>IFERROR(AN_Commercial2024[[#This Row],[Glycemic Status Assessment for Patients with Diabetes: Glycemic Status &gt; 9.0% - Numerator]]/AN_Commercial2024[[#This Row],[Glycemic Status Assessment for Patients with Diabetes: Glycemic Status &gt; 9.0% - Denominator]],"-")</f>
        <v>-</v>
      </c>
      <c r="Q21" s="101"/>
      <c r="R21" s="100"/>
      <c r="S21" s="112" t="str">
        <f>IFERROR(AN_Commercial2024[[#This Row],[Child and Adolescent Well-Care Visits - Numerator]]/AN_Commercial2024[[#This Row],[Child and Adolescent Well-Care Visits - Denominator]],"-")</f>
        <v>-</v>
      </c>
      <c r="T21" s="101"/>
      <c r="U21" s="100"/>
      <c r="V21" s="112" t="str">
        <f t="shared" si="0"/>
        <v>-</v>
      </c>
      <c r="W21" s="101"/>
      <c r="X21" s="100"/>
      <c r="Y21" s="112" t="str">
        <f t="shared" si="1"/>
        <v>-</v>
      </c>
    </row>
    <row r="22" spans="2:25">
      <c r="B22" s="77"/>
      <c r="C22" s="78"/>
      <c r="D22" s="79"/>
      <c r="E22" s="81"/>
      <c r="F22" s="81"/>
      <c r="G22" s="99" t="str">
        <f>IFERROR(AN_Commercial2024[[#This Row],[Asthma Medication Ratio (Ages 5-18) - Numerator]]/AN_Commercial2024[[#This Row],[Asthma Medication Ratio (Ages 5-18) - Denominator]],"-")</f>
        <v>-</v>
      </c>
      <c r="H22" s="83"/>
      <c r="I22" s="81"/>
      <c r="J22" s="99" t="str">
        <f>IFERROR(AN_Commercial2024[[#This Row],[Asthma Medication Ratio (Ages 19-64) - Numerator]]/AN_Commercial2024[[#This Row],[Asthma Medication Ratio (Ages 19-64) - Denominator]],"-")</f>
        <v>-</v>
      </c>
      <c r="K22" s="83"/>
      <c r="L22" s="81"/>
      <c r="M22" s="99" t="str">
        <f>IFERROR(AN_Commercial2024[[#This Row],[Controlling High Blood Pressure - Numerator]]/AN_Commercial2024[[#This Row],[Controlling High Blood Pressure - Denominator]],"-")</f>
        <v>-</v>
      </c>
      <c r="N22" s="83"/>
      <c r="O22" s="81"/>
      <c r="P22" s="99" t="str">
        <f>IFERROR(AN_Commercial2024[[#This Row],[Glycemic Status Assessment for Patients with Diabetes: Glycemic Status &gt; 9.0% - Numerator]]/AN_Commercial2024[[#This Row],[Glycemic Status Assessment for Patients with Diabetes: Glycemic Status &gt; 9.0% - Denominator]],"-")</f>
        <v>-</v>
      </c>
      <c r="Q22" s="103"/>
      <c r="R22" s="102"/>
      <c r="S22" s="113" t="str">
        <f>IFERROR(AN_Commercial2024[[#This Row],[Child and Adolescent Well-Care Visits - Numerator]]/AN_Commercial2024[[#This Row],[Child and Adolescent Well-Care Visits - Denominator]],"-")</f>
        <v>-</v>
      </c>
      <c r="T22" s="103"/>
      <c r="U22" s="102"/>
      <c r="V22" s="113" t="str">
        <f t="shared" si="0"/>
        <v>-</v>
      </c>
      <c r="W22" s="103"/>
      <c r="X22" s="102"/>
      <c r="Y22" s="113" t="str">
        <f t="shared" si="1"/>
        <v>-</v>
      </c>
    </row>
    <row r="23" spans="2:25">
      <c r="B23" s="77"/>
      <c r="C23" s="78"/>
      <c r="D23" s="79"/>
      <c r="E23" s="81"/>
      <c r="F23" s="81"/>
      <c r="G23" s="99" t="str">
        <f>IFERROR(AN_Commercial2024[[#This Row],[Asthma Medication Ratio (Ages 5-18) - Numerator]]/AN_Commercial2024[[#This Row],[Asthma Medication Ratio (Ages 5-18) - Denominator]],"-")</f>
        <v>-</v>
      </c>
      <c r="H23" s="83"/>
      <c r="I23" s="81"/>
      <c r="J23" s="99" t="str">
        <f>IFERROR(AN_Commercial2024[[#This Row],[Asthma Medication Ratio (Ages 19-64) - Numerator]]/AN_Commercial2024[[#This Row],[Asthma Medication Ratio (Ages 19-64) - Denominator]],"-")</f>
        <v>-</v>
      </c>
      <c r="K23" s="83"/>
      <c r="L23" s="81"/>
      <c r="M23" s="99" t="str">
        <f>IFERROR(AN_Commercial2024[[#This Row],[Controlling High Blood Pressure - Numerator]]/AN_Commercial2024[[#This Row],[Controlling High Blood Pressure - Denominator]],"-")</f>
        <v>-</v>
      </c>
      <c r="N23" s="83"/>
      <c r="O23" s="81"/>
      <c r="P23" s="99" t="str">
        <f>IFERROR(AN_Commercial2024[[#This Row],[Glycemic Status Assessment for Patients with Diabetes: Glycemic Status &gt; 9.0% - Numerator]]/AN_Commercial2024[[#This Row],[Glycemic Status Assessment for Patients with Diabetes: Glycemic Status &gt; 9.0% - Denominator]],"-")</f>
        <v>-</v>
      </c>
      <c r="Q23" s="101"/>
      <c r="R23" s="100"/>
      <c r="S23" s="112" t="str">
        <f>IFERROR(AN_Commercial2024[[#This Row],[Child and Adolescent Well-Care Visits - Numerator]]/AN_Commercial2024[[#This Row],[Child and Adolescent Well-Care Visits - Denominator]],"-")</f>
        <v>-</v>
      </c>
      <c r="T23" s="101"/>
      <c r="U23" s="100"/>
      <c r="V23" s="112" t="str">
        <f t="shared" si="0"/>
        <v>-</v>
      </c>
      <c r="W23" s="101"/>
      <c r="X23" s="100"/>
      <c r="Y23" s="112" t="str">
        <f t="shared" si="1"/>
        <v>-</v>
      </c>
    </row>
    <row r="24" spans="2:25">
      <c r="B24" s="77"/>
      <c r="C24" s="78"/>
      <c r="D24" s="79"/>
      <c r="E24" s="81"/>
      <c r="F24" s="81"/>
      <c r="G24" s="99" t="str">
        <f>IFERROR(AN_Commercial2024[[#This Row],[Asthma Medication Ratio (Ages 5-18) - Numerator]]/AN_Commercial2024[[#This Row],[Asthma Medication Ratio (Ages 5-18) - Denominator]],"-")</f>
        <v>-</v>
      </c>
      <c r="H24" s="83"/>
      <c r="I24" s="81"/>
      <c r="J24" s="99" t="str">
        <f>IFERROR(AN_Commercial2024[[#This Row],[Asthma Medication Ratio (Ages 19-64) - Numerator]]/AN_Commercial2024[[#This Row],[Asthma Medication Ratio (Ages 19-64) - Denominator]],"-")</f>
        <v>-</v>
      </c>
      <c r="K24" s="83"/>
      <c r="L24" s="81"/>
      <c r="M24" s="99" t="str">
        <f>IFERROR(AN_Commercial2024[[#This Row],[Controlling High Blood Pressure - Numerator]]/AN_Commercial2024[[#This Row],[Controlling High Blood Pressure - Denominator]],"-")</f>
        <v>-</v>
      </c>
      <c r="N24" s="83"/>
      <c r="O24" s="81"/>
      <c r="P24" s="99" t="str">
        <f>IFERROR(AN_Commercial2024[[#This Row],[Glycemic Status Assessment for Patients with Diabetes: Glycemic Status &gt; 9.0% - Numerator]]/AN_Commercial2024[[#This Row],[Glycemic Status Assessment for Patients with Diabetes: Glycemic Status &gt; 9.0% - Denominator]],"-")</f>
        <v>-</v>
      </c>
      <c r="Q24" s="103"/>
      <c r="R24" s="102"/>
      <c r="S24" s="113" t="str">
        <f>IFERROR(AN_Commercial2024[[#This Row],[Child and Adolescent Well-Care Visits - Numerator]]/AN_Commercial2024[[#This Row],[Child and Adolescent Well-Care Visits - Denominator]],"-")</f>
        <v>-</v>
      </c>
      <c r="T24" s="103"/>
      <c r="U24" s="102"/>
      <c r="V24" s="113" t="str">
        <f t="shared" si="0"/>
        <v>-</v>
      </c>
      <c r="W24" s="103"/>
      <c r="X24" s="102"/>
      <c r="Y24" s="113" t="str">
        <f t="shared" si="1"/>
        <v>-</v>
      </c>
    </row>
    <row r="25" spans="2:25">
      <c r="B25" s="77"/>
      <c r="C25" s="78"/>
      <c r="D25" s="79"/>
      <c r="E25" s="81"/>
      <c r="F25" s="81"/>
      <c r="G25" s="99" t="str">
        <f>IFERROR(AN_Commercial2024[[#This Row],[Asthma Medication Ratio (Ages 5-18) - Numerator]]/AN_Commercial2024[[#This Row],[Asthma Medication Ratio (Ages 5-18) - Denominator]],"-")</f>
        <v>-</v>
      </c>
      <c r="H25" s="83"/>
      <c r="I25" s="81"/>
      <c r="J25" s="99" t="str">
        <f>IFERROR(AN_Commercial2024[[#This Row],[Asthma Medication Ratio (Ages 19-64) - Numerator]]/AN_Commercial2024[[#This Row],[Asthma Medication Ratio (Ages 19-64) - Denominator]],"-")</f>
        <v>-</v>
      </c>
      <c r="K25" s="83"/>
      <c r="L25" s="81"/>
      <c r="M25" s="99" t="str">
        <f>IFERROR(AN_Commercial2024[[#This Row],[Controlling High Blood Pressure - Numerator]]/AN_Commercial2024[[#This Row],[Controlling High Blood Pressure - Denominator]],"-")</f>
        <v>-</v>
      </c>
      <c r="N25" s="83"/>
      <c r="O25" s="81"/>
      <c r="P25" s="99" t="str">
        <f>IFERROR(AN_Commercial2024[[#This Row],[Glycemic Status Assessment for Patients with Diabetes: Glycemic Status &gt; 9.0% - Numerator]]/AN_Commercial2024[[#This Row],[Glycemic Status Assessment for Patients with Diabetes: Glycemic Status &gt; 9.0% - Denominator]],"-")</f>
        <v>-</v>
      </c>
      <c r="Q25" s="101"/>
      <c r="R25" s="100"/>
      <c r="S25" s="112" t="str">
        <f>IFERROR(AN_Commercial2024[[#This Row],[Child and Adolescent Well-Care Visits - Numerator]]/AN_Commercial2024[[#This Row],[Child and Adolescent Well-Care Visits - Denominator]],"-")</f>
        <v>-</v>
      </c>
      <c r="T25" s="101"/>
      <c r="U25" s="100"/>
      <c r="V25" s="112" t="str">
        <f t="shared" si="0"/>
        <v>-</v>
      </c>
      <c r="W25" s="101"/>
      <c r="X25" s="100"/>
      <c r="Y25" s="112" t="str">
        <f t="shared" si="1"/>
        <v>-</v>
      </c>
    </row>
    <row r="26" spans="2:25">
      <c r="B26" s="77"/>
      <c r="C26" s="78"/>
      <c r="D26" s="79"/>
      <c r="E26" s="81"/>
      <c r="F26" s="81"/>
      <c r="G26" s="99" t="str">
        <f>IFERROR(AN_Commercial2024[[#This Row],[Asthma Medication Ratio (Ages 5-18) - Numerator]]/AN_Commercial2024[[#This Row],[Asthma Medication Ratio (Ages 5-18) - Denominator]],"-")</f>
        <v>-</v>
      </c>
      <c r="H26" s="83"/>
      <c r="I26" s="81"/>
      <c r="J26" s="99" t="str">
        <f>IFERROR(AN_Commercial2024[[#This Row],[Asthma Medication Ratio (Ages 19-64) - Numerator]]/AN_Commercial2024[[#This Row],[Asthma Medication Ratio (Ages 19-64) - Denominator]],"-")</f>
        <v>-</v>
      </c>
      <c r="K26" s="83"/>
      <c r="L26" s="81"/>
      <c r="M26" s="99" t="str">
        <f>IFERROR(AN_Commercial2024[[#This Row],[Controlling High Blood Pressure - Numerator]]/AN_Commercial2024[[#This Row],[Controlling High Blood Pressure - Denominator]],"-")</f>
        <v>-</v>
      </c>
      <c r="N26" s="83"/>
      <c r="O26" s="81"/>
      <c r="P26" s="99" t="str">
        <f>IFERROR(AN_Commercial2024[[#This Row],[Glycemic Status Assessment for Patients with Diabetes: Glycemic Status &gt; 9.0% - Numerator]]/AN_Commercial2024[[#This Row],[Glycemic Status Assessment for Patients with Diabetes: Glycemic Status &gt; 9.0% - Denominator]],"-")</f>
        <v>-</v>
      </c>
      <c r="Q26" s="103"/>
      <c r="R26" s="102"/>
      <c r="S26" s="113" t="str">
        <f>IFERROR(AN_Commercial2024[[#This Row],[Child and Adolescent Well-Care Visits - Numerator]]/AN_Commercial2024[[#This Row],[Child and Adolescent Well-Care Visits - Denominator]],"-")</f>
        <v>-</v>
      </c>
      <c r="T26" s="103"/>
      <c r="U26" s="102"/>
      <c r="V26" s="113" t="str">
        <f t="shared" si="0"/>
        <v>-</v>
      </c>
      <c r="W26" s="103"/>
      <c r="X26" s="102"/>
      <c r="Y26" s="113" t="str">
        <f t="shared" si="1"/>
        <v>-</v>
      </c>
    </row>
    <row r="27" spans="2:25">
      <c r="B27" s="77"/>
      <c r="C27" s="78"/>
      <c r="D27" s="79"/>
      <c r="E27" s="81"/>
      <c r="F27" s="81"/>
      <c r="G27" s="99" t="str">
        <f>IFERROR(AN_Commercial2024[[#This Row],[Asthma Medication Ratio (Ages 5-18) - Numerator]]/AN_Commercial2024[[#This Row],[Asthma Medication Ratio (Ages 5-18) - Denominator]],"-")</f>
        <v>-</v>
      </c>
      <c r="H27" s="83"/>
      <c r="I27" s="81"/>
      <c r="J27" s="99" t="str">
        <f>IFERROR(AN_Commercial2024[[#This Row],[Asthma Medication Ratio (Ages 19-64) - Numerator]]/AN_Commercial2024[[#This Row],[Asthma Medication Ratio (Ages 19-64) - Denominator]],"-")</f>
        <v>-</v>
      </c>
      <c r="K27" s="83"/>
      <c r="L27" s="81"/>
      <c r="M27" s="99" t="str">
        <f>IFERROR(AN_Commercial2024[[#This Row],[Controlling High Blood Pressure - Numerator]]/AN_Commercial2024[[#This Row],[Controlling High Blood Pressure - Denominator]],"-")</f>
        <v>-</v>
      </c>
      <c r="N27" s="83"/>
      <c r="O27" s="81"/>
      <c r="P27" s="99" t="str">
        <f>IFERROR(AN_Commercial2024[[#This Row],[Glycemic Status Assessment for Patients with Diabetes: Glycemic Status &gt; 9.0% - Numerator]]/AN_Commercial2024[[#This Row],[Glycemic Status Assessment for Patients with Diabetes: Glycemic Status &gt; 9.0% - Denominator]],"-")</f>
        <v>-</v>
      </c>
      <c r="Q27" s="101"/>
      <c r="R27" s="100"/>
      <c r="S27" s="112" t="str">
        <f>IFERROR(AN_Commercial2024[[#This Row],[Child and Adolescent Well-Care Visits - Numerator]]/AN_Commercial2024[[#This Row],[Child and Adolescent Well-Care Visits - Denominator]],"-")</f>
        <v>-</v>
      </c>
      <c r="T27" s="101"/>
      <c r="U27" s="100"/>
      <c r="V27" s="112" t="str">
        <f t="shared" si="0"/>
        <v>-</v>
      </c>
      <c r="W27" s="101"/>
      <c r="X27" s="100"/>
      <c r="Y27" s="112" t="str">
        <f t="shared" si="1"/>
        <v>-</v>
      </c>
    </row>
    <row r="28" spans="2:25">
      <c r="B28" s="77"/>
      <c r="C28" s="78"/>
      <c r="D28" s="79"/>
      <c r="E28" s="81"/>
      <c r="F28" s="81"/>
      <c r="G28" s="99" t="str">
        <f>IFERROR(AN_Commercial2024[[#This Row],[Asthma Medication Ratio (Ages 5-18) - Numerator]]/AN_Commercial2024[[#This Row],[Asthma Medication Ratio (Ages 5-18) - Denominator]],"-")</f>
        <v>-</v>
      </c>
      <c r="H28" s="83"/>
      <c r="I28" s="81"/>
      <c r="J28" s="99" t="str">
        <f>IFERROR(AN_Commercial2024[[#This Row],[Asthma Medication Ratio (Ages 19-64) - Numerator]]/AN_Commercial2024[[#This Row],[Asthma Medication Ratio (Ages 19-64) - Denominator]],"-")</f>
        <v>-</v>
      </c>
      <c r="K28" s="83"/>
      <c r="L28" s="81"/>
      <c r="M28" s="99" t="str">
        <f>IFERROR(AN_Commercial2024[[#This Row],[Controlling High Blood Pressure - Numerator]]/AN_Commercial2024[[#This Row],[Controlling High Blood Pressure - Denominator]],"-")</f>
        <v>-</v>
      </c>
      <c r="N28" s="83"/>
      <c r="O28" s="81"/>
      <c r="P28" s="99" t="str">
        <f>IFERROR(AN_Commercial2024[[#This Row],[Glycemic Status Assessment for Patients with Diabetes: Glycemic Status &gt; 9.0% - Numerator]]/AN_Commercial2024[[#This Row],[Glycemic Status Assessment for Patients with Diabetes: Glycemic Status &gt; 9.0% - Denominator]],"-")</f>
        <v>-</v>
      </c>
      <c r="Q28" s="103"/>
      <c r="R28" s="102"/>
      <c r="S28" s="113" t="str">
        <f>IFERROR(AN_Commercial2024[[#This Row],[Child and Adolescent Well-Care Visits - Numerator]]/AN_Commercial2024[[#This Row],[Child and Adolescent Well-Care Visits - Denominator]],"-")</f>
        <v>-</v>
      </c>
      <c r="T28" s="103"/>
      <c r="U28" s="102"/>
      <c r="V28" s="113" t="str">
        <f t="shared" si="0"/>
        <v>-</v>
      </c>
      <c r="W28" s="103"/>
      <c r="X28" s="102"/>
      <c r="Y28" s="113" t="str">
        <f t="shared" si="1"/>
        <v>-</v>
      </c>
    </row>
    <row r="29" spans="2:25">
      <c r="B29" s="77"/>
      <c r="C29" s="78"/>
      <c r="D29" s="79"/>
      <c r="E29" s="81"/>
      <c r="F29" s="81"/>
      <c r="G29" s="99" t="str">
        <f>IFERROR(AN_Commercial2024[[#This Row],[Asthma Medication Ratio (Ages 5-18) - Numerator]]/AN_Commercial2024[[#This Row],[Asthma Medication Ratio (Ages 5-18) - Denominator]],"-")</f>
        <v>-</v>
      </c>
      <c r="H29" s="83"/>
      <c r="I29" s="81"/>
      <c r="J29" s="99" t="str">
        <f>IFERROR(AN_Commercial2024[[#This Row],[Asthma Medication Ratio (Ages 19-64) - Numerator]]/AN_Commercial2024[[#This Row],[Asthma Medication Ratio (Ages 19-64) - Denominator]],"-")</f>
        <v>-</v>
      </c>
      <c r="K29" s="83"/>
      <c r="L29" s="81"/>
      <c r="M29" s="99" t="str">
        <f>IFERROR(AN_Commercial2024[[#This Row],[Controlling High Blood Pressure - Numerator]]/AN_Commercial2024[[#This Row],[Controlling High Blood Pressure - Denominator]],"-")</f>
        <v>-</v>
      </c>
      <c r="N29" s="83"/>
      <c r="O29" s="81"/>
      <c r="P29" s="99" t="str">
        <f>IFERROR(AN_Commercial2024[[#This Row],[Glycemic Status Assessment for Patients with Diabetes: Glycemic Status &gt; 9.0% - Numerator]]/AN_Commercial2024[[#This Row],[Glycemic Status Assessment for Patients with Diabetes: Glycemic Status &gt; 9.0% - Denominator]],"-")</f>
        <v>-</v>
      </c>
      <c r="Q29" s="101"/>
      <c r="R29" s="100"/>
      <c r="S29" s="112" t="str">
        <f>IFERROR(AN_Commercial2024[[#This Row],[Child and Adolescent Well-Care Visits - Numerator]]/AN_Commercial2024[[#This Row],[Child and Adolescent Well-Care Visits - Denominator]],"-")</f>
        <v>-</v>
      </c>
      <c r="T29" s="101"/>
      <c r="U29" s="100"/>
      <c r="V29" s="112" t="str">
        <f t="shared" si="0"/>
        <v>-</v>
      </c>
      <c r="W29" s="101"/>
      <c r="X29" s="100"/>
      <c r="Y29" s="112" t="str">
        <f t="shared" si="1"/>
        <v>-</v>
      </c>
    </row>
    <row r="30" spans="2:25">
      <c r="B30" s="77"/>
      <c r="C30" s="78"/>
      <c r="D30" s="79"/>
      <c r="E30" s="81"/>
      <c r="F30" s="81"/>
      <c r="G30" s="99" t="str">
        <f>IFERROR(AN_Commercial2024[[#This Row],[Asthma Medication Ratio (Ages 5-18) - Numerator]]/AN_Commercial2024[[#This Row],[Asthma Medication Ratio (Ages 5-18) - Denominator]],"-")</f>
        <v>-</v>
      </c>
      <c r="H30" s="83"/>
      <c r="I30" s="81"/>
      <c r="J30" s="99" t="str">
        <f>IFERROR(AN_Commercial2024[[#This Row],[Asthma Medication Ratio (Ages 19-64) - Numerator]]/AN_Commercial2024[[#This Row],[Asthma Medication Ratio (Ages 19-64) - Denominator]],"-")</f>
        <v>-</v>
      </c>
      <c r="K30" s="83"/>
      <c r="L30" s="81"/>
      <c r="M30" s="99" t="str">
        <f>IFERROR(AN_Commercial2024[[#This Row],[Controlling High Blood Pressure - Numerator]]/AN_Commercial2024[[#This Row],[Controlling High Blood Pressure - Denominator]],"-")</f>
        <v>-</v>
      </c>
      <c r="N30" s="83"/>
      <c r="O30" s="81"/>
      <c r="P30" s="99" t="str">
        <f>IFERROR(AN_Commercial2024[[#This Row],[Glycemic Status Assessment for Patients with Diabetes: Glycemic Status &gt; 9.0% - Numerator]]/AN_Commercial2024[[#This Row],[Glycemic Status Assessment for Patients with Diabetes: Glycemic Status &gt; 9.0% - Denominator]],"-")</f>
        <v>-</v>
      </c>
      <c r="Q30" s="103"/>
      <c r="R30" s="102"/>
      <c r="S30" s="113" t="str">
        <f>IFERROR(AN_Commercial2024[[#This Row],[Child and Adolescent Well-Care Visits - Numerator]]/AN_Commercial2024[[#This Row],[Child and Adolescent Well-Care Visits - Denominator]],"-")</f>
        <v>-</v>
      </c>
      <c r="T30" s="103"/>
      <c r="U30" s="102"/>
      <c r="V30" s="113" t="str">
        <f t="shared" si="0"/>
        <v>-</v>
      </c>
      <c r="W30" s="103"/>
      <c r="X30" s="102"/>
      <c r="Y30" s="113" t="str">
        <f t="shared" si="1"/>
        <v>-</v>
      </c>
    </row>
    <row r="31" spans="2:25">
      <c r="B31" s="77"/>
      <c r="C31" s="78"/>
      <c r="D31" s="79"/>
      <c r="E31" s="81"/>
      <c r="F31" s="81"/>
      <c r="G31" s="99" t="str">
        <f>IFERROR(AN_Commercial2024[[#This Row],[Asthma Medication Ratio (Ages 5-18) - Numerator]]/AN_Commercial2024[[#This Row],[Asthma Medication Ratio (Ages 5-18) - Denominator]],"-")</f>
        <v>-</v>
      </c>
      <c r="H31" s="83"/>
      <c r="I31" s="81"/>
      <c r="J31" s="99" t="str">
        <f>IFERROR(AN_Commercial2024[[#This Row],[Asthma Medication Ratio (Ages 19-64) - Numerator]]/AN_Commercial2024[[#This Row],[Asthma Medication Ratio (Ages 19-64) - Denominator]],"-")</f>
        <v>-</v>
      </c>
      <c r="K31" s="83"/>
      <c r="L31" s="81"/>
      <c r="M31" s="99" t="str">
        <f>IFERROR(AN_Commercial2024[[#This Row],[Controlling High Blood Pressure - Numerator]]/AN_Commercial2024[[#This Row],[Controlling High Blood Pressure - Denominator]],"-")</f>
        <v>-</v>
      </c>
      <c r="N31" s="83"/>
      <c r="O31" s="81"/>
      <c r="P31" s="99" t="str">
        <f>IFERROR(AN_Commercial2024[[#This Row],[Glycemic Status Assessment for Patients with Diabetes: Glycemic Status &gt; 9.0% - Numerator]]/AN_Commercial2024[[#This Row],[Glycemic Status Assessment for Patients with Diabetes: Glycemic Status &gt; 9.0% - Denominator]],"-")</f>
        <v>-</v>
      </c>
      <c r="Q31" s="101"/>
      <c r="R31" s="100"/>
      <c r="S31" s="112" t="str">
        <f>IFERROR(AN_Commercial2024[[#This Row],[Child and Adolescent Well-Care Visits - Numerator]]/AN_Commercial2024[[#This Row],[Child and Adolescent Well-Care Visits - Denominator]],"-")</f>
        <v>-</v>
      </c>
      <c r="T31" s="101"/>
      <c r="U31" s="100"/>
      <c r="V31" s="112" t="str">
        <f t="shared" si="0"/>
        <v>-</v>
      </c>
      <c r="W31" s="101"/>
      <c r="X31" s="100"/>
      <c r="Y31" s="112" t="str">
        <f t="shared" si="1"/>
        <v>-</v>
      </c>
    </row>
    <row r="32" spans="2:25">
      <c r="B32" s="77"/>
      <c r="C32" s="78"/>
      <c r="D32" s="79"/>
      <c r="E32" s="81"/>
      <c r="F32" s="81"/>
      <c r="G32" s="99" t="str">
        <f>IFERROR(AN_Commercial2024[[#This Row],[Asthma Medication Ratio (Ages 5-18) - Numerator]]/AN_Commercial2024[[#This Row],[Asthma Medication Ratio (Ages 5-18) - Denominator]],"-")</f>
        <v>-</v>
      </c>
      <c r="H32" s="83"/>
      <c r="I32" s="81"/>
      <c r="J32" s="99" t="str">
        <f>IFERROR(AN_Commercial2024[[#This Row],[Asthma Medication Ratio (Ages 19-64) - Numerator]]/AN_Commercial2024[[#This Row],[Asthma Medication Ratio (Ages 19-64) - Denominator]],"-")</f>
        <v>-</v>
      </c>
      <c r="K32" s="83"/>
      <c r="L32" s="81"/>
      <c r="M32" s="99" t="str">
        <f>IFERROR(AN_Commercial2024[[#This Row],[Controlling High Blood Pressure - Numerator]]/AN_Commercial2024[[#This Row],[Controlling High Blood Pressure - Denominator]],"-")</f>
        <v>-</v>
      </c>
      <c r="N32" s="83"/>
      <c r="O32" s="81"/>
      <c r="P32" s="99" t="str">
        <f>IFERROR(AN_Commercial2024[[#This Row],[Glycemic Status Assessment for Patients with Diabetes: Glycemic Status &gt; 9.0% - Numerator]]/AN_Commercial2024[[#This Row],[Glycemic Status Assessment for Patients with Diabetes: Glycemic Status &gt; 9.0% - Denominator]],"-")</f>
        <v>-</v>
      </c>
      <c r="Q32" s="103"/>
      <c r="R32" s="102"/>
      <c r="S32" s="113" t="str">
        <f>IFERROR(AN_Commercial2024[[#This Row],[Child and Adolescent Well-Care Visits - Numerator]]/AN_Commercial2024[[#This Row],[Child and Adolescent Well-Care Visits - Denominator]],"-")</f>
        <v>-</v>
      </c>
      <c r="T32" s="103"/>
      <c r="U32" s="102"/>
      <c r="V32" s="113" t="str">
        <f t="shared" si="0"/>
        <v>-</v>
      </c>
      <c r="W32" s="103"/>
      <c r="X32" s="102"/>
      <c r="Y32" s="113" t="str">
        <f t="shared" si="1"/>
        <v>-</v>
      </c>
    </row>
    <row r="33" spans="2:25">
      <c r="B33" s="77"/>
      <c r="C33" s="78"/>
      <c r="D33" s="79"/>
      <c r="E33" s="81"/>
      <c r="F33" s="81"/>
      <c r="G33" s="99" t="str">
        <f>IFERROR(AN_Commercial2024[[#This Row],[Asthma Medication Ratio (Ages 5-18) - Numerator]]/AN_Commercial2024[[#This Row],[Asthma Medication Ratio (Ages 5-18) - Denominator]],"-")</f>
        <v>-</v>
      </c>
      <c r="H33" s="83"/>
      <c r="I33" s="81"/>
      <c r="J33" s="99" t="str">
        <f>IFERROR(AN_Commercial2024[[#This Row],[Asthma Medication Ratio (Ages 19-64) - Numerator]]/AN_Commercial2024[[#This Row],[Asthma Medication Ratio (Ages 19-64) - Denominator]],"-")</f>
        <v>-</v>
      </c>
      <c r="K33" s="83"/>
      <c r="L33" s="81"/>
      <c r="M33" s="99" t="str">
        <f>IFERROR(AN_Commercial2024[[#This Row],[Controlling High Blood Pressure - Numerator]]/AN_Commercial2024[[#This Row],[Controlling High Blood Pressure - Denominator]],"-")</f>
        <v>-</v>
      </c>
      <c r="N33" s="83"/>
      <c r="O33" s="81"/>
      <c r="P33" s="99" t="str">
        <f>IFERROR(AN_Commercial2024[[#This Row],[Glycemic Status Assessment for Patients with Diabetes: Glycemic Status &gt; 9.0% - Numerator]]/AN_Commercial2024[[#This Row],[Glycemic Status Assessment for Patients with Diabetes: Glycemic Status &gt; 9.0% - Denominator]],"-")</f>
        <v>-</v>
      </c>
      <c r="Q33" s="101"/>
      <c r="R33" s="100"/>
      <c r="S33" s="112" t="str">
        <f>IFERROR(AN_Commercial2024[[#This Row],[Child and Adolescent Well-Care Visits - Numerator]]/AN_Commercial2024[[#This Row],[Child and Adolescent Well-Care Visits - Denominator]],"-")</f>
        <v>-</v>
      </c>
      <c r="T33" s="101"/>
      <c r="U33" s="100"/>
      <c r="V33" s="112" t="str">
        <f t="shared" si="0"/>
        <v>-</v>
      </c>
      <c r="W33" s="101"/>
      <c r="X33" s="100"/>
      <c r="Y33" s="112" t="str">
        <f t="shared" si="1"/>
        <v>-</v>
      </c>
    </row>
    <row r="34" spans="2:25">
      <c r="B34" s="77"/>
      <c r="C34" s="78"/>
      <c r="D34" s="79"/>
      <c r="E34" s="81"/>
      <c r="F34" s="81"/>
      <c r="G34" s="99" t="str">
        <f>IFERROR(AN_Commercial2024[[#This Row],[Asthma Medication Ratio (Ages 5-18) - Numerator]]/AN_Commercial2024[[#This Row],[Asthma Medication Ratio (Ages 5-18) - Denominator]],"-")</f>
        <v>-</v>
      </c>
      <c r="H34" s="83"/>
      <c r="I34" s="81"/>
      <c r="J34" s="99" t="str">
        <f>IFERROR(AN_Commercial2024[[#This Row],[Asthma Medication Ratio (Ages 19-64) - Numerator]]/AN_Commercial2024[[#This Row],[Asthma Medication Ratio (Ages 19-64) - Denominator]],"-")</f>
        <v>-</v>
      </c>
      <c r="K34" s="83"/>
      <c r="L34" s="81"/>
      <c r="M34" s="99" t="str">
        <f>IFERROR(AN_Commercial2024[[#This Row],[Controlling High Blood Pressure - Numerator]]/AN_Commercial2024[[#This Row],[Controlling High Blood Pressure - Denominator]],"-")</f>
        <v>-</v>
      </c>
      <c r="N34" s="83"/>
      <c r="O34" s="81"/>
      <c r="P34" s="99" t="str">
        <f>IFERROR(AN_Commercial2024[[#This Row],[Glycemic Status Assessment for Patients with Diabetes: Glycemic Status &gt; 9.0% - Numerator]]/AN_Commercial2024[[#This Row],[Glycemic Status Assessment for Patients with Diabetes: Glycemic Status &gt; 9.0% - Denominator]],"-")</f>
        <v>-</v>
      </c>
      <c r="Q34" s="103"/>
      <c r="R34" s="102"/>
      <c r="S34" s="113" t="str">
        <f>IFERROR(AN_Commercial2024[[#This Row],[Child and Adolescent Well-Care Visits - Numerator]]/AN_Commercial2024[[#This Row],[Child and Adolescent Well-Care Visits - Denominator]],"-")</f>
        <v>-</v>
      </c>
      <c r="T34" s="103"/>
      <c r="U34" s="102"/>
      <c r="V34" s="113" t="str">
        <f t="shared" si="0"/>
        <v>-</v>
      </c>
      <c r="W34" s="103"/>
      <c r="X34" s="102"/>
      <c r="Y34" s="113" t="str">
        <f t="shared" si="1"/>
        <v>-</v>
      </c>
    </row>
    <row r="35" spans="2:25">
      <c r="B35" s="77"/>
      <c r="C35" s="78"/>
      <c r="D35" s="79"/>
      <c r="E35" s="81"/>
      <c r="F35" s="81"/>
      <c r="G35" s="99" t="str">
        <f>IFERROR(AN_Commercial2024[[#This Row],[Asthma Medication Ratio (Ages 5-18) - Numerator]]/AN_Commercial2024[[#This Row],[Asthma Medication Ratio (Ages 5-18) - Denominator]],"-")</f>
        <v>-</v>
      </c>
      <c r="H35" s="83"/>
      <c r="I35" s="81"/>
      <c r="J35" s="99" t="str">
        <f>IFERROR(AN_Commercial2024[[#This Row],[Asthma Medication Ratio (Ages 19-64) - Numerator]]/AN_Commercial2024[[#This Row],[Asthma Medication Ratio (Ages 19-64) - Denominator]],"-")</f>
        <v>-</v>
      </c>
      <c r="K35" s="83"/>
      <c r="L35" s="81"/>
      <c r="M35" s="99" t="str">
        <f>IFERROR(AN_Commercial2024[[#This Row],[Controlling High Blood Pressure - Numerator]]/AN_Commercial2024[[#This Row],[Controlling High Blood Pressure - Denominator]],"-")</f>
        <v>-</v>
      </c>
      <c r="N35" s="83"/>
      <c r="O35" s="81"/>
      <c r="P35" s="99" t="str">
        <f>IFERROR(AN_Commercial2024[[#This Row],[Glycemic Status Assessment for Patients with Diabetes: Glycemic Status &gt; 9.0% - Numerator]]/AN_Commercial2024[[#This Row],[Glycemic Status Assessment for Patients with Diabetes: Glycemic Status &gt; 9.0% - Denominator]],"-")</f>
        <v>-</v>
      </c>
      <c r="Q35" s="101"/>
      <c r="R35" s="100"/>
      <c r="S35" s="112" t="str">
        <f>IFERROR(AN_Commercial2024[[#This Row],[Child and Adolescent Well-Care Visits - Numerator]]/AN_Commercial2024[[#This Row],[Child and Adolescent Well-Care Visits - Denominator]],"-")</f>
        <v>-</v>
      </c>
      <c r="T35" s="101"/>
      <c r="U35" s="100"/>
      <c r="V35" s="112" t="str">
        <f t="shared" si="0"/>
        <v>-</v>
      </c>
      <c r="W35" s="101"/>
      <c r="X35" s="100"/>
      <c r="Y35" s="112" t="str">
        <f t="shared" si="1"/>
        <v>-</v>
      </c>
    </row>
    <row r="36" spans="2:25">
      <c r="B36" s="77"/>
      <c r="C36" s="78"/>
      <c r="D36" s="79"/>
      <c r="E36" s="81"/>
      <c r="F36" s="81"/>
      <c r="G36" s="99" t="str">
        <f>IFERROR(AN_Commercial2024[[#This Row],[Asthma Medication Ratio (Ages 5-18) - Numerator]]/AN_Commercial2024[[#This Row],[Asthma Medication Ratio (Ages 5-18) - Denominator]],"-")</f>
        <v>-</v>
      </c>
      <c r="H36" s="83"/>
      <c r="I36" s="81"/>
      <c r="J36" s="99" t="str">
        <f>IFERROR(AN_Commercial2024[[#This Row],[Asthma Medication Ratio (Ages 19-64) - Numerator]]/AN_Commercial2024[[#This Row],[Asthma Medication Ratio (Ages 19-64) - Denominator]],"-")</f>
        <v>-</v>
      </c>
      <c r="K36" s="83"/>
      <c r="L36" s="81"/>
      <c r="M36" s="99" t="str">
        <f>IFERROR(AN_Commercial2024[[#This Row],[Controlling High Blood Pressure - Numerator]]/AN_Commercial2024[[#This Row],[Controlling High Blood Pressure - Denominator]],"-")</f>
        <v>-</v>
      </c>
      <c r="N36" s="83"/>
      <c r="O36" s="81"/>
      <c r="P36" s="99" t="str">
        <f>IFERROR(AN_Commercial2024[[#This Row],[Glycemic Status Assessment for Patients with Diabetes: Glycemic Status &gt; 9.0% - Numerator]]/AN_Commercial2024[[#This Row],[Glycemic Status Assessment for Patients with Diabetes: Glycemic Status &gt; 9.0% - Denominator]],"-")</f>
        <v>-</v>
      </c>
      <c r="Q36" s="103"/>
      <c r="R36" s="102"/>
      <c r="S36" s="113" t="str">
        <f>IFERROR(AN_Commercial2024[[#This Row],[Child and Adolescent Well-Care Visits - Numerator]]/AN_Commercial2024[[#This Row],[Child and Adolescent Well-Care Visits - Denominator]],"-")</f>
        <v>-</v>
      </c>
      <c r="T36" s="103"/>
      <c r="U36" s="102"/>
      <c r="V36" s="113" t="str">
        <f t="shared" si="0"/>
        <v>-</v>
      </c>
      <c r="W36" s="103"/>
      <c r="X36" s="102"/>
      <c r="Y36" s="113" t="str">
        <f t="shared" si="1"/>
        <v>-</v>
      </c>
    </row>
    <row r="37" spans="2:25">
      <c r="B37" s="77"/>
      <c r="C37" s="78"/>
      <c r="D37" s="79"/>
      <c r="E37" s="81"/>
      <c r="F37" s="81"/>
      <c r="G37" s="99" t="str">
        <f>IFERROR(AN_Commercial2024[[#This Row],[Asthma Medication Ratio (Ages 5-18) - Numerator]]/AN_Commercial2024[[#This Row],[Asthma Medication Ratio (Ages 5-18) - Denominator]],"-")</f>
        <v>-</v>
      </c>
      <c r="H37" s="83"/>
      <c r="I37" s="81"/>
      <c r="J37" s="99" t="str">
        <f>IFERROR(AN_Commercial2024[[#This Row],[Asthma Medication Ratio (Ages 19-64) - Numerator]]/AN_Commercial2024[[#This Row],[Asthma Medication Ratio (Ages 19-64) - Denominator]],"-")</f>
        <v>-</v>
      </c>
      <c r="K37" s="83"/>
      <c r="L37" s="81"/>
      <c r="M37" s="99" t="str">
        <f>IFERROR(AN_Commercial2024[[#This Row],[Controlling High Blood Pressure - Numerator]]/AN_Commercial2024[[#This Row],[Controlling High Blood Pressure - Denominator]],"-")</f>
        <v>-</v>
      </c>
      <c r="N37" s="83"/>
      <c r="O37" s="81"/>
      <c r="P37" s="99" t="str">
        <f>IFERROR(AN_Commercial2024[[#This Row],[Glycemic Status Assessment for Patients with Diabetes: Glycemic Status &gt; 9.0% - Numerator]]/AN_Commercial2024[[#This Row],[Glycemic Status Assessment for Patients with Diabetes: Glycemic Status &gt; 9.0% - Denominator]],"-")</f>
        <v>-</v>
      </c>
      <c r="Q37" s="101"/>
      <c r="R37" s="100"/>
      <c r="S37" s="112" t="str">
        <f>IFERROR(AN_Commercial2024[[#This Row],[Child and Adolescent Well-Care Visits - Numerator]]/AN_Commercial2024[[#This Row],[Child and Adolescent Well-Care Visits - Denominator]],"-")</f>
        <v>-</v>
      </c>
      <c r="T37" s="101"/>
      <c r="U37" s="100"/>
      <c r="V37" s="112" t="str">
        <f t="shared" si="0"/>
        <v>-</v>
      </c>
      <c r="W37" s="101"/>
      <c r="X37" s="100"/>
      <c r="Y37" s="112" t="str">
        <f t="shared" si="1"/>
        <v>-</v>
      </c>
    </row>
    <row r="38" spans="2:25">
      <c r="B38" s="77"/>
      <c r="C38" s="78"/>
      <c r="D38" s="79"/>
      <c r="E38" s="81"/>
      <c r="F38" s="81"/>
      <c r="G38" s="99" t="str">
        <f>IFERROR(AN_Commercial2024[[#This Row],[Asthma Medication Ratio (Ages 5-18) - Numerator]]/AN_Commercial2024[[#This Row],[Asthma Medication Ratio (Ages 5-18) - Denominator]],"-")</f>
        <v>-</v>
      </c>
      <c r="H38" s="83"/>
      <c r="I38" s="81"/>
      <c r="J38" s="99" t="str">
        <f>IFERROR(AN_Commercial2024[[#This Row],[Asthma Medication Ratio (Ages 19-64) - Numerator]]/AN_Commercial2024[[#This Row],[Asthma Medication Ratio (Ages 19-64) - Denominator]],"-")</f>
        <v>-</v>
      </c>
      <c r="K38" s="83"/>
      <c r="L38" s="81"/>
      <c r="M38" s="99" t="str">
        <f>IFERROR(AN_Commercial2024[[#This Row],[Controlling High Blood Pressure - Numerator]]/AN_Commercial2024[[#This Row],[Controlling High Blood Pressure - Denominator]],"-")</f>
        <v>-</v>
      </c>
      <c r="N38" s="83"/>
      <c r="O38" s="81"/>
      <c r="P38" s="99" t="str">
        <f>IFERROR(AN_Commercial2024[[#This Row],[Glycemic Status Assessment for Patients with Diabetes: Glycemic Status &gt; 9.0% - Numerator]]/AN_Commercial2024[[#This Row],[Glycemic Status Assessment for Patients with Diabetes: Glycemic Status &gt; 9.0% - Denominator]],"-")</f>
        <v>-</v>
      </c>
      <c r="Q38" s="103"/>
      <c r="R38" s="102"/>
      <c r="S38" s="113" t="str">
        <f>IFERROR(AN_Commercial2024[[#This Row],[Child and Adolescent Well-Care Visits - Numerator]]/AN_Commercial2024[[#This Row],[Child and Adolescent Well-Care Visits - Denominator]],"-")</f>
        <v>-</v>
      </c>
      <c r="T38" s="103"/>
      <c r="U38" s="102"/>
      <c r="V38" s="113" t="str">
        <f t="shared" si="0"/>
        <v>-</v>
      </c>
      <c r="W38" s="103"/>
      <c r="X38" s="102"/>
      <c r="Y38" s="113" t="str">
        <f t="shared" si="1"/>
        <v>-</v>
      </c>
    </row>
    <row r="39" spans="2:25">
      <c r="B39" s="77"/>
      <c r="C39" s="78"/>
      <c r="D39" s="79"/>
      <c r="E39" s="81"/>
      <c r="F39" s="81"/>
      <c r="G39" s="99" t="str">
        <f>IFERROR(AN_Commercial2024[[#This Row],[Asthma Medication Ratio (Ages 5-18) - Numerator]]/AN_Commercial2024[[#This Row],[Asthma Medication Ratio (Ages 5-18) - Denominator]],"-")</f>
        <v>-</v>
      </c>
      <c r="H39" s="83"/>
      <c r="I39" s="81"/>
      <c r="J39" s="99" t="str">
        <f>IFERROR(AN_Commercial2024[[#This Row],[Asthma Medication Ratio (Ages 19-64) - Numerator]]/AN_Commercial2024[[#This Row],[Asthma Medication Ratio (Ages 19-64) - Denominator]],"-")</f>
        <v>-</v>
      </c>
      <c r="K39" s="83"/>
      <c r="L39" s="81"/>
      <c r="M39" s="99" t="str">
        <f>IFERROR(AN_Commercial2024[[#This Row],[Controlling High Blood Pressure - Numerator]]/AN_Commercial2024[[#This Row],[Controlling High Blood Pressure - Denominator]],"-")</f>
        <v>-</v>
      </c>
      <c r="N39" s="83"/>
      <c r="O39" s="81"/>
      <c r="P39" s="99" t="str">
        <f>IFERROR(AN_Commercial2024[[#This Row],[Glycemic Status Assessment for Patients with Diabetes: Glycemic Status &gt; 9.0% - Numerator]]/AN_Commercial2024[[#This Row],[Glycemic Status Assessment for Patients with Diabetes: Glycemic Status &gt; 9.0% - Denominator]],"-")</f>
        <v>-</v>
      </c>
      <c r="Q39" s="101"/>
      <c r="R39" s="100"/>
      <c r="S39" s="112" t="str">
        <f>IFERROR(AN_Commercial2024[[#This Row],[Child and Adolescent Well-Care Visits - Numerator]]/AN_Commercial2024[[#This Row],[Child and Adolescent Well-Care Visits - Denominator]],"-")</f>
        <v>-</v>
      </c>
      <c r="T39" s="101"/>
      <c r="U39" s="100"/>
      <c r="V39" s="112" t="str">
        <f t="shared" si="0"/>
        <v>-</v>
      </c>
      <c r="W39" s="101"/>
      <c r="X39" s="100"/>
      <c r="Y39" s="112" t="str">
        <f t="shared" si="1"/>
        <v>-</v>
      </c>
    </row>
    <row r="40" spans="2:25">
      <c r="B40" s="77"/>
      <c r="C40" s="78"/>
      <c r="D40" s="79"/>
      <c r="E40" s="81"/>
      <c r="F40" s="81"/>
      <c r="G40" s="99" t="str">
        <f>IFERROR(AN_Commercial2024[[#This Row],[Asthma Medication Ratio (Ages 5-18) - Numerator]]/AN_Commercial2024[[#This Row],[Asthma Medication Ratio (Ages 5-18) - Denominator]],"-")</f>
        <v>-</v>
      </c>
      <c r="H40" s="83"/>
      <c r="I40" s="81"/>
      <c r="J40" s="99" t="str">
        <f>IFERROR(AN_Commercial2024[[#This Row],[Asthma Medication Ratio (Ages 19-64) - Numerator]]/AN_Commercial2024[[#This Row],[Asthma Medication Ratio (Ages 19-64) - Denominator]],"-")</f>
        <v>-</v>
      </c>
      <c r="K40" s="83"/>
      <c r="L40" s="81"/>
      <c r="M40" s="99" t="str">
        <f>IFERROR(AN_Commercial2024[[#This Row],[Controlling High Blood Pressure - Numerator]]/AN_Commercial2024[[#This Row],[Controlling High Blood Pressure - Denominator]],"-")</f>
        <v>-</v>
      </c>
      <c r="N40" s="83"/>
      <c r="O40" s="81"/>
      <c r="P40" s="99" t="str">
        <f>IFERROR(AN_Commercial2024[[#This Row],[Glycemic Status Assessment for Patients with Diabetes: Glycemic Status &gt; 9.0% - Numerator]]/AN_Commercial2024[[#This Row],[Glycemic Status Assessment for Patients with Diabetes: Glycemic Status &gt; 9.0% - Denominator]],"-")</f>
        <v>-</v>
      </c>
      <c r="Q40" s="103"/>
      <c r="R40" s="102"/>
      <c r="S40" s="113" t="str">
        <f>IFERROR(AN_Commercial2024[[#This Row],[Child and Adolescent Well-Care Visits - Numerator]]/AN_Commercial2024[[#This Row],[Child and Adolescent Well-Care Visits - Denominator]],"-")</f>
        <v>-</v>
      </c>
      <c r="T40" s="103"/>
      <c r="U40" s="102"/>
      <c r="V40" s="113" t="str">
        <f t="shared" si="0"/>
        <v>-</v>
      </c>
      <c r="W40" s="103"/>
      <c r="X40" s="102"/>
      <c r="Y40" s="113" t="str">
        <f t="shared" si="1"/>
        <v>-</v>
      </c>
    </row>
    <row r="41" spans="2:25">
      <c r="B41" s="77"/>
      <c r="C41" s="78"/>
      <c r="D41" s="79"/>
      <c r="E41" s="81"/>
      <c r="F41" s="81"/>
      <c r="G41" s="99" t="str">
        <f>IFERROR(AN_Commercial2024[[#This Row],[Asthma Medication Ratio (Ages 5-18) - Numerator]]/AN_Commercial2024[[#This Row],[Asthma Medication Ratio (Ages 5-18) - Denominator]],"-")</f>
        <v>-</v>
      </c>
      <c r="H41" s="83"/>
      <c r="I41" s="81"/>
      <c r="J41" s="99" t="str">
        <f>IFERROR(AN_Commercial2024[[#This Row],[Asthma Medication Ratio (Ages 19-64) - Numerator]]/AN_Commercial2024[[#This Row],[Asthma Medication Ratio (Ages 19-64) - Denominator]],"-")</f>
        <v>-</v>
      </c>
      <c r="K41" s="83"/>
      <c r="L41" s="81"/>
      <c r="M41" s="99" t="str">
        <f>IFERROR(AN_Commercial2024[[#This Row],[Controlling High Blood Pressure - Numerator]]/AN_Commercial2024[[#This Row],[Controlling High Blood Pressure - Denominator]],"-")</f>
        <v>-</v>
      </c>
      <c r="N41" s="83"/>
      <c r="O41" s="81"/>
      <c r="P41" s="99" t="str">
        <f>IFERROR(AN_Commercial2024[[#This Row],[Glycemic Status Assessment for Patients with Diabetes: Glycemic Status &gt; 9.0% - Numerator]]/AN_Commercial2024[[#This Row],[Glycemic Status Assessment for Patients with Diabetes: Glycemic Status &gt; 9.0% - Denominator]],"-")</f>
        <v>-</v>
      </c>
      <c r="Q41" s="101"/>
      <c r="R41" s="100"/>
      <c r="S41" s="112" t="str">
        <f>IFERROR(AN_Commercial2024[[#This Row],[Child and Adolescent Well-Care Visits - Numerator]]/AN_Commercial2024[[#This Row],[Child and Adolescent Well-Care Visits - Denominator]],"-")</f>
        <v>-</v>
      </c>
      <c r="T41" s="101"/>
      <c r="U41" s="100"/>
      <c r="V41" s="112" t="str">
        <f t="shared" si="0"/>
        <v>-</v>
      </c>
      <c r="W41" s="101"/>
      <c r="X41" s="100"/>
      <c r="Y41" s="112" t="str">
        <f t="shared" si="1"/>
        <v>-</v>
      </c>
    </row>
    <row r="42" spans="2:25">
      <c r="B42" s="77"/>
      <c r="C42" s="78"/>
      <c r="D42" s="79"/>
      <c r="E42" s="81"/>
      <c r="F42" s="81"/>
      <c r="G42" s="99" t="str">
        <f>IFERROR(AN_Commercial2024[[#This Row],[Asthma Medication Ratio (Ages 5-18) - Numerator]]/AN_Commercial2024[[#This Row],[Asthma Medication Ratio (Ages 5-18) - Denominator]],"-")</f>
        <v>-</v>
      </c>
      <c r="H42" s="83"/>
      <c r="I42" s="81"/>
      <c r="J42" s="99" t="str">
        <f>IFERROR(AN_Commercial2024[[#This Row],[Asthma Medication Ratio (Ages 19-64) - Numerator]]/AN_Commercial2024[[#This Row],[Asthma Medication Ratio (Ages 19-64) - Denominator]],"-")</f>
        <v>-</v>
      </c>
      <c r="K42" s="83"/>
      <c r="L42" s="81"/>
      <c r="M42" s="99" t="str">
        <f>IFERROR(AN_Commercial2024[[#This Row],[Controlling High Blood Pressure - Numerator]]/AN_Commercial2024[[#This Row],[Controlling High Blood Pressure - Denominator]],"-")</f>
        <v>-</v>
      </c>
      <c r="N42" s="83"/>
      <c r="O42" s="81"/>
      <c r="P42" s="99" t="str">
        <f>IFERROR(AN_Commercial2024[[#This Row],[Glycemic Status Assessment for Patients with Diabetes: Glycemic Status &gt; 9.0% - Numerator]]/AN_Commercial2024[[#This Row],[Glycemic Status Assessment for Patients with Diabetes: Glycemic Status &gt; 9.0% - Denominator]],"-")</f>
        <v>-</v>
      </c>
      <c r="Q42" s="103"/>
      <c r="R42" s="102"/>
      <c r="S42" s="113" t="str">
        <f>IFERROR(AN_Commercial2024[[#This Row],[Child and Adolescent Well-Care Visits - Numerator]]/AN_Commercial2024[[#This Row],[Child and Adolescent Well-Care Visits - Denominator]],"-")</f>
        <v>-</v>
      </c>
      <c r="T42" s="103"/>
      <c r="U42" s="102"/>
      <c r="V42" s="113" t="str">
        <f t="shared" si="0"/>
        <v>-</v>
      </c>
      <c r="W42" s="103"/>
      <c r="X42" s="102"/>
      <c r="Y42" s="113" t="str">
        <f t="shared" si="1"/>
        <v>-</v>
      </c>
    </row>
    <row r="43" spans="2:25">
      <c r="B43" s="77"/>
      <c r="C43" s="78"/>
      <c r="D43" s="79"/>
      <c r="E43" s="81"/>
      <c r="F43" s="81"/>
      <c r="G43" s="99" t="str">
        <f>IFERROR(AN_Commercial2024[[#This Row],[Asthma Medication Ratio (Ages 5-18) - Numerator]]/AN_Commercial2024[[#This Row],[Asthma Medication Ratio (Ages 5-18) - Denominator]],"-")</f>
        <v>-</v>
      </c>
      <c r="H43" s="83"/>
      <c r="I43" s="81"/>
      <c r="J43" s="99" t="str">
        <f>IFERROR(AN_Commercial2024[[#This Row],[Asthma Medication Ratio (Ages 19-64) - Numerator]]/AN_Commercial2024[[#This Row],[Asthma Medication Ratio (Ages 19-64) - Denominator]],"-")</f>
        <v>-</v>
      </c>
      <c r="K43" s="83"/>
      <c r="L43" s="81"/>
      <c r="M43" s="99" t="str">
        <f>IFERROR(AN_Commercial2024[[#This Row],[Controlling High Blood Pressure - Numerator]]/AN_Commercial2024[[#This Row],[Controlling High Blood Pressure - Denominator]],"-")</f>
        <v>-</v>
      </c>
      <c r="N43" s="83"/>
      <c r="O43" s="81"/>
      <c r="P43" s="99" t="str">
        <f>IFERROR(AN_Commercial2024[[#This Row],[Glycemic Status Assessment for Patients with Diabetes: Glycemic Status &gt; 9.0% - Numerator]]/AN_Commercial2024[[#This Row],[Glycemic Status Assessment for Patients with Diabetes: Glycemic Status &gt; 9.0% - Denominator]],"-")</f>
        <v>-</v>
      </c>
      <c r="Q43" s="101"/>
      <c r="R43" s="100"/>
      <c r="S43" s="112" t="str">
        <f>IFERROR(AN_Commercial2024[[#This Row],[Child and Adolescent Well-Care Visits - Numerator]]/AN_Commercial2024[[#This Row],[Child and Adolescent Well-Care Visits - Denominator]],"-")</f>
        <v>-</v>
      </c>
      <c r="T43" s="101"/>
      <c r="U43" s="100"/>
      <c r="V43" s="112" t="str">
        <f t="shared" si="0"/>
        <v>-</v>
      </c>
      <c r="W43" s="101"/>
      <c r="X43" s="100"/>
      <c r="Y43" s="112" t="str">
        <f t="shared" si="1"/>
        <v>-</v>
      </c>
    </row>
    <row r="44" spans="2:25">
      <c r="B44" s="77"/>
      <c r="C44" s="78"/>
      <c r="D44" s="79"/>
      <c r="E44" s="81"/>
      <c r="F44" s="81"/>
      <c r="G44" s="99" t="str">
        <f>IFERROR(AN_Commercial2024[[#This Row],[Asthma Medication Ratio (Ages 5-18) - Numerator]]/AN_Commercial2024[[#This Row],[Asthma Medication Ratio (Ages 5-18) - Denominator]],"-")</f>
        <v>-</v>
      </c>
      <c r="H44" s="83"/>
      <c r="I44" s="81"/>
      <c r="J44" s="99" t="str">
        <f>IFERROR(AN_Commercial2024[[#This Row],[Asthma Medication Ratio (Ages 19-64) - Numerator]]/AN_Commercial2024[[#This Row],[Asthma Medication Ratio (Ages 19-64) - Denominator]],"-")</f>
        <v>-</v>
      </c>
      <c r="K44" s="83"/>
      <c r="L44" s="81"/>
      <c r="M44" s="99" t="str">
        <f>IFERROR(AN_Commercial2024[[#This Row],[Controlling High Blood Pressure - Numerator]]/AN_Commercial2024[[#This Row],[Controlling High Blood Pressure - Denominator]],"-")</f>
        <v>-</v>
      </c>
      <c r="N44" s="83"/>
      <c r="O44" s="81"/>
      <c r="P44" s="99" t="str">
        <f>IFERROR(AN_Commercial2024[[#This Row],[Glycemic Status Assessment for Patients with Diabetes: Glycemic Status &gt; 9.0% - Numerator]]/AN_Commercial2024[[#This Row],[Glycemic Status Assessment for Patients with Diabetes: Glycemic Status &gt; 9.0% - Denominator]],"-")</f>
        <v>-</v>
      </c>
      <c r="Q44" s="103"/>
      <c r="R44" s="102"/>
      <c r="S44" s="113" t="str">
        <f>IFERROR(AN_Commercial2024[[#This Row],[Child and Adolescent Well-Care Visits - Numerator]]/AN_Commercial2024[[#This Row],[Child and Adolescent Well-Care Visits - Denominator]],"-")</f>
        <v>-</v>
      </c>
      <c r="T44" s="103"/>
      <c r="U44" s="102"/>
      <c r="V44" s="113" t="str">
        <f t="shared" si="0"/>
        <v>-</v>
      </c>
      <c r="W44" s="103"/>
      <c r="X44" s="102"/>
      <c r="Y44" s="113" t="str">
        <f t="shared" si="1"/>
        <v>-</v>
      </c>
    </row>
    <row r="45" spans="2:25">
      <c r="B45" s="77"/>
      <c r="C45" s="78"/>
      <c r="D45" s="79"/>
      <c r="E45" s="81"/>
      <c r="F45" s="81"/>
      <c r="G45" s="99" t="str">
        <f>IFERROR(AN_Commercial2024[[#This Row],[Asthma Medication Ratio (Ages 5-18) - Numerator]]/AN_Commercial2024[[#This Row],[Asthma Medication Ratio (Ages 5-18) - Denominator]],"-")</f>
        <v>-</v>
      </c>
      <c r="H45" s="83"/>
      <c r="I45" s="81"/>
      <c r="J45" s="99" t="str">
        <f>IFERROR(AN_Commercial2024[[#This Row],[Asthma Medication Ratio (Ages 19-64) - Numerator]]/AN_Commercial2024[[#This Row],[Asthma Medication Ratio (Ages 19-64) - Denominator]],"-")</f>
        <v>-</v>
      </c>
      <c r="K45" s="83"/>
      <c r="L45" s="81"/>
      <c r="M45" s="99" t="str">
        <f>IFERROR(AN_Commercial2024[[#This Row],[Controlling High Blood Pressure - Numerator]]/AN_Commercial2024[[#This Row],[Controlling High Blood Pressure - Denominator]],"-")</f>
        <v>-</v>
      </c>
      <c r="N45" s="83"/>
      <c r="O45" s="81"/>
      <c r="P45" s="99" t="str">
        <f>IFERROR(AN_Commercial2024[[#This Row],[Glycemic Status Assessment for Patients with Diabetes: Glycemic Status &gt; 9.0% - Numerator]]/AN_Commercial2024[[#This Row],[Glycemic Status Assessment for Patients with Diabetes: Glycemic Status &gt; 9.0% - Denominator]],"-")</f>
        <v>-</v>
      </c>
      <c r="Q45" s="101"/>
      <c r="R45" s="100"/>
      <c r="S45" s="112" t="str">
        <f>IFERROR(AN_Commercial2024[[#This Row],[Child and Adolescent Well-Care Visits - Numerator]]/AN_Commercial2024[[#This Row],[Child and Adolescent Well-Care Visits - Denominator]],"-")</f>
        <v>-</v>
      </c>
      <c r="T45" s="101"/>
      <c r="U45" s="100"/>
      <c r="V45" s="112" t="str">
        <f t="shared" si="0"/>
        <v>-</v>
      </c>
      <c r="W45" s="101"/>
      <c r="X45" s="100"/>
      <c r="Y45" s="112" t="str">
        <f t="shared" si="1"/>
        <v>-</v>
      </c>
    </row>
    <row r="46" spans="2:25">
      <c r="B46" s="77"/>
      <c r="C46" s="78"/>
      <c r="D46" s="79"/>
      <c r="E46" s="81"/>
      <c r="F46" s="81"/>
      <c r="G46" s="99" t="str">
        <f>IFERROR(AN_Commercial2024[[#This Row],[Asthma Medication Ratio (Ages 5-18) - Numerator]]/AN_Commercial2024[[#This Row],[Asthma Medication Ratio (Ages 5-18) - Denominator]],"-")</f>
        <v>-</v>
      </c>
      <c r="H46" s="83"/>
      <c r="I46" s="81"/>
      <c r="J46" s="99" t="str">
        <f>IFERROR(AN_Commercial2024[[#This Row],[Asthma Medication Ratio (Ages 19-64) - Numerator]]/AN_Commercial2024[[#This Row],[Asthma Medication Ratio (Ages 19-64) - Denominator]],"-")</f>
        <v>-</v>
      </c>
      <c r="K46" s="83"/>
      <c r="L46" s="81"/>
      <c r="M46" s="99" t="str">
        <f>IFERROR(AN_Commercial2024[[#This Row],[Controlling High Blood Pressure - Numerator]]/AN_Commercial2024[[#This Row],[Controlling High Blood Pressure - Denominator]],"-")</f>
        <v>-</v>
      </c>
      <c r="N46" s="83"/>
      <c r="O46" s="81"/>
      <c r="P46" s="99" t="str">
        <f>IFERROR(AN_Commercial2024[[#This Row],[Glycemic Status Assessment for Patients with Diabetes: Glycemic Status &gt; 9.0% - Numerator]]/AN_Commercial2024[[#This Row],[Glycemic Status Assessment for Patients with Diabetes: Glycemic Status &gt; 9.0% - Denominator]],"-")</f>
        <v>-</v>
      </c>
      <c r="Q46" s="103"/>
      <c r="R46" s="102"/>
      <c r="S46" s="113" t="str">
        <f>IFERROR(AN_Commercial2024[[#This Row],[Child and Adolescent Well-Care Visits - Numerator]]/AN_Commercial2024[[#This Row],[Child and Adolescent Well-Care Visits - Denominator]],"-")</f>
        <v>-</v>
      </c>
      <c r="T46" s="103"/>
      <c r="U46" s="102"/>
      <c r="V46" s="113" t="str">
        <f t="shared" si="0"/>
        <v>-</v>
      </c>
      <c r="W46" s="103"/>
      <c r="X46" s="102"/>
      <c r="Y46" s="113" t="str">
        <f t="shared" si="1"/>
        <v>-</v>
      </c>
    </row>
    <row r="47" spans="2:25" ht="15.75" thickBot="1">
      <c r="B47" s="71"/>
      <c r="C47" s="72"/>
      <c r="D47" s="80"/>
      <c r="E47" s="82"/>
      <c r="F47" s="82"/>
      <c r="G47" s="97" t="str">
        <f>IFERROR(AN_Commercial2024[[#This Row],[Asthma Medication Ratio (Ages 5-18) - Numerator]]/AN_Commercial2024[[#This Row],[Asthma Medication Ratio (Ages 5-18) - Denominator]],"-")</f>
        <v>-</v>
      </c>
      <c r="H47" s="84"/>
      <c r="I47" s="82"/>
      <c r="J47" s="97" t="str">
        <f>IFERROR(AN_Commercial2024[[#This Row],[Asthma Medication Ratio (Ages 19-64) - Numerator]]/AN_Commercial2024[[#This Row],[Asthma Medication Ratio (Ages 19-64) - Denominator]],"-")</f>
        <v>-</v>
      </c>
      <c r="K47" s="84"/>
      <c r="L47" s="82"/>
      <c r="M47" s="97" t="str">
        <f>IFERROR(AN_Commercial2024[[#This Row],[Controlling High Blood Pressure - Numerator]]/AN_Commercial2024[[#This Row],[Controlling High Blood Pressure - Denominator]],"-")</f>
        <v>-</v>
      </c>
      <c r="N47" s="84"/>
      <c r="O47" s="82"/>
      <c r="P47" s="97" t="str">
        <f>IFERROR(AN_Commercial2024[[#This Row],[Glycemic Status Assessment for Patients with Diabetes: Glycemic Status &gt; 9.0% - Numerator]]/AN_Commercial2024[[#This Row],[Glycemic Status Assessment for Patients with Diabetes: Glycemic Status &gt; 9.0% - Denominator]],"-")</f>
        <v>-</v>
      </c>
      <c r="Q47" s="105"/>
      <c r="R47" s="104"/>
      <c r="S47" s="112" t="str">
        <f>IFERROR(AN_Commercial2024[[#This Row],[Child and Adolescent Well-Care Visits - Numerator]]/AN_Commercial2024[[#This Row],[Child and Adolescent Well-Care Visits - Denominator]],"-")</f>
        <v>-</v>
      </c>
      <c r="T47" s="105"/>
      <c r="U47" s="104"/>
      <c r="V47" s="112" t="str">
        <f t="shared" si="0"/>
        <v>-</v>
      </c>
      <c r="W47" s="105"/>
      <c r="X47" s="104"/>
      <c r="Y47" s="112" t="str">
        <f t="shared" si="1"/>
        <v>-</v>
      </c>
    </row>
  </sheetData>
  <mergeCells count="4">
    <mergeCell ref="E9:P9"/>
    <mergeCell ref="E15:P15"/>
    <mergeCell ref="Q9:Y9"/>
    <mergeCell ref="Q15:Y15"/>
  </mergeCells>
  <phoneticPr fontId="15" type="noConversion"/>
  <dataValidations count="5">
    <dataValidation type="decimal" operator="greaterThanOrEqual" allowBlank="1" showInputMessage="1" showErrorMessage="1" error="No negative values." prompt="No negative values._x000a_See &quot;References Tables&quot; tab for numerator and denominator descriptions." sqref="K17:L47 E17:F47 N17:O47 H17:I47 T17:U47 Q17:R47 W17:X47 N11:O12 W11:X13 Q11:R13 T11:U13 H11:I13 K11:L13 E11:F13" xr:uid="{EFA388AA-231C-4618-AC1E-E6E69BB56523}">
      <formula1>0</formula1>
    </dataValidation>
    <dataValidation allowBlank="1" showInputMessage="1" showErrorMessage="1" prompt="Please input Insurer Org ID.  See &quot;References Tables&quot; tab for list of Insurer Org IDs." sqref="B13" xr:uid="{AD5B5E01-A125-44E8-8B5C-F8C41D5F9EB6}"/>
    <dataValidation allowBlank="1" showInputMessage="1" showErrorMessage="1" prompt="This is a calculated field, no data input required." sqref="M17:M47 P17:P47 G17:G47 J17:J47 S17:S47 V17:V47 Y17:Y47 P11:P12 Y11:Y13 S11:S13 V11:V13 J11:J13 M11:M13 G11:G13" xr:uid="{FE287A2B-E15B-477F-BCE1-A6719CCE465F}"/>
    <dataValidation allowBlank="1" showInputMessage="1" showErrorMessage="1" prompt="Please input Insurer Org ID.  See &quot;Reference Tables&quot; tab for list of Insurer Org IDs." sqref="B11:B12" xr:uid="{19D1D7C6-7932-4EA5-AF5C-516E351EDADE}"/>
    <dataValidation allowBlank="1" showInputMessage="1" showErrorMessage="1" prompt="Please input Advanced Network Org ID.  See &quot;Reference Tables&quot; tab for list of Advanced Network Org IDs." sqref="B17:B47" xr:uid="{F4EAB6C9-8BBD-4107-A7DF-FBB35E3FCA88}"/>
  </dataValidations>
  <pageMargins left="0.7" right="0.7" top="0.75" bottom="0.75" header="0.3" footer="0.3"/>
  <pageSetup orientation="portrait"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080F6-E9CF-4F32-A613-4E3907865979}">
  <dimension ref="B1:J46"/>
  <sheetViews>
    <sheetView topLeftCell="B1" zoomScale="79" zoomScaleNormal="100" workbookViewId="0">
      <selection activeCell="B16" sqref="B16"/>
    </sheetView>
  </sheetViews>
  <sheetFormatPr defaultRowHeight="15"/>
  <cols>
    <col min="1" max="1" width="2.5703125" customWidth="1"/>
    <col min="2" max="2" width="29.7109375" customWidth="1"/>
    <col min="3" max="3" width="23.5703125" customWidth="1"/>
    <col min="4" max="4" width="20.140625" customWidth="1"/>
    <col min="5" max="27" width="31" customWidth="1"/>
    <col min="28" max="31" width="32.42578125" customWidth="1"/>
  </cols>
  <sheetData>
    <row r="1" spans="2:10" ht="18.75">
      <c r="B1" s="9" t="s">
        <v>84</v>
      </c>
    </row>
    <row r="2" spans="2:10" ht="18.75">
      <c r="B2" s="9" t="s">
        <v>116</v>
      </c>
    </row>
    <row r="4" spans="2:10">
      <c r="B4" t="s">
        <v>86</v>
      </c>
    </row>
    <row r="5" spans="2:10">
      <c r="B5" s="2" t="s">
        <v>87</v>
      </c>
    </row>
    <row r="8" spans="2:10" ht="16.5" thickBot="1">
      <c r="B8" s="10" t="s">
        <v>117</v>
      </c>
    </row>
    <row r="9" spans="2:10" ht="15.75" thickBot="1">
      <c r="B9" s="25"/>
      <c r="C9" s="66"/>
      <c r="D9" s="68"/>
      <c r="E9" s="128" t="s">
        <v>89</v>
      </c>
      <c r="F9" s="128"/>
      <c r="G9" s="128"/>
      <c r="H9" s="128"/>
      <c r="I9" s="128"/>
      <c r="J9" s="129"/>
    </row>
    <row r="10" spans="2:10" ht="45.75" thickBot="1">
      <c r="B10" s="26" t="s">
        <v>91</v>
      </c>
      <c r="C10" s="26" t="s">
        <v>92</v>
      </c>
      <c r="D10" s="69" t="s">
        <v>93</v>
      </c>
      <c r="E10" s="57" t="s">
        <v>100</v>
      </c>
      <c r="F10" s="57" t="s">
        <v>101</v>
      </c>
      <c r="G10" s="55" t="s">
        <v>102</v>
      </c>
      <c r="H10" s="58" t="s">
        <v>103</v>
      </c>
      <c r="I10" s="58" t="s">
        <v>104</v>
      </c>
      <c r="J10" s="58" t="s">
        <v>105</v>
      </c>
    </row>
    <row r="11" spans="2:10" ht="15.75" thickBot="1">
      <c r="B11" s="71"/>
      <c r="C11" s="72"/>
      <c r="D11" s="85"/>
      <c r="E11" s="74"/>
      <c r="F11" s="74"/>
      <c r="G11" s="28" t="str">
        <f>IFERROR(InsurerMA2024[[#This Row],[Controlling High Blood Pressure - Numerator]]/InsurerMA2024[[#This Row],[Controlling High Blood Pressure - Denominator]],"-")</f>
        <v>-</v>
      </c>
      <c r="H11" s="75"/>
      <c r="I11" s="76"/>
      <c r="J11" s="54" t="str">
        <f>IFERROR(InsurerMA2024[[#This Row],[Glycemic Status Assessment for Patients with Diabetes: Glycemic Status &gt; 9.0% - Numerator]]/InsurerMA2024[[#This Row],[Glycemic Status Assessment for Patients with Diabetes: Glycemic Status &gt; 9.0% - Denominator]],"-")</f>
        <v>-</v>
      </c>
    </row>
    <row r="12" spans="2:10">
      <c r="C12" s="33"/>
      <c r="D12" s="33"/>
      <c r="E12" s="34"/>
      <c r="F12" s="34"/>
      <c r="G12" s="22"/>
      <c r="H12" s="34"/>
      <c r="I12" s="34"/>
      <c r="J12" s="22"/>
    </row>
    <row r="13" spans="2:10" ht="16.5" thickBot="1">
      <c r="B13" s="10" t="s">
        <v>118</v>
      </c>
    </row>
    <row r="14" spans="2:10" ht="15.75" thickBot="1">
      <c r="B14" s="25"/>
      <c r="C14" s="66"/>
      <c r="D14" s="68"/>
      <c r="E14" s="125" t="s">
        <v>89</v>
      </c>
      <c r="F14" s="126"/>
      <c r="G14" s="126"/>
      <c r="H14" s="126"/>
      <c r="I14" s="126"/>
      <c r="J14" s="127"/>
    </row>
    <row r="15" spans="2:10" ht="45">
      <c r="B15" s="26" t="s">
        <v>27</v>
      </c>
      <c r="C15" s="26" t="s">
        <v>92</v>
      </c>
      <c r="D15" s="69" t="s">
        <v>93</v>
      </c>
      <c r="E15" s="56" t="s">
        <v>100</v>
      </c>
      <c r="F15" s="57" t="s">
        <v>101</v>
      </c>
      <c r="G15" s="55" t="s">
        <v>102</v>
      </c>
      <c r="H15" s="58" t="s">
        <v>103</v>
      </c>
      <c r="I15" s="58" t="s">
        <v>104</v>
      </c>
      <c r="J15" s="58" t="s">
        <v>105</v>
      </c>
    </row>
    <row r="16" spans="2:10">
      <c r="B16" s="77"/>
      <c r="C16" s="78"/>
      <c r="D16" s="79"/>
      <c r="E16" s="83"/>
      <c r="F16" s="81"/>
      <c r="G16" s="29" t="str">
        <f>IFERROR(AN_MA_2024[[#This Row],[Controlling High Blood Pressure - Numerator]]/AN_MA_2024[[#This Row],[Controlling High Blood Pressure - Denominator]],"-")</f>
        <v>-</v>
      </c>
      <c r="H16" s="83"/>
      <c r="I16" s="81"/>
      <c r="J16" s="29" t="str">
        <f>IFERROR(AN_MA_2024[[#This Row],[Glycemic Status Assessment for Patients with Diabetes: Glycemic Status &gt; 9.0% - Numerator]]/AN_MA_2024[[#This Row],[Glycemic Status Assessment for Patients with Diabetes: Glycemic Status &gt; 9.0% - Denominator]],"-")</f>
        <v>-</v>
      </c>
    </row>
    <row r="17" spans="2:10">
      <c r="B17" s="77"/>
      <c r="C17" s="78"/>
      <c r="D17" s="79"/>
      <c r="E17" s="83"/>
      <c r="F17" s="81"/>
      <c r="G17" s="29" t="str">
        <f>IFERROR(AN_MA_2024[[#This Row],[Controlling High Blood Pressure - Numerator]]/AN_MA_2024[[#This Row],[Controlling High Blood Pressure - Denominator]],"-")</f>
        <v>-</v>
      </c>
      <c r="H17" s="83"/>
      <c r="I17" s="81"/>
      <c r="J17" s="29" t="str">
        <f>IFERROR(AN_MA_2024[[#This Row],[Glycemic Status Assessment for Patients with Diabetes: Glycemic Status &gt; 9.0% - Numerator]]/AN_MA_2024[[#This Row],[Glycemic Status Assessment for Patients with Diabetes: Glycemic Status &gt; 9.0% - Denominator]],"-")</f>
        <v>-</v>
      </c>
    </row>
    <row r="18" spans="2:10">
      <c r="B18" s="77"/>
      <c r="C18" s="78"/>
      <c r="D18" s="79"/>
      <c r="E18" s="83"/>
      <c r="F18" s="81"/>
      <c r="G18" s="29" t="str">
        <f>IFERROR(AN_MA_2024[[#This Row],[Controlling High Blood Pressure - Numerator]]/AN_MA_2024[[#This Row],[Controlling High Blood Pressure - Denominator]],"-")</f>
        <v>-</v>
      </c>
      <c r="H18" s="83"/>
      <c r="I18" s="81"/>
      <c r="J18" s="29" t="str">
        <f>IFERROR(AN_MA_2024[[#This Row],[Glycemic Status Assessment for Patients with Diabetes: Glycemic Status &gt; 9.0% - Numerator]]/AN_MA_2024[[#This Row],[Glycemic Status Assessment for Patients with Diabetes: Glycemic Status &gt; 9.0% - Denominator]],"-")</f>
        <v>-</v>
      </c>
    </row>
    <row r="19" spans="2:10">
      <c r="B19" s="77"/>
      <c r="C19" s="78"/>
      <c r="D19" s="79"/>
      <c r="E19" s="83"/>
      <c r="F19" s="81"/>
      <c r="G19" s="29" t="str">
        <f>IFERROR(AN_MA_2024[[#This Row],[Controlling High Blood Pressure - Numerator]]/AN_MA_2024[[#This Row],[Controlling High Blood Pressure - Denominator]],"-")</f>
        <v>-</v>
      </c>
      <c r="H19" s="83"/>
      <c r="I19" s="81"/>
      <c r="J19" s="29" t="str">
        <f>IFERROR(AN_MA_2024[[#This Row],[Glycemic Status Assessment for Patients with Diabetes: Glycemic Status &gt; 9.0% - Numerator]]/AN_MA_2024[[#This Row],[Glycemic Status Assessment for Patients with Diabetes: Glycemic Status &gt; 9.0% - Denominator]],"-")</f>
        <v>-</v>
      </c>
    </row>
    <row r="20" spans="2:10">
      <c r="B20" s="77"/>
      <c r="C20" s="78"/>
      <c r="D20" s="79"/>
      <c r="E20" s="83"/>
      <c r="F20" s="81"/>
      <c r="G20" s="29" t="str">
        <f>IFERROR(AN_MA_2024[[#This Row],[Controlling High Blood Pressure - Numerator]]/AN_MA_2024[[#This Row],[Controlling High Blood Pressure - Denominator]],"-")</f>
        <v>-</v>
      </c>
      <c r="H20" s="83"/>
      <c r="I20" s="81"/>
      <c r="J20" s="29" t="str">
        <f>IFERROR(AN_MA_2024[[#This Row],[Glycemic Status Assessment for Patients with Diabetes: Glycemic Status &gt; 9.0% - Numerator]]/AN_MA_2024[[#This Row],[Glycemic Status Assessment for Patients with Diabetes: Glycemic Status &gt; 9.0% - Denominator]],"-")</f>
        <v>-</v>
      </c>
    </row>
    <row r="21" spans="2:10">
      <c r="B21" s="77"/>
      <c r="C21" s="78"/>
      <c r="D21" s="79"/>
      <c r="E21" s="83"/>
      <c r="F21" s="81"/>
      <c r="G21" s="29" t="str">
        <f>IFERROR(AN_MA_2024[[#This Row],[Controlling High Blood Pressure - Numerator]]/AN_MA_2024[[#This Row],[Controlling High Blood Pressure - Denominator]],"-")</f>
        <v>-</v>
      </c>
      <c r="H21" s="83"/>
      <c r="I21" s="81"/>
      <c r="J21" s="29" t="str">
        <f>IFERROR(AN_MA_2024[[#This Row],[Glycemic Status Assessment for Patients with Diabetes: Glycemic Status &gt; 9.0% - Numerator]]/AN_MA_2024[[#This Row],[Glycemic Status Assessment for Patients with Diabetes: Glycemic Status &gt; 9.0% - Denominator]],"-")</f>
        <v>-</v>
      </c>
    </row>
    <row r="22" spans="2:10">
      <c r="B22" s="77"/>
      <c r="C22" s="78"/>
      <c r="D22" s="79"/>
      <c r="E22" s="83"/>
      <c r="F22" s="81"/>
      <c r="G22" s="29" t="str">
        <f>IFERROR(AN_MA_2024[[#This Row],[Controlling High Blood Pressure - Numerator]]/AN_MA_2024[[#This Row],[Controlling High Blood Pressure - Denominator]],"-")</f>
        <v>-</v>
      </c>
      <c r="H22" s="83"/>
      <c r="I22" s="81"/>
      <c r="J22" s="29" t="str">
        <f>IFERROR(AN_MA_2024[[#This Row],[Glycemic Status Assessment for Patients with Diabetes: Glycemic Status &gt; 9.0% - Numerator]]/AN_MA_2024[[#This Row],[Glycemic Status Assessment for Patients with Diabetes: Glycemic Status &gt; 9.0% - Denominator]],"-")</f>
        <v>-</v>
      </c>
    </row>
    <row r="23" spans="2:10">
      <c r="B23" s="77"/>
      <c r="C23" s="78"/>
      <c r="D23" s="79"/>
      <c r="E23" s="83"/>
      <c r="F23" s="81"/>
      <c r="G23" s="29" t="str">
        <f>IFERROR(AN_MA_2024[[#This Row],[Controlling High Blood Pressure - Numerator]]/AN_MA_2024[[#This Row],[Controlling High Blood Pressure - Denominator]],"-")</f>
        <v>-</v>
      </c>
      <c r="H23" s="83"/>
      <c r="I23" s="81"/>
      <c r="J23" s="29" t="str">
        <f>IFERROR(AN_MA_2024[[#This Row],[Glycemic Status Assessment for Patients with Diabetes: Glycemic Status &gt; 9.0% - Numerator]]/AN_MA_2024[[#This Row],[Glycemic Status Assessment for Patients with Diabetes: Glycemic Status &gt; 9.0% - Denominator]],"-")</f>
        <v>-</v>
      </c>
    </row>
    <row r="24" spans="2:10">
      <c r="B24" s="77"/>
      <c r="C24" s="78"/>
      <c r="D24" s="79"/>
      <c r="E24" s="83"/>
      <c r="F24" s="81"/>
      <c r="G24" s="29" t="str">
        <f>IFERROR(AN_MA_2024[[#This Row],[Controlling High Blood Pressure - Numerator]]/AN_MA_2024[[#This Row],[Controlling High Blood Pressure - Denominator]],"-")</f>
        <v>-</v>
      </c>
      <c r="H24" s="83"/>
      <c r="I24" s="81"/>
      <c r="J24" s="29" t="str">
        <f>IFERROR(AN_MA_2024[[#This Row],[Glycemic Status Assessment for Patients with Diabetes: Glycemic Status &gt; 9.0% - Numerator]]/AN_MA_2024[[#This Row],[Glycemic Status Assessment for Patients with Diabetes: Glycemic Status &gt; 9.0% - Denominator]],"-")</f>
        <v>-</v>
      </c>
    </row>
    <row r="25" spans="2:10">
      <c r="B25" s="77"/>
      <c r="C25" s="78"/>
      <c r="D25" s="79"/>
      <c r="E25" s="83"/>
      <c r="F25" s="81"/>
      <c r="G25" s="29" t="str">
        <f>IFERROR(AN_MA_2024[[#This Row],[Controlling High Blood Pressure - Numerator]]/AN_MA_2024[[#This Row],[Controlling High Blood Pressure - Denominator]],"-")</f>
        <v>-</v>
      </c>
      <c r="H25" s="83"/>
      <c r="I25" s="81"/>
      <c r="J25" s="29" t="str">
        <f>IFERROR(AN_MA_2024[[#This Row],[Glycemic Status Assessment for Patients with Diabetes: Glycemic Status &gt; 9.0% - Numerator]]/AN_MA_2024[[#This Row],[Glycemic Status Assessment for Patients with Diabetes: Glycemic Status &gt; 9.0% - Denominator]],"-")</f>
        <v>-</v>
      </c>
    </row>
    <row r="26" spans="2:10">
      <c r="B26" s="77"/>
      <c r="C26" s="78"/>
      <c r="D26" s="79"/>
      <c r="E26" s="83"/>
      <c r="F26" s="81"/>
      <c r="G26" s="29" t="str">
        <f>IFERROR(AN_MA_2024[[#This Row],[Controlling High Blood Pressure - Numerator]]/AN_MA_2024[[#This Row],[Controlling High Blood Pressure - Denominator]],"-")</f>
        <v>-</v>
      </c>
      <c r="H26" s="83"/>
      <c r="I26" s="81"/>
      <c r="J26" s="29" t="str">
        <f>IFERROR(AN_MA_2024[[#This Row],[Glycemic Status Assessment for Patients with Diabetes: Glycemic Status &gt; 9.0% - Numerator]]/AN_MA_2024[[#This Row],[Glycemic Status Assessment for Patients with Diabetes: Glycemic Status &gt; 9.0% - Denominator]],"-")</f>
        <v>-</v>
      </c>
    </row>
    <row r="27" spans="2:10">
      <c r="B27" s="77"/>
      <c r="C27" s="78"/>
      <c r="D27" s="79"/>
      <c r="E27" s="83"/>
      <c r="F27" s="81"/>
      <c r="G27" s="29" t="str">
        <f>IFERROR(AN_MA_2024[[#This Row],[Controlling High Blood Pressure - Numerator]]/AN_MA_2024[[#This Row],[Controlling High Blood Pressure - Denominator]],"-")</f>
        <v>-</v>
      </c>
      <c r="H27" s="83"/>
      <c r="I27" s="81"/>
      <c r="J27" s="29" t="str">
        <f>IFERROR(AN_MA_2024[[#This Row],[Glycemic Status Assessment for Patients with Diabetes: Glycemic Status &gt; 9.0% - Numerator]]/AN_MA_2024[[#This Row],[Glycemic Status Assessment for Patients with Diabetes: Glycemic Status &gt; 9.0% - Denominator]],"-")</f>
        <v>-</v>
      </c>
    </row>
    <row r="28" spans="2:10">
      <c r="B28" s="77"/>
      <c r="C28" s="78"/>
      <c r="D28" s="79"/>
      <c r="E28" s="83"/>
      <c r="F28" s="81"/>
      <c r="G28" s="29" t="str">
        <f>IFERROR(AN_MA_2024[[#This Row],[Controlling High Blood Pressure - Numerator]]/AN_MA_2024[[#This Row],[Controlling High Blood Pressure - Denominator]],"-")</f>
        <v>-</v>
      </c>
      <c r="H28" s="83"/>
      <c r="I28" s="81"/>
      <c r="J28" s="29" t="str">
        <f>IFERROR(AN_MA_2024[[#This Row],[Glycemic Status Assessment for Patients with Diabetes: Glycemic Status &gt; 9.0% - Numerator]]/AN_MA_2024[[#This Row],[Glycemic Status Assessment for Patients with Diabetes: Glycemic Status &gt; 9.0% - Denominator]],"-")</f>
        <v>-</v>
      </c>
    </row>
    <row r="29" spans="2:10">
      <c r="B29" s="77"/>
      <c r="C29" s="78"/>
      <c r="D29" s="79"/>
      <c r="E29" s="83"/>
      <c r="F29" s="81"/>
      <c r="G29" s="29" t="str">
        <f>IFERROR(AN_MA_2024[[#This Row],[Controlling High Blood Pressure - Numerator]]/AN_MA_2024[[#This Row],[Controlling High Blood Pressure - Denominator]],"-")</f>
        <v>-</v>
      </c>
      <c r="H29" s="83"/>
      <c r="I29" s="81"/>
      <c r="J29" s="29" t="str">
        <f>IFERROR(AN_MA_2024[[#This Row],[Glycemic Status Assessment for Patients with Diabetes: Glycemic Status &gt; 9.0% - Numerator]]/AN_MA_2024[[#This Row],[Glycemic Status Assessment for Patients with Diabetes: Glycemic Status &gt; 9.0% - Denominator]],"-")</f>
        <v>-</v>
      </c>
    </row>
    <row r="30" spans="2:10">
      <c r="B30" s="77"/>
      <c r="C30" s="78"/>
      <c r="D30" s="79"/>
      <c r="E30" s="83"/>
      <c r="F30" s="81"/>
      <c r="G30" s="29" t="str">
        <f>IFERROR(AN_MA_2024[[#This Row],[Controlling High Blood Pressure - Numerator]]/AN_MA_2024[[#This Row],[Controlling High Blood Pressure - Denominator]],"-")</f>
        <v>-</v>
      </c>
      <c r="H30" s="83"/>
      <c r="I30" s="81"/>
      <c r="J30" s="29" t="str">
        <f>IFERROR(AN_MA_2024[[#This Row],[Glycemic Status Assessment for Patients with Diabetes: Glycemic Status &gt; 9.0% - Numerator]]/AN_MA_2024[[#This Row],[Glycemic Status Assessment for Patients with Diabetes: Glycemic Status &gt; 9.0% - Denominator]],"-")</f>
        <v>-</v>
      </c>
    </row>
    <row r="31" spans="2:10">
      <c r="B31" s="77"/>
      <c r="C31" s="78"/>
      <c r="D31" s="79"/>
      <c r="E31" s="83"/>
      <c r="F31" s="81"/>
      <c r="G31" s="29" t="str">
        <f>IFERROR(AN_MA_2024[[#This Row],[Controlling High Blood Pressure - Numerator]]/AN_MA_2024[[#This Row],[Controlling High Blood Pressure - Denominator]],"-")</f>
        <v>-</v>
      </c>
      <c r="H31" s="83"/>
      <c r="I31" s="81"/>
      <c r="J31" s="29" t="str">
        <f>IFERROR(AN_MA_2024[[#This Row],[Glycemic Status Assessment for Patients with Diabetes: Glycemic Status &gt; 9.0% - Numerator]]/AN_MA_2024[[#This Row],[Glycemic Status Assessment for Patients with Diabetes: Glycemic Status &gt; 9.0% - Denominator]],"-")</f>
        <v>-</v>
      </c>
    </row>
    <row r="32" spans="2:10">
      <c r="B32" s="77"/>
      <c r="C32" s="78"/>
      <c r="D32" s="79"/>
      <c r="E32" s="83"/>
      <c r="F32" s="81"/>
      <c r="G32" s="29" t="str">
        <f>IFERROR(AN_MA_2024[[#This Row],[Controlling High Blood Pressure - Numerator]]/AN_MA_2024[[#This Row],[Controlling High Blood Pressure - Denominator]],"-")</f>
        <v>-</v>
      </c>
      <c r="H32" s="83"/>
      <c r="I32" s="81"/>
      <c r="J32" s="29" t="str">
        <f>IFERROR(AN_MA_2024[[#This Row],[Glycemic Status Assessment for Patients with Diabetes: Glycemic Status &gt; 9.0% - Numerator]]/AN_MA_2024[[#This Row],[Glycemic Status Assessment for Patients with Diabetes: Glycemic Status &gt; 9.0% - Denominator]],"-")</f>
        <v>-</v>
      </c>
    </row>
    <row r="33" spans="2:10">
      <c r="B33" s="77"/>
      <c r="C33" s="78"/>
      <c r="D33" s="79"/>
      <c r="E33" s="83"/>
      <c r="F33" s="81"/>
      <c r="G33" s="29" t="str">
        <f>IFERROR(AN_MA_2024[[#This Row],[Controlling High Blood Pressure - Numerator]]/AN_MA_2024[[#This Row],[Controlling High Blood Pressure - Denominator]],"-")</f>
        <v>-</v>
      </c>
      <c r="H33" s="83"/>
      <c r="I33" s="81"/>
      <c r="J33" s="29" t="str">
        <f>IFERROR(AN_MA_2024[[#This Row],[Glycemic Status Assessment for Patients with Diabetes: Glycemic Status &gt; 9.0% - Numerator]]/AN_MA_2024[[#This Row],[Glycemic Status Assessment for Patients with Diabetes: Glycemic Status &gt; 9.0% - Denominator]],"-")</f>
        <v>-</v>
      </c>
    </row>
    <row r="34" spans="2:10">
      <c r="B34" s="77"/>
      <c r="C34" s="78"/>
      <c r="D34" s="79"/>
      <c r="E34" s="83"/>
      <c r="F34" s="81"/>
      <c r="G34" s="29" t="str">
        <f>IFERROR(AN_MA_2024[[#This Row],[Controlling High Blood Pressure - Numerator]]/AN_MA_2024[[#This Row],[Controlling High Blood Pressure - Denominator]],"-")</f>
        <v>-</v>
      </c>
      <c r="H34" s="83"/>
      <c r="I34" s="81"/>
      <c r="J34" s="29" t="str">
        <f>IFERROR(AN_MA_2024[[#This Row],[Glycemic Status Assessment for Patients with Diabetes: Glycemic Status &gt; 9.0% - Numerator]]/AN_MA_2024[[#This Row],[Glycemic Status Assessment for Patients with Diabetes: Glycemic Status &gt; 9.0% - Denominator]],"-")</f>
        <v>-</v>
      </c>
    </row>
    <row r="35" spans="2:10">
      <c r="B35" s="77"/>
      <c r="C35" s="78"/>
      <c r="D35" s="79"/>
      <c r="E35" s="83"/>
      <c r="F35" s="81"/>
      <c r="G35" s="29" t="str">
        <f>IFERROR(AN_MA_2024[[#This Row],[Controlling High Blood Pressure - Numerator]]/AN_MA_2024[[#This Row],[Controlling High Blood Pressure - Denominator]],"-")</f>
        <v>-</v>
      </c>
      <c r="H35" s="83"/>
      <c r="I35" s="81"/>
      <c r="J35" s="29" t="str">
        <f>IFERROR(AN_MA_2024[[#This Row],[Glycemic Status Assessment for Patients with Diabetes: Glycemic Status &gt; 9.0% - Numerator]]/AN_MA_2024[[#This Row],[Glycemic Status Assessment for Patients with Diabetes: Glycemic Status &gt; 9.0% - Denominator]],"-")</f>
        <v>-</v>
      </c>
    </row>
    <row r="36" spans="2:10">
      <c r="B36" s="77"/>
      <c r="C36" s="78"/>
      <c r="D36" s="79"/>
      <c r="E36" s="83"/>
      <c r="F36" s="81"/>
      <c r="G36" s="29" t="str">
        <f>IFERROR(AN_MA_2024[[#This Row],[Controlling High Blood Pressure - Numerator]]/AN_MA_2024[[#This Row],[Controlling High Blood Pressure - Denominator]],"-")</f>
        <v>-</v>
      </c>
      <c r="H36" s="83"/>
      <c r="I36" s="81"/>
      <c r="J36" s="29" t="str">
        <f>IFERROR(AN_MA_2024[[#This Row],[Glycemic Status Assessment for Patients with Diabetes: Glycemic Status &gt; 9.0% - Numerator]]/AN_MA_2024[[#This Row],[Glycemic Status Assessment for Patients with Diabetes: Glycemic Status &gt; 9.0% - Denominator]],"-")</f>
        <v>-</v>
      </c>
    </row>
    <row r="37" spans="2:10">
      <c r="B37" s="77"/>
      <c r="C37" s="78"/>
      <c r="D37" s="79"/>
      <c r="E37" s="83"/>
      <c r="F37" s="81"/>
      <c r="G37" s="29" t="str">
        <f>IFERROR(AN_MA_2024[[#This Row],[Controlling High Blood Pressure - Numerator]]/AN_MA_2024[[#This Row],[Controlling High Blood Pressure - Denominator]],"-")</f>
        <v>-</v>
      </c>
      <c r="H37" s="83"/>
      <c r="I37" s="81"/>
      <c r="J37" s="29" t="str">
        <f>IFERROR(AN_MA_2024[[#This Row],[Glycemic Status Assessment for Patients with Diabetes: Glycemic Status &gt; 9.0% - Numerator]]/AN_MA_2024[[#This Row],[Glycemic Status Assessment for Patients with Diabetes: Glycemic Status &gt; 9.0% - Denominator]],"-")</f>
        <v>-</v>
      </c>
    </row>
    <row r="38" spans="2:10">
      <c r="B38" s="77"/>
      <c r="C38" s="78"/>
      <c r="D38" s="79"/>
      <c r="E38" s="83"/>
      <c r="F38" s="81"/>
      <c r="G38" s="29" t="str">
        <f>IFERROR(AN_MA_2024[[#This Row],[Controlling High Blood Pressure - Numerator]]/AN_MA_2024[[#This Row],[Controlling High Blood Pressure - Denominator]],"-")</f>
        <v>-</v>
      </c>
      <c r="H38" s="83"/>
      <c r="I38" s="81"/>
      <c r="J38" s="29" t="str">
        <f>IFERROR(AN_MA_2024[[#This Row],[Glycemic Status Assessment for Patients with Diabetes: Glycemic Status &gt; 9.0% - Numerator]]/AN_MA_2024[[#This Row],[Glycemic Status Assessment for Patients with Diabetes: Glycemic Status &gt; 9.0% - Denominator]],"-")</f>
        <v>-</v>
      </c>
    </row>
    <row r="39" spans="2:10">
      <c r="B39" s="77"/>
      <c r="C39" s="78"/>
      <c r="D39" s="79"/>
      <c r="E39" s="83"/>
      <c r="F39" s="81"/>
      <c r="G39" s="29" t="str">
        <f>IFERROR(AN_MA_2024[[#This Row],[Controlling High Blood Pressure - Numerator]]/AN_MA_2024[[#This Row],[Controlling High Blood Pressure - Denominator]],"-")</f>
        <v>-</v>
      </c>
      <c r="H39" s="83"/>
      <c r="I39" s="81"/>
      <c r="J39" s="29" t="str">
        <f>IFERROR(AN_MA_2024[[#This Row],[Glycemic Status Assessment for Patients with Diabetes: Glycemic Status &gt; 9.0% - Numerator]]/AN_MA_2024[[#This Row],[Glycemic Status Assessment for Patients with Diabetes: Glycemic Status &gt; 9.0% - Denominator]],"-")</f>
        <v>-</v>
      </c>
    </row>
    <row r="40" spans="2:10">
      <c r="B40" s="77"/>
      <c r="C40" s="78"/>
      <c r="D40" s="79"/>
      <c r="E40" s="83"/>
      <c r="F40" s="81"/>
      <c r="G40" s="29" t="str">
        <f>IFERROR(AN_MA_2024[[#This Row],[Controlling High Blood Pressure - Numerator]]/AN_MA_2024[[#This Row],[Controlling High Blood Pressure - Denominator]],"-")</f>
        <v>-</v>
      </c>
      <c r="H40" s="83"/>
      <c r="I40" s="81"/>
      <c r="J40" s="29" t="str">
        <f>IFERROR(AN_MA_2024[[#This Row],[Glycemic Status Assessment for Patients with Diabetes: Glycemic Status &gt; 9.0% - Numerator]]/AN_MA_2024[[#This Row],[Glycemic Status Assessment for Patients with Diabetes: Glycemic Status &gt; 9.0% - Denominator]],"-")</f>
        <v>-</v>
      </c>
    </row>
    <row r="41" spans="2:10">
      <c r="B41" s="77"/>
      <c r="C41" s="78"/>
      <c r="D41" s="79"/>
      <c r="E41" s="83"/>
      <c r="F41" s="81"/>
      <c r="G41" s="29" t="str">
        <f>IFERROR(AN_MA_2024[[#This Row],[Controlling High Blood Pressure - Numerator]]/AN_MA_2024[[#This Row],[Controlling High Blood Pressure - Denominator]],"-")</f>
        <v>-</v>
      </c>
      <c r="H41" s="83"/>
      <c r="I41" s="81"/>
      <c r="J41" s="29" t="str">
        <f>IFERROR(AN_MA_2024[[#This Row],[Glycemic Status Assessment for Patients with Diabetes: Glycemic Status &gt; 9.0% - Numerator]]/AN_MA_2024[[#This Row],[Glycemic Status Assessment for Patients with Diabetes: Glycemic Status &gt; 9.0% - Denominator]],"-")</f>
        <v>-</v>
      </c>
    </row>
    <row r="42" spans="2:10">
      <c r="B42" s="77"/>
      <c r="C42" s="78"/>
      <c r="D42" s="79"/>
      <c r="E42" s="83"/>
      <c r="F42" s="81"/>
      <c r="G42" s="29" t="str">
        <f>IFERROR(AN_MA_2024[[#This Row],[Controlling High Blood Pressure - Numerator]]/AN_MA_2024[[#This Row],[Controlling High Blood Pressure - Denominator]],"-")</f>
        <v>-</v>
      </c>
      <c r="H42" s="83"/>
      <c r="I42" s="81"/>
      <c r="J42" s="29" t="str">
        <f>IFERROR(AN_MA_2024[[#This Row],[Glycemic Status Assessment for Patients with Diabetes: Glycemic Status &gt; 9.0% - Numerator]]/AN_MA_2024[[#This Row],[Glycemic Status Assessment for Patients with Diabetes: Glycemic Status &gt; 9.0% - Denominator]],"-")</f>
        <v>-</v>
      </c>
    </row>
    <row r="43" spans="2:10">
      <c r="B43" s="77"/>
      <c r="C43" s="78"/>
      <c r="D43" s="79"/>
      <c r="E43" s="83"/>
      <c r="F43" s="81"/>
      <c r="G43" s="29" t="str">
        <f>IFERROR(AN_MA_2024[[#This Row],[Controlling High Blood Pressure - Numerator]]/AN_MA_2024[[#This Row],[Controlling High Blood Pressure - Denominator]],"-")</f>
        <v>-</v>
      </c>
      <c r="H43" s="83"/>
      <c r="I43" s="81"/>
      <c r="J43" s="29" t="str">
        <f>IFERROR(AN_MA_2024[[#This Row],[Glycemic Status Assessment for Patients with Diabetes: Glycemic Status &gt; 9.0% - Numerator]]/AN_MA_2024[[#This Row],[Glycemic Status Assessment for Patients with Diabetes: Glycemic Status &gt; 9.0% - Denominator]],"-")</f>
        <v>-</v>
      </c>
    </row>
    <row r="44" spans="2:10">
      <c r="B44" s="77"/>
      <c r="C44" s="78"/>
      <c r="D44" s="79"/>
      <c r="E44" s="83"/>
      <c r="F44" s="81"/>
      <c r="G44" s="29" t="str">
        <f>IFERROR(AN_MA_2024[[#This Row],[Controlling High Blood Pressure - Numerator]]/AN_MA_2024[[#This Row],[Controlling High Blood Pressure - Denominator]],"-")</f>
        <v>-</v>
      </c>
      <c r="H44" s="83"/>
      <c r="I44" s="81"/>
      <c r="J44" s="29" t="str">
        <f>IFERROR(AN_MA_2024[[#This Row],[Glycemic Status Assessment for Patients with Diabetes: Glycemic Status &gt; 9.0% - Numerator]]/AN_MA_2024[[#This Row],[Glycemic Status Assessment for Patients with Diabetes: Glycemic Status &gt; 9.0% - Denominator]],"-")</f>
        <v>-</v>
      </c>
    </row>
    <row r="45" spans="2:10">
      <c r="B45" s="77"/>
      <c r="C45" s="78"/>
      <c r="D45" s="79"/>
      <c r="E45" s="83"/>
      <c r="F45" s="81"/>
      <c r="G45" s="29" t="str">
        <f>IFERROR(AN_MA_2024[[#This Row],[Controlling High Blood Pressure - Numerator]]/AN_MA_2024[[#This Row],[Controlling High Blood Pressure - Denominator]],"-")</f>
        <v>-</v>
      </c>
      <c r="H45" s="83"/>
      <c r="I45" s="81"/>
      <c r="J45" s="29" t="str">
        <f>IFERROR(AN_MA_2024[[#This Row],[Glycemic Status Assessment for Patients with Diabetes: Glycemic Status &gt; 9.0% - Numerator]]/AN_MA_2024[[#This Row],[Glycemic Status Assessment for Patients with Diabetes: Glycemic Status &gt; 9.0% - Denominator]],"-")</f>
        <v>-</v>
      </c>
    </row>
    <row r="46" spans="2:10" ht="15.75" thickBot="1">
      <c r="B46" s="71"/>
      <c r="C46" s="72"/>
      <c r="D46" s="80"/>
      <c r="E46" s="84"/>
      <c r="F46" s="82"/>
      <c r="G46" s="28" t="str">
        <f>IFERROR(AN_MA_2024[[#This Row],[Controlling High Blood Pressure - Numerator]]/AN_MA_2024[[#This Row],[Controlling High Blood Pressure - Denominator]],"-")</f>
        <v>-</v>
      </c>
      <c r="H46" s="84"/>
      <c r="I46" s="82"/>
      <c r="J46" s="28" t="str">
        <f>IFERROR(AN_MA_2024[[#This Row],[Glycemic Status Assessment for Patients with Diabetes: Glycemic Status &gt; 9.0% - Numerator]]/AN_MA_2024[[#This Row],[Glycemic Status Assessment for Patients with Diabetes: Glycemic Status &gt; 9.0% - Denominator]],"-")</f>
        <v>-</v>
      </c>
    </row>
  </sheetData>
  <mergeCells count="2">
    <mergeCell ref="E14:J14"/>
    <mergeCell ref="E9:J9"/>
  </mergeCells>
  <dataValidations count="5">
    <dataValidation allowBlank="1" showInputMessage="1" showErrorMessage="1" prompt="Please input Advanced Network Org ID.  See &quot;Reference Tables&quot; tab for list of Advanced Network Org IDs." sqref="B16:B46" xr:uid="{F8A9B46F-B995-44C4-8AC7-9F3ADC8A9944}"/>
    <dataValidation allowBlank="1" showInputMessage="1" showErrorMessage="1" prompt="Please input Insurer Org ID.  See &quot;Reference Tables&quot; tab for list of Insurer Org IDs." sqref="B11" xr:uid="{0CF3ACC9-CE8D-403B-9283-6CAEE36EBBB3}"/>
    <dataValidation allowBlank="1" showInputMessage="1" showErrorMessage="1" prompt="This is a calculated field, no data input required." sqref="G11:G12 G16:G46 J11:J12 J16:J46" xr:uid="{15C040E7-9D79-49C1-847F-8FAC22AA45F5}"/>
    <dataValidation allowBlank="1" showInputMessage="1" showErrorMessage="1" prompt="Please input Insurer Org ID.  See &quot;References Tables&quot; tab for list of Insurer Org IDs." sqref="B12" xr:uid="{7393C172-4D83-4FC6-A2D5-855A9881B00D}"/>
    <dataValidation type="decimal" operator="greaterThanOrEqual" allowBlank="1" showInputMessage="1" showErrorMessage="1" error="No negative values." prompt="No negative values._x000a_See &quot;References Tables&quot; tab for numerator and denominator descriptions." sqref="E16:F46 E11:F12 H11:I12 H16:I46" xr:uid="{D741822A-61F9-4D58-AC93-070D9D7001B9}">
      <formula1>0</formula1>
    </dataValidation>
  </dataValidations>
  <pageMargins left="0.7" right="0.7" top="0.75" bottom="0.75" header="0.3" footer="0.3"/>
  <pageSetup orientation="portrait"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DC09-D865-4C04-B916-FD41C5B04C54}">
  <dimension ref="A1:D18"/>
  <sheetViews>
    <sheetView topLeftCell="A9" zoomScaleNormal="100" workbookViewId="0">
      <selection activeCell="B16" sqref="B16"/>
    </sheetView>
  </sheetViews>
  <sheetFormatPr defaultRowHeight="15"/>
  <cols>
    <col min="1" max="1" width="14.140625" customWidth="1"/>
    <col min="2" max="2" width="80.42578125" customWidth="1"/>
    <col min="3" max="3" width="29.7109375" customWidth="1"/>
    <col min="4" max="4" width="63.85546875" customWidth="1"/>
  </cols>
  <sheetData>
    <row r="1" spans="1:4" ht="15.75">
      <c r="A1" s="10" t="s">
        <v>13</v>
      </c>
    </row>
    <row r="3" spans="1:4">
      <c r="A3" t="s">
        <v>119</v>
      </c>
      <c r="B3" s="89"/>
      <c r="C3" s="4" t="s">
        <v>120</v>
      </c>
    </row>
    <row r="4" spans="1:4">
      <c r="A4" t="s">
        <v>121</v>
      </c>
      <c r="B4" s="89"/>
      <c r="C4" s="4" t="s">
        <v>120</v>
      </c>
    </row>
    <row r="5" spans="1:4">
      <c r="A5" t="s">
        <v>122</v>
      </c>
      <c r="B5" s="89"/>
      <c r="C5" s="4" t="s">
        <v>123</v>
      </c>
    </row>
    <row r="7" spans="1:4">
      <c r="B7" t="s">
        <v>124</v>
      </c>
    </row>
    <row r="8" spans="1:4">
      <c r="B8" s="16" t="s">
        <v>125</v>
      </c>
      <c r="C8" s="17" t="s">
        <v>126</v>
      </c>
      <c r="D8" s="18" t="s">
        <v>127</v>
      </c>
    </row>
    <row r="9" spans="1:4" ht="30">
      <c r="B9" s="20" t="s">
        <v>128</v>
      </c>
      <c r="C9" s="86"/>
      <c r="D9" s="87"/>
    </row>
    <row r="10" spans="1:4" ht="45">
      <c r="B10" s="20" t="s">
        <v>129</v>
      </c>
      <c r="C10" s="86"/>
      <c r="D10" s="87"/>
    </row>
    <row r="11" spans="1:4" ht="30">
      <c r="B11" s="20" t="s">
        <v>130</v>
      </c>
      <c r="C11" s="86"/>
      <c r="D11" s="87"/>
    </row>
    <row r="12" spans="1:4" ht="45">
      <c r="B12" s="20" t="s">
        <v>131</v>
      </c>
      <c r="C12" s="86"/>
      <c r="D12" s="87"/>
    </row>
    <row r="13" spans="1:4" ht="45">
      <c r="B13" s="20" t="s">
        <v>132</v>
      </c>
      <c r="C13" s="86"/>
      <c r="D13" s="87"/>
    </row>
    <row r="14" spans="1:4" ht="60.75">
      <c r="B14" s="123" t="s">
        <v>133</v>
      </c>
      <c r="C14" s="86"/>
      <c r="D14" s="87"/>
    </row>
    <row r="15" spans="1:4" ht="60.75">
      <c r="B15" s="123" t="s">
        <v>134</v>
      </c>
      <c r="C15" s="86"/>
      <c r="D15" s="87"/>
    </row>
    <row r="16" spans="1:4" ht="60.75">
      <c r="B16" s="123" t="s">
        <v>135</v>
      </c>
      <c r="C16" s="86"/>
      <c r="D16" s="87"/>
    </row>
    <row r="17" spans="2:4" ht="30">
      <c r="B17" s="21" t="s">
        <v>136</v>
      </c>
      <c r="C17" s="96"/>
      <c r="D17" s="88"/>
    </row>
    <row r="18" spans="2:4" ht="30">
      <c r="B18" s="21" t="s">
        <v>137</v>
      </c>
      <c r="C18" s="86"/>
      <c r="D18" s="88"/>
    </row>
  </sheetData>
  <dataValidations count="1">
    <dataValidation type="list" allowBlank="1" showInputMessage="1" showErrorMessage="1" sqref="C9:C13 C17:C18" xr:uid="{4A892A10-0009-473A-B890-13FA85FDA588}">
      <formula1>"Yes, No"</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FDD5-51F2-4231-B933-FE003064096B}">
  <dimension ref="B1:E38"/>
  <sheetViews>
    <sheetView zoomScaleNormal="100" workbookViewId="0">
      <selection activeCell="C4" sqref="C4"/>
    </sheetView>
  </sheetViews>
  <sheetFormatPr defaultRowHeight="15"/>
  <cols>
    <col min="1" max="1" width="2.7109375" customWidth="1"/>
    <col min="2" max="8" width="35.140625" customWidth="1"/>
  </cols>
  <sheetData>
    <row r="1" spans="2:5" ht="18.75">
      <c r="B1" s="9" t="s">
        <v>15</v>
      </c>
    </row>
    <row r="2" spans="2:5" ht="50.45" customHeight="1">
      <c r="B2" s="130" t="s">
        <v>138</v>
      </c>
      <c r="C2" s="130"/>
      <c r="D2" s="130"/>
      <c r="E2" s="130"/>
    </row>
    <row r="4" spans="2:5">
      <c r="B4" s="19" t="s">
        <v>139</v>
      </c>
      <c r="C4" s="3">
        <f>Insurer_Org_ID</f>
        <v>0</v>
      </c>
    </row>
    <row r="6" spans="2:5">
      <c r="B6" s="12" t="s">
        <v>140</v>
      </c>
    </row>
    <row r="7" spans="2:5">
      <c r="B7" s="11" t="s">
        <v>141</v>
      </c>
    </row>
    <row r="8" spans="2:5">
      <c r="B8" s="6" t="s">
        <v>142</v>
      </c>
      <c r="C8" s="6" t="s">
        <v>143</v>
      </c>
    </row>
    <row r="9" spans="2:5">
      <c r="B9" s="15" t="s">
        <v>144</v>
      </c>
      <c r="C9" s="7" t="str">
        <f>IFERROR(VLOOKUP(C4,InsurerCommercial2024[],6,FALSE),"NA")</f>
        <v>NA</v>
      </c>
    </row>
    <row r="10" spans="2:5" ht="30">
      <c r="B10" s="15" t="s">
        <v>145</v>
      </c>
      <c r="C10" s="7" t="str">
        <f>IFERROR(VLOOKUP(C4,InsurerCommercial2024[],9,FALSE),"NA")</f>
        <v>NA</v>
      </c>
    </row>
    <row r="11" spans="2:5">
      <c r="B11" s="15" t="s">
        <v>74</v>
      </c>
      <c r="C11" s="7" t="str">
        <f>IFERROR(VLOOKUP(C4,InsurerCommercial2024[],12,FALSE),"NA")</f>
        <v>NA</v>
      </c>
    </row>
    <row r="12" spans="2:5" ht="45">
      <c r="B12" s="15" t="s">
        <v>81</v>
      </c>
      <c r="C12" s="7" t="str">
        <f>IFERROR(VLOOKUP(C4,InsurerCommercial2024[],15, FALSE),"NA")</f>
        <v>NA</v>
      </c>
    </row>
    <row r="13" spans="2:5">
      <c r="B13" s="15" t="s">
        <v>72</v>
      </c>
      <c r="C13" s="7" t="str">
        <f>IFERROR(VLOOKUP(C4,InsurerCommercial2024[],18, FALSE),"NA")</f>
        <v>NA</v>
      </c>
    </row>
    <row r="14" spans="2:5" ht="30">
      <c r="B14" s="15" t="s">
        <v>146</v>
      </c>
      <c r="C14" s="7" t="str">
        <f>IFERROR(VLOOKUP(C4,InsurerCommercial2024[],21, FALSE),"NA")</f>
        <v>NA</v>
      </c>
    </row>
    <row r="15" spans="2:5" ht="30">
      <c r="B15" s="15" t="s">
        <v>79</v>
      </c>
      <c r="C15" s="7" t="str">
        <f>IFERROR(VLOOKUP(C4,InsurerCommercial2024[],24, FALSE),"NA")</f>
        <v>NA</v>
      </c>
    </row>
    <row r="17" spans="2:4">
      <c r="B17" s="12" t="s">
        <v>147</v>
      </c>
    </row>
    <row r="18" spans="2:4">
      <c r="B18" s="11" t="s">
        <v>148</v>
      </c>
    </row>
    <row r="19" spans="2:4">
      <c r="B19" s="6" t="s">
        <v>142</v>
      </c>
      <c r="C19" s="6" t="s">
        <v>149</v>
      </c>
      <c r="D19" s="6" t="s">
        <v>150</v>
      </c>
    </row>
    <row r="20" spans="2:4">
      <c r="B20" s="15" t="s">
        <v>144</v>
      </c>
      <c r="C20" s="23" t="str">
        <f>IFERROR(VLOOKUP(C4,InsurerCommercial2024[],4),"NA")</f>
        <v>NA</v>
      </c>
      <c r="D20" s="3" t="str">
        <f>IFERROR(VLOOKUP(C4,InsurerCommercial2024[],5),"NA")</f>
        <v>NA</v>
      </c>
    </row>
    <row r="21" spans="2:4" ht="30">
      <c r="B21" s="15" t="s">
        <v>145</v>
      </c>
      <c r="C21" s="23" t="str">
        <f>IFERROR(VLOOKUP(C4,InsurerCommercial2024[],7),"NA")</f>
        <v>NA</v>
      </c>
      <c r="D21" s="3" t="str">
        <f>IFERROR(VLOOKUP(C4,InsurerCommercial2024[],8),"NA")</f>
        <v>NA</v>
      </c>
    </row>
    <row r="22" spans="2:4">
      <c r="B22" s="15" t="s">
        <v>74</v>
      </c>
      <c r="C22" s="23" t="str">
        <f>IFERROR(VLOOKUP(C4,InsurerCommercial2024[],10),"NA")</f>
        <v>NA</v>
      </c>
      <c r="D22" s="3" t="str">
        <f>IFERROR(VLOOKUP(C4,InsurerCommercial2024[],11),"NA")</f>
        <v>NA</v>
      </c>
    </row>
    <row r="23" spans="2:4" ht="45">
      <c r="B23" s="15" t="s">
        <v>81</v>
      </c>
      <c r="C23" s="23" t="str">
        <f>IFERROR(VLOOKUP(C4,InsurerCommercial2024[],13),"NA")</f>
        <v>NA</v>
      </c>
      <c r="D23" s="3" t="str">
        <f>IFERROR(VLOOKUP(C4,InsurerCommercial2024[],14),"NA")</f>
        <v>NA</v>
      </c>
    </row>
    <row r="24" spans="2:4">
      <c r="B24" s="15" t="s">
        <v>72</v>
      </c>
      <c r="C24" s="23" t="str">
        <f>IFERROR(VLOOKUP(C4,InsurerCommercial2024[],16),"NA")</f>
        <v>NA</v>
      </c>
      <c r="D24" s="3" t="str">
        <f>IFERROR(VLOOKUP(C4,InsurerCommercial2024[],17),"NA")</f>
        <v>NA</v>
      </c>
    </row>
    <row r="25" spans="2:4" ht="30">
      <c r="B25" s="15" t="s">
        <v>146</v>
      </c>
      <c r="C25" s="23" t="str">
        <f>IFERROR(VLOOKUP(C4,InsurerCommercial2024[],19),"NA")</f>
        <v>NA</v>
      </c>
      <c r="D25" s="3" t="str">
        <f>IFERROR(VLOOKUP(C4,InsurerCommercial2024[],20),"NA")</f>
        <v>NA</v>
      </c>
    </row>
    <row r="26" spans="2:4" ht="30">
      <c r="B26" s="15" t="s">
        <v>79</v>
      </c>
      <c r="C26" s="23" t="str">
        <f>IFERROR(VLOOKUP(C4,InsurerCommercial2024[],22),"NA")</f>
        <v>NA</v>
      </c>
      <c r="D26" s="3" t="str">
        <f>IFERROR(VLOOKUP(C4,InsurerCommercial2024[],23),"NA")</f>
        <v>NA</v>
      </c>
    </row>
    <row r="28" spans="2:4">
      <c r="B28" s="12" t="s">
        <v>151</v>
      </c>
    </row>
    <row r="29" spans="2:4">
      <c r="B29" s="11" t="s">
        <v>152</v>
      </c>
    </row>
    <row r="30" spans="2:4">
      <c r="B30" s="59" t="s">
        <v>142</v>
      </c>
      <c r="C30" s="59" t="s">
        <v>143</v>
      </c>
    </row>
    <row r="31" spans="2:4">
      <c r="B31" s="15" t="s">
        <v>74</v>
      </c>
      <c r="C31" s="7" t="str">
        <f>IFERROR(VLOOKUP(C4,InsurerMA2024[],6,FALSE),"NA")</f>
        <v>NA</v>
      </c>
    </row>
    <row r="32" spans="2:4" ht="45">
      <c r="B32" s="15" t="s">
        <v>81</v>
      </c>
      <c r="C32" s="7" t="str">
        <f>IFERROR(VLOOKUP(C4,InsurerMA2024[],9),"NA")</f>
        <v>NA</v>
      </c>
    </row>
    <row r="34" spans="2:4">
      <c r="B34" s="12" t="s">
        <v>153</v>
      </c>
    </row>
    <row r="35" spans="2:4">
      <c r="B35" s="11" t="s">
        <v>148</v>
      </c>
    </row>
    <row r="36" spans="2:4">
      <c r="B36" s="59" t="s">
        <v>142</v>
      </c>
      <c r="C36" s="59" t="s">
        <v>149</v>
      </c>
      <c r="D36" s="59" t="s">
        <v>150</v>
      </c>
    </row>
    <row r="37" spans="2:4">
      <c r="B37" s="15" t="s">
        <v>74</v>
      </c>
      <c r="C37" s="23" t="str">
        <f>IFERROR(VLOOKUP(C4,InsurerMA2024[],4),"NA")</f>
        <v>NA</v>
      </c>
      <c r="D37" s="3" t="str">
        <f>IFERROR(VLOOKUP(C4,InsurerMA2024[],5),"NA")</f>
        <v>NA</v>
      </c>
    </row>
    <row r="38" spans="2:4" ht="45">
      <c r="B38" s="15" t="s">
        <v>81</v>
      </c>
      <c r="C38" s="23" t="str">
        <f>IFERROR(VLOOKUP(C4,InsurerMA2024[],7),"NA")</f>
        <v>NA</v>
      </c>
      <c r="D38" s="3" t="str">
        <f>IFERROR(VLOOKUP(C4,InsurerMA2024[],8),"NA")</f>
        <v>NA</v>
      </c>
    </row>
  </sheetData>
  <mergeCells count="1">
    <mergeCell ref="B2:E2"/>
  </mergeCells>
  <conditionalFormatting sqref="C9:C11">
    <cfRule type="cellIs" dxfId="21" priority="12" operator="lessThan">
      <formula>0.4</formula>
    </cfRule>
  </conditionalFormatting>
  <conditionalFormatting sqref="C9:C11 C13:C15">
    <cfRule type="containsText" dxfId="20" priority="11" operator="containsText" text="NA">
      <formula>NOT(ISERROR(SEARCH("NA",C9)))</formula>
    </cfRule>
  </conditionalFormatting>
  <conditionalFormatting sqref="C31">
    <cfRule type="cellIs" dxfId="19" priority="9" operator="lessThan">
      <formula>0.4</formula>
    </cfRule>
  </conditionalFormatting>
  <conditionalFormatting sqref="C31:C32">
    <cfRule type="containsText" dxfId="18" priority="8" operator="containsText" text="NA">
      <formula>NOT(ISERROR(SEARCH("NA",C31)))</formula>
    </cfRule>
  </conditionalFormatting>
  <conditionalFormatting sqref="C32">
    <cfRule type="cellIs" dxfId="17" priority="10" operator="greaterThan">
      <formula>0.6</formula>
    </cfRule>
  </conditionalFormatting>
  <conditionalFormatting sqref="C20:D23">
    <cfRule type="cellIs" dxfId="16" priority="60" operator="lessThan">
      <formula>30</formula>
    </cfRule>
  </conditionalFormatting>
  <conditionalFormatting sqref="C37:D38">
    <cfRule type="cellIs" dxfId="15" priority="7" operator="lessThan">
      <formula>30</formula>
    </cfRule>
  </conditionalFormatting>
  <conditionalFormatting sqref="C24:C26">
    <cfRule type="cellIs" dxfId="14" priority="6" operator="lessThan">
      <formula>30</formula>
    </cfRule>
  </conditionalFormatting>
  <conditionalFormatting sqref="C15">
    <cfRule type="cellIs" dxfId="13" priority="5" operator="lessThan">
      <formula>0.4</formula>
    </cfRule>
  </conditionalFormatting>
  <conditionalFormatting sqref="C13:C14">
    <cfRule type="cellIs" dxfId="12" priority="4" operator="lessThan">
      <formula>0.4</formula>
    </cfRule>
  </conditionalFormatting>
  <conditionalFormatting sqref="C12">
    <cfRule type="containsText" dxfId="11" priority="2" operator="containsText" text="NA">
      <formula>NOT(ISERROR(SEARCH("NA",C12)))</formula>
    </cfRule>
  </conditionalFormatting>
  <conditionalFormatting sqref="C12">
    <cfRule type="cellIs" dxfId="10" priority="3" operator="greaterThan">
      <formula>0.6</formula>
    </cfRule>
  </conditionalFormatting>
  <conditionalFormatting sqref="D24:D26">
    <cfRule type="cellIs" dxfId="9" priority="1" operator="lessThan">
      <formula>30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17254-BDA7-4DEC-9A22-A26835537122}">
  <dimension ref="B1:R152"/>
  <sheetViews>
    <sheetView tabSelected="1" zoomScaleNormal="100" workbookViewId="0">
      <selection activeCell="D126" sqref="D126"/>
    </sheetView>
  </sheetViews>
  <sheetFormatPr defaultRowHeight="15"/>
  <cols>
    <col min="1" max="1" width="2.7109375" customWidth="1"/>
    <col min="2" max="2" width="22" customWidth="1"/>
    <col min="3" max="3" width="30.7109375" style="63" customWidth="1"/>
    <col min="4" max="4" width="44.85546875" customWidth="1"/>
    <col min="5" max="22" width="22" customWidth="1"/>
  </cols>
  <sheetData>
    <row r="1" spans="2:11" ht="18.75">
      <c r="B1" s="9" t="s">
        <v>17</v>
      </c>
    </row>
    <row r="2" spans="2:11" ht="35.1" customHeight="1">
      <c r="B2" s="142" t="s">
        <v>154</v>
      </c>
      <c r="C2" s="142"/>
      <c r="D2" s="142"/>
      <c r="E2" s="142"/>
      <c r="F2" s="142"/>
      <c r="G2" s="142"/>
      <c r="H2" s="142"/>
    </row>
    <row r="4" spans="2:11">
      <c r="B4" s="12" t="s">
        <v>155</v>
      </c>
      <c r="C4" s="64"/>
    </row>
    <row r="5" spans="2:11">
      <c r="B5" s="11" t="s">
        <v>152</v>
      </c>
      <c r="C5" s="65"/>
    </row>
    <row r="6" spans="2:11">
      <c r="B6" s="132" t="s">
        <v>27</v>
      </c>
      <c r="C6" s="134" t="s">
        <v>156</v>
      </c>
      <c r="D6" s="136" t="s">
        <v>157</v>
      </c>
      <c r="E6" s="149">
        <v>2024</v>
      </c>
      <c r="F6" s="150"/>
      <c r="G6" s="150"/>
      <c r="H6" s="150"/>
      <c r="I6" s="150"/>
      <c r="J6" s="150"/>
      <c r="K6" s="150"/>
    </row>
    <row r="7" spans="2:11" ht="60">
      <c r="B7" s="133"/>
      <c r="C7" s="135"/>
      <c r="D7" s="136"/>
      <c r="E7" s="6" t="s">
        <v>144</v>
      </c>
      <c r="F7" s="6" t="s">
        <v>145</v>
      </c>
      <c r="G7" s="6" t="s">
        <v>74</v>
      </c>
      <c r="H7" s="6" t="s">
        <v>158</v>
      </c>
      <c r="I7" s="6" t="s">
        <v>72</v>
      </c>
      <c r="J7" s="6" t="s">
        <v>77</v>
      </c>
      <c r="K7" s="6" t="s">
        <v>79</v>
      </c>
    </row>
    <row r="8" spans="2:11" ht="30">
      <c r="B8" s="24">
        <v>101</v>
      </c>
      <c r="C8" s="24" t="s">
        <v>159</v>
      </c>
      <c r="D8" s="94" t="s">
        <v>29</v>
      </c>
      <c r="E8" s="7" t="str">
        <f>IFERROR(VLOOKUP(B8,AN_Commercial2024[],6,FALSE),"NA")</f>
        <v>NA</v>
      </c>
      <c r="F8" s="7" t="str">
        <f>IFERROR(VLOOKUP(B8,AN_Commercial2024[],9,FALSE),"NA")</f>
        <v>NA</v>
      </c>
      <c r="G8" s="7" t="str">
        <f>IFERROR(VLOOKUP(B8,AN_Commercial2024[],12,FALSE),"NA")</f>
        <v>NA</v>
      </c>
      <c r="H8" s="7" t="str">
        <f>IFERROR(VLOOKUP(B8,AN_Commercial2024[],15,FALSE),"NA")</f>
        <v>NA</v>
      </c>
      <c r="I8" s="7" t="str">
        <f>IFERROR(VLOOKUP(B8,AN_Commercial2024[],18,FALSE),"NA")</f>
        <v>NA</v>
      </c>
      <c r="J8" s="7" t="str">
        <f>IFERROR(VLOOKUP(B8,AN_Commercial2024[],21,FALSE),"NA")</f>
        <v>NA</v>
      </c>
      <c r="K8" s="7" t="str">
        <f>IFERROR(VLOOKUP(B8,AN_Commercial2024[],24,FALSE),"NA")</f>
        <v>NA</v>
      </c>
    </row>
    <row r="9" spans="2:11">
      <c r="B9" s="24">
        <v>102</v>
      </c>
      <c r="C9" s="24" t="s">
        <v>159</v>
      </c>
      <c r="D9" s="94" t="s">
        <v>30</v>
      </c>
      <c r="E9" s="7" t="str">
        <f>IFERROR(VLOOKUP(B9,AN_Commercial2024[],6,FALSE),"NA")</f>
        <v>NA</v>
      </c>
      <c r="F9" s="7" t="str">
        <f>IFERROR(VLOOKUP(B9,AN_Commercial2024[],9,FALSE),"NA")</f>
        <v>NA</v>
      </c>
      <c r="G9" s="7" t="str">
        <f>IFERROR(VLOOKUP(B9,AN_Commercial2024[],12,FALSE),"NA")</f>
        <v>NA</v>
      </c>
      <c r="H9" s="7" t="str">
        <f>IFERROR(VLOOKUP(B9,AN_Commercial2024[],15,FALSE),"NA")</f>
        <v>NA</v>
      </c>
      <c r="I9" s="7" t="str">
        <f>IFERROR(VLOOKUP(B9,AN_Commercial2024[],18,FALSE),"NA")</f>
        <v>NA</v>
      </c>
      <c r="J9" s="7" t="str">
        <f>IFERROR(VLOOKUP(B9,AN_Commercial2024[],21,FALSE),"NA")</f>
        <v>NA</v>
      </c>
      <c r="K9" s="7" t="str">
        <f>IFERROR(VLOOKUP(B9,AN_Commercial2024[],24,FALSE),"NA")</f>
        <v>NA</v>
      </c>
    </row>
    <row r="10" spans="2:11">
      <c r="B10" s="24">
        <v>103</v>
      </c>
      <c r="C10" s="24" t="s">
        <v>159</v>
      </c>
      <c r="D10" s="94" t="s">
        <v>31</v>
      </c>
      <c r="E10" s="7" t="str">
        <f>IFERROR(VLOOKUP(B10,AN_Commercial2024[],6,FALSE),"NA")</f>
        <v>NA</v>
      </c>
      <c r="F10" s="7" t="str">
        <f>IFERROR(VLOOKUP(B10,AN_Commercial2024[],9,FALSE),"NA")</f>
        <v>NA</v>
      </c>
      <c r="G10" s="7" t="str">
        <f>IFERROR(VLOOKUP(B10,AN_Commercial2024[],12,FALSE),"NA")</f>
        <v>NA</v>
      </c>
      <c r="H10" s="7" t="str">
        <f>IFERROR(VLOOKUP(B10,AN_Commercial2024[],15,FALSE),"NA")</f>
        <v>NA</v>
      </c>
      <c r="I10" s="7" t="str">
        <f>IFERROR(VLOOKUP(B10,AN_Commercial2024[],18,FALSE),"NA")</f>
        <v>NA</v>
      </c>
      <c r="J10" s="7" t="str">
        <f>IFERROR(VLOOKUP(B10,AN_Commercial2024[],21,FALSE),"NA")</f>
        <v>NA</v>
      </c>
      <c r="K10" s="7" t="str">
        <f>IFERROR(VLOOKUP(B10,AN_Commercial2024[],24,FALSE),"NA")</f>
        <v>NA</v>
      </c>
    </row>
    <row r="11" spans="2:11">
      <c r="B11" s="24">
        <v>104</v>
      </c>
      <c r="C11" s="24" t="s">
        <v>159</v>
      </c>
      <c r="D11" s="94" t="s">
        <v>32</v>
      </c>
      <c r="E11" s="7" t="str">
        <f>IFERROR(VLOOKUP(B11,AN_Commercial2024[],6,FALSE),"NA")</f>
        <v>NA</v>
      </c>
      <c r="F11" s="7" t="str">
        <f>IFERROR(VLOOKUP(B11,AN_Commercial2024[],9,FALSE),"NA")</f>
        <v>NA</v>
      </c>
      <c r="G11" s="7" t="str">
        <f>IFERROR(VLOOKUP(B11,AN_Commercial2024[],12,FALSE),"NA")</f>
        <v>NA</v>
      </c>
      <c r="H11" s="7" t="str">
        <f>IFERROR(VLOOKUP(B11,AN_Commercial2024[],15,FALSE),"NA")</f>
        <v>NA</v>
      </c>
      <c r="I11" s="7" t="str">
        <f>IFERROR(VLOOKUP(B11,AN_Commercial2024[],18,FALSE),"NA")</f>
        <v>NA</v>
      </c>
      <c r="J11" s="7" t="str">
        <f>IFERROR(VLOOKUP(B11,AN_Commercial2024[],21,FALSE),"NA")</f>
        <v>NA</v>
      </c>
      <c r="K11" s="7" t="str">
        <f>IFERROR(VLOOKUP(B11,AN_Commercial2024[],24,FALSE),"NA")</f>
        <v>NA</v>
      </c>
    </row>
    <row r="12" spans="2:11">
      <c r="B12" s="24">
        <v>106</v>
      </c>
      <c r="C12" s="24" t="s">
        <v>159</v>
      </c>
      <c r="D12" s="94" t="s">
        <v>34</v>
      </c>
      <c r="E12" s="7" t="str">
        <f>IFERROR(VLOOKUP(B12,AN_Commercial2024[],6,FALSE),"NA")</f>
        <v>NA</v>
      </c>
      <c r="F12" s="7" t="str">
        <f>IFERROR(VLOOKUP(B12,AN_Commercial2024[],9,FALSE),"NA")</f>
        <v>NA</v>
      </c>
      <c r="G12" s="7" t="str">
        <f>IFERROR(VLOOKUP(B12,AN_Commercial2024[],12,FALSE),"NA")</f>
        <v>NA</v>
      </c>
      <c r="H12" s="7" t="str">
        <f>IFERROR(VLOOKUP(B12,AN_Commercial2024[],15,FALSE),"NA")</f>
        <v>NA</v>
      </c>
      <c r="I12" s="7" t="str">
        <f>IFERROR(VLOOKUP(B12,AN_Commercial2024[],18,FALSE),"NA")</f>
        <v>NA</v>
      </c>
      <c r="J12" s="7" t="str">
        <f>IFERROR(VLOOKUP(B12,AN_Commercial2024[],21,FALSE),"NA")</f>
        <v>NA</v>
      </c>
      <c r="K12" s="7" t="str">
        <f>IFERROR(VLOOKUP(B12,AN_Commercial2024[],24,FALSE),"NA")</f>
        <v>NA</v>
      </c>
    </row>
    <row r="13" spans="2:11" ht="30.75">
      <c r="B13" s="24">
        <v>107</v>
      </c>
      <c r="C13" s="24" t="s">
        <v>159</v>
      </c>
      <c r="D13" s="94" t="s">
        <v>35</v>
      </c>
      <c r="E13" s="7" t="str">
        <f>IFERROR(VLOOKUP(B13,AN_Commercial2024[],6,FALSE),"NA")</f>
        <v>NA</v>
      </c>
      <c r="F13" s="7" t="str">
        <f>IFERROR(VLOOKUP(B13,AN_Commercial2024[],9,FALSE),"NA")</f>
        <v>NA</v>
      </c>
      <c r="G13" s="7" t="str">
        <f>IFERROR(VLOOKUP(B13,AN_Commercial2024[],12,FALSE),"NA")</f>
        <v>NA</v>
      </c>
      <c r="H13" s="7" t="str">
        <f>IFERROR(VLOOKUP(B13,AN_Commercial2024[],15,FALSE),"NA")</f>
        <v>NA</v>
      </c>
      <c r="I13" s="7" t="str">
        <f>IFERROR(VLOOKUP(B13,AN_Commercial2024[],18,FALSE),"NA")</f>
        <v>NA</v>
      </c>
      <c r="J13" s="7" t="str">
        <f>IFERROR(VLOOKUP(B13,AN_Commercial2024[],21,FALSE),"NA")</f>
        <v>NA</v>
      </c>
      <c r="K13" s="7" t="str">
        <f>IFERROR(VLOOKUP(B13,AN_Commercial2024[],24,FALSE),"NA")</f>
        <v>NA</v>
      </c>
    </row>
    <row r="14" spans="2:11" ht="45">
      <c r="B14" s="60">
        <v>108</v>
      </c>
      <c r="C14" s="24" t="s">
        <v>159</v>
      </c>
      <c r="D14" s="94" t="s">
        <v>36</v>
      </c>
      <c r="E14" s="7" t="str">
        <f>IFERROR(VLOOKUP(B14,AN_Commercial2024[],6,FALSE),"NA")</f>
        <v>NA</v>
      </c>
      <c r="F14" s="7" t="str">
        <f>IFERROR(VLOOKUP(B14,AN_Commercial2024[],9,FALSE),"NA")</f>
        <v>NA</v>
      </c>
      <c r="G14" s="7" t="str">
        <f>IFERROR(VLOOKUP(B14,AN_Commercial2024[],12,FALSE),"NA")</f>
        <v>NA</v>
      </c>
      <c r="H14" s="7" t="str">
        <f>IFERROR(VLOOKUP(B14,AN_Commercial2024[],15,FALSE),"NA")</f>
        <v>NA</v>
      </c>
      <c r="I14" s="7" t="str">
        <f>IFERROR(VLOOKUP(B14,AN_Commercial2024[],18,FALSE),"NA")</f>
        <v>NA</v>
      </c>
      <c r="J14" s="7" t="str">
        <f>IFERROR(VLOOKUP(B14,AN_Commercial2024[],21,FALSE),"NA")</f>
        <v>NA</v>
      </c>
      <c r="K14" s="7" t="str">
        <f>IFERROR(VLOOKUP(B14,AN_Commercial2024[],24,FALSE),"NA")</f>
        <v>NA</v>
      </c>
    </row>
    <row r="15" spans="2:11" ht="30.75">
      <c r="B15" s="60">
        <v>109</v>
      </c>
      <c r="C15" s="24" t="s">
        <v>159</v>
      </c>
      <c r="D15" s="94" t="s">
        <v>37</v>
      </c>
      <c r="E15" s="7" t="str">
        <f>IFERROR(VLOOKUP(B15,AN_Commercial2024[],6,FALSE),"NA")</f>
        <v>NA</v>
      </c>
      <c r="F15" s="7" t="str">
        <f>IFERROR(VLOOKUP(B15,AN_Commercial2024[],9,FALSE),"NA")</f>
        <v>NA</v>
      </c>
      <c r="G15" s="7" t="str">
        <f>IFERROR(VLOOKUP(B15,AN_Commercial2024[],12,FALSE),"NA")</f>
        <v>NA</v>
      </c>
      <c r="H15" s="7" t="str">
        <f>IFERROR(VLOOKUP(B15,AN_Commercial2024[],15,FALSE),"NA")</f>
        <v>NA</v>
      </c>
      <c r="I15" s="7" t="str">
        <f>IFERROR(VLOOKUP(B15,AN_Commercial2024[],18,FALSE),"NA")</f>
        <v>NA</v>
      </c>
      <c r="J15" s="7" t="str">
        <f>IFERROR(VLOOKUP(B15,AN_Commercial2024[],21,FALSE),"NA")</f>
        <v>NA</v>
      </c>
      <c r="K15" s="7" t="str">
        <f>IFERROR(VLOOKUP(B15,AN_Commercial2024[],24,FALSE),"NA")</f>
        <v>NA</v>
      </c>
    </row>
    <row r="16" spans="2:11">
      <c r="B16" s="60">
        <v>110</v>
      </c>
      <c r="C16" s="24" t="s">
        <v>159</v>
      </c>
      <c r="D16" s="94" t="s">
        <v>38</v>
      </c>
      <c r="E16" s="7" t="str">
        <f>IFERROR(VLOOKUP(B16,AN_Commercial2024[],6,FALSE),"NA")</f>
        <v>NA</v>
      </c>
      <c r="F16" s="7" t="str">
        <f>IFERROR(VLOOKUP(B16,AN_Commercial2024[],9,FALSE),"NA")</f>
        <v>NA</v>
      </c>
      <c r="G16" s="7" t="str">
        <f>IFERROR(VLOOKUP(B16,AN_Commercial2024[],12,FALSE),"NA")</f>
        <v>NA</v>
      </c>
      <c r="H16" s="7" t="str">
        <f>IFERROR(VLOOKUP(B16,AN_Commercial2024[],15,FALSE),"NA")</f>
        <v>NA</v>
      </c>
      <c r="I16" s="7" t="str">
        <f>IFERROR(VLOOKUP(B16,AN_Commercial2024[],18,FALSE),"NA")</f>
        <v>NA</v>
      </c>
      <c r="J16" s="7" t="str">
        <f>IFERROR(VLOOKUP(B16,AN_Commercial2024[],21,FALSE),"NA")</f>
        <v>NA</v>
      </c>
      <c r="K16" s="7" t="str">
        <f>IFERROR(VLOOKUP(B16,AN_Commercial2024[],24,FALSE),"NA")</f>
        <v>NA</v>
      </c>
    </row>
    <row r="17" spans="2:11">
      <c r="B17" s="60">
        <v>112</v>
      </c>
      <c r="C17" s="24" t="s">
        <v>159</v>
      </c>
      <c r="D17" s="94" t="s">
        <v>39</v>
      </c>
      <c r="E17" s="7" t="str">
        <f>IFERROR(VLOOKUP(B17,AN_Commercial2024[],6,FALSE),"NA")</f>
        <v>NA</v>
      </c>
      <c r="F17" s="7" t="str">
        <f>IFERROR(VLOOKUP(B17,AN_Commercial2024[],9,FALSE),"NA")</f>
        <v>NA</v>
      </c>
      <c r="G17" s="7" t="str">
        <f>IFERROR(VLOOKUP(B17,AN_Commercial2024[],12,FALSE),"NA")</f>
        <v>NA</v>
      </c>
      <c r="H17" s="7" t="str">
        <f>IFERROR(VLOOKUP(B17,AN_Commercial2024[],15,FALSE),"NA")</f>
        <v>NA</v>
      </c>
      <c r="I17" s="7" t="str">
        <f>IFERROR(VLOOKUP(B17,AN_Commercial2024[],18,FALSE),"NA")</f>
        <v>NA</v>
      </c>
      <c r="J17" s="7" t="str">
        <f>IFERROR(VLOOKUP(B17,AN_Commercial2024[],21,FALSE),"NA")</f>
        <v>NA</v>
      </c>
      <c r="K17" s="7" t="str">
        <f>IFERROR(VLOOKUP(B17,AN_Commercial2024[],24,FALSE),"NA")</f>
        <v>NA</v>
      </c>
    </row>
    <row r="18" spans="2:11">
      <c r="B18" s="60">
        <v>113</v>
      </c>
      <c r="C18" s="24" t="s">
        <v>159</v>
      </c>
      <c r="D18" s="94" t="s">
        <v>40</v>
      </c>
      <c r="E18" s="7" t="str">
        <f>IFERROR(VLOOKUP(B18,AN_Commercial2024[],6,FALSE),"NA")</f>
        <v>NA</v>
      </c>
      <c r="F18" s="7" t="str">
        <f>IFERROR(VLOOKUP(B18,AN_Commercial2024[],9,FALSE),"NA")</f>
        <v>NA</v>
      </c>
      <c r="G18" s="7" t="str">
        <f>IFERROR(VLOOKUP(B18,AN_Commercial2024[],12,FALSE),"NA")</f>
        <v>NA</v>
      </c>
      <c r="H18" s="7" t="str">
        <f>IFERROR(VLOOKUP(B18,AN_Commercial2024[],15,FALSE),"NA")</f>
        <v>NA</v>
      </c>
      <c r="I18" s="7" t="str">
        <f>IFERROR(VLOOKUP(B18,AN_Commercial2024[],18,FALSE),"NA")</f>
        <v>NA</v>
      </c>
      <c r="J18" s="7" t="str">
        <f>IFERROR(VLOOKUP(B18,AN_Commercial2024[],21,FALSE),"NA")</f>
        <v>NA</v>
      </c>
      <c r="K18" s="7" t="str">
        <f>IFERROR(VLOOKUP(B18,AN_Commercial2024[],24,FALSE),"NA")</f>
        <v>NA</v>
      </c>
    </row>
    <row r="19" spans="2:11" ht="30">
      <c r="B19" s="60">
        <v>114</v>
      </c>
      <c r="C19" s="24" t="s">
        <v>159</v>
      </c>
      <c r="D19" s="94" t="s">
        <v>41</v>
      </c>
      <c r="E19" s="7" t="str">
        <f>IFERROR(VLOOKUP(B19,AN_Commercial2024[],6,FALSE),"NA")</f>
        <v>NA</v>
      </c>
      <c r="F19" s="7" t="str">
        <f>IFERROR(VLOOKUP(B19,AN_Commercial2024[],9,FALSE),"NA")</f>
        <v>NA</v>
      </c>
      <c r="G19" s="7" t="str">
        <f>IFERROR(VLOOKUP(B19,AN_Commercial2024[],12,FALSE),"NA")</f>
        <v>NA</v>
      </c>
      <c r="H19" s="7" t="str">
        <f>IFERROR(VLOOKUP(B19,AN_Commercial2024[],15,FALSE),"NA")</f>
        <v>NA</v>
      </c>
      <c r="I19" s="7" t="str">
        <f>IFERROR(VLOOKUP(B19,AN_Commercial2024[],18,FALSE),"NA")</f>
        <v>NA</v>
      </c>
      <c r="J19" s="7" t="str">
        <f>IFERROR(VLOOKUP(B19,AN_Commercial2024[],21,FALSE),"NA")</f>
        <v>NA</v>
      </c>
      <c r="K19" s="7" t="str">
        <f>IFERROR(VLOOKUP(B19,AN_Commercial2024[],24,FALSE),"NA")</f>
        <v>NA</v>
      </c>
    </row>
    <row r="20" spans="2:11">
      <c r="B20" s="60">
        <v>115</v>
      </c>
      <c r="C20" s="24" t="s">
        <v>159</v>
      </c>
      <c r="D20" s="94" t="s">
        <v>42</v>
      </c>
      <c r="E20" s="7" t="str">
        <f>IFERROR(VLOOKUP(B20,AN_Commercial2024[],6,FALSE),"NA")</f>
        <v>NA</v>
      </c>
      <c r="F20" s="7" t="str">
        <f>IFERROR(VLOOKUP(B20,AN_Commercial2024[],9,FALSE),"NA")</f>
        <v>NA</v>
      </c>
      <c r="G20" s="7" t="str">
        <f>IFERROR(VLOOKUP(B20,AN_Commercial2024[],12,FALSE),"NA")</f>
        <v>NA</v>
      </c>
      <c r="H20" s="7" t="str">
        <f>IFERROR(VLOOKUP(B20,AN_Commercial2024[],15,FALSE),"NA")</f>
        <v>NA</v>
      </c>
      <c r="I20" s="7" t="str">
        <f>IFERROR(VLOOKUP(B20,AN_Commercial2024[],18,FALSE),"NA")</f>
        <v>NA</v>
      </c>
      <c r="J20" s="7" t="str">
        <f>IFERROR(VLOOKUP(B20,AN_Commercial2024[],21,FALSE),"NA")</f>
        <v>NA</v>
      </c>
      <c r="K20" s="7" t="str">
        <f>IFERROR(VLOOKUP(B20,AN_Commercial2024[],24,FALSE),"NA")</f>
        <v>NA</v>
      </c>
    </row>
    <row r="21" spans="2:11">
      <c r="B21" s="60">
        <v>116</v>
      </c>
      <c r="C21" s="24" t="s">
        <v>159</v>
      </c>
      <c r="D21" s="94" t="s">
        <v>43</v>
      </c>
      <c r="E21" s="7" t="str">
        <f>IFERROR(VLOOKUP(B21,AN_Commercial2024[],6,FALSE),"NA")</f>
        <v>NA</v>
      </c>
      <c r="F21" s="7" t="str">
        <f>IFERROR(VLOOKUP(B21,AN_Commercial2024[],9,FALSE),"NA")</f>
        <v>NA</v>
      </c>
      <c r="G21" s="7" t="str">
        <f>IFERROR(VLOOKUP(B21,AN_Commercial2024[],12,FALSE),"NA")</f>
        <v>NA</v>
      </c>
      <c r="H21" s="7" t="str">
        <f>IFERROR(VLOOKUP(B21,AN_Commercial2024[],15,FALSE),"NA")</f>
        <v>NA</v>
      </c>
      <c r="I21" s="7" t="str">
        <f>IFERROR(VLOOKUP(B21,AN_Commercial2024[],18,FALSE),"NA")</f>
        <v>NA</v>
      </c>
      <c r="J21" s="7" t="str">
        <f>IFERROR(VLOOKUP(B21,AN_Commercial2024[],21,FALSE),"NA")</f>
        <v>NA</v>
      </c>
      <c r="K21" s="7" t="str">
        <f>IFERROR(VLOOKUP(B21,AN_Commercial2024[],24,FALSE),"NA")</f>
        <v>NA</v>
      </c>
    </row>
    <row r="22" spans="2:11">
      <c r="B22" s="60">
        <v>117</v>
      </c>
      <c r="C22" s="24" t="s">
        <v>159</v>
      </c>
      <c r="D22" s="94" t="s">
        <v>44</v>
      </c>
      <c r="E22" s="7" t="str">
        <f>IFERROR(VLOOKUP(B22,AN_Commercial2024[],6,FALSE),"NA")</f>
        <v>NA</v>
      </c>
      <c r="F22" s="7" t="str">
        <f>IFERROR(VLOOKUP(B22,AN_Commercial2024[],9,FALSE),"NA")</f>
        <v>NA</v>
      </c>
      <c r="G22" s="7" t="str">
        <f>IFERROR(VLOOKUP(B22,AN_Commercial2024[],12,FALSE),"NA")</f>
        <v>NA</v>
      </c>
      <c r="H22" s="7" t="str">
        <f>IFERROR(VLOOKUP(B22,AN_Commercial2024[],15,FALSE),"NA")</f>
        <v>NA</v>
      </c>
      <c r="I22" s="7" t="str">
        <f>IFERROR(VLOOKUP(B22,AN_Commercial2024[],18,FALSE),"NA")</f>
        <v>NA</v>
      </c>
      <c r="J22" s="7" t="str">
        <f>IFERROR(VLOOKUP(B22,AN_Commercial2024[],21,FALSE),"NA")</f>
        <v>NA</v>
      </c>
      <c r="K22" s="7" t="str">
        <f>IFERROR(VLOOKUP(B22,AN_Commercial2024[],24,FALSE),"NA")</f>
        <v>NA</v>
      </c>
    </row>
    <row r="23" spans="2:11">
      <c r="B23" s="60">
        <v>118</v>
      </c>
      <c r="C23" s="24" t="s">
        <v>159</v>
      </c>
      <c r="D23" s="94" t="s">
        <v>45</v>
      </c>
      <c r="E23" s="7" t="str">
        <f>IFERROR(VLOOKUP(B23,AN_Commercial2024[],6,FALSE),"NA")</f>
        <v>NA</v>
      </c>
      <c r="F23" s="7" t="str">
        <f>IFERROR(VLOOKUP(B23,AN_Commercial2024[],9,FALSE),"NA")</f>
        <v>NA</v>
      </c>
      <c r="G23" s="7" t="str">
        <f>IFERROR(VLOOKUP(B23,AN_Commercial2024[],12,FALSE),"NA")</f>
        <v>NA</v>
      </c>
      <c r="H23" s="7" t="str">
        <f>IFERROR(VLOOKUP(B23,AN_Commercial2024[],15,FALSE),"NA")</f>
        <v>NA</v>
      </c>
      <c r="I23" s="7" t="str">
        <f>IFERROR(VLOOKUP(B23,AN_Commercial2024[],18,FALSE),"NA")</f>
        <v>NA</v>
      </c>
      <c r="J23" s="7" t="str">
        <f>IFERROR(VLOOKUP(B23,AN_Commercial2024[],21,FALSE),"NA")</f>
        <v>NA</v>
      </c>
      <c r="K23" s="7" t="str">
        <f>IFERROR(VLOOKUP(B23,AN_Commercial2024[],24,FALSE),"NA")</f>
        <v>NA</v>
      </c>
    </row>
    <row r="24" spans="2:11">
      <c r="B24" s="60">
        <v>119</v>
      </c>
      <c r="C24" s="24" t="s">
        <v>159</v>
      </c>
      <c r="D24" s="94" t="s">
        <v>46</v>
      </c>
      <c r="E24" s="7" t="str">
        <f>IFERROR(VLOOKUP(B24,AN_Commercial2024[],6,FALSE),"NA")</f>
        <v>NA</v>
      </c>
      <c r="F24" s="7" t="str">
        <f>IFERROR(VLOOKUP(B24,AN_Commercial2024[],9,FALSE),"NA")</f>
        <v>NA</v>
      </c>
      <c r="G24" s="7" t="str">
        <f>IFERROR(VLOOKUP(B24,AN_Commercial2024[],12,FALSE),"NA")</f>
        <v>NA</v>
      </c>
      <c r="H24" s="7" t="str">
        <f>IFERROR(VLOOKUP(B24,AN_Commercial2024[],15,FALSE),"NA")</f>
        <v>NA</v>
      </c>
      <c r="I24" s="7" t="str">
        <f>IFERROR(VLOOKUP(B24,AN_Commercial2024[],18,FALSE),"NA")</f>
        <v>NA</v>
      </c>
      <c r="J24" s="7" t="str">
        <f>IFERROR(VLOOKUP(B24,AN_Commercial2024[],21,FALSE),"NA")</f>
        <v>NA</v>
      </c>
      <c r="K24" s="7" t="str">
        <f>IFERROR(VLOOKUP(B24,AN_Commercial2024[],24,FALSE),"NA")</f>
        <v>NA</v>
      </c>
    </row>
    <row r="25" spans="2:11">
      <c r="B25" s="60">
        <v>120</v>
      </c>
      <c r="C25" s="24" t="s">
        <v>159</v>
      </c>
      <c r="D25" s="94" t="s">
        <v>47</v>
      </c>
      <c r="E25" s="7" t="str">
        <f>IFERROR(VLOOKUP(B25,AN_Commercial2024[],6,FALSE),"NA")</f>
        <v>NA</v>
      </c>
      <c r="F25" s="7" t="str">
        <f>IFERROR(VLOOKUP(B25,AN_Commercial2024[],9,FALSE),"NA")</f>
        <v>NA</v>
      </c>
      <c r="G25" s="7" t="str">
        <f>IFERROR(VLOOKUP(B25,AN_Commercial2024[],12,FALSE),"NA")</f>
        <v>NA</v>
      </c>
      <c r="H25" s="7" t="str">
        <f>IFERROR(VLOOKUP(B25,AN_Commercial2024[],15,FALSE),"NA")</f>
        <v>NA</v>
      </c>
      <c r="I25" s="7" t="str">
        <f>IFERROR(VLOOKUP(B25,AN_Commercial2024[],18,FALSE),"NA")</f>
        <v>NA</v>
      </c>
      <c r="J25" s="7" t="str">
        <f>IFERROR(VLOOKUP(B25,AN_Commercial2024[],21,FALSE),"NA")</f>
        <v>NA</v>
      </c>
      <c r="K25" s="7" t="str">
        <f>IFERROR(VLOOKUP(B25,AN_Commercial2024[],24,FALSE),"NA")</f>
        <v>NA</v>
      </c>
    </row>
    <row r="26" spans="2:11">
      <c r="B26" s="60">
        <v>121</v>
      </c>
      <c r="C26" s="24" t="s">
        <v>159</v>
      </c>
      <c r="D26" s="94" t="s">
        <v>48</v>
      </c>
      <c r="E26" s="7" t="str">
        <f>IFERROR(VLOOKUP(B26,AN_Commercial2024[],6,FALSE),"NA")</f>
        <v>NA</v>
      </c>
      <c r="F26" s="7" t="str">
        <f>IFERROR(VLOOKUP(B26,AN_Commercial2024[],9,FALSE),"NA")</f>
        <v>NA</v>
      </c>
      <c r="G26" s="7" t="str">
        <f>IFERROR(VLOOKUP(B26,AN_Commercial2024[],12,FALSE),"NA")</f>
        <v>NA</v>
      </c>
      <c r="H26" s="7" t="str">
        <f>IFERROR(VLOOKUP(B26,AN_Commercial2024[],15,FALSE),"NA")</f>
        <v>NA</v>
      </c>
      <c r="I26" s="7" t="str">
        <f>IFERROR(VLOOKUP(B26,AN_Commercial2024[],18,FALSE),"NA")</f>
        <v>NA</v>
      </c>
      <c r="J26" s="7" t="str">
        <f>IFERROR(VLOOKUP(B26,AN_Commercial2024[],21,FALSE),"NA")</f>
        <v>NA</v>
      </c>
      <c r="K26" s="7" t="str">
        <f>IFERROR(VLOOKUP(B26,AN_Commercial2024[],24,FALSE),"NA")</f>
        <v>NA</v>
      </c>
    </row>
    <row r="27" spans="2:11">
      <c r="B27" s="60">
        <v>122</v>
      </c>
      <c r="C27" s="24" t="s">
        <v>159</v>
      </c>
      <c r="D27" s="94" t="s">
        <v>49</v>
      </c>
      <c r="E27" s="7" t="str">
        <f>IFERROR(VLOOKUP(B27,AN_Commercial2024[],6,FALSE),"NA")</f>
        <v>NA</v>
      </c>
      <c r="F27" s="7" t="str">
        <f>IFERROR(VLOOKUP(B27,AN_Commercial2024[],9,FALSE),"NA")</f>
        <v>NA</v>
      </c>
      <c r="G27" s="7" t="str">
        <f>IFERROR(VLOOKUP(B27,AN_Commercial2024[],12,FALSE),"NA")</f>
        <v>NA</v>
      </c>
      <c r="H27" s="7" t="str">
        <f>IFERROR(VLOOKUP(B27,AN_Commercial2024[],15,FALSE),"NA")</f>
        <v>NA</v>
      </c>
      <c r="I27" s="7" t="str">
        <f>IFERROR(VLOOKUP(B27,AN_Commercial2024[],18,FALSE),"NA")</f>
        <v>NA</v>
      </c>
      <c r="J27" s="7" t="str">
        <f>IFERROR(VLOOKUP(B27,AN_Commercial2024[],21,FALSE),"NA")</f>
        <v>NA</v>
      </c>
      <c r="K27" s="7" t="str">
        <f>IFERROR(VLOOKUP(B27,AN_Commercial2024[],24,FALSE),"NA")</f>
        <v>NA</v>
      </c>
    </row>
    <row r="28" spans="2:11">
      <c r="B28" s="60">
        <v>123</v>
      </c>
      <c r="C28" s="24" t="s">
        <v>159</v>
      </c>
      <c r="D28" s="94" t="s">
        <v>50</v>
      </c>
      <c r="E28" s="7" t="str">
        <f>IFERROR(VLOOKUP(B28,AN_Commercial2024[],6,FALSE),"NA")</f>
        <v>NA</v>
      </c>
      <c r="F28" s="7" t="str">
        <f>IFERROR(VLOOKUP(B28,AN_Commercial2024[],9,FALSE),"NA")</f>
        <v>NA</v>
      </c>
      <c r="G28" s="7" t="str">
        <f>IFERROR(VLOOKUP(B28,AN_Commercial2024[],12,FALSE),"NA")</f>
        <v>NA</v>
      </c>
      <c r="H28" s="7" t="str">
        <f>IFERROR(VLOOKUP(B28,AN_Commercial2024[],15,FALSE),"NA")</f>
        <v>NA</v>
      </c>
      <c r="I28" s="7" t="str">
        <f>IFERROR(VLOOKUP(B28,AN_Commercial2024[],18,FALSE),"NA")</f>
        <v>NA</v>
      </c>
      <c r="J28" s="7" t="str">
        <f>IFERROR(VLOOKUP(B28,AN_Commercial2024[],21,FALSE),"NA")</f>
        <v>NA</v>
      </c>
      <c r="K28" s="7" t="str">
        <f>IFERROR(VLOOKUP(B28,AN_Commercial2024[],24,FALSE),"NA")</f>
        <v>NA</v>
      </c>
    </row>
    <row r="29" spans="2:11">
      <c r="B29" s="60">
        <v>124</v>
      </c>
      <c r="C29" s="24" t="s">
        <v>159</v>
      </c>
      <c r="D29" s="94" t="s">
        <v>51</v>
      </c>
      <c r="E29" s="7" t="str">
        <f>IFERROR(VLOOKUP(B29,AN_Commercial2024[],6,FALSE),"NA")</f>
        <v>NA</v>
      </c>
      <c r="F29" s="7" t="str">
        <f>IFERROR(VLOOKUP(B29,AN_Commercial2024[],9,FALSE),"NA")</f>
        <v>NA</v>
      </c>
      <c r="G29" s="7" t="str">
        <f>IFERROR(VLOOKUP(B29,AN_Commercial2024[],12,FALSE),"NA")</f>
        <v>NA</v>
      </c>
      <c r="H29" s="7" t="str">
        <f>IFERROR(VLOOKUP(B29,AN_Commercial2024[],15,FALSE),"NA")</f>
        <v>NA</v>
      </c>
      <c r="I29" s="7" t="str">
        <f>IFERROR(VLOOKUP(B29,AN_Commercial2024[],18,FALSE),"NA")</f>
        <v>NA</v>
      </c>
      <c r="J29" s="7" t="str">
        <f>IFERROR(VLOOKUP(B29,AN_Commercial2024[],21,FALSE),"NA")</f>
        <v>NA</v>
      </c>
      <c r="K29" s="7" t="str">
        <f>IFERROR(VLOOKUP(B29,AN_Commercial2024[],24,FALSE),"NA")</f>
        <v>NA</v>
      </c>
    </row>
    <row r="30" spans="2:11">
      <c r="B30" s="60">
        <v>125</v>
      </c>
      <c r="C30" s="24" t="s">
        <v>159</v>
      </c>
      <c r="D30" s="94" t="s">
        <v>52</v>
      </c>
      <c r="E30" s="7" t="str">
        <f>IFERROR(VLOOKUP(B30,AN_Commercial2024[],6,FALSE),"NA")</f>
        <v>NA</v>
      </c>
      <c r="F30" s="7" t="str">
        <f>IFERROR(VLOOKUP(B30,AN_Commercial2024[],9,FALSE),"NA")</f>
        <v>NA</v>
      </c>
      <c r="G30" s="7" t="str">
        <f>IFERROR(VLOOKUP(B30,AN_Commercial2024[],12,FALSE),"NA")</f>
        <v>NA</v>
      </c>
      <c r="H30" s="7" t="str">
        <f>IFERROR(VLOOKUP(B30,AN_Commercial2024[],15,FALSE),"NA")</f>
        <v>NA</v>
      </c>
      <c r="I30" s="7" t="str">
        <f>IFERROR(VLOOKUP(B30,AN_Commercial2024[],18,FALSE),"NA")</f>
        <v>NA</v>
      </c>
      <c r="J30" s="7" t="str">
        <f>IFERROR(VLOOKUP(B30,AN_Commercial2024[],21,FALSE),"NA")</f>
        <v>NA</v>
      </c>
      <c r="K30" s="7" t="str">
        <f>IFERROR(VLOOKUP(B30,AN_Commercial2024[],24,FALSE),"NA")</f>
        <v>NA</v>
      </c>
    </row>
    <row r="31" spans="2:11">
      <c r="B31" s="60">
        <v>126</v>
      </c>
      <c r="C31" s="24" t="s">
        <v>159</v>
      </c>
      <c r="D31" s="94" t="s">
        <v>53</v>
      </c>
      <c r="E31" s="7" t="str">
        <f>IFERROR(VLOOKUP(B31,AN_Commercial2024[],6,FALSE),"NA")</f>
        <v>NA</v>
      </c>
      <c r="F31" s="7" t="str">
        <f>IFERROR(VLOOKUP(B31,AN_Commercial2024[],9,FALSE),"NA")</f>
        <v>NA</v>
      </c>
      <c r="G31" s="7" t="str">
        <f>IFERROR(VLOOKUP(B31,AN_Commercial2024[],12,FALSE),"NA")</f>
        <v>NA</v>
      </c>
      <c r="H31" s="7" t="str">
        <f>IFERROR(VLOOKUP(B31,AN_Commercial2024[],15,FALSE),"NA")</f>
        <v>NA</v>
      </c>
      <c r="I31" s="7" t="str">
        <f>IFERROR(VLOOKUP(B31,AN_Commercial2024[],18,FALSE),"NA")</f>
        <v>NA</v>
      </c>
      <c r="J31" s="7" t="str">
        <f>IFERROR(VLOOKUP(B31,AN_Commercial2024[],21,FALSE),"NA")</f>
        <v>NA</v>
      </c>
      <c r="K31" s="7" t="str">
        <f>IFERROR(VLOOKUP(B31,AN_Commercial2024[],24,FALSE),"NA")</f>
        <v>NA</v>
      </c>
    </row>
    <row r="32" spans="2:11">
      <c r="B32" s="60">
        <v>127</v>
      </c>
      <c r="C32" s="24" t="s">
        <v>159</v>
      </c>
      <c r="D32" s="94" t="s">
        <v>54</v>
      </c>
      <c r="E32" s="7" t="str">
        <f>IFERROR(VLOOKUP(B32,AN_Commercial2024[],6,FALSE),"NA")</f>
        <v>NA</v>
      </c>
      <c r="F32" s="7" t="str">
        <f>IFERROR(VLOOKUP(B32,AN_Commercial2024[],9,FALSE),"NA")</f>
        <v>NA</v>
      </c>
      <c r="G32" s="7" t="str">
        <f>IFERROR(VLOOKUP(B32,AN_Commercial2024[],12,FALSE),"NA")</f>
        <v>NA</v>
      </c>
      <c r="H32" s="7" t="str">
        <f>IFERROR(VLOOKUP(B32,AN_Commercial2024[],15,FALSE),"NA")</f>
        <v>NA</v>
      </c>
      <c r="I32" s="7" t="str">
        <f>IFERROR(VLOOKUP(B32,AN_Commercial2024[],18,FALSE),"NA")</f>
        <v>NA</v>
      </c>
      <c r="J32" s="7" t="str">
        <f>IFERROR(VLOOKUP(B32,AN_Commercial2024[],21,FALSE),"NA")</f>
        <v>NA</v>
      </c>
      <c r="K32" s="7" t="str">
        <f>IFERROR(VLOOKUP(B32,AN_Commercial2024[],24,FALSE),"NA")</f>
        <v>NA</v>
      </c>
    </row>
    <row r="33" spans="2:18">
      <c r="B33" s="60">
        <v>128</v>
      </c>
      <c r="C33" s="24" t="s">
        <v>159</v>
      </c>
      <c r="D33" s="94" t="s">
        <v>55</v>
      </c>
      <c r="E33" s="7" t="str">
        <f>IFERROR(VLOOKUP(B33,AN_Commercial2024[],6,FALSE),"NA")</f>
        <v>NA</v>
      </c>
      <c r="F33" s="7" t="str">
        <f>IFERROR(VLOOKUP(B33,AN_Commercial2024[],9,FALSE),"NA")</f>
        <v>NA</v>
      </c>
      <c r="G33" s="7" t="str">
        <f>IFERROR(VLOOKUP(B33,AN_Commercial2024[],12,FALSE),"NA")</f>
        <v>NA</v>
      </c>
      <c r="H33" s="7" t="str">
        <f>IFERROR(VLOOKUP(B33,AN_Commercial2024[],15,FALSE),"NA")</f>
        <v>NA</v>
      </c>
      <c r="I33" s="7" t="str">
        <f>IFERROR(VLOOKUP(B33,AN_Commercial2024[],18,FALSE),"NA")</f>
        <v>NA</v>
      </c>
      <c r="J33" s="7" t="str">
        <f>IFERROR(VLOOKUP(B33,AN_Commercial2024[],21,FALSE),"NA")</f>
        <v>NA</v>
      </c>
      <c r="K33" s="7" t="str">
        <f>IFERROR(VLOOKUP(B33,AN_Commercial2024[],24,FALSE),"NA")</f>
        <v>NA</v>
      </c>
    </row>
    <row r="34" spans="2:18">
      <c r="B34" s="60">
        <v>129</v>
      </c>
      <c r="C34" s="24" t="s">
        <v>159</v>
      </c>
      <c r="D34" s="124" t="s">
        <v>56</v>
      </c>
      <c r="E34" s="7" t="str">
        <f>IFERROR(VLOOKUP(B34,AN_Commercial2024[],6,FALSE),"NA")</f>
        <v>NA</v>
      </c>
      <c r="F34" s="7" t="str">
        <f>IFERROR(VLOOKUP(B34,AN_Commercial2024[],9,FALSE),"NA")</f>
        <v>NA</v>
      </c>
      <c r="G34" s="7" t="str">
        <f>IFERROR(VLOOKUP(B34,AN_Commercial2024[],12,FALSE),"NA")</f>
        <v>NA</v>
      </c>
      <c r="H34" s="7" t="str">
        <f>IFERROR(VLOOKUP(B34,AN_Commercial2024[],15,FALSE),"NA")</f>
        <v>NA</v>
      </c>
      <c r="I34" s="7" t="str">
        <f>IFERROR(VLOOKUP(B34,AN_Commercial2024[],18,FALSE),"NA")</f>
        <v>NA</v>
      </c>
      <c r="J34" s="7" t="str">
        <f>IFERROR(VLOOKUP(B34,AN_Commercial2024[],21,FALSE),"NA")</f>
        <v>NA</v>
      </c>
      <c r="K34" s="7" t="str">
        <f>IFERROR(VLOOKUP(B34,AN_Commercial2024[],24,FALSE),"NA")</f>
        <v>NA</v>
      </c>
    </row>
    <row r="35" spans="2:18">
      <c r="B35" s="60">
        <v>130</v>
      </c>
      <c r="C35" s="24" t="s">
        <v>159</v>
      </c>
      <c r="D35" s="94" t="s">
        <v>57</v>
      </c>
      <c r="E35" s="7" t="str">
        <f>IFERROR(VLOOKUP(B35,AN_Commercial2024[],6,FALSE),"NA")</f>
        <v>NA</v>
      </c>
      <c r="F35" s="7" t="str">
        <f>IFERROR(VLOOKUP(B35,AN_Commercial2024[],9,FALSE),"NA")</f>
        <v>NA</v>
      </c>
      <c r="G35" s="7" t="str">
        <f>IFERROR(VLOOKUP(B35,AN_Commercial2024[],12,FALSE),"NA")</f>
        <v>NA</v>
      </c>
      <c r="H35" s="7" t="str">
        <f>IFERROR(VLOOKUP(B35,AN_Commercial2024[],15,FALSE),"NA")</f>
        <v>NA</v>
      </c>
      <c r="I35" s="7" t="str">
        <f>IFERROR(VLOOKUP(B35,AN_Commercial2024[],18,FALSE),"NA")</f>
        <v>NA</v>
      </c>
      <c r="J35" s="7" t="str">
        <f>IFERROR(VLOOKUP(B35,AN_Commercial2024[],21,FALSE),"NA")</f>
        <v>NA</v>
      </c>
      <c r="K35" s="7" t="str">
        <f>IFERROR(VLOOKUP(B35,AN_Commercial2024[],24,FALSE),"NA")</f>
        <v>NA</v>
      </c>
    </row>
    <row r="36" spans="2:18">
      <c r="B36" s="60">
        <v>131</v>
      </c>
      <c r="C36" s="24" t="s">
        <v>159</v>
      </c>
      <c r="D36" s="94" t="s">
        <v>58</v>
      </c>
      <c r="E36" s="7" t="str">
        <f>IFERROR(VLOOKUP(B36,AN_Commercial2024[],6,FALSE),"NA")</f>
        <v>NA</v>
      </c>
      <c r="F36" s="7" t="str">
        <f>IFERROR(VLOOKUP(B36,AN_Commercial2024[],9,FALSE),"NA")</f>
        <v>NA</v>
      </c>
      <c r="G36" s="7" t="str">
        <f>IFERROR(VLOOKUP(B36,AN_Commercial2024[],12,FALSE),"NA")</f>
        <v>NA</v>
      </c>
      <c r="H36" s="7" t="str">
        <f>IFERROR(VLOOKUP(B36,AN_Commercial2024[],15,FALSE),"NA")</f>
        <v>NA</v>
      </c>
      <c r="I36" s="7" t="str">
        <f>IFERROR(VLOOKUP(B36,AN_Commercial2024[],18,FALSE),"NA")</f>
        <v>NA</v>
      </c>
      <c r="J36" s="7" t="str">
        <f>IFERROR(VLOOKUP(B36,AN_Commercial2024[],21,FALSE),"NA")</f>
        <v>NA</v>
      </c>
      <c r="K36" s="7" t="str">
        <f>IFERROR(VLOOKUP(B36,AN_Commercial2024[],24,FALSE),"NA")</f>
        <v>NA</v>
      </c>
    </row>
    <row r="37" spans="2:18" ht="21.75" customHeight="1">
      <c r="B37" s="60">
        <v>132</v>
      </c>
      <c r="C37" s="24" t="s">
        <v>159</v>
      </c>
      <c r="D37" s="94" t="s">
        <v>59</v>
      </c>
      <c r="E37" s="7" t="str">
        <f>IFERROR(VLOOKUP(B37,AN_Commercial2024[],6,FALSE),"NA")</f>
        <v>NA</v>
      </c>
      <c r="F37" s="7" t="str">
        <f>IFERROR(VLOOKUP(B37,AN_Commercial2024[],9,FALSE),"NA")</f>
        <v>NA</v>
      </c>
      <c r="G37" s="7" t="str">
        <f>IFERROR(VLOOKUP(B37,AN_Commercial2024[],12,FALSE),"NA")</f>
        <v>NA</v>
      </c>
      <c r="H37" s="7" t="str">
        <f>IFERROR(VLOOKUP(B37,AN_Commercial2024[],15,FALSE),"NA")</f>
        <v>NA</v>
      </c>
      <c r="I37" s="7" t="str">
        <f>IFERROR(VLOOKUP(B37,AN_Commercial2024[],18,FALSE),"NA")</f>
        <v>NA</v>
      </c>
      <c r="J37" s="7" t="str">
        <f>IFERROR(VLOOKUP(B37,AN_Commercial2024[],21,FALSE),"NA")</f>
        <v>NA</v>
      </c>
      <c r="K37" s="7" t="str">
        <f>IFERROR(VLOOKUP(B37,AN_Commercial2024[],24,FALSE),"NA")</f>
        <v>NA</v>
      </c>
    </row>
    <row r="38" spans="2:18">
      <c r="B38" s="60">
        <v>133</v>
      </c>
      <c r="C38" s="24" t="s">
        <v>159</v>
      </c>
      <c r="D38" s="94" t="s">
        <v>60</v>
      </c>
      <c r="E38" s="7" t="str">
        <f>IFERROR(VLOOKUP(B38,AN_Commercial2024[],6,FALSE),"NA")</f>
        <v>NA</v>
      </c>
      <c r="F38" s="7" t="str">
        <f>IFERROR(VLOOKUP(B38,AN_Commercial2024[],9,FALSE),"NA")</f>
        <v>NA</v>
      </c>
      <c r="G38" s="7" t="str">
        <f>IFERROR(VLOOKUP(B38,AN_Commercial2024[],12,FALSE),"NA")</f>
        <v>NA</v>
      </c>
      <c r="H38" s="7" t="str">
        <f>IFERROR(VLOOKUP(B38,AN_Commercial2024[],15,FALSE),"NA")</f>
        <v>NA</v>
      </c>
      <c r="I38" s="7" t="str">
        <f>IFERROR(VLOOKUP(B38,AN_Commercial2024[],18,FALSE),"NA")</f>
        <v>NA</v>
      </c>
      <c r="J38" s="7" t="str">
        <f>IFERROR(VLOOKUP(B38,AN_Commercial2024[],21,FALSE),"NA")</f>
        <v>NA</v>
      </c>
      <c r="K38" s="7" t="str">
        <f>IFERROR(VLOOKUP(B38,AN_Commercial2024[],24,FALSE),"NA")</f>
        <v>NA</v>
      </c>
    </row>
    <row r="39" spans="2:18" ht="30">
      <c r="B39" s="60">
        <v>134</v>
      </c>
      <c r="C39" s="24" t="s">
        <v>159</v>
      </c>
      <c r="D39" s="94" t="s">
        <v>61</v>
      </c>
      <c r="E39" s="7" t="str">
        <f>IFERROR(VLOOKUP(B39,AN_Commercial2024[],6,FALSE),"NA")</f>
        <v>NA</v>
      </c>
      <c r="F39" s="7" t="str">
        <f>IFERROR(VLOOKUP(B39,AN_Commercial2024[],9,FALSE),"NA")</f>
        <v>NA</v>
      </c>
      <c r="G39" s="7" t="str">
        <f>IFERROR(VLOOKUP(B39,AN_Commercial2024[],12,FALSE),"NA")</f>
        <v>NA</v>
      </c>
      <c r="H39" s="7" t="str">
        <f>IFERROR(VLOOKUP(B39,AN_Commercial2024[],15,FALSE),"NA")</f>
        <v>NA</v>
      </c>
      <c r="I39" s="7" t="str">
        <f>IFERROR(VLOOKUP(B39,AN_Commercial2024[],18,FALSE),"NA")</f>
        <v>NA</v>
      </c>
      <c r="J39" s="7" t="str">
        <f>IFERROR(VLOOKUP(B39,AN_Commercial2024[],21,FALSE),"NA")</f>
        <v>NA</v>
      </c>
      <c r="K39" s="7" t="str">
        <f>IFERROR(VLOOKUP(B39,AN_Commercial2024[],24,FALSE),"NA")</f>
        <v>NA</v>
      </c>
    </row>
    <row r="40" spans="2:18">
      <c r="D40" s="95"/>
    </row>
    <row r="41" spans="2:18">
      <c r="B41" s="12" t="s">
        <v>160</v>
      </c>
      <c r="C41" s="65"/>
    </row>
    <row r="42" spans="2:18">
      <c r="B42" s="11" t="s">
        <v>161</v>
      </c>
      <c r="C42" s="65"/>
    </row>
    <row r="43" spans="2:18" s="8" customFormat="1">
      <c r="B43" s="132" t="s">
        <v>27</v>
      </c>
      <c r="C43" s="134" t="s">
        <v>156</v>
      </c>
      <c r="D43" s="134" t="s">
        <v>157</v>
      </c>
      <c r="E43" s="149">
        <v>2024</v>
      </c>
      <c r="F43" s="150"/>
      <c r="G43" s="150"/>
      <c r="H43" s="150"/>
      <c r="I43" s="150"/>
      <c r="J43" s="150"/>
      <c r="K43" s="150"/>
      <c r="L43" s="150"/>
      <c r="M43" s="150"/>
      <c r="N43" s="150"/>
      <c r="O43" s="150"/>
      <c r="P43" s="150"/>
      <c r="Q43" s="150"/>
      <c r="R43" s="150"/>
    </row>
    <row r="44" spans="2:18" ht="59.45" customHeight="1">
      <c r="B44" s="137"/>
      <c r="C44" s="138"/>
      <c r="D44" s="138"/>
      <c r="E44" s="131" t="s">
        <v>144</v>
      </c>
      <c r="F44" s="131"/>
      <c r="G44" s="131" t="s">
        <v>145</v>
      </c>
      <c r="H44" s="131"/>
      <c r="I44" s="131" t="s">
        <v>74</v>
      </c>
      <c r="J44" s="131"/>
      <c r="K44" s="131" t="s">
        <v>158</v>
      </c>
      <c r="L44" s="131"/>
      <c r="M44" s="131" t="s">
        <v>72</v>
      </c>
      <c r="N44" s="131"/>
      <c r="O44" s="131" t="s">
        <v>77</v>
      </c>
      <c r="P44" s="131"/>
      <c r="Q44" s="131" t="s">
        <v>79</v>
      </c>
      <c r="R44" s="131"/>
    </row>
    <row r="45" spans="2:18">
      <c r="B45" s="133"/>
      <c r="C45" s="135"/>
      <c r="D45" s="135"/>
      <c r="E45" s="6" t="s">
        <v>149</v>
      </c>
      <c r="F45" s="6" t="s">
        <v>150</v>
      </c>
      <c r="G45" s="6" t="s">
        <v>149</v>
      </c>
      <c r="H45" s="6" t="s">
        <v>150</v>
      </c>
      <c r="I45" s="6" t="s">
        <v>149</v>
      </c>
      <c r="J45" s="6" t="s">
        <v>150</v>
      </c>
      <c r="K45" s="6" t="s">
        <v>149</v>
      </c>
      <c r="L45" s="6" t="s">
        <v>150</v>
      </c>
      <c r="M45" s="6" t="s">
        <v>149</v>
      </c>
      <c r="N45" s="6" t="s">
        <v>150</v>
      </c>
      <c r="O45" s="6" t="s">
        <v>149</v>
      </c>
      <c r="P45" s="6" t="s">
        <v>150</v>
      </c>
      <c r="Q45" s="6" t="s">
        <v>149</v>
      </c>
      <c r="R45" s="6" t="s">
        <v>150</v>
      </c>
    </row>
    <row r="46" spans="2:18" ht="30">
      <c r="B46" s="24">
        <v>101</v>
      </c>
      <c r="C46" s="24" t="s">
        <v>159</v>
      </c>
      <c r="D46" s="94" t="s">
        <v>29</v>
      </c>
      <c r="E46" s="23" t="str">
        <f>IFERROR(VLOOKUP(B46,AN_Commercial2024[],4,FALSE),"NA")</f>
        <v>NA</v>
      </c>
      <c r="F46" s="23" t="str">
        <f>IFERROR(VLOOKUP(B46,AN_Commercial2024[],5,FALSE),"NA")</f>
        <v>NA</v>
      </c>
      <c r="G46" s="23" t="str">
        <f>IFERROR(VLOOKUP(B46,AN_Commercial2024[],7,FALSE),"NA")</f>
        <v>NA</v>
      </c>
      <c r="H46" s="23" t="str">
        <f>IFERROR(VLOOKUP(B46,AN_Commercial2024[],8,FALSE),"NA")</f>
        <v>NA</v>
      </c>
      <c r="I46" s="23" t="str">
        <f>IFERROR(VLOOKUP(B46,AN_Commercial2024[],10,FALSE),"NA")</f>
        <v>NA</v>
      </c>
      <c r="J46" s="23" t="str">
        <f>IFERROR(VLOOKUP(B46,AN_Commercial2024[],11,FALSE),"NA")</f>
        <v>NA</v>
      </c>
      <c r="K46" s="23" t="str">
        <f>IFERROR(VLOOKUP(B46,AN_Commercial2024[],13,FALSE),"NA")</f>
        <v>NA</v>
      </c>
      <c r="L46" s="23" t="str">
        <f>IFERROR(VLOOKUP(B46,AN_Commercial2024[],14,FALSE),"NA")</f>
        <v>NA</v>
      </c>
      <c r="M46" s="23" t="str">
        <f>IFERROR(VLOOKUP(B46,AN_Commercial2024[],16,FALSE),"NA")</f>
        <v>NA</v>
      </c>
      <c r="N46" s="23" t="str">
        <f>IFERROR(VLOOKUP(B46,AN_Commercial2024[],17,FALSE),"NA")</f>
        <v>NA</v>
      </c>
      <c r="O46" s="23" t="str">
        <f>IFERROR(VLOOKUP(B46,AN_Commercial2024[],19,FALSE),"NA")</f>
        <v>NA</v>
      </c>
      <c r="P46" s="23" t="str">
        <f>IFERROR(VLOOKUP(B46,AN_Commercial2024[],20,FALSE),"NA")</f>
        <v>NA</v>
      </c>
      <c r="Q46" s="23" t="str">
        <f>IFERROR(VLOOKUP(B46,AN_Commercial2024[],22,FALSE),"NA")</f>
        <v>NA</v>
      </c>
      <c r="R46" s="23" t="str">
        <f>IFERROR(VLOOKUP(B46,AN_Commercial2024[],23,FALSE),"NA")</f>
        <v>NA</v>
      </c>
    </row>
    <row r="47" spans="2:18">
      <c r="B47" s="24">
        <v>102</v>
      </c>
      <c r="C47" s="24" t="s">
        <v>159</v>
      </c>
      <c r="D47" s="94" t="s">
        <v>30</v>
      </c>
      <c r="E47" s="23" t="str">
        <f>IFERROR(VLOOKUP(B47,AN_Commercial2024[],4,FALSE),"NA")</f>
        <v>NA</v>
      </c>
      <c r="F47" s="23" t="str">
        <f>IFERROR(VLOOKUP(B47,AN_Commercial2024[],5,FALSE),"NA")</f>
        <v>NA</v>
      </c>
      <c r="G47" s="23" t="str">
        <f>IFERROR(VLOOKUP(B47,AN_Commercial2024[],7,FALSE),"NA")</f>
        <v>NA</v>
      </c>
      <c r="H47" s="23" t="str">
        <f>IFERROR(VLOOKUP(B47,AN_Commercial2024[],8,FALSE),"NA")</f>
        <v>NA</v>
      </c>
      <c r="I47" s="23" t="str">
        <f>IFERROR(VLOOKUP(B47,AN_Commercial2024[],10,FALSE),"NA")</f>
        <v>NA</v>
      </c>
      <c r="J47" s="23" t="str">
        <f>IFERROR(VLOOKUP(B47,AN_Commercial2024[],11,FALSE),"NA")</f>
        <v>NA</v>
      </c>
      <c r="K47" s="23" t="str">
        <f>IFERROR(VLOOKUP(B47,AN_Commercial2024[],13,FALSE),"NA")</f>
        <v>NA</v>
      </c>
      <c r="L47" s="23" t="str">
        <f>IFERROR(VLOOKUP(B47,AN_Commercial2024[],14,FALSE),"NA")</f>
        <v>NA</v>
      </c>
      <c r="M47" s="23" t="str">
        <f>IFERROR(VLOOKUP(B47,AN_Commercial2024[],16,FALSE),"NA")</f>
        <v>NA</v>
      </c>
      <c r="N47" s="23" t="str">
        <f>IFERROR(VLOOKUP(B47,AN_Commercial2024[],17,FALSE),"NA")</f>
        <v>NA</v>
      </c>
      <c r="O47" s="23" t="str">
        <f>IFERROR(VLOOKUP(B47,AN_Commercial2024[],19,FALSE),"NA")</f>
        <v>NA</v>
      </c>
      <c r="P47" s="23" t="str">
        <f>IFERROR(VLOOKUP(B47,AN_Commercial2024[],20,FALSE),"NA")</f>
        <v>NA</v>
      </c>
      <c r="Q47" s="23" t="str">
        <f>IFERROR(VLOOKUP(B47,AN_Commercial2024[],22,FALSE),"NA")</f>
        <v>NA</v>
      </c>
      <c r="R47" s="23" t="str">
        <f>IFERROR(VLOOKUP(B47,AN_Commercial2024[],23,FALSE),"NA")</f>
        <v>NA</v>
      </c>
    </row>
    <row r="48" spans="2:18">
      <c r="B48" s="24">
        <v>103</v>
      </c>
      <c r="C48" s="24" t="s">
        <v>159</v>
      </c>
      <c r="D48" s="94" t="s">
        <v>31</v>
      </c>
      <c r="E48" s="23" t="str">
        <f>IFERROR(VLOOKUP(B48,AN_Commercial2024[],4,FALSE),"NA")</f>
        <v>NA</v>
      </c>
      <c r="F48" s="23" t="str">
        <f>IFERROR(VLOOKUP(B48,AN_Commercial2024[],5,FALSE),"NA")</f>
        <v>NA</v>
      </c>
      <c r="G48" s="23" t="str">
        <f>IFERROR(VLOOKUP(B48,AN_Commercial2024[],7,FALSE),"NA")</f>
        <v>NA</v>
      </c>
      <c r="H48" s="23" t="str">
        <f>IFERROR(VLOOKUP(B48,AN_Commercial2024[],8,FALSE),"NA")</f>
        <v>NA</v>
      </c>
      <c r="I48" s="23" t="str">
        <f>IFERROR(VLOOKUP(B48,AN_Commercial2024[],10,FALSE),"NA")</f>
        <v>NA</v>
      </c>
      <c r="J48" s="23" t="str">
        <f>IFERROR(VLOOKUP(B48,AN_Commercial2024[],11,FALSE),"NA")</f>
        <v>NA</v>
      </c>
      <c r="K48" s="23" t="str">
        <f>IFERROR(VLOOKUP(B48,AN_Commercial2024[],13,FALSE),"NA")</f>
        <v>NA</v>
      </c>
      <c r="L48" s="23" t="str">
        <f>IFERROR(VLOOKUP(B48,AN_Commercial2024[],14,FALSE),"NA")</f>
        <v>NA</v>
      </c>
      <c r="M48" s="23" t="str">
        <f>IFERROR(VLOOKUP(B48,AN_Commercial2024[],16,FALSE),"NA")</f>
        <v>NA</v>
      </c>
      <c r="N48" s="23" t="str">
        <f>IFERROR(VLOOKUP(B48,AN_Commercial2024[],17,FALSE),"NA")</f>
        <v>NA</v>
      </c>
      <c r="O48" s="23" t="str">
        <f>IFERROR(VLOOKUP(B48,AN_Commercial2024[],19,FALSE),"NA")</f>
        <v>NA</v>
      </c>
      <c r="P48" s="23" t="str">
        <f>IFERROR(VLOOKUP(B48,AN_Commercial2024[],20,FALSE),"NA")</f>
        <v>NA</v>
      </c>
      <c r="Q48" s="23" t="str">
        <f>IFERROR(VLOOKUP(B48,AN_Commercial2024[],22,FALSE),"NA")</f>
        <v>NA</v>
      </c>
      <c r="R48" s="23" t="str">
        <f>IFERROR(VLOOKUP(B48,AN_Commercial2024[],23,FALSE),"NA")</f>
        <v>NA</v>
      </c>
    </row>
    <row r="49" spans="2:18">
      <c r="B49" s="24">
        <v>104</v>
      </c>
      <c r="C49" s="24" t="s">
        <v>159</v>
      </c>
      <c r="D49" s="94" t="s">
        <v>32</v>
      </c>
      <c r="E49" s="23" t="str">
        <f>IFERROR(VLOOKUP(B49,AN_Commercial2024[],4,FALSE),"NA")</f>
        <v>NA</v>
      </c>
      <c r="F49" s="23" t="str">
        <f>IFERROR(VLOOKUP(B49,AN_Commercial2024[],5,FALSE),"NA")</f>
        <v>NA</v>
      </c>
      <c r="G49" s="23" t="str">
        <f>IFERROR(VLOOKUP(B49,AN_Commercial2024[],7,FALSE),"NA")</f>
        <v>NA</v>
      </c>
      <c r="H49" s="23" t="str">
        <f>IFERROR(VLOOKUP(B49,AN_Commercial2024[],8,FALSE),"NA")</f>
        <v>NA</v>
      </c>
      <c r="I49" s="23" t="str">
        <f>IFERROR(VLOOKUP(B49,AN_Commercial2024[],10,FALSE),"NA")</f>
        <v>NA</v>
      </c>
      <c r="J49" s="23" t="str">
        <f>IFERROR(VLOOKUP(B49,AN_Commercial2024[],11,FALSE),"NA")</f>
        <v>NA</v>
      </c>
      <c r="K49" s="23" t="str">
        <f>IFERROR(VLOOKUP(B49,AN_Commercial2024[],13,FALSE),"NA")</f>
        <v>NA</v>
      </c>
      <c r="L49" s="23" t="str">
        <f>IFERROR(VLOOKUP(B49,AN_Commercial2024[],14,FALSE),"NA")</f>
        <v>NA</v>
      </c>
      <c r="M49" s="23" t="str">
        <f>IFERROR(VLOOKUP(B49,AN_Commercial2024[],16,FALSE),"NA")</f>
        <v>NA</v>
      </c>
      <c r="N49" s="23" t="str">
        <f>IFERROR(VLOOKUP(B49,AN_Commercial2024[],17,FALSE),"NA")</f>
        <v>NA</v>
      </c>
      <c r="O49" s="23" t="str">
        <f>IFERROR(VLOOKUP(B49,AN_Commercial2024[],19,FALSE),"NA")</f>
        <v>NA</v>
      </c>
      <c r="P49" s="23" t="str">
        <f>IFERROR(VLOOKUP(B49,AN_Commercial2024[],20,FALSE),"NA")</f>
        <v>NA</v>
      </c>
      <c r="Q49" s="23" t="str">
        <f>IFERROR(VLOOKUP(B49,AN_Commercial2024[],22,FALSE),"NA")</f>
        <v>NA</v>
      </c>
      <c r="R49" s="23" t="str">
        <f>IFERROR(VLOOKUP(B49,AN_Commercial2024[],23,FALSE),"NA")</f>
        <v>NA</v>
      </c>
    </row>
    <row r="50" spans="2:18">
      <c r="B50" s="24">
        <v>106</v>
      </c>
      <c r="C50" s="24" t="s">
        <v>159</v>
      </c>
      <c r="D50" s="94" t="s">
        <v>34</v>
      </c>
      <c r="E50" s="23" t="str">
        <f>IFERROR(VLOOKUP(B50,AN_Commercial2024[],4,FALSE),"NA")</f>
        <v>NA</v>
      </c>
      <c r="F50" s="23" t="str">
        <f>IFERROR(VLOOKUP(B50,AN_Commercial2024[],5,FALSE),"NA")</f>
        <v>NA</v>
      </c>
      <c r="G50" s="23" t="str">
        <f>IFERROR(VLOOKUP(B50,AN_Commercial2024[],7,FALSE),"NA")</f>
        <v>NA</v>
      </c>
      <c r="H50" s="23" t="str">
        <f>IFERROR(VLOOKUP(B50,AN_Commercial2024[],8,FALSE),"NA")</f>
        <v>NA</v>
      </c>
      <c r="I50" s="23" t="str">
        <f>IFERROR(VLOOKUP(B50,AN_Commercial2024[],10,FALSE),"NA")</f>
        <v>NA</v>
      </c>
      <c r="J50" s="23" t="str">
        <f>IFERROR(VLOOKUP(B50,AN_Commercial2024[],11,FALSE),"NA")</f>
        <v>NA</v>
      </c>
      <c r="K50" s="23" t="str">
        <f>IFERROR(VLOOKUP(B50,AN_Commercial2024[],13,FALSE),"NA")</f>
        <v>NA</v>
      </c>
      <c r="L50" s="23" t="str">
        <f>IFERROR(VLOOKUP(B50,AN_Commercial2024[],14,FALSE),"NA")</f>
        <v>NA</v>
      </c>
      <c r="M50" s="23" t="str">
        <f>IFERROR(VLOOKUP(B50,AN_Commercial2024[],16,FALSE),"NA")</f>
        <v>NA</v>
      </c>
      <c r="N50" s="23" t="str">
        <f>IFERROR(VLOOKUP(B50,AN_Commercial2024[],17,FALSE),"NA")</f>
        <v>NA</v>
      </c>
      <c r="O50" s="23" t="str">
        <f>IFERROR(VLOOKUP(B50,AN_Commercial2024[],19,FALSE),"NA")</f>
        <v>NA</v>
      </c>
      <c r="P50" s="23" t="str">
        <f>IFERROR(VLOOKUP(B50,AN_Commercial2024[],20,FALSE),"NA")</f>
        <v>NA</v>
      </c>
      <c r="Q50" s="23" t="str">
        <f>IFERROR(VLOOKUP(B50,AN_Commercial2024[],22,FALSE),"NA")</f>
        <v>NA</v>
      </c>
      <c r="R50" s="23" t="str">
        <f>IFERROR(VLOOKUP(B50,AN_Commercial2024[],23,FALSE),"NA")</f>
        <v>NA</v>
      </c>
    </row>
    <row r="51" spans="2:18" ht="30.75">
      <c r="B51" s="24">
        <v>107</v>
      </c>
      <c r="C51" s="24" t="s">
        <v>159</v>
      </c>
      <c r="D51" s="94" t="s">
        <v>35</v>
      </c>
      <c r="E51" s="23" t="str">
        <f>IFERROR(VLOOKUP(B51,AN_Commercial2024[],4,FALSE),"NA")</f>
        <v>NA</v>
      </c>
      <c r="F51" s="23" t="str">
        <f>IFERROR(VLOOKUP(B51,AN_Commercial2024[],5,FALSE),"NA")</f>
        <v>NA</v>
      </c>
      <c r="G51" s="23" t="str">
        <f>IFERROR(VLOOKUP(B51,AN_Commercial2024[],7,FALSE),"NA")</f>
        <v>NA</v>
      </c>
      <c r="H51" s="23" t="str">
        <f>IFERROR(VLOOKUP(B51,AN_Commercial2024[],8,FALSE),"NA")</f>
        <v>NA</v>
      </c>
      <c r="I51" s="23" t="str">
        <f>IFERROR(VLOOKUP(B51,AN_Commercial2024[],10,FALSE),"NA")</f>
        <v>NA</v>
      </c>
      <c r="J51" s="23" t="str">
        <f>IFERROR(VLOOKUP(B51,AN_Commercial2024[],11,FALSE),"NA")</f>
        <v>NA</v>
      </c>
      <c r="K51" s="23" t="str">
        <f>IFERROR(VLOOKUP(B51,AN_Commercial2024[],13,FALSE),"NA")</f>
        <v>NA</v>
      </c>
      <c r="L51" s="23" t="str">
        <f>IFERROR(VLOOKUP(B51,AN_Commercial2024[],14,FALSE),"NA")</f>
        <v>NA</v>
      </c>
      <c r="M51" s="23" t="str">
        <f>IFERROR(VLOOKUP(B51,AN_Commercial2024[],16,FALSE),"NA")</f>
        <v>NA</v>
      </c>
      <c r="N51" s="23" t="str">
        <f>IFERROR(VLOOKUP(B51,AN_Commercial2024[],17,FALSE),"NA")</f>
        <v>NA</v>
      </c>
      <c r="O51" s="23" t="str">
        <f>IFERROR(VLOOKUP(B51,AN_Commercial2024[],19,FALSE),"NA")</f>
        <v>NA</v>
      </c>
      <c r="P51" s="23" t="str">
        <f>IFERROR(VLOOKUP(B51,AN_Commercial2024[],20,FALSE),"NA")</f>
        <v>NA</v>
      </c>
      <c r="Q51" s="23" t="str">
        <f>IFERROR(VLOOKUP(B51,AN_Commercial2024[],22,FALSE),"NA")</f>
        <v>NA</v>
      </c>
      <c r="R51" s="23" t="str">
        <f>IFERROR(VLOOKUP(B51,AN_Commercial2024[],23,FALSE),"NA")</f>
        <v>NA</v>
      </c>
    </row>
    <row r="52" spans="2:18" ht="45">
      <c r="B52" s="60">
        <v>108</v>
      </c>
      <c r="C52" s="24" t="s">
        <v>159</v>
      </c>
      <c r="D52" s="94" t="s">
        <v>36</v>
      </c>
      <c r="E52" s="23" t="str">
        <f>IFERROR(VLOOKUP(B52,AN_Commercial2024[],4,FALSE),"NA")</f>
        <v>NA</v>
      </c>
      <c r="F52" s="23" t="str">
        <f>IFERROR(VLOOKUP(B52,AN_Commercial2024[],5,FALSE),"NA")</f>
        <v>NA</v>
      </c>
      <c r="G52" s="23" t="str">
        <f>IFERROR(VLOOKUP(B52,AN_Commercial2024[],7,FALSE),"NA")</f>
        <v>NA</v>
      </c>
      <c r="H52" s="23" t="str">
        <f>IFERROR(VLOOKUP(B52,AN_Commercial2024[],8,FALSE),"NA")</f>
        <v>NA</v>
      </c>
      <c r="I52" s="23" t="str">
        <f>IFERROR(VLOOKUP(B52,AN_Commercial2024[],10,FALSE),"NA")</f>
        <v>NA</v>
      </c>
      <c r="J52" s="23" t="str">
        <f>IFERROR(VLOOKUP(B52,AN_Commercial2024[],11,FALSE),"NA")</f>
        <v>NA</v>
      </c>
      <c r="K52" s="23" t="str">
        <f>IFERROR(VLOOKUP(B52,AN_Commercial2024[],13,FALSE),"NA")</f>
        <v>NA</v>
      </c>
      <c r="L52" s="23" t="str">
        <f>IFERROR(VLOOKUP(B52,AN_Commercial2024[],14,FALSE),"NA")</f>
        <v>NA</v>
      </c>
      <c r="M52" s="23" t="str">
        <f>IFERROR(VLOOKUP(B52,AN_Commercial2024[],16,FALSE),"NA")</f>
        <v>NA</v>
      </c>
      <c r="N52" s="23" t="str">
        <f>IFERROR(VLOOKUP(B52,AN_Commercial2024[],17,FALSE),"NA")</f>
        <v>NA</v>
      </c>
      <c r="O52" s="23" t="str">
        <f>IFERROR(VLOOKUP(B52,AN_Commercial2024[],19,FALSE),"NA")</f>
        <v>NA</v>
      </c>
      <c r="P52" s="23" t="str">
        <f>IFERROR(VLOOKUP(B52,AN_Commercial2024[],20,FALSE),"NA")</f>
        <v>NA</v>
      </c>
      <c r="Q52" s="23" t="str">
        <f>IFERROR(VLOOKUP(B52,AN_Commercial2024[],22,FALSE),"NA")</f>
        <v>NA</v>
      </c>
      <c r="R52" s="23" t="str">
        <f>IFERROR(VLOOKUP(B52,AN_Commercial2024[],23,FALSE),"NA")</f>
        <v>NA</v>
      </c>
    </row>
    <row r="53" spans="2:18" ht="30.75">
      <c r="B53" s="60">
        <v>109</v>
      </c>
      <c r="C53" s="24" t="s">
        <v>159</v>
      </c>
      <c r="D53" s="94" t="s">
        <v>37</v>
      </c>
      <c r="E53" s="23" t="str">
        <f>IFERROR(VLOOKUP(B53,AN_Commercial2024[],4,FALSE),"NA")</f>
        <v>NA</v>
      </c>
      <c r="F53" s="23" t="str">
        <f>IFERROR(VLOOKUP(B53,AN_Commercial2024[],5,FALSE),"NA")</f>
        <v>NA</v>
      </c>
      <c r="G53" s="23" t="str">
        <f>IFERROR(VLOOKUP(B53,AN_Commercial2024[],7,FALSE),"NA")</f>
        <v>NA</v>
      </c>
      <c r="H53" s="23" t="str">
        <f>IFERROR(VLOOKUP(B53,AN_Commercial2024[],8,FALSE),"NA")</f>
        <v>NA</v>
      </c>
      <c r="I53" s="23" t="str">
        <f>IFERROR(VLOOKUP(B53,AN_Commercial2024[],10,FALSE),"NA")</f>
        <v>NA</v>
      </c>
      <c r="J53" s="23" t="str">
        <f>IFERROR(VLOOKUP(B53,AN_Commercial2024[],11,FALSE),"NA")</f>
        <v>NA</v>
      </c>
      <c r="K53" s="23" t="str">
        <f>IFERROR(VLOOKUP(B53,AN_Commercial2024[],13,FALSE),"NA")</f>
        <v>NA</v>
      </c>
      <c r="L53" s="23" t="str">
        <f>IFERROR(VLOOKUP(B53,AN_Commercial2024[],14,FALSE),"NA")</f>
        <v>NA</v>
      </c>
      <c r="M53" s="23" t="str">
        <f>IFERROR(VLOOKUP(B53,AN_Commercial2024[],16,FALSE),"NA")</f>
        <v>NA</v>
      </c>
      <c r="N53" s="23" t="str">
        <f>IFERROR(VLOOKUP(B53,AN_Commercial2024[],17,FALSE),"NA")</f>
        <v>NA</v>
      </c>
      <c r="O53" s="23" t="str">
        <f>IFERROR(VLOOKUP(B53,AN_Commercial2024[],19,FALSE),"NA")</f>
        <v>NA</v>
      </c>
      <c r="P53" s="23" t="str">
        <f>IFERROR(VLOOKUP(B53,AN_Commercial2024[],20,FALSE),"NA")</f>
        <v>NA</v>
      </c>
      <c r="Q53" s="23" t="str">
        <f>IFERROR(VLOOKUP(B53,AN_Commercial2024[],22,FALSE),"NA")</f>
        <v>NA</v>
      </c>
      <c r="R53" s="23" t="str">
        <f>IFERROR(VLOOKUP(B53,AN_Commercial2024[],23,FALSE),"NA")</f>
        <v>NA</v>
      </c>
    </row>
    <row r="54" spans="2:18">
      <c r="B54" s="60">
        <v>110</v>
      </c>
      <c r="C54" s="24" t="s">
        <v>159</v>
      </c>
      <c r="D54" s="94" t="s">
        <v>38</v>
      </c>
      <c r="E54" s="23" t="str">
        <f>IFERROR(VLOOKUP(B54,AN_Commercial2024[],4,FALSE),"NA")</f>
        <v>NA</v>
      </c>
      <c r="F54" s="23" t="str">
        <f>IFERROR(VLOOKUP(B54,AN_Commercial2024[],5,FALSE),"NA")</f>
        <v>NA</v>
      </c>
      <c r="G54" s="23" t="str">
        <f>IFERROR(VLOOKUP(B54,AN_Commercial2024[],7,FALSE),"NA")</f>
        <v>NA</v>
      </c>
      <c r="H54" s="23" t="str">
        <f>IFERROR(VLOOKUP(B54,AN_Commercial2024[],8,FALSE),"NA")</f>
        <v>NA</v>
      </c>
      <c r="I54" s="23" t="str">
        <f>IFERROR(VLOOKUP(B54,AN_Commercial2024[],10,FALSE),"NA")</f>
        <v>NA</v>
      </c>
      <c r="J54" s="23" t="str">
        <f>IFERROR(VLOOKUP(B54,AN_Commercial2024[],11,FALSE),"NA")</f>
        <v>NA</v>
      </c>
      <c r="K54" s="23" t="str">
        <f>IFERROR(VLOOKUP(B54,AN_Commercial2024[],13,FALSE),"NA")</f>
        <v>NA</v>
      </c>
      <c r="L54" s="23" t="str">
        <f>IFERROR(VLOOKUP(B54,AN_Commercial2024[],14,FALSE),"NA")</f>
        <v>NA</v>
      </c>
      <c r="M54" s="23" t="str">
        <f>IFERROR(VLOOKUP(B54,AN_Commercial2024[],16,FALSE),"NA")</f>
        <v>NA</v>
      </c>
      <c r="N54" s="23" t="str">
        <f>IFERROR(VLOOKUP(B54,AN_Commercial2024[],17,FALSE),"NA")</f>
        <v>NA</v>
      </c>
      <c r="O54" s="23" t="str">
        <f>IFERROR(VLOOKUP(B54,AN_Commercial2024[],19,FALSE),"NA")</f>
        <v>NA</v>
      </c>
      <c r="P54" s="23" t="str">
        <f>IFERROR(VLOOKUP(B54,AN_Commercial2024[],20,FALSE),"NA")</f>
        <v>NA</v>
      </c>
      <c r="Q54" s="23" t="str">
        <f>IFERROR(VLOOKUP(B54,AN_Commercial2024[],22,FALSE),"NA")</f>
        <v>NA</v>
      </c>
      <c r="R54" s="23" t="str">
        <f>IFERROR(VLOOKUP(B54,AN_Commercial2024[],23,FALSE),"NA")</f>
        <v>NA</v>
      </c>
    </row>
    <row r="55" spans="2:18">
      <c r="B55" s="60">
        <v>112</v>
      </c>
      <c r="C55" s="24" t="s">
        <v>159</v>
      </c>
      <c r="D55" s="94" t="s">
        <v>39</v>
      </c>
      <c r="E55" s="23" t="str">
        <f>IFERROR(VLOOKUP(B55,AN_Commercial2024[],4,FALSE),"NA")</f>
        <v>NA</v>
      </c>
      <c r="F55" s="23" t="str">
        <f>IFERROR(VLOOKUP(B55,AN_Commercial2024[],5,FALSE),"NA")</f>
        <v>NA</v>
      </c>
      <c r="G55" s="23" t="str">
        <f>IFERROR(VLOOKUP(B55,AN_Commercial2024[],7,FALSE),"NA")</f>
        <v>NA</v>
      </c>
      <c r="H55" s="23" t="str">
        <f>IFERROR(VLOOKUP(B55,AN_Commercial2024[],8,FALSE),"NA")</f>
        <v>NA</v>
      </c>
      <c r="I55" s="23" t="str">
        <f>IFERROR(VLOOKUP(B55,AN_Commercial2024[],10,FALSE),"NA")</f>
        <v>NA</v>
      </c>
      <c r="J55" s="23" t="str">
        <f>IFERROR(VLOOKUP(B55,AN_Commercial2024[],11,FALSE),"NA")</f>
        <v>NA</v>
      </c>
      <c r="K55" s="23" t="str">
        <f>IFERROR(VLOOKUP(B55,AN_Commercial2024[],13,FALSE),"NA")</f>
        <v>NA</v>
      </c>
      <c r="L55" s="23" t="str">
        <f>IFERROR(VLOOKUP(B55,AN_Commercial2024[],14,FALSE),"NA")</f>
        <v>NA</v>
      </c>
      <c r="M55" s="23" t="str">
        <f>IFERROR(VLOOKUP(B55,AN_Commercial2024[],16,FALSE),"NA")</f>
        <v>NA</v>
      </c>
      <c r="N55" s="23" t="str">
        <f>IFERROR(VLOOKUP(B55,AN_Commercial2024[],17,FALSE),"NA")</f>
        <v>NA</v>
      </c>
      <c r="O55" s="23" t="str">
        <f>IFERROR(VLOOKUP(B55,AN_Commercial2024[],19,FALSE),"NA")</f>
        <v>NA</v>
      </c>
      <c r="P55" s="23" t="str">
        <f>IFERROR(VLOOKUP(B55,AN_Commercial2024[],20,FALSE),"NA")</f>
        <v>NA</v>
      </c>
      <c r="Q55" s="23" t="str">
        <f>IFERROR(VLOOKUP(B55,AN_Commercial2024[],22,FALSE),"NA")</f>
        <v>NA</v>
      </c>
      <c r="R55" s="23" t="str">
        <f>IFERROR(VLOOKUP(B55,AN_Commercial2024[],23,FALSE),"NA")</f>
        <v>NA</v>
      </c>
    </row>
    <row r="56" spans="2:18">
      <c r="B56" s="60">
        <v>113</v>
      </c>
      <c r="C56" s="24" t="s">
        <v>159</v>
      </c>
      <c r="D56" s="94" t="s">
        <v>40</v>
      </c>
      <c r="E56" s="23" t="str">
        <f>IFERROR(VLOOKUP(B56,AN_Commercial2024[],4,FALSE),"NA")</f>
        <v>NA</v>
      </c>
      <c r="F56" s="23" t="str">
        <f>IFERROR(VLOOKUP(B56,AN_Commercial2024[],5,FALSE),"NA")</f>
        <v>NA</v>
      </c>
      <c r="G56" s="23" t="str">
        <f>IFERROR(VLOOKUP(B56,AN_Commercial2024[],7,FALSE),"NA")</f>
        <v>NA</v>
      </c>
      <c r="H56" s="23" t="str">
        <f>IFERROR(VLOOKUP(B56,AN_Commercial2024[],8,FALSE),"NA")</f>
        <v>NA</v>
      </c>
      <c r="I56" s="23" t="str">
        <f>IFERROR(VLOOKUP(B56,AN_Commercial2024[],10,FALSE),"NA")</f>
        <v>NA</v>
      </c>
      <c r="J56" s="23" t="str">
        <f>IFERROR(VLOOKUP(B56,AN_Commercial2024[],11,FALSE),"NA")</f>
        <v>NA</v>
      </c>
      <c r="K56" s="23" t="str">
        <f>IFERROR(VLOOKUP(B56,AN_Commercial2024[],13,FALSE),"NA")</f>
        <v>NA</v>
      </c>
      <c r="L56" s="23" t="str">
        <f>IFERROR(VLOOKUP(B56,AN_Commercial2024[],14,FALSE),"NA")</f>
        <v>NA</v>
      </c>
      <c r="M56" s="23" t="str">
        <f>IFERROR(VLOOKUP(B56,AN_Commercial2024[],16,FALSE),"NA")</f>
        <v>NA</v>
      </c>
      <c r="N56" s="23" t="str">
        <f>IFERROR(VLOOKUP(B56,AN_Commercial2024[],17,FALSE),"NA")</f>
        <v>NA</v>
      </c>
      <c r="O56" s="23" t="str">
        <f>IFERROR(VLOOKUP(B56,AN_Commercial2024[],19,FALSE),"NA")</f>
        <v>NA</v>
      </c>
      <c r="P56" s="23" t="str">
        <f>IFERROR(VLOOKUP(B56,AN_Commercial2024[],20,FALSE),"NA")</f>
        <v>NA</v>
      </c>
      <c r="Q56" s="23" t="str">
        <f>IFERROR(VLOOKUP(B56,AN_Commercial2024[],22,FALSE),"NA")</f>
        <v>NA</v>
      </c>
      <c r="R56" s="23" t="str">
        <f>IFERROR(VLOOKUP(B56,AN_Commercial2024[],23,FALSE),"NA")</f>
        <v>NA</v>
      </c>
    </row>
    <row r="57" spans="2:18" ht="30">
      <c r="B57" s="60">
        <v>114</v>
      </c>
      <c r="C57" s="24" t="s">
        <v>159</v>
      </c>
      <c r="D57" s="94" t="s">
        <v>41</v>
      </c>
      <c r="E57" s="23" t="str">
        <f>IFERROR(VLOOKUP(B57,AN_Commercial2024[],4,FALSE),"NA")</f>
        <v>NA</v>
      </c>
      <c r="F57" s="23" t="str">
        <f>IFERROR(VLOOKUP(B57,AN_Commercial2024[],5,FALSE),"NA")</f>
        <v>NA</v>
      </c>
      <c r="G57" s="23" t="str">
        <f>IFERROR(VLOOKUP(B57,AN_Commercial2024[],7,FALSE),"NA")</f>
        <v>NA</v>
      </c>
      <c r="H57" s="23" t="str">
        <f>IFERROR(VLOOKUP(B57,AN_Commercial2024[],8,FALSE),"NA")</f>
        <v>NA</v>
      </c>
      <c r="I57" s="23" t="str">
        <f>IFERROR(VLOOKUP(B57,AN_Commercial2024[],10,FALSE),"NA")</f>
        <v>NA</v>
      </c>
      <c r="J57" s="23" t="str">
        <f>IFERROR(VLOOKUP(B57,AN_Commercial2024[],11,FALSE),"NA")</f>
        <v>NA</v>
      </c>
      <c r="K57" s="23" t="str">
        <f>IFERROR(VLOOKUP(B57,AN_Commercial2024[],13,FALSE),"NA")</f>
        <v>NA</v>
      </c>
      <c r="L57" s="23" t="str">
        <f>IFERROR(VLOOKUP(B57,AN_Commercial2024[],14,FALSE),"NA")</f>
        <v>NA</v>
      </c>
      <c r="M57" s="23" t="str">
        <f>IFERROR(VLOOKUP(B57,AN_Commercial2024[],16,FALSE),"NA")</f>
        <v>NA</v>
      </c>
      <c r="N57" s="23" t="str">
        <f>IFERROR(VLOOKUP(B57,AN_Commercial2024[],17,FALSE),"NA")</f>
        <v>NA</v>
      </c>
      <c r="O57" s="23" t="str">
        <f>IFERROR(VLOOKUP(B57,AN_Commercial2024[],19,FALSE),"NA")</f>
        <v>NA</v>
      </c>
      <c r="P57" s="23" t="str">
        <f>IFERROR(VLOOKUP(B57,AN_Commercial2024[],20,FALSE),"NA")</f>
        <v>NA</v>
      </c>
      <c r="Q57" s="23" t="str">
        <f>IFERROR(VLOOKUP(B57,AN_Commercial2024[],22,FALSE),"NA")</f>
        <v>NA</v>
      </c>
      <c r="R57" s="23" t="str">
        <f>IFERROR(VLOOKUP(B57,AN_Commercial2024[],23,FALSE),"NA")</f>
        <v>NA</v>
      </c>
    </row>
    <row r="58" spans="2:18">
      <c r="B58" s="60">
        <v>115</v>
      </c>
      <c r="C58" s="24" t="s">
        <v>159</v>
      </c>
      <c r="D58" s="94" t="s">
        <v>42</v>
      </c>
      <c r="E58" s="23" t="str">
        <f>IFERROR(VLOOKUP(B58,AN_Commercial2024[],4,FALSE),"NA")</f>
        <v>NA</v>
      </c>
      <c r="F58" s="23" t="str">
        <f>IFERROR(VLOOKUP(B58,AN_Commercial2024[],5,FALSE),"NA")</f>
        <v>NA</v>
      </c>
      <c r="G58" s="23" t="str">
        <f>IFERROR(VLOOKUP(B58,AN_Commercial2024[],7,FALSE),"NA")</f>
        <v>NA</v>
      </c>
      <c r="H58" s="23" t="str">
        <f>IFERROR(VLOOKUP(B58,AN_Commercial2024[],8,FALSE),"NA")</f>
        <v>NA</v>
      </c>
      <c r="I58" s="23" t="str">
        <f>IFERROR(VLOOKUP(B58,AN_Commercial2024[],10,FALSE),"NA")</f>
        <v>NA</v>
      </c>
      <c r="J58" s="23" t="str">
        <f>IFERROR(VLOOKUP(B58,AN_Commercial2024[],11,FALSE),"NA")</f>
        <v>NA</v>
      </c>
      <c r="K58" s="23" t="str">
        <f>IFERROR(VLOOKUP(B58,AN_Commercial2024[],13,FALSE),"NA")</f>
        <v>NA</v>
      </c>
      <c r="L58" s="23" t="str">
        <f>IFERROR(VLOOKUP(B58,AN_Commercial2024[],14,FALSE),"NA")</f>
        <v>NA</v>
      </c>
      <c r="M58" s="23" t="str">
        <f>IFERROR(VLOOKUP(B58,AN_Commercial2024[],16,FALSE),"NA")</f>
        <v>NA</v>
      </c>
      <c r="N58" s="23" t="str">
        <f>IFERROR(VLOOKUP(B58,AN_Commercial2024[],17,FALSE),"NA")</f>
        <v>NA</v>
      </c>
      <c r="O58" s="23" t="str">
        <f>IFERROR(VLOOKUP(B58,AN_Commercial2024[],19,FALSE),"NA")</f>
        <v>NA</v>
      </c>
      <c r="P58" s="23" t="str">
        <f>IFERROR(VLOOKUP(B58,AN_Commercial2024[],20,FALSE),"NA")</f>
        <v>NA</v>
      </c>
      <c r="Q58" s="23" t="str">
        <f>IFERROR(VLOOKUP(B58,AN_Commercial2024[],22,FALSE),"NA")</f>
        <v>NA</v>
      </c>
      <c r="R58" s="23" t="str">
        <f>IFERROR(VLOOKUP(B58,AN_Commercial2024[],23,FALSE),"NA")</f>
        <v>NA</v>
      </c>
    </row>
    <row r="59" spans="2:18">
      <c r="B59" s="60">
        <v>116</v>
      </c>
      <c r="C59" s="24" t="s">
        <v>159</v>
      </c>
      <c r="D59" s="94" t="s">
        <v>43</v>
      </c>
      <c r="E59" s="23" t="str">
        <f>IFERROR(VLOOKUP(B59,AN_Commercial2024[],4,FALSE),"NA")</f>
        <v>NA</v>
      </c>
      <c r="F59" s="23" t="str">
        <f>IFERROR(VLOOKUP(B59,AN_Commercial2024[],5,FALSE),"NA")</f>
        <v>NA</v>
      </c>
      <c r="G59" s="23" t="str">
        <f>IFERROR(VLOOKUP(B59,AN_Commercial2024[],7,FALSE),"NA")</f>
        <v>NA</v>
      </c>
      <c r="H59" s="23" t="str">
        <f>IFERROR(VLOOKUP(B59,AN_Commercial2024[],8,FALSE),"NA")</f>
        <v>NA</v>
      </c>
      <c r="I59" s="23" t="str">
        <f>IFERROR(VLOOKUP(B59,AN_Commercial2024[],10,FALSE),"NA")</f>
        <v>NA</v>
      </c>
      <c r="J59" s="23" t="str">
        <f>IFERROR(VLOOKUP(B59,AN_Commercial2024[],11,FALSE),"NA")</f>
        <v>NA</v>
      </c>
      <c r="K59" s="23" t="str">
        <f>IFERROR(VLOOKUP(B59,AN_Commercial2024[],13,FALSE),"NA")</f>
        <v>NA</v>
      </c>
      <c r="L59" s="23" t="str">
        <f>IFERROR(VLOOKUP(B59,AN_Commercial2024[],14,FALSE),"NA")</f>
        <v>NA</v>
      </c>
      <c r="M59" s="23" t="str">
        <f>IFERROR(VLOOKUP(B59,AN_Commercial2024[],16,FALSE),"NA")</f>
        <v>NA</v>
      </c>
      <c r="N59" s="23" t="str">
        <f>IFERROR(VLOOKUP(B59,AN_Commercial2024[],17,FALSE),"NA")</f>
        <v>NA</v>
      </c>
      <c r="O59" s="23" t="str">
        <f>IFERROR(VLOOKUP(B59,AN_Commercial2024[],19,FALSE),"NA")</f>
        <v>NA</v>
      </c>
      <c r="P59" s="23" t="str">
        <f>IFERROR(VLOOKUP(B59,AN_Commercial2024[],20,FALSE),"NA")</f>
        <v>NA</v>
      </c>
      <c r="Q59" s="23" t="str">
        <f>IFERROR(VLOOKUP(B59,AN_Commercial2024[],22,FALSE),"NA")</f>
        <v>NA</v>
      </c>
      <c r="R59" s="23" t="str">
        <f>IFERROR(VLOOKUP(B59,AN_Commercial2024[],23,FALSE),"NA")</f>
        <v>NA</v>
      </c>
    </row>
    <row r="60" spans="2:18">
      <c r="B60" s="60">
        <v>117</v>
      </c>
      <c r="C60" s="24" t="s">
        <v>159</v>
      </c>
      <c r="D60" s="94" t="s">
        <v>44</v>
      </c>
      <c r="E60" s="23" t="str">
        <f>IFERROR(VLOOKUP(B60,AN_Commercial2024[],4,FALSE),"NA")</f>
        <v>NA</v>
      </c>
      <c r="F60" s="23" t="str">
        <f>IFERROR(VLOOKUP(B60,AN_Commercial2024[],5,FALSE),"NA")</f>
        <v>NA</v>
      </c>
      <c r="G60" s="23" t="str">
        <f>IFERROR(VLOOKUP(B60,AN_Commercial2024[],7,FALSE),"NA")</f>
        <v>NA</v>
      </c>
      <c r="H60" s="23" t="str">
        <f>IFERROR(VLOOKUP(B60,AN_Commercial2024[],8,FALSE),"NA")</f>
        <v>NA</v>
      </c>
      <c r="I60" s="23" t="str">
        <f>IFERROR(VLOOKUP(B60,AN_Commercial2024[],10,FALSE),"NA")</f>
        <v>NA</v>
      </c>
      <c r="J60" s="23" t="str">
        <f>IFERROR(VLOOKUP(B60,AN_Commercial2024[],11,FALSE),"NA")</f>
        <v>NA</v>
      </c>
      <c r="K60" s="23" t="str">
        <f>IFERROR(VLOOKUP(B60,AN_Commercial2024[],13,FALSE),"NA")</f>
        <v>NA</v>
      </c>
      <c r="L60" s="23" t="str">
        <f>IFERROR(VLOOKUP(B60,AN_Commercial2024[],14,FALSE),"NA")</f>
        <v>NA</v>
      </c>
      <c r="M60" s="23" t="str">
        <f>IFERROR(VLOOKUP(B60,AN_Commercial2024[],16,FALSE),"NA")</f>
        <v>NA</v>
      </c>
      <c r="N60" s="23" t="str">
        <f>IFERROR(VLOOKUP(B60,AN_Commercial2024[],17,FALSE),"NA")</f>
        <v>NA</v>
      </c>
      <c r="O60" s="23" t="str">
        <f>IFERROR(VLOOKUP(B60,AN_Commercial2024[],19,FALSE),"NA")</f>
        <v>NA</v>
      </c>
      <c r="P60" s="23" t="str">
        <f>IFERROR(VLOOKUP(B60,AN_Commercial2024[],20,FALSE),"NA")</f>
        <v>NA</v>
      </c>
      <c r="Q60" s="23" t="str">
        <f>IFERROR(VLOOKUP(B60,AN_Commercial2024[],22,FALSE),"NA")</f>
        <v>NA</v>
      </c>
      <c r="R60" s="23" t="str">
        <f>IFERROR(VLOOKUP(B60,AN_Commercial2024[],23,FALSE),"NA")</f>
        <v>NA</v>
      </c>
    </row>
    <row r="61" spans="2:18">
      <c r="B61" s="60">
        <v>118</v>
      </c>
      <c r="C61" s="24" t="s">
        <v>159</v>
      </c>
      <c r="D61" s="94" t="s">
        <v>45</v>
      </c>
      <c r="E61" s="23" t="str">
        <f>IFERROR(VLOOKUP(B61,AN_Commercial2024[],4,FALSE),"NA")</f>
        <v>NA</v>
      </c>
      <c r="F61" s="23" t="str">
        <f>IFERROR(VLOOKUP(B61,AN_Commercial2024[],5,FALSE),"NA")</f>
        <v>NA</v>
      </c>
      <c r="G61" s="23" t="str">
        <f>IFERROR(VLOOKUP(B61,AN_Commercial2024[],7,FALSE),"NA")</f>
        <v>NA</v>
      </c>
      <c r="H61" s="23" t="str">
        <f>IFERROR(VLOOKUP(B61,AN_Commercial2024[],8,FALSE),"NA")</f>
        <v>NA</v>
      </c>
      <c r="I61" s="23" t="str">
        <f>IFERROR(VLOOKUP(B61,AN_Commercial2024[],10,FALSE),"NA")</f>
        <v>NA</v>
      </c>
      <c r="J61" s="23" t="str">
        <f>IFERROR(VLOOKUP(B61,AN_Commercial2024[],11,FALSE),"NA")</f>
        <v>NA</v>
      </c>
      <c r="K61" s="23" t="str">
        <f>IFERROR(VLOOKUP(B61,AN_Commercial2024[],13,FALSE),"NA")</f>
        <v>NA</v>
      </c>
      <c r="L61" s="23" t="str">
        <f>IFERROR(VLOOKUP(B61,AN_Commercial2024[],14,FALSE),"NA")</f>
        <v>NA</v>
      </c>
      <c r="M61" s="23" t="str">
        <f>IFERROR(VLOOKUP(B61,AN_Commercial2024[],16,FALSE),"NA")</f>
        <v>NA</v>
      </c>
      <c r="N61" s="23" t="str">
        <f>IFERROR(VLOOKUP(B61,AN_Commercial2024[],17,FALSE),"NA")</f>
        <v>NA</v>
      </c>
      <c r="O61" s="23" t="str">
        <f>IFERROR(VLOOKUP(B61,AN_Commercial2024[],19,FALSE),"NA")</f>
        <v>NA</v>
      </c>
      <c r="P61" s="23" t="str">
        <f>IFERROR(VLOOKUP(B61,AN_Commercial2024[],20,FALSE),"NA")</f>
        <v>NA</v>
      </c>
      <c r="Q61" s="23" t="str">
        <f>IFERROR(VLOOKUP(B61,AN_Commercial2024[],22,FALSE),"NA")</f>
        <v>NA</v>
      </c>
      <c r="R61" s="23" t="str">
        <f>IFERROR(VLOOKUP(B61,AN_Commercial2024[],23,FALSE),"NA")</f>
        <v>NA</v>
      </c>
    </row>
    <row r="62" spans="2:18">
      <c r="B62" s="60">
        <v>119</v>
      </c>
      <c r="C62" s="24" t="s">
        <v>159</v>
      </c>
      <c r="D62" s="94" t="s">
        <v>46</v>
      </c>
      <c r="E62" s="23" t="str">
        <f>IFERROR(VLOOKUP(B62,AN_Commercial2024[],4,FALSE),"NA")</f>
        <v>NA</v>
      </c>
      <c r="F62" s="23" t="str">
        <f>IFERROR(VLOOKUP(B62,AN_Commercial2024[],5,FALSE),"NA")</f>
        <v>NA</v>
      </c>
      <c r="G62" s="23" t="str">
        <f>IFERROR(VLOOKUP(B62,AN_Commercial2024[],7,FALSE),"NA")</f>
        <v>NA</v>
      </c>
      <c r="H62" s="23" t="str">
        <f>IFERROR(VLOOKUP(B62,AN_Commercial2024[],8,FALSE),"NA")</f>
        <v>NA</v>
      </c>
      <c r="I62" s="23" t="str">
        <f>IFERROR(VLOOKUP(B62,AN_Commercial2024[],10,FALSE),"NA")</f>
        <v>NA</v>
      </c>
      <c r="J62" s="23" t="str">
        <f>IFERROR(VLOOKUP(B62,AN_Commercial2024[],11,FALSE),"NA")</f>
        <v>NA</v>
      </c>
      <c r="K62" s="23" t="str">
        <f>IFERROR(VLOOKUP(B62,AN_Commercial2024[],13,FALSE),"NA")</f>
        <v>NA</v>
      </c>
      <c r="L62" s="23" t="str">
        <f>IFERROR(VLOOKUP(B62,AN_Commercial2024[],14,FALSE),"NA")</f>
        <v>NA</v>
      </c>
      <c r="M62" s="23" t="str">
        <f>IFERROR(VLOOKUP(B62,AN_Commercial2024[],16,FALSE),"NA")</f>
        <v>NA</v>
      </c>
      <c r="N62" s="23" t="str">
        <f>IFERROR(VLOOKUP(B62,AN_Commercial2024[],17,FALSE),"NA")</f>
        <v>NA</v>
      </c>
      <c r="O62" s="23" t="str">
        <f>IFERROR(VLOOKUP(B62,AN_Commercial2024[],19,FALSE),"NA")</f>
        <v>NA</v>
      </c>
      <c r="P62" s="23" t="str">
        <f>IFERROR(VLOOKUP(B62,AN_Commercial2024[],20,FALSE),"NA")</f>
        <v>NA</v>
      </c>
      <c r="Q62" s="23" t="str">
        <f>IFERROR(VLOOKUP(B62,AN_Commercial2024[],22,FALSE),"NA")</f>
        <v>NA</v>
      </c>
      <c r="R62" s="23" t="str">
        <f>IFERROR(VLOOKUP(B62,AN_Commercial2024[],23,FALSE),"NA")</f>
        <v>NA</v>
      </c>
    </row>
    <row r="63" spans="2:18">
      <c r="B63" s="60">
        <v>120</v>
      </c>
      <c r="C63" s="24" t="s">
        <v>159</v>
      </c>
      <c r="D63" s="94" t="s">
        <v>47</v>
      </c>
      <c r="E63" s="23" t="str">
        <f>IFERROR(VLOOKUP(B63,AN_Commercial2024[],4,FALSE),"NA")</f>
        <v>NA</v>
      </c>
      <c r="F63" s="23" t="str">
        <f>IFERROR(VLOOKUP(B63,AN_Commercial2024[],5,FALSE),"NA")</f>
        <v>NA</v>
      </c>
      <c r="G63" s="23" t="str">
        <f>IFERROR(VLOOKUP(B63,AN_Commercial2024[],7,FALSE),"NA")</f>
        <v>NA</v>
      </c>
      <c r="H63" s="23" t="str">
        <f>IFERROR(VLOOKUP(B63,AN_Commercial2024[],8,FALSE),"NA")</f>
        <v>NA</v>
      </c>
      <c r="I63" s="23" t="str">
        <f>IFERROR(VLOOKUP(B63,AN_Commercial2024[],10,FALSE),"NA")</f>
        <v>NA</v>
      </c>
      <c r="J63" s="23" t="str">
        <f>IFERROR(VLOOKUP(B63,AN_Commercial2024[],11,FALSE),"NA")</f>
        <v>NA</v>
      </c>
      <c r="K63" s="23" t="str">
        <f>IFERROR(VLOOKUP(B63,AN_Commercial2024[],13,FALSE),"NA")</f>
        <v>NA</v>
      </c>
      <c r="L63" s="23" t="str">
        <f>IFERROR(VLOOKUP(B63,AN_Commercial2024[],14,FALSE),"NA")</f>
        <v>NA</v>
      </c>
      <c r="M63" s="23" t="str">
        <f>IFERROR(VLOOKUP(B63,AN_Commercial2024[],16,FALSE),"NA")</f>
        <v>NA</v>
      </c>
      <c r="N63" s="23" t="str">
        <f>IFERROR(VLOOKUP(B63,AN_Commercial2024[],17,FALSE),"NA")</f>
        <v>NA</v>
      </c>
      <c r="O63" s="23" t="str">
        <f>IFERROR(VLOOKUP(B63,AN_Commercial2024[],19,FALSE),"NA")</f>
        <v>NA</v>
      </c>
      <c r="P63" s="23" t="str">
        <f>IFERROR(VLOOKUP(B63,AN_Commercial2024[],20,FALSE),"NA")</f>
        <v>NA</v>
      </c>
      <c r="Q63" s="23" t="str">
        <f>IFERROR(VLOOKUP(B63,AN_Commercial2024[],22,FALSE),"NA")</f>
        <v>NA</v>
      </c>
      <c r="R63" s="23" t="str">
        <f>IFERROR(VLOOKUP(B63,AN_Commercial2024[],23,FALSE),"NA")</f>
        <v>NA</v>
      </c>
    </row>
    <row r="64" spans="2:18">
      <c r="B64" s="60">
        <v>121</v>
      </c>
      <c r="C64" s="24" t="s">
        <v>159</v>
      </c>
      <c r="D64" s="94" t="s">
        <v>48</v>
      </c>
      <c r="E64" s="23" t="str">
        <f>IFERROR(VLOOKUP(B64,AN_Commercial2024[],4,FALSE),"NA")</f>
        <v>NA</v>
      </c>
      <c r="F64" s="23" t="str">
        <f>IFERROR(VLOOKUP(B64,AN_Commercial2024[],5,FALSE),"NA")</f>
        <v>NA</v>
      </c>
      <c r="G64" s="23" t="str">
        <f>IFERROR(VLOOKUP(B64,AN_Commercial2024[],7,FALSE),"NA")</f>
        <v>NA</v>
      </c>
      <c r="H64" s="23" t="str">
        <f>IFERROR(VLOOKUP(B64,AN_Commercial2024[],8,FALSE),"NA")</f>
        <v>NA</v>
      </c>
      <c r="I64" s="23" t="str">
        <f>IFERROR(VLOOKUP(B64,AN_Commercial2024[],10,FALSE),"NA")</f>
        <v>NA</v>
      </c>
      <c r="J64" s="23" t="str">
        <f>IFERROR(VLOOKUP(B64,AN_Commercial2024[],11,FALSE),"NA")</f>
        <v>NA</v>
      </c>
      <c r="K64" s="23" t="str">
        <f>IFERROR(VLOOKUP(B64,AN_Commercial2024[],13,FALSE),"NA")</f>
        <v>NA</v>
      </c>
      <c r="L64" s="23" t="str">
        <f>IFERROR(VLOOKUP(B64,AN_Commercial2024[],14,FALSE),"NA")</f>
        <v>NA</v>
      </c>
      <c r="M64" s="23" t="str">
        <f>IFERROR(VLOOKUP(B64,AN_Commercial2024[],16,FALSE),"NA")</f>
        <v>NA</v>
      </c>
      <c r="N64" s="23" t="str">
        <f>IFERROR(VLOOKUP(B64,AN_Commercial2024[],17,FALSE),"NA")</f>
        <v>NA</v>
      </c>
      <c r="O64" s="23" t="str">
        <f>IFERROR(VLOOKUP(B64,AN_Commercial2024[],19,FALSE),"NA")</f>
        <v>NA</v>
      </c>
      <c r="P64" s="23" t="str">
        <f>IFERROR(VLOOKUP(B64,AN_Commercial2024[],20,FALSE),"NA")</f>
        <v>NA</v>
      </c>
      <c r="Q64" s="23" t="str">
        <f>IFERROR(VLOOKUP(B64,AN_Commercial2024[],22,FALSE),"NA")</f>
        <v>NA</v>
      </c>
      <c r="R64" s="23" t="str">
        <f>IFERROR(VLOOKUP(B64,AN_Commercial2024[],23,FALSE),"NA")</f>
        <v>NA</v>
      </c>
    </row>
    <row r="65" spans="2:18">
      <c r="B65" s="60">
        <v>122</v>
      </c>
      <c r="C65" s="24" t="s">
        <v>159</v>
      </c>
      <c r="D65" s="94" t="s">
        <v>49</v>
      </c>
      <c r="E65" s="23" t="str">
        <f>IFERROR(VLOOKUP(B65,AN_Commercial2024[],4,FALSE),"NA")</f>
        <v>NA</v>
      </c>
      <c r="F65" s="23" t="str">
        <f>IFERROR(VLOOKUP(B65,AN_Commercial2024[],5,FALSE),"NA")</f>
        <v>NA</v>
      </c>
      <c r="G65" s="23" t="str">
        <f>IFERROR(VLOOKUP(B65,AN_Commercial2024[],7,FALSE),"NA")</f>
        <v>NA</v>
      </c>
      <c r="H65" s="23" t="str">
        <f>IFERROR(VLOOKUP(B65,AN_Commercial2024[],8,FALSE),"NA")</f>
        <v>NA</v>
      </c>
      <c r="I65" s="23" t="str">
        <f>IFERROR(VLOOKUP(B65,AN_Commercial2024[],10,FALSE),"NA")</f>
        <v>NA</v>
      </c>
      <c r="J65" s="23" t="str">
        <f>IFERROR(VLOOKUP(B65,AN_Commercial2024[],11,FALSE),"NA")</f>
        <v>NA</v>
      </c>
      <c r="K65" s="23" t="str">
        <f>IFERROR(VLOOKUP(B65,AN_Commercial2024[],13,FALSE),"NA")</f>
        <v>NA</v>
      </c>
      <c r="L65" s="23" t="str">
        <f>IFERROR(VLOOKUP(B65,AN_Commercial2024[],14,FALSE),"NA")</f>
        <v>NA</v>
      </c>
      <c r="M65" s="23" t="str">
        <f>IFERROR(VLOOKUP(B65,AN_Commercial2024[],16,FALSE),"NA")</f>
        <v>NA</v>
      </c>
      <c r="N65" s="23" t="str">
        <f>IFERROR(VLOOKUP(B65,AN_Commercial2024[],17,FALSE),"NA")</f>
        <v>NA</v>
      </c>
      <c r="O65" s="23" t="str">
        <f>IFERROR(VLOOKUP(B65,AN_Commercial2024[],19,FALSE),"NA")</f>
        <v>NA</v>
      </c>
      <c r="P65" s="23" t="str">
        <f>IFERROR(VLOOKUP(B65,AN_Commercial2024[],20,FALSE),"NA")</f>
        <v>NA</v>
      </c>
      <c r="Q65" s="23" t="str">
        <f>IFERROR(VLOOKUP(B65,AN_Commercial2024[],22,FALSE),"NA")</f>
        <v>NA</v>
      </c>
      <c r="R65" s="23" t="str">
        <f>IFERROR(VLOOKUP(B65,AN_Commercial2024[],23,FALSE),"NA")</f>
        <v>NA</v>
      </c>
    </row>
    <row r="66" spans="2:18">
      <c r="B66" s="60">
        <v>123</v>
      </c>
      <c r="C66" s="24" t="s">
        <v>159</v>
      </c>
      <c r="D66" s="94" t="s">
        <v>50</v>
      </c>
      <c r="E66" s="23" t="str">
        <f>IFERROR(VLOOKUP(B66,AN_Commercial2024[],4,FALSE),"NA")</f>
        <v>NA</v>
      </c>
      <c r="F66" s="23" t="str">
        <f>IFERROR(VLOOKUP(B66,AN_Commercial2024[],5,FALSE),"NA")</f>
        <v>NA</v>
      </c>
      <c r="G66" s="23" t="str">
        <f>IFERROR(VLOOKUP(B66,AN_Commercial2024[],7,FALSE),"NA")</f>
        <v>NA</v>
      </c>
      <c r="H66" s="23" t="str">
        <f>IFERROR(VLOOKUP(B66,AN_Commercial2024[],8,FALSE),"NA")</f>
        <v>NA</v>
      </c>
      <c r="I66" s="23" t="str">
        <f>IFERROR(VLOOKUP(B66,AN_Commercial2024[],10,FALSE),"NA")</f>
        <v>NA</v>
      </c>
      <c r="J66" s="23" t="str">
        <f>IFERROR(VLOOKUP(B66,AN_Commercial2024[],11,FALSE),"NA")</f>
        <v>NA</v>
      </c>
      <c r="K66" s="23" t="str">
        <f>IFERROR(VLOOKUP(B66,AN_Commercial2024[],13,FALSE),"NA")</f>
        <v>NA</v>
      </c>
      <c r="L66" s="23" t="str">
        <f>IFERROR(VLOOKUP(B66,AN_Commercial2024[],14,FALSE),"NA")</f>
        <v>NA</v>
      </c>
      <c r="M66" s="23" t="str">
        <f>IFERROR(VLOOKUP(B66,AN_Commercial2024[],16,FALSE),"NA")</f>
        <v>NA</v>
      </c>
      <c r="N66" s="23" t="str">
        <f>IFERROR(VLOOKUP(B66,AN_Commercial2024[],17,FALSE),"NA")</f>
        <v>NA</v>
      </c>
      <c r="O66" s="23" t="str">
        <f>IFERROR(VLOOKUP(B66,AN_Commercial2024[],19,FALSE),"NA")</f>
        <v>NA</v>
      </c>
      <c r="P66" s="23" t="str">
        <f>IFERROR(VLOOKUP(B66,AN_Commercial2024[],20,FALSE),"NA")</f>
        <v>NA</v>
      </c>
      <c r="Q66" s="23" t="str">
        <f>IFERROR(VLOOKUP(B66,AN_Commercial2024[],22,FALSE),"NA")</f>
        <v>NA</v>
      </c>
      <c r="R66" s="23" t="str">
        <f>IFERROR(VLOOKUP(B66,AN_Commercial2024[],23,FALSE),"NA")</f>
        <v>NA</v>
      </c>
    </row>
    <row r="67" spans="2:18">
      <c r="B67" s="60">
        <v>124</v>
      </c>
      <c r="C67" s="24" t="s">
        <v>159</v>
      </c>
      <c r="D67" s="94" t="s">
        <v>51</v>
      </c>
      <c r="E67" s="23" t="str">
        <f>IFERROR(VLOOKUP(B67,AN_Commercial2024[],4,FALSE),"NA")</f>
        <v>NA</v>
      </c>
      <c r="F67" s="23" t="str">
        <f>IFERROR(VLOOKUP(B67,AN_Commercial2024[],5,FALSE),"NA")</f>
        <v>NA</v>
      </c>
      <c r="G67" s="23" t="str">
        <f>IFERROR(VLOOKUP(B67,AN_Commercial2024[],7,FALSE),"NA")</f>
        <v>NA</v>
      </c>
      <c r="H67" s="23" t="str">
        <f>IFERROR(VLOOKUP(B67,AN_Commercial2024[],8,FALSE),"NA")</f>
        <v>NA</v>
      </c>
      <c r="I67" s="23" t="str">
        <f>IFERROR(VLOOKUP(B67,AN_Commercial2024[],10,FALSE),"NA")</f>
        <v>NA</v>
      </c>
      <c r="J67" s="23" t="str">
        <f>IFERROR(VLOOKUP(B67,AN_Commercial2024[],11,FALSE),"NA")</f>
        <v>NA</v>
      </c>
      <c r="K67" s="23" t="str">
        <f>IFERROR(VLOOKUP(B67,AN_Commercial2024[],13,FALSE),"NA")</f>
        <v>NA</v>
      </c>
      <c r="L67" s="23" t="str">
        <f>IFERROR(VLOOKUP(B67,AN_Commercial2024[],14,FALSE),"NA")</f>
        <v>NA</v>
      </c>
      <c r="M67" s="23" t="str">
        <f>IFERROR(VLOOKUP(B67,AN_Commercial2024[],16,FALSE),"NA")</f>
        <v>NA</v>
      </c>
      <c r="N67" s="23" t="str">
        <f>IFERROR(VLOOKUP(B67,AN_Commercial2024[],17,FALSE),"NA")</f>
        <v>NA</v>
      </c>
      <c r="O67" s="23" t="str">
        <f>IFERROR(VLOOKUP(B67,AN_Commercial2024[],19,FALSE),"NA")</f>
        <v>NA</v>
      </c>
      <c r="P67" s="23" t="str">
        <f>IFERROR(VLOOKUP(B67,AN_Commercial2024[],20,FALSE),"NA")</f>
        <v>NA</v>
      </c>
      <c r="Q67" s="23" t="str">
        <f>IFERROR(VLOOKUP(B67,AN_Commercial2024[],22,FALSE),"NA")</f>
        <v>NA</v>
      </c>
      <c r="R67" s="23" t="str">
        <f>IFERROR(VLOOKUP(B67,AN_Commercial2024[],23,FALSE),"NA")</f>
        <v>NA</v>
      </c>
    </row>
    <row r="68" spans="2:18">
      <c r="B68" s="60">
        <v>125</v>
      </c>
      <c r="C68" s="24" t="s">
        <v>159</v>
      </c>
      <c r="D68" s="94" t="s">
        <v>52</v>
      </c>
      <c r="E68" s="23" t="str">
        <f>IFERROR(VLOOKUP(B68,AN_Commercial2024[],4,FALSE),"NA")</f>
        <v>NA</v>
      </c>
      <c r="F68" s="23" t="str">
        <f>IFERROR(VLOOKUP(B68,AN_Commercial2024[],5,FALSE),"NA")</f>
        <v>NA</v>
      </c>
      <c r="G68" s="23" t="str">
        <f>IFERROR(VLOOKUP(B68,AN_Commercial2024[],7,FALSE),"NA")</f>
        <v>NA</v>
      </c>
      <c r="H68" s="23" t="str">
        <f>IFERROR(VLOOKUP(B68,AN_Commercial2024[],8,FALSE),"NA")</f>
        <v>NA</v>
      </c>
      <c r="I68" s="23" t="str">
        <f>IFERROR(VLOOKUP(B68,AN_Commercial2024[],10,FALSE),"NA")</f>
        <v>NA</v>
      </c>
      <c r="J68" s="23" t="str">
        <f>IFERROR(VLOOKUP(B68,AN_Commercial2024[],11,FALSE),"NA")</f>
        <v>NA</v>
      </c>
      <c r="K68" s="23" t="str">
        <f>IFERROR(VLOOKUP(B68,AN_Commercial2024[],13,FALSE),"NA")</f>
        <v>NA</v>
      </c>
      <c r="L68" s="23" t="str">
        <f>IFERROR(VLOOKUP(B68,AN_Commercial2024[],14,FALSE),"NA")</f>
        <v>NA</v>
      </c>
      <c r="M68" s="23" t="str">
        <f>IFERROR(VLOOKUP(B68,AN_Commercial2024[],16,FALSE),"NA")</f>
        <v>NA</v>
      </c>
      <c r="N68" s="23" t="str">
        <f>IFERROR(VLOOKUP(B68,AN_Commercial2024[],17,FALSE),"NA")</f>
        <v>NA</v>
      </c>
      <c r="O68" s="23" t="str">
        <f>IFERROR(VLOOKUP(B68,AN_Commercial2024[],19,FALSE),"NA")</f>
        <v>NA</v>
      </c>
      <c r="P68" s="23" t="str">
        <f>IFERROR(VLOOKUP(B68,AN_Commercial2024[],20,FALSE),"NA")</f>
        <v>NA</v>
      </c>
      <c r="Q68" s="23" t="str">
        <f>IFERROR(VLOOKUP(B68,AN_Commercial2024[],22,FALSE),"NA")</f>
        <v>NA</v>
      </c>
      <c r="R68" s="23" t="str">
        <f>IFERROR(VLOOKUP(B68,AN_Commercial2024[],23,FALSE),"NA")</f>
        <v>NA</v>
      </c>
    </row>
    <row r="69" spans="2:18">
      <c r="B69" s="60">
        <v>126</v>
      </c>
      <c r="C69" s="24" t="s">
        <v>159</v>
      </c>
      <c r="D69" s="94" t="s">
        <v>53</v>
      </c>
      <c r="E69" s="23" t="str">
        <f>IFERROR(VLOOKUP(B69,AN_Commercial2024[],4,FALSE),"NA")</f>
        <v>NA</v>
      </c>
      <c r="F69" s="23" t="str">
        <f>IFERROR(VLOOKUP(B69,AN_Commercial2024[],5,FALSE),"NA")</f>
        <v>NA</v>
      </c>
      <c r="G69" s="23" t="str">
        <f>IFERROR(VLOOKUP(B69,AN_Commercial2024[],7,FALSE),"NA")</f>
        <v>NA</v>
      </c>
      <c r="H69" s="23" t="str">
        <f>IFERROR(VLOOKUP(B69,AN_Commercial2024[],8,FALSE),"NA")</f>
        <v>NA</v>
      </c>
      <c r="I69" s="23" t="str">
        <f>IFERROR(VLOOKUP(B69,AN_Commercial2024[],10,FALSE),"NA")</f>
        <v>NA</v>
      </c>
      <c r="J69" s="23" t="str">
        <f>IFERROR(VLOOKUP(B69,AN_Commercial2024[],11,FALSE),"NA")</f>
        <v>NA</v>
      </c>
      <c r="K69" s="23" t="str">
        <f>IFERROR(VLOOKUP(B69,AN_Commercial2024[],13,FALSE),"NA")</f>
        <v>NA</v>
      </c>
      <c r="L69" s="23" t="str">
        <f>IFERROR(VLOOKUP(B69,AN_Commercial2024[],14,FALSE),"NA")</f>
        <v>NA</v>
      </c>
      <c r="M69" s="23" t="str">
        <f>IFERROR(VLOOKUP(B69,AN_Commercial2024[],16,FALSE),"NA")</f>
        <v>NA</v>
      </c>
      <c r="N69" s="23" t="str">
        <f>IFERROR(VLOOKUP(B69,AN_Commercial2024[],17,FALSE),"NA")</f>
        <v>NA</v>
      </c>
      <c r="O69" s="23" t="str">
        <f>IFERROR(VLOOKUP(B69,AN_Commercial2024[],19,FALSE),"NA")</f>
        <v>NA</v>
      </c>
      <c r="P69" s="23" t="str">
        <f>IFERROR(VLOOKUP(B69,AN_Commercial2024[],20,FALSE),"NA")</f>
        <v>NA</v>
      </c>
      <c r="Q69" s="23" t="str">
        <f>IFERROR(VLOOKUP(B69,AN_Commercial2024[],22,FALSE),"NA")</f>
        <v>NA</v>
      </c>
      <c r="R69" s="23" t="str">
        <f>IFERROR(VLOOKUP(B69,AN_Commercial2024[],23,FALSE),"NA")</f>
        <v>NA</v>
      </c>
    </row>
    <row r="70" spans="2:18">
      <c r="B70" s="60">
        <v>127</v>
      </c>
      <c r="C70" s="24" t="s">
        <v>159</v>
      </c>
      <c r="D70" s="94" t="s">
        <v>54</v>
      </c>
      <c r="E70" s="23" t="str">
        <f>IFERROR(VLOOKUP(B70,AN_Commercial2024[],4,FALSE),"NA")</f>
        <v>NA</v>
      </c>
      <c r="F70" s="23" t="str">
        <f>IFERROR(VLOOKUP(B70,AN_Commercial2024[],5,FALSE),"NA")</f>
        <v>NA</v>
      </c>
      <c r="G70" s="23" t="str">
        <f>IFERROR(VLOOKUP(B70,AN_Commercial2024[],7,FALSE),"NA")</f>
        <v>NA</v>
      </c>
      <c r="H70" s="23" t="str">
        <f>IFERROR(VLOOKUP(B70,AN_Commercial2024[],8,FALSE),"NA")</f>
        <v>NA</v>
      </c>
      <c r="I70" s="23" t="str">
        <f>IFERROR(VLOOKUP(B70,AN_Commercial2024[],10,FALSE),"NA")</f>
        <v>NA</v>
      </c>
      <c r="J70" s="23" t="str">
        <f>IFERROR(VLOOKUP(B70,AN_Commercial2024[],11,FALSE),"NA")</f>
        <v>NA</v>
      </c>
      <c r="K70" s="23" t="str">
        <f>IFERROR(VLOOKUP(B70,AN_Commercial2024[],13,FALSE),"NA")</f>
        <v>NA</v>
      </c>
      <c r="L70" s="23" t="str">
        <f>IFERROR(VLOOKUP(B70,AN_Commercial2024[],14,FALSE),"NA")</f>
        <v>NA</v>
      </c>
      <c r="M70" s="23" t="str">
        <f>IFERROR(VLOOKUP(B70,AN_Commercial2024[],16,FALSE),"NA")</f>
        <v>NA</v>
      </c>
      <c r="N70" s="23" t="str">
        <f>IFERROR(VLOOKUP(B70,AN_Commercial2024[],17,FALSE),"NA")</f>
        <v>NA</v>
      </c>
      <c r="O70" s="23" t="str">
        <f>IFERROR(VLOOKUP(B70,AN_Commercial2024[],19,FALSE),"NA")</f>
        <v>NA</v>
      </c>
      <c r="P70" s="23" t="str">
        <f>IFERROR(VLOOKUP(B70,AN_Commercial2024[],20,FALSE),"NA")</f>
        <v>NA</v>
      </c>
      <c r="Q70" s="23" t="str">
        <f>IFERROR(VLOOKUP(B70,AN_Commercial2024[],22,FALSE),"NA")</f>
        <v>NA</v>
      </c>
      <c r="R70" s="23" t="str">
        <f>IFERROR(VLOOKUP(B70,AN_Commercial2024[],23,FALSE),"NA")</f>
        <v>NA</v>
      </c>
    </row>
    <row r="71" spans="2:18">
      <c r="B71" s="60">
        <v>128</v>
      </c>
      <c r="C71" s="24" t="s">
        <v>159</v>
      </c>
      <c r="D71" s="94" t="s">
        <v>55</v>
      </c>
      <c r="E71" s="23" t="str">
        <f>IFERROR(VLOOKUP(B71,AN_Commercial2024[],4,FALSE),"NA")</f>
        <v>NA</v>
      </c>
      <c r="F71" s="23" t="str">
        <f>IFERROR(VLOOKUP(B71,AN_Commercial2024[],5,FALSE),"NA")</f>
        <v>NA</v>
      </c>
      <c r="G71" s="23" t="str">
        <f>IFERROR(VLOOKUP(B71,AN_Commercial2024[],7,FALSE),"NA")</f>
        <v>NA</v>
      </c>
      <c r="H71" s="23" t="str">
        <f>IFERROR(VLOOKUP(B71,AN_Commercial2024[],8,FALSE),"NA")</f>
        <v>NA</v>
      </c>
      <c r="I71" s="23" t="str">
        <f>IFERROR(VLOOKUP(B71,AN_Commercial2024[],10,FALSE),"NA")</f>
        <v>NA</v>
      </c>
      <c r="J71" s="23" t="str">
        <f>IFERROR(VLOOKUP(B71,AN_Commercial2024[],11,FALSE),"NA")</f>
        <v>NA</v>
      </c>
      <c r="K71" s="23" t="str">
        <f>IFERROR(VLOOKUP(B71,AN_Commercial2024[],13,FALSE),"NA")</f>
        <v>NA</v>
      </c>
      <c r="L71" s="23" t="str">
        <f>IFERROR(VLOOKUP(B71,AN_Commercial2024[],14,FALSE),"NA")</f>
        <v>NA</v>
      </c>
      <c r="M71" s="23" t="str">
        <f>IFERROR(VLOOKUP(B71,AN_Commercial2024[],16,FALSE),"NA")</f>
        <v>NA</v>
      </c>
      <c r="N71" s="23" t="str">
        <f>IFERROR(VLOOKUP(B71,AN_Commercial2024[],17,FALSE),"NA")</f>
        <v>NA</v>
      </c>
      <c r="O71" s="23" t="str">
        <f>IFERROR(VLOOKUP(B71,AN_Commercial2024[],19,FALSE),"NA")</f>
        <v>NA</v>
      </c>
      <c r="P71" s="23" t="str">
        <f>IFERROR(VLOOKUP(B71,AN_Commercial2024[],20,FALSE),"NA")</f>
        <v>NA</v>
      </c>
      <c r="Q71" s="23" t="str">
        <f>IFERROR(VLOOKUP(B71,AN_Commercial2024[],22,FALSE),"NA")</f>
        <v>NA</v>
      </c>
      <c r="R71" s="23" t="str">
        <f>IFERROR(VLOOKUP(B71,AN_Commercial2024[],23,FALSE),"NA")</f>
        <v>NA</v>
      </c>
    </row>
    <row r="72" spans="2:18">
      <c r="B72" s="60">
        <v>129</v>
      </c>
      <c r="C72" s="24" t="s">
        <v>159</v>
      </c>
      <c r="D72" s="124" t="s">
        <v>56</v>
      </c>
      <c r="E72" s="23" t="str">
        <f>IFERROR(VLOOKUP(B72,AN_Commercial2024[],4,FALSE),"NA")</f>
        <v>NA</v>
      </c>
      <c r="F72" s="23" t="str">
        <f>IFERROR(VLOOKUP(B72,AN_Commercial2024[],5,FALSE),"NA")</f>
        <v>NA</v>
      </c>
      <c r="G72" s="23" t="str">
        <f>IFERROR(VLOOKUP(B72,AN_Commercial2024[],7,FALSE),"NA")</f>
        <v>NA</v>
      </c>
      <c r="H72" s="23" t="str">
        <f>IFERROR(VLOOKUP(B72,AN_Commercial2024[],8,FALSE),"NA")</f>
        <v>NA</v>
      </c>
      <c r="I72" s="23" t="str">
        <f>IFERROR(VLOOKUP(B72,AN_Commercial2024[],10,FALSE),"NA")</f>
        <v>NA</v>
      </c>
      <c r="J72" s="23" t="str">
        <f>IFERROR(VLOOKUP(B72,AN_Commercial2024[],11,FALSE),"NA")</f>
        <v>NA</v>
      </c>
      <c r="K72" s="23" t="str">
        <f>IFERROR(VLOOKUP(B72,AN_Commercial2024[],13,FALSE),"NA")</f>
        <v>NA</v>
      </c>
      <c r="L72" s="23" t="str">
        <f>IFERROR(VLOOKUP(B72,AN_Commercial2024[],14,FALSE),"NA")</f>
        <v>NA</v>
      </c>
      <c r="M72" s="23" t="str">
        <f>IFERROR(VLOOKUP(B72,AN_Commercial2024[],16,FALSE),"NA")</f>
        <v>NA</v>
      </c>
      <c r="N72" s="23" t="str">
        <f>IFERROR(VLOOKUP(B72,AN_Commercial2024[],17,FALSE),"NA")</f>
        <v>NA</v>
      </c>
      <c r="O72" s="23" t="str">
        <f>IFERROR(VLOOKUP(B72,AN_Commercial2024[],19,FALSE),"NA")</f>
        <v>NA</v>
      </c>
      <c r="P72" s="23" t="str">
        <f>IFERROR(VLOOKUP(B72,AN_Commercial2024[],20,FALSE),"NA")</f>
        <v>NA</v>
      </c>
      <c r="Q72" s="23" t="str">
        <f>IFERROR(VLOOKUP(B72,AN_Commercial2024[],22,FALSE),"NA")</f>
        <v>NA</v>
      </c>
      <c r="R72" s="23" t="str">
        <f>IFERROR(VLOOKUP(B72,AN_Commercial2024[],23,FALSE),"NA")</f>
        <v>NA</v>
      </c>
    </row>
    <row r="73" spans="2:18">
      <c r="B73" s="60">
        <v>130</v>
      </c>
      <c r="C73" s="24" t="s">
        <v>159</v>
      </c>
      <c r="D73" s="94" t="s">
        <v>57</v>
      </c>
      <c r="E73" s="23" t="str">
        <f>IFERROR(VLOOKUP(B73,AN_Commercial2024[],4,FALSE),"NA")</f>
        <v>NA</v>
      </c>
      <c r="F73" s="23" t="str">
        <f>IFERROR(VLOOKUP(B73,AN_Commercial2024[],5,FALSE),"NA")</f>
        <v>NA</v>
      </c>
      <c r="G73" s="23" t="str">
        <f>IFERROR(VLOOKUP(B73,AN_Commercial2024[],7,FALSE),"NA")</f>
        <v>NA</v>
      </c>
      <c r="H73" s="23" t="str">
        <f>IFERROR(VLOOKUP(B73,AN_Commercial2024[],8,FALSE),"NA")</f>
        <v>NA</v>
      </c>
      <c r="I73" s="23" t="str">
        <f>IFERROR(VLOOKUP(B73,AN_Commercial2024[],10,FALSE),"NA")</f>
        <v>NA</v>
      </c>
      <c r="J73" s="23" t="str">
        <f>IFERROR(VLOOKUP(B73,AN_Commercial2024[],11,FALSE),"NA")</f>
        <v>NA</v>
      </c>
      <c r="K73" s="23" t="str">
        <f>IFERROR(VLOOKUP(B73,AN_Commercial2024[],13,FALSE),"NA")</f>
        <v>NA</v>
      </c>
      <c r="L73" s="23" t="str">
        <f>IFERROR(VLOOKUP(B73,AN_Commercial2024[],14,FALSE),"NA")</f>
        <v>NA</v>
      </c>
      <c r="M73" s="23" t="str">
        <f>IFERROR(VLOOKUP(B73,AN_Commercial2024[],16,FALSE),"NA")</f>
        <v>NA</v>
      </c>
      <c r="N73" s="23" t="str">
        <f>IFERROR(VLOOKUP(B73,AN_Commercial2024[],17,FALSE),"NA")</f>
        <v>NA</v>
      </c>
      <c r="O73" s="23" t="str">
        <f>IFERROR(VLOOKUP(B73,AN_Commercial2024[],19,FALSE),"NA")</f>
        <v>NA</v>
      </c>
      <c r="P73" s="23" t="str">
        <f>IFERROR(VLOOKUP(B73,AN_Commercial2024[],20,FALSE),"NA")</f>
        <v>NA</v>
      </c>
      <c r="Q73" s="23" t="str">
        <f>IFERROR(VLOOKUP(B73,AN_Commercial2024[],22,FALSE),"NA")</f>
        <v>NA</v>
      </c>
      <c r="R73" s="23" t="str">
        <f>IFERROR(VLOOKUP(B73,AN_Commercial2024[],23,FALSE),"NA")</f>
        <v>NA</v>
      </c>
    </row>
    <row r="74" spans="2:18">
      <c r="B74" s="60">
        <v>131</v>
      </c>
      <c r="C74" s="24" t="s">
        <v>159</v>
      </c>
      <c r="D74" s="94" t="s">
        <v>58</v>
      </c>
      <c r="E74" s="23" t="str">
        <f>IFERROR(VLOOKUP(B74,AN_Commercial2024[],4,FALSE),"NA")</f>
        <v>NA</v>
      </c>
      <c r="F74" s="23" t="str">
        <f>IFERROR(VLOOKUP(B74,AN_Commercial2024[],5,FALSE),"NA")</f>
        <v>NA</v>
      </c>
      <c r="G74" s="23" t="str">
        <f>IFERROR(VLOOKUP(B74,AN_Commercial2024[],7,FALSE),"NA")</f>
        <v>NA</v>
      </c>
      <c r="H74" s="23" t="str">
        <f>IFERROR(VLOOKUP(B74,AN_Commercial2024[],8,FALSE),"NA")</f>
        <v>NA</v>
      </c>
      <c r="I74" s="23" t="str">
        <f>IFERROR(VLOOKUP(B74,AN_Commercial2024[],10,FALSE),"NA")</f>
        <v>NA</v>
      </c>
      <c r="J74" s="23" t="str">
        <f>IFERROR(VLOOKUP(B74,AN_Commercial2024[],11,FALSE),"NA")</f>
        <v>NA</v>
      </c>
      <c r="K74" s="23" t="str">
        <f>IFERROR(VLOOKUP(B74,AN_Commercial2024[],13,FALSE),"NA")</f>
        <v>NA</v>
      </c>
      <c r="L74" s="23" t="str">
        <f>IFERROR(VLOOKUP(B74,AN_Commercial2024[],14,FALSE),"NA")</f>
        <v>NA</v>
      </c>
      <c r="M74" s="23" t="str">
        <f>IFERROR(VLOOKUP(B74,AN_Commercial2024[],16,FALSE),"NA")</f>
        <v>NA</v>
      </c>
      <c r="N74" s="23" t="str">
        <f>IFERROR(VLOOKUP(B74,AN_Commercial2024[],17,FALSE),"NA")</f>
        <v>NA</v>
      </c>
      <c r="O74" s="23" t="str">
        <f>IFERROR(VLOOKUP(B74,AN_Commercial2024[],19,FALSE),"NA")</f>
        <v>NA</v>
      </c>
      <c r="P74" s="23" t="str">
        <f>IFERROR(VLOOKUP(B74,AN_Commercial2024[],20,FALSE),"NA")</f>
        <v>NA</v>
      </c>
      <c r="Q74" s="23" t="str">
        <f>IFERROR(VLOOKUP(B74,AN_Commercial2024[],22,FALSE),"NA")</f>
        <v>NA</v>
      </c>
      <c r="R74" s="23" t="str">
        <f>IFERROR(VLOOKUP(B74,AN_Commercial2024[],23,FALSE),"NA")</f>
        <v>NA</v>
      </c>
    </row>
    <row r="75" spans="2:18">
      <c r="B75" s="60">
        <v>132</v>
      </c>
      <c r="C75" s="24" t="s">
        <v>159</v>
      </c>
      <c r="D75" s="94" t="s">
        <v>59</v>
      </c>
      <c r="E75" s="23" t="str">
        <f>IFERROR(VLOOKUP(B75,AN_Commercial2024[],4,FALSE),"NA")</f>
        <v>NA</v>
      </c>
      <c r="F75" s="23" t="str">
        <f>IFERROR(VLOOKUP(B75,AN_Commercial2024[],5,FALSE),"NA")</f>
        <v>NA</v>
      </c>
      <c r="G75" s="23" t="str">
        <f>IFERROR(VLOOKUP(B75,AN_Commercial2024[],7,FALSE),"NA")</f>
        <v>NA</v>
      </c>
      <c r="H75" s="23" t="str">
        <f>IFERROR(VLOOKUP(B75,AN_Commercial2024[],8,FALSE),"NA")</f>
        <v>NA</v>
      </c>
      <c r="I75" s="23" t="str">
        <f>IFERROR(VLOOKUP(B75,AN_Commercial2024[],10,FALSE),"NA")</f>
        <v>NA</v>
      </c>
      <c r="J75" s="23" t="str">
        <f>IFERROR(VLOOKUP(B75,AN_Commercial2024[],11,FALSE),"NA")</f>
        <v>NA</v>
      </c>
      <c r="K75" s="23" t="str">
        <f>IFERROR(VLOOKUP(B75,AN_Commercial2024[],13,FALSE),"NA")</f>
        <v>NA</v>
      </c>
      <c r="L75" s="23" t="str">
        <f>IFERROR(VLOOKUP(B75,AN_Commercial2024[],14,FALSE),"NA")</f>
        <v>NA</v>
      </c>
      <c r="M75" s="23" t="str">
        <f>IFERROR(VLOOKUP(B75,AN_Commercial2024[],16,FALSE),"NA")</f>
        <v>NA</v>
      </c>
      <c r="N75" s="23" t="str">
        <f>IFERROR(VLOOKUP(B75,AN_Commercial2024[],17,FALSE),"NA")</f>
        <v>NA</v>
      </c>
      <c r="O75" s="23" t="str">
        <f>IFERROR(VLOOKUP(B75,AN_Commercial2024[],19,FALSE),"NA")</f>
        <v>NA</v>
      </c>
      <c r="P75" s="23" t="str">
        <f>IFERROR(VLOOKUP(B75,AN_Commercial2024[],20,FALSE),"NA")</f>
        <v>NA</v>
      </c>
      <c r="Q75" s="23" t="str">
        <f>IFERROR(VLOOKUP(B75,AN_Commercial2024[],22,FALSE),"NA")</f>
        <v>NA</v>
      </c>
      <c r="R75" s="23" t="str">
        <f>IFERROR(VLOOKUP(B75,AN_Commercial2024[],23,FALSE),"NA")</f>
        <v>NA</v>
      </c>
    </row>
    <row r="76" spans="2:18">
      <c r="B76" s="60">
        <v>133</v>
      </c>
      <c r="C76" s="24" t="s">
        <v>159</v>
      </c>
      <c r="D76" s="94" t="s">
        <v>60</v>
      </c>
      <c r="E76" s="23" t="str">
        <f>IFERROR(VLOOKUP(B76,AN_Commercial2024[],4,FALSE),"NA")</f>
        <v>NA</v>
      </c>
      <c r="F76" s="23" t="str">
        <f>IFERROR(VLOOKUP(B76,AN_Commercial2024[],5,FALSE),"NA")</f>
        <v>NA</v>
      </c>
      <c r="G76" s="23" t="str">
        <f>IFERROR(VLOOKUP(B76,AN_Commercial2024[],7,FALSE),"NA")</f>
        <v>NA</v>
      </c>
      <c r="H76" s="23" t="str">
        <f>IFERROR(VLOOKUP(B76,AN_Commercial2024[],8,FALSE),"NA")</f>
        <v>NA</v>
      </c>
      <c r="I76" s="23" t="str">
        <f>IFERROR(VLOOKUP(B76,AN_Commercial2024[],10,FALSE),"NA")</f>
        <v>NA</v>
      </c>
      <c r="J76" s="23" t="str">
        <f>IFERROR(VLOOKUP(B76,AN_Commercial2024[],11,FALSE),"NA")</f>
        <v>NA</v>
      </c>
      <c r="K76" s="23" t="str">
        <f>IFERROR(VLOOKUP(B76,AN_Commercial2024[],13,FALSE),"NA")</f>
        <v>NA</v>
      </c>
      <c r="L76" s="23" t="str">
        <f>IFERROR(VLOOKUP(B76,AN_Commercial2024[],14,FALSE),"NA")</f>
        <v>NA</v>
      </c>
      <c r="M76" s="23" t="str">
        <f>IFERROR(VLOOKUP(B76,AN_Commercial2024[],16,FALSE),"NA")</f>
        <v>NA</v>
      </c>
      <c r="N76" s="23" t="str">
        <f>IFERROR(VLOOKUP(B76,AN_Commercial2024[],17,FALSE),"NA")</f>
        <v>NA</v>
      </c>
      <c r="O76" s="23" t="str">
        <f>IFERROR(VLOOKUP(B76,AN_Commercial2024[],19,FALSE),"NA")</f>
        <v>NA</v>
      </c>
      <c r="P76" s="23" t="str">
        <f>IFERROR(VLOOKUP(B76,AN_Commercial2024[],20,FALSE),"NA")</f>
        <v>NA</v>
      </c>
      <c r="Q76" s="23" t="str">
        <f>IFERROR(VLOOKUP(B76,AN_Commercial2024[],22,FALSE),"NA")</f>
        <v>NA</v>
      </c>
      <c r="R76" s="23" t="str">
        <f>IFERROR(VLOOKUP(B76,AN_Commercial2024[],23,FALSE),"NA")</f>
        <v>NA</v>
      </c>
    </row>
    <row r="77" spans="2:18" ht="30">
      <c r="B77" s="60">
        <v>134</v>
      </c>
      <c r="C77" s="24" t="s">
        <v>159</v>
      </c>
      <c r="D77" s="94" t="s">
        <v>61</v>
      </c>
      <c r="E77" s="23" t="str">
        <f>IFERROR(VLOOKUP(B77,AN_Commercial2024[],4,FALSE),"NA")</f>
        <v>NA</v>
      </c>
      <c r="F77" s="23" t="str">
        <f>IFERROR(VLOOKUP(B77,AN_Commercial2024[],5,FALSE),"NA")</f>
        <v>NA</v>
      </c>
      <c r="G77" s="23" t="str">
        <f>IFERROR(VLOOKUP(B77,AN_Commercial2024[],7,FALSE),"NA")</f>
        <v>NA</v>
      </c>
      <c r="H77" s="23" t="str">
        <f>IFERROR(VLOOKUP(B77,AN_Commercial2024[],8,FALSE),"NA")</f>
        <v>NA</v>
      </c>
      <c r="I77" s="23" t="str">
        <f>IFERROR(VLOOKUP(B77,AN_Commercial2024[],10,FALSE),"NA")</f>
        <v>NA</v>
      </c>
      <c r="J77" s="23" t="str">
        <f>IFERROR(VLOOKUP(B77,AN_Commercial2024[],11,FALSE),"NA")</f>
        <v>NA</v>
      </c>
      <c r="K77" s="23" t="str">
        <f>IFERROR(VLOOKUP(B77,AN_Commercial2024[],13,FALSE),"NA")</f>
        <v>NA</v>
      </c>
      <c r="L77" s="23" t="str">
        <f>IFERROR(VLOOKUP(B77,AN_Commercial2024[],14,FALSE),"NA")</f>
        <v>NA</v>
      </c>
      <c r="M77" s="23" t="str">
        <f>IFERROR(VLOOKUP(B77,AN_Commercial2024[],16,FALSE),"NA")</f>
        <v>NA</v>
      </c>
      <c r="N77" s="23" t="str">
        <f>IFERROR(VLOOKUP(B77,AN_Commercial2024[],17,FALSE),"NA")</f>
        <v>NA</v>
      </c>
      <c r="O77" s="23" t="str">
        <f>IFERROR(VLOOKUP(B77,AN_Commercial2024[],19,FALSE),"NA")</f>
        <v>NA</v>
      </c>
      <c r="P77" s="23" t="str">
        <f>IFERROR(VLOOKUP(B77,AN_Commercial2024[],20,FALSE),"NA")</f>
        <v>NA</v>
      </c>
      <c r="Q77" s="23" t="str">
        <f>IFERROR(VLOOKUP(B77,AN_Commercial2024[],22,FALSE),"NA")</f>
        <v>NA</v>
      </c>
      <c r="R77" s="23" t="str">
        <f>IFERROR(VLOOKUP(B77,AN_Commercial2024[],23,FALSE),"NA")</f>
        <v>NA</v>
      </c>
    </row>
    <row r="78" spans="2:18">
      <c r="B78" s="61"/>
      <c r="D78" s="62"/>
    </row>
    <row r="79" spans="2:18">
      <c r="B79" s="12" t="s">
        <v>162</v>
      </c>
      <c r="C79" s="64"/>
    </row>
    <row r="80" spans="2:18">
      <c r="B80" s="11" t="s">
        <v>152</v>
      </c>
      <c r="C80" s="65"/>
    </row>
    <row r="81" spans="2:6">
      <c r="B81" s="145" t="s">
        <v>27</v>
      </c>
      <c r="C81" s="143" t="s">
        <v>156</v>
      </c>
      <c r="D81" s="143" t="s">
        <v>157</v>
      </c>
      <c r="E81" s="140">
        <v>2024</v>
      </c>
      <c r="F81" s="141"/>
    </row>
    <row r="82" spans="2:6" ht="60">
      <c r="B82" s="146"/>
      <c r="C82" s="144"/>
      <c r="D82" s="144"/>
      <c r="E82" s="59" t="s">
        <v>74</v>
      </c>
      <c r="F82" s="59" t="s">
        <v>81</v>
      </c>
    </row>
    <row r="83" spans="2:6" ht="30">
      <c r="B83" s="24">
        <v>101</v>
      </c>
      <c r="C83" s="24" t="s">
        <v>163</v>
      </c>
      <c r="D83" s="94" t="s">
        <v>29</v>
      </c>
      <c r="E83" s="7" t="str">
        <f>IFERROR(VLOOKUP(B83,AN_MA_2024[],6,FALSE),"NA")</f>
        <v>NA</v>
      </c>
      <c r="F83" s="7" t="str">
        <f>IFERROR(VLOOKUP(B83,AN_MA_2024[],9,FALSE),"NA")</f>
        <v>NA</v>
      </c>
    </row>
    <row r="84" spans="2:6">
      <c r="B84" s="24">
        <v>102</v>
      </c>
      <c r="C84" s="24" t="s">
        <v>163</v>
      </c>
      <c r="D84" s="94" t="s">
        <v>30</v>
      </c>
      <c r="E84" s="7" t="str">
        <f>IFERROR(VLOOKUP(B84,AN_MA_2024[],6,FALSE),"NA")</f>
        <v>NA</v>
      </c>
      <c r="F84" s="7" t="str">
        <f>IFERROR(VLOOKUP(B84,AN_MA_2024[],9,FALSE),"NA")</f>
        <v>NA</v>
      </c>
    </row>
    <row r="85" spans="2:6">
      <c r="B85" s="24">
        <v>103</v>
      </c>
      <c r="C85" s="24" t="s">
        <v>163</v>
      </c>
      <c r="D85" s="94" t="s">
        <v>31</v>
      </c>
      <c r="E85" s="7" t="str">
        <f>IFERROR(VLOOKUP(B85,AN_MA_2024[],6,FALSE),"NA")</f>
        <v>NA</v>
      </c>
      <c r="F85" s="7" t="str">
        <f>IFERROR(VLOOKUP(B85,AN_MA_2024[],9,FALSE),"NA")</f>
        <v>NA</v>
      </c>
    </row>
    <row r="86" spans="2:6">
      <c r="B86" s="24">
        <v>104</v>
      </c>
      <c r="C86" s="24" t="s">
        <v>163</v>
      </c>
      <c r="D86" s="94" t="s">
        <v>32</v>
      </c>
      <c r="E86" s="7" t="str">
        <f>IFERROR(VLOOKUP(B86,AN_MA_2024[],6,FALSE),"NA")</f>
        <v>NA</v>
      </c>
      <c r="F86" s="7" t="str">
        <f>IFERROR(VLOOKUP(B86,AN_MA_2024[],9,FALSE),"NA")</f>
        <v>NA</v>
      </c>
    </row>
    <row r="87" spans="2:6">
      <c r="B87" s="24">
        <v>106</v>
      </c>
      <c r="C87" s="24" t="s">
        <v>163</v>
      </c>
      <c r="D87" s="94" t="s">
        <v>34</v>
      </c>
      <c r="E87" s="7" t="str">
        <f>IFERROR(VLOOKUP(B87,AN_MA_2024[],6,FALSE),"NA")</f>
        <v>NA</v>
      </c>
      <c r="F87" s="7" t="str">
        <f>IFERROR(VLOOKUP(B87,AN_MA_2024[],9,FALSE),"NA")</f>
        <v>NA</v>
      </c>
    </row>
    <row r="88" spans="2:6" ht="30.75">
      <c r="B88" s="24">
        <v>107</v>
      </c>
      <c r="C88" s="24" t="s">
        <v>163</v>
      </c>
      <c r="D88" s="94" t="s">
        <v>35</v>
      </c>
      <c r="E88" s="7" t="str">
        <f>IFERROR(VLOOKUP(B88,AN_MA_2024[],6,FALSE),"NA")</f>
        <v>NA</v>
      </c>
      <c r="F88" s="7" t="str">
        <f>IFERROR(VLOOKUP(B88,AN_MA_2024[],9,FALSE),"NA")</f>
        <v>NA</v>
      </c>
    </row>
    <row r="89" spans="2:6" ht="45">
      <c r="B89" s="60">
        <v>108</v>
      </c>
      <c r="C89" s="24" t="s">
        <v>163</v>
      </c>
      <c r="D89" s="94" t="s">
        <v>36</v>
      </c>
      <c r="E89" s="7" t="str">
        <f>IFERROR(VLOOKUP(B89,AN_MA_2024[],6,FALSE),"NA")</f>
        <v>NA</v>
      </c>
      <c r="F89" s="7" t="str">
        <f>IFERROR(VLOOKUP(B89,AN_MA_2024[],9,FALSE),"NA")</f>
        <v>NA</v>
      </c>
    </row>
    <row r="90" spans="2:6" ht="30.75">
      <c r="B90" s="60">
        <v>109</v>
      </c>
      <c r="C90" s="24" t="s">
        <v>163</v>
      </c>
      <c r="D90" s="94" t="s">
        <v>37</v>
      </c>
      <c r="E90" s="7" t="str">
        <f>IFERROR(VLOOKUP(B90,AN_MA_2024[],6,FALSE),"NA")</f>
        <v>NA</v>
      </c>
      <c r="F90" s="7" t="str">
        <f>IFERROR(VLOOKUP(B90,AN_MA_2024[],9,FALSE),"NA")</f>
        <v>NA</v>
      </c>
    </row>
    <row r="91" spans="2:6">
      <c r="B91" s="60">
        <v>110</v>
      </c>
      <c r="C91" s="24" t="s">
        <v>163</v>
      </c>
      <c r="D91" s="94" t="s">
        <v>38</v>
      </c>
      <c r="E91" s="7" t="str">
        <f>IFERROR(VLOOKUP(B91,AN_MA_2024[],6,FALSE),"NA")</f>
        <v>NA</v>
      </c>
      <c r="F91" s="7" t="str">
        <f>IFERROR(VLOOKUP(B91,AN_MA_2024[],9,FALSE),"NA")</f>
        <v>NA</v>
      </c>
    </row>
    <row r="92" spans="2:6">
      <c r="B92" s="60">
        <v>112</v>
      </c>
      <c r="C92" s="24" t="s">
        <v>163</v>
      </c>
      <c r="D92" s="94" t="s">
        <v>39</v>
      </c>
      <c r="E92" s="7" t="str">
        <f>IFERROR(VLOOKUP(B92,AN_MA_2024[],6,FALSE),"NA")</f>
        <v>NA</v>
      </c>
      <c r="F92" s="7" t="str">
        <f>IFERROR(VLOOKUP(B92,AN_MA_2024[],9,FALSE),"NA")</f>
        <v>NA</v>
      </c>
    </row>
    <row r="93" spans="2:6">
      <c r="B93" s="60">
        <v>113</v>
      </c>
      <c r="C93" s="24" t="s">
        <v>163</v>
      </c>
      <c r="D93" s="94" t="s">
        <v>40</v>
      </c>
      <c r="E93" s="7" t="str">
        <f>IFERROR(VLOOKUP(B93,AN_MA_2024[],6,FALSE),"NA")</f>
        <v>NA</v>
      </c>
      <c r="F93" s="7" t="str">
        <f>IFERROR(VLOOKUP(B93,AN_MA_2024[],9,FALSE),"NA")</f>
        <v>NA</v>
      </c>
    </row>
    <row r="94" spans="2:6" ht="30">
      <c r="B94" s="60">
        <v>114</v>
      </c>
      <c r="C94" s="24" t="s">
        <v>163</v>
      </c>
      <c r="D94" s="94" t="s">
        <v>41</v>
      </c>
      <c r="E94" s="7" t="str">
        <f>IFERROR(VLOOKUP(B94,AN_MA_2024[],6,FALSE),"NA")</f>
        <v>NA</v>
      </c>
      <c r="F94" s="7" t="str">
        <f>IFERROR(VLOOKUP(B94,AN_MA_2024[],9,FALSE),"NA")</f>
        <v>NA</v>
      </c>
    </row>
    <row r="95" spans="2:6">
      <c r="B95" s="60">
        <v>115</v>
      </c>
      <c r="C95" s="24" t="s">
        <v>163</v>
      </c>
      <c r="D95" s="94" t="s">
        <v>42</v>
      </c>
      <c r="E95" s="7" t="str">
        <f>IFERROR(VLOOKUP(B95,AN_MA_2024[],6,FALSE),"NA")</f>
        <v>NA</v>
      </c>
      <c r="F95" s="7" t="str">
        <f>IFERROR(VLOOKUP(B95,AN_MA_2024[],9,FALSE),"NA")</f>
        <v>NA</v>
      </c>
    </row>
    <row r="96" spans="2:6">
      <c r="B96" s="60">
        <v>116</v>
      </c>
      <c r="C96" s="24" t="s">
        <v>163</v>
      </c>
      <c r="D96" s="94" t="s">
        <v>43</v>
      </c>
      <c r="E96" s="7" t="str">
        <f>IFERROR(VLOOKUP(B96,AN_MA_2024[],6,FALSE),"NA")</f>
        <v>NA</v>
      </c>
      <c r="F96" s="7" t="str">
        <f>IFERROR(VLOOKUP(B96,AN_MA_2024[],9,FALSE),"NA")</f>
        <v>NA</v>
      </c>
    </row>
    <row r="97" spans="2:6">
      <c r="B97" s="60">
        <v>117</v>
      </c>
      <c r="C97" s="24" t="s">
        <v>163</v>
      </c>
      <c r="D97" s="94" t="s">
        <v>44</v>
      </c>
      <c r="E97" s="7" t="str">
        <f>IFERROR(VLOOKUP(B97,AN_MA_2024[],6,FALSE),"NA")</f>
        <v>NA</v>
      </c>
      <c r="F97" s="7" t="str">
        <f>IFERROR(VLOOKUP(B97,AN_MA_2024[],9,FALSE),"NA")</f>
        <v>NA</v>
      </c>
    </row>
    <row r="98" spans="2:6">
      <c r="B98" s="60">
        <v>118</v>
      </c>
      <c r="C98" s="24" t="s">
        <v>163</v>
      </c>
      <c r="D98" s="94" t="s">
        <v>45</v>
      </c>
      <c r="E98" s="7" t="str">
        <f>IFERROR(VLOOKUP(B98,AN_MA_2024[],6,FALSE),"NA")</f>
        <v>NA</v>
      </c>
      <c r="F98" s="7" t="str">
        <f>IFERROR(VLOOKUP(B98,AN_MA_2024[],9,FALSE),"NA")</f>
        <v>NA</v>
      </c>
    </row>
    <row r="99" spans="2:6">
      <c r="B99" s="60">
        <v>119</v>
      </c>
      <c r="C99" s="24" t="s">
        <v>163</v>
      </c>
      <c r="D99" s="94" t="s">
        <v>46</v>
      </c>
      <c r="E99" s="7" t="str">
        <f>IFERROR(VLOOKUP(B99,AN_MA_2024[],6,FALSE),"NA")</f>
        <v>NA</v>
      </c>
      <c r="F99" s="7" t="str">
        <f>IFERROR(VLOOKUP(B99,AN_MA_2024[],9,FALSE),"NA")</f>
        <v>NA</v>
      </c>
    </row>
    <row r="100" spans="2:6">
      <c r="B100" s="60">
        <v>120</v>
      </c>
      <c r="C100" s="24" t="s">
        <v>163</v>
      </c>
      <c r="D100" s="94" t="s">
        <v>47</v>
      </c>
      <c r="E100" s="7" t="str">
        <f>IFERROR(VLOOKUP(B100,AN_MA_2024[],6,FALSE),"NA")</f>
        <v>NA</v>
      </c>
      <c r="F100" s="7" t="str">
        <f>IFERROR(VLOOKUP(B100,AN_MA_2024[],9,FALSE),"NA")</f>
        <v>NA</v>
      </c>
    </row>
    <row r="101" spans="2:6">
      <c r="B101" s="60">
        <v>121</v>
      </c>
      <c r="C101" s="24" t="s">
        <v>163</v>
      </c>
      <c r="D101" s="94" t="s">
        <v>48</v>
      </c>
      <c r="E101" s="7" t="str">
        <f>IFERROR(VLOOKUP(B101,AN_MA_2024[],6,FALSE),"NA")</f>
        <v>NA</v>
      </c>
      <c r="F101" s="7" t="str">
        <f>IFERROR(VLOOKUP(B101,AN_MA_2024[],9,FALSE),"NA")</f>
        <v>NA</v>
      </c>
    </row>
    <row r="102" spans="2:6">
      <c r="B102" s="60">
        <v>122</v>
      </c>
      <c r="C102" s="24" t="s">
        <v>163</v>
      </c>
      <c r="D102" s="94" t="s">
        <v>49</v>
      </c>
      <c r="E102" s="7" t="str">
        <f>IFERROR(VLOOKUP(B102,AN_MA_2024[],6,FALSE),"NA")</f>
        <v>NA</v>
      </c>
      <c r="F102" s="7" t="str">
        <f>IFERROR(VLOOKUP(B102,AN_MA_2024[],9,FALSE),"NA")</f>
        <v>NA</v>
      </c>
    </row>
    <row r="103" spans="2:6">
      <c r="B103" s="60">
        <v>123</v>
      </c>
      <c r="C103" s="24" t="s">
        <v>163</v>
      </c>
      <c r="D103" s="94" t="s">
        <v>50</v>
      </c>
      <c r="E103" s="7" t="str">
        <f>IFERROR(VLOOKUP(B103,AN_MA_2024[],6,FALSE),"NA")</f>
        <v>NA</v>
      </c>
      <c r="F103" s="7" t="str">
        <f>IFERROR(VLOOKUP(B103,AN_MA_2024[],9,FALSE),"NA")</f>
        <v>NA</v>
      </c>
    </row>
    <row r="104" spans="2:6">
      <c r="B104" s="60">
        <v>124</v>
      </c>
      <c r="C104" s="24" t="s">
        <v>163</v>
      </c>
      <c r="D104" s="94" t="s">
        <v>51</v>
      </c>
      <c r="E104" s="7" t="str">
        <f>IFERROR(VLOOKUP(B104,AN_MA_2024[],6,FALSE),"NA")</f>
        <v>NA</v>
      </c>
      <c r="F104" s="7" t="str">
        <f>IFERROR(VLOOKUP(B104,AN_MA_2024[],9,FALSE),"NA")</f>
        <v>NA</v>
      </c>
    </row>
    <row r="105" spans="2:6">
      <c r="B105" s="60">
        <v>125</v>
      </c>
      <c r="C105" s="24" t="s">
        <v>163</v>
      </c>
      <c r="D105" s="94" t="s">
        <v>52</v>
      </c>
      <c r="E105" s="7" t="str">
        <f>IFERROR(VLOOKUP(B105,AN_MA_2024[],6,FALSE),"NA")</f>
        <v>NA</v>
      </c>
      <c r="F105" s="7" t="str">
        <f>IFERROR(VLOOKUP(B105,AN_MA_2024[],9,FALSE),"NA")</f>
        <v>NA</v>
      </c>
    </row>
    <row r="106" spans="2:6">
      <c r="B106" s="60">
        <v>126</v>
      </c>
      <c r="C106" s="24" t="s">
        <v>163</v>
      </c>
      <c r="D106" s="94" t="s">
        <v>53</v>
      </c>
      <c r="E106" s="7" t="str">
        <f>IFERROR(VLOOKUP(B106,AN_MA_2024[],6,FALSE),"NA")</f>
        <v>NA</v>
      </c>
      <c r="F106" s="7" t="str">
        <f>IFERROR(VLOOKUP(B106,AN_MA_2024[],9,FALSE),"NA")</f>
        <v>NA</v>
      </c>
    </row>
    <row r="107" spans="2:6">
      <c r="B107" s="60">
        <v>127</v>
      </c>
      <c r="C107" s="24" t="s">
        <v>163</v>
      </c>
      <c r="D107" s="94" t="s">
        <v>54</v>
      </c>
      <c r="E107" s="7" t="str">
        <f>IFERROR(VLOOKUP(B107,AN_MA_2024[],6,FALSE),"NA")</f>
        <v>NA</v>
      </c>
      <c r="F107" s="7" t="str">
        <f>IFERROR(VLOOKUP(B107,AN_MA_2024[],9,FALSE),"NA")</f>
        <v>NA</v>
      </c>
    </row>
    <row r="108" spans="2:6">
      <c r="B108" s="60">
        <v>128</v>
      </c>
      <c r="C108" s="24" t="s">
        <v>163</v>
      </c>
      <c r="D108" s="94" t="s">
        <v>55</v>
      </c>
      <c r="E108" s="7" t="str">
        <f>IFERROR(VLOOKUP(B108,AN_MA_2024[],6,FALSE),"NA")</f>
        <v>NA</v>
      </c>
      <c r="F108" s="7" t="str">
        <f>IFERROR(VLOOKUP(B108,AN_MA_2024[],9,FALSE),"NA")</f>
        <v>NA</v>
      </c>
    </row>
    <row r="109" spans="2:6">
      <c r="B109" s="60">
        <v>129</v>
      </c>
      <c r="C109" s="24" t="s">
        <v>163</v>
      </c>
      <c r="D109" s="124" t="s">
        <v>56</v>
      </c>
      <c r="E109" s="7" t="str">
        <f>IFERROR(VLOOKUP(B109,AN_MA_2024[],6,FALSE),"NA")</f>
        <v>NA</v>
      </c>
      <c r="F109" s="7" t="str">
        <f>IFERROR(VLOOKUP(B109,AN_MA_2024[],9,FALSE),"NA")</f>
        <v>NA</v>
      </c>
    </row>
    <row r="110" spans="2:6">
      <c r="B110" s="60">
        <v>130</v>
      </c>
      <c r="C110" s="24" t="s">
        <v>163</v>
      </c>
      <c r="D110" s="94" t="s">
        <v>57</v>
      </c>
      <c r="E110" s="7" t="str">
        <f>IFERROR(VLOOKUP(B110,AN_MA_2024[],6,FALSE),"NA")</f>
        <v>NA</v>
      </c>
      <c r="F110" s="7" t="str">
        <f>IFERROR(VLOOKUP(B110,AN_MA_2024[],9,FALSE),"NA")</f>
        <v>NA</v>
      </c>
    </row>
    <row r="111" spans="2:6">
      <c r="B111" s="60">
        <v>131</v>
      </c>
      <c r="C111" s="24" t="s">
        <v>163</v>
      </c>
      <c r="D111" s="94" t="s">
        <v>58</v>
      </c>
      <c r="E111" s="7" t="str">
        <f>IFERROR(VLOOKUP(B111,AN_MA_2024[],6,FALSE),"NA")</f>
        <v>NA</v>
      </c>
      <c r="F111" s="7" t="str">
        <f>IFERROR(VLOOKUP(B111,AN_MA_2024[],9,FALSE),"NA")</f>
        <v>NA</v>
      </c>
    </row>
    <row r="112" spans="2:6">
      <c r="B112" s="60">
        <v>132</v>
      </c>
      <c r="C112" s="24" t="s">
        <v>163</v>
      </c>
      <c r="D112" s="94" t="s">
        <v>59</v>
      </c>
      <c r="E112" s="7" t="str">
        <f>IFERROR(VLOOKUP(B112,AN_MA_2024[],6,FALSE),"NA")</f>
        <v>NA</v>
      </c>
      <c r="F112" s="7" t="str">
        <f>IFERROR(VLOOKUP(B112,AN_MA_2024[],9,FALSE),"NA")</f>
        <v>NA</v>
      </c>
    </row>
    <row r="113" spans="2:8">
      <c r="B113" s="60">
        <v>133</v>
      </c>
      <c r="C113" s="24" t="s">
        <v>163</v>
      </c>
      <c r="D113" s="94" t="s">
        <v>60</v>
      </c>
      <c r="E113" s="7" t="str">
        <f>IFERROR(VLOOKUP(B113,AN_MA_2024[],6,FALSE),"NA")</f>
        <v>NA</v>
      </c>
      <c r="F113" s="7" t="str">
        <f>IFERROR(VLOOKUP(B113,AN_MA_2024[],9,FALSE),"NA")</f>
        <v>NA</v>
      </c>
    </row>
    <row r="114" spans="2:8" ht="30">
      <c r="B114" s="60">
        <v>134</v>
      </c>
      <c r="C114" s="24" t="s">
        <v>163</v>
      </c>
      <c r="D114" s="94" t="s">
        <v>61</v>
      </c>
      <c r="E114" s="7" t="str">
        <f>IFERROR(VLOOKUP(B114,AN_MA_2024[],6,FALSE),"NA")</f>
        <v>NA</v>
      </c>
      <c r="F114" s="7" t="str">
        <f>IFERROR(VLOOKUP(B114,AN_MA_2024[],9,FALSE),"NA")</f>
        <v>NA</v>
      </c>
    </row>
    <row r="116" spans="2:8">
      <c r="B116" s="12" t="s">
        <v>164</v>
      </c>
      <c r="C116" s="65"/>
    </row>
    <row r="117" spans="2:8">
      <c r="B117" s="11" t="s">
        <v>165</v>
      </c>
      <c r="C117" s="65"/>
    </row>
    <row r="118" spans="2:8">
      <c r="B118" s="145" t="s">
        <v>27</v>
      </c>
      <c r="C118" s="143" t="s">
        <v>156</v>
      </c>
      <c r="D118" s="143" t="s">
        <v>157</v>
      </c>
      <c r="E118" s="140">
        <v>2024</v>
      </c>
      <c r="F118" s="141"/>
      <c r="G118" s="141"/>
      <c r="H118" s="141"/>
    </row>
    <row r="119" spans="2:8">
      <c r="B119" s="147"/>
      <c r="C119" s="148"/>
      <c r="D119" s="148"/>
      <c r="E119" s="139" t="s">
        <v>74</v>
      </c>
      <c r="F119" s="139"/>
      <c r="G119" s="139" t="s">
        <v>81</v>
      </c>
      <c r="H119" s="139"/>
    </row>
    <row r="120" spans="2:8">
      <c r="B120" s="146"/>
      <c r="C120" s="144"/>
      <c r="D120" s="144"/>
      <c r="E120" s="59" t="s">
        <v>149</v>
      </c>
      <c r="F120" s="59" t="s">
        <v>150</v>
      </c>
      <c r="G120" s="59" t="s">
        <v>149</v>
      </c>
      <c r="H120" s="59" t="s">
        <v>150</v>
      </c>
    </row>
    <row r="121" spans="2:8" ht="30">
      <c r="B121" s="24">
        <v>101</v>
      </c>
      <c r="C121" s="24" t="s">
        <v>163</v>
      </c>
      <c r="D121" s="94" t="s">
        <v>29</v>
      </c>
      <c r="E121" s="23" t="str">
        <f>IFERROR(VLOOKUP(B121,AN_MA_2024[],4,FALSE),"NA")</f>
        <v>NA</v>
      </c>
      <c r="F121" s="23" t="str">
        <f>IFERROR(VLOOKUP(B121,AN_MA_2024[],5,FALSE),"NA")</f>
        <v>NA</v>
      </c>
      <c r="G121" s="23" t="str">
        <f>IFERROR(VLOOKUP(B121,AN_MA_2024[],7,FALSE),"NA")</f>
        <v>NA</v>
      </c>
      <c r="H121" s="23" t="str">
        <f>IFERROR(VLOOKUP(B121,AN_MA_2024[],8,FALSE),"NA")</f>
        <v>NA</v>
      </c>
    </row>
    <row r="122" spans="2:8">
      <c r="B122" s="24">
        <v>102</v>
      </c>
      <c r="C122" s="24" t="s">
        <v>163</v>
      </c>
      <c r="D122" s="94" t="s">
        <v>30</v>
      </c>
      <c r="E122" s="23" t="str">
        <f>IFERROR(VLOOKUP(B122,AN_MA_2024[],4,FALSE),"NA")</f>
        <v>NA</v>
      </c>
      <c r="F122" s="23" t="str">
        <f>IFERROR(VLOOKUP(B122,AN_MA_2024[],5,FALSE),"NA")</f>
        <v>NA</v>
      </c>
      <c r="G122" s="23" t="str">
        <f>IFERROR(VLOOKUP(B122,AN_MA_2024[],7,FALSE),"NA")</f>
        <v>NA</v>
      </c>
      <c r="H122" s="23" t="str">
        <f>IFERROR(VLOOKUP(B122,AN_MA_2024[],8,FALSE),"NA")</f>
        <v>NA</v>
      </c>
    </row>
    <row r="123" spans="2:8">
      <c r="B123" s="24">
        <v>103</v>
      </c>
      <c r="C123" s="24" t="s">
        <v>163</v>
      </c>
      <c r="D123" s="94" t="s">
        <v>31</v>
      </c>
      <c r="E123" s="23" t="str">
        <f>IFERROR(VLOOKUP(B123,AN_MA_2024[],4,FALSE),"NA")</f>
        <v>NA</v>
      </c>
      <c r="F123" s="23" t="str">
        <f>IFERROR(VLOOKUP(B123,AN_MA_2024[],5,FALSE),"NA")</f>
        <v>NA</v>
      </c>
      <c r="G123" s="23" t="str">
        <f>IFERROR(VLOOKUP(B123,AN_MA_2024[],7,FALSE),"NA")</f>
        <v>NA</v>
      </c>
      <c r="H123" s="23" t="str">
        <f>IFERROR(VLOOKUP(B123,AN_MA_2024[],8,FALSE),"NA")</f>
        <v>NA</v>
      </c>
    </row>
    <row r="124" spans="2:8">
      <c r="B124" s="24">
        <v>104</v>
      </c>
      <c r="C124" s="24" t="s">
        <v>163</v>
      </c>
      <c r="D124" s="94" t="s">
        <v>32</v>
      </c>
      <c r="E124" s="23" t="str">
        <f>IFERROR(VLOOKUP(B124,AN_MA_2024[],4,FALSE),"NA")</f>
        <v>NA</v>
      </c>
      <c r="F124" s="23" t="str">
        <f>IFERROR(VLOOKUP(B124,AN_MA_2024[],5,FALSE),"NA")</f>
        <v>NA</v>
      </c>
      <c r="G124" s="23" t="str">
        <f>IFERROR(VLOOKUP(B124,AN_MA_2024[],7,FALSE),"NA")</f>
        <v>NA</v>
      </c>
      <c r="H124" s="23" t="str">
        <f>IFERROR(VLOOKUP(B124,AN_MA_2024[],8,FALSE),"NA")</f>
        <v>NA</v>
      </c>
    </row>
    <row r="125" spans="2:8">
      <c r="B125" s="24">
        <v>106</v>
      </c>
      <c r="C125" s="24" t="s">
        <v>163</v>
      </c>
      <c r="D125" s="94" t="s">
        <v>34</v>
      </c>
      <c r="E125" s="23" t="str">
        <f>IFERROR(VLOOKUP(B125,AN_MA_2024[],4,FALSE),"NA")</f>
        <v>NA</v>
      </c>
      <c r="F125" s="23" t="str">
        <f>IFERROR(VLOOKUP(B125,AN_MA_2024[],5,FALSE),"NA")</f>
        <v>NA</v>
      </c>
      <c r="G125" s="23" t="str">
        <f>IFERROR(VLOOKUP(B125,AN_MA_2024[],7,FALSE),"NA")</f>
        <v>NA</v>
      </c>
      <c r="H125" s="23" t="str">
        <f>IFERROR(VLOOKUP(B125,AN_MA_2024[],8,FALSE),"NA")</f>
        <v>NA</v>
      </c>
    </row>
    <row r="126" spans="2:8" ht="30.75">
      <c r="B126" s="24">
        <v>107</v>
      </c>
      <c r="C126" s="24" t="s">
        <v>163</v>
      </c>
      <c r="D126" s="94" t="s">
        <v>35</v>
      </c>
      <c r="E126" s="23" t="str">
        <f>IFERROR(VLOOKUP(B126,AN_MA_2024[],4,FALSE),"NA")</f>
        <v>NA</v>
      </c>
      <c r="F126" s="23" t="str">
        <f>IFERROR(VLOOKUP(B126,AN_MA_2024[],5,FALSE),"NA")</f>
        <v>NA</v>
      </c>
      <c r="G126" s="23" t="str">
        <f>IFERROR(VLOOKUP(B126,AN_MA_2024[],7,FALSE),"NA")</f>
        <v>NA</v>
      </c>
      <c r="H126" s="23" t="str">
        <f>IFERROR(VLOOKUP(B126,AN_MA_2024[],8,FALSE),"NA")</f>
        <v>NA</v>
      </c>
    </row>
    <row r="127" spans="2:8" ht="45">
      <c r="B127" s="60">
        <v>108</v>
      </c>
      <c r="C127" s="24" t="s">
        <v>163</v>
      </c>
      <c r="D127" s="94" t="s">
        <v>36</v>
      </c>
      <c r="E127" s="23" t="str">
        <f>IFERROR(VLOOKUP(B127,AN_MA_2024[],4,FALSE),"NA")</f>
        <v>NA</v>
      </c>
      <c r="F127" s="23" t="str">
        <f>IFERROR(VLOOKUP(B127,AN_MA_2024[],5,FALSE),"NA")</f>
        <v>NA</v>
      </c>
      <c r="G127" s="23" t="str">
        <f>IFERROR(VLOOKUP(B127,AN_MA_2024[],7,FALSE),"NA")</f>
        <v>NA</v>
      </c>
      <c r="H127" s="23" t="str">
        <f>IFERROR(VLOOKUP(B127,AN_MA_2024[],8,FALSE),"NA")</f>
        <v>NA</v>
      </c>
    </row>
    <row r="128" spans="2:8" ht="30.75">
      <c r="B128" s="60">
        <v>109</v>
      </c>
      <c r="C128" s="24" t="s">
        <v>163</v>
      </c>
      <c r="D128" s="94" t="s">
        <v>37</v>
      </c>
      <c r="E128" s="23" t="str">
        <f>IFERROR(VLOOKUP(B128,AN_MA_2024[],4,FALSE),"NA")</f>
        <v>NA</v>
      </c>
      <c r="F128" s="23" t="str">
        <f>IFERROR(VLOOKUP(B128,AN_MA_2024[],5,FALSE),"NA")</f>
        <v>NA</v>
      </c>
      <c r="G128" s="23" t="str">
        <f>IFERROR(VLOOKUP(B128,AN_MA_2024[],7,FALSE),"NA")</f>
        <v>NA</v>
      </c>
      <c r="H128" s="23" t="str">
        <f>IFERROR(VLOOKUP(B128,AN_MA_2024[],8,FALSE),"NA")</f>
        <v>NA</v>
      </c>
    </row>
    <row r="129" spans="2:8">
      <c r="B129" s="60">
        <v>110</v>
      </c>
      <c r="C129" s="24" t="s">
        <v>163</v>
      </c>
      <c r="D129" s="94" t="s">
        <v>38</v>
      </c>
      <c r="E129" s="23" t="str">
        <f>IFERROR(VLOOKUP(B129,AN_MA_2024[],4,FALSE),"NA")</f>
        <v>NA</v>
      </c>
      <c r="F129" s="23" t="str">
        <f>IFERROR(VLOOKUP(B129,AN_MA_2024[],5,FALSE),"NA")</f>
        <v>NA</v>
      </c>
      <c r="G129" s="23" t="str">
        <f>IFERROR(VLOOKUP(B129,AN_MA_2024[],7,FALSE),"NA")</f>
        <v>NA</v>
      </c>
      <c r="H129" s="23" t="str">
        <f>IFERROR(VLOOKUP(B129,AN_MA_2024[],8,FALSE),"NA")</f>
        <v>NA</v>
      </c>
    </row>
    <row r="130" spans="2:8">
      <c r="B130" s="60">
        <v>112</v>
      </c>
      <c r="C130" s="24" t="s">
        <v>163</v>
      </c>
      <c r="D130" s="94" t="s">
        <v>39</v>
      </c>
      <c r="E130" s="23" t="str">
        <f>IFERROR(VLOOKUP(B130,AN_MA_2024[],4,FALSE),"NA")</f>
        <v>NA</v>
      </c>
      <c r="F130" s="23" t="str">
        <f>IFERROR(VLOOKUP(B130,AN_MA_2024[],5,FALSE),"NA")</f>
        <v>NA</v>
      </c>
      <c r="G130" s="23" t="str">
        <f>IFERROR(VLOOKUP(B130,AN_MA_2024[],7,FALSE),"NA")</f>
        <v>NA</v>
      </c>
      <c r="H130" s="23" t="str">
        <f>IFERROR(VLOOKUP(B130,AN_MA_2024[],8,FALSE),"NA")</f>
        <v>NA</v>
      </c>
    </row>
    <row r="131" spans="2:8">
      <c r="B131" s="60">
        <v>113</v>
      </c>
      <c r="C131" s="24" t="s">
        <v>163</v>
      </c>
      <c r="D131" s="94" t="s">
        <v>40</v>
      </c>
      <c r="E131" s="23" t="str">
        <f>IFERROR(VLOOKUP(B131,AN_MA_2024[],4,FALSE),"NA")</f>
        <v>NA</v>
      </c>
      <c r="F131" s="23" t="str">
        <f>IFERROR(VLOOKUP(B131,AN_MA_2024[],5,FALSE),"NA")</f>
        <v>NA</v>
      </c>
      <c r="G131" s="23" t="str">
        <f>IFERROR(VLOOKUP(B131,AN_MA_2024[],7,FALSE),"NA")</f>
        <v>NA</v>
      </c>
      <c r="H131" s="23" t="str">
        <f>IFERROR(VLOOKUP(B131,AN_MA_2024[],8,FALSE),"NA")</f>
        <v>NA</v>
      </c>
    </row>
    <row r="132" spans="2:8" ht="30">
      <c r="B132" s="60">
        <v>114</v>
      </c>
      <c r="C132" s="24" t="s">
        <v>163</v>
      </c>
      <c r="D132" s="94" t="s">
        <v>41</v>
      </c>
      <c r="E132" s="23" t="str">
        <f>IFERROR(VLOOKUP(B132,AN_MA_2024[],4,FALSE),"NA")</f>
        <v>NA</v>
      </c>
      <c r="F132" s="23" t="str">
        <f>IFERROR(VLOOKUP(B132,AN_MA_2024[],5,FALSE),"NA")</f>
        <v>NA</v>
      </c>
      <c r="G132" s="23" t="str">
        <f>IFERROR(VLOOKUP(B132,AN_MA_2024[],7,FALSE),"NA")</f>
        <v>NA</v>
      </c>
      <c r="H132" s="23" t="str">
        <f>IFERROR(VLOOKUP(B132,AN_MA_2024[],8,FALSE),"NA")</f>
        <v>NA</v>
      </c>
    </row>
    <row r="133" spans="2:8">
      <c r="B133" s="60">
        <v>115</v>
      </c>
      <c r="C133" s="24" t="s">
        <v>163</v>
      </c>
      <c r="D133" s="94" t="s">
        <v>42</v>
      </c>
      <c r="E133" s="23" t="str">
        <f>IFERROR(VLOOKUP(B133,AN_MA_2024[],4,FALSE),"NA")</f>
        <v>NA</v>
      </c>
      <c r="F133" s="23" t="str">
        <f>IFERROR(VLOOKUP(B133,AN_MA_2024[],5,FALSE),"NA")</f>
        <v>NA</v>
      </c>
      <c r="G133" s="23" t="str">
        <f>IFERROR(VLOOKUP(B133,AN_MA_2024[],7,FALSE),"NA")</f>
        <v>NA</v>
      </c>
      <c r="H133" s="23" t="str">
        <f>IFERROR(VLOOKUP(B133,AN_MA_2024[],8,FALSE),"NA")</f>
        <v>NA</v>
      </c>
    </row>
    <row r="134" spans="2:8">
      <c r="B134" s="60">
        <v>116</v>
      </c>
      <c r="C134" s="24" t="s">
        <v>163</v>
      </c>
      <c r="D134" s="94" t="s">
        <v>43</v>
      </c>
      <c r="E134" s="23" t="str">
        <f>IFERROR(VLOOKUP(B134,AN_MA_2024[],4,FALSE),"NA")</f>
        <v>NA</v>
      </c>
      <c r="F134" s="23" t="str">
        <f>IFERROR(VLOOKUP(B134,AN_MA_2024[],5,FALSE),"NA")</f>
        <v>NA</v>
      </c>
      <c r="G134" s="23" t="str">
        <f>IFERROR(VLOOKUP(B134,AN_MA_2024[],7,FALSE),"NA")</f>
        <v>NA</v>
      </c>
      <c r="H134" s="23" t="str">
        <f>IFERROR(VLOOKUP(B134,AN_MA_2024[],8,FALSE),"NA")</f>
        <v>NA</v>
      </c>
    </row>
    <row r="135" spans="2:8">
      <c r="B135" s="60">
        <v>117</v>
      </c>
      <c r="C135" s="24" t="s">
        <v>163</v>
      </c>
      <c r="D135" s="94" t="s">
        <v>44</v>
      </c>
      <c r="E135" s="23" t="str">
        <f>IFERROR(VLOOKUP(B135,AN_MA_2024[],4,FALSE),"NA")</f>
        <v>NA</v>
      </c>
      <c r="F135" s="23" t="str">
        <f>IFERROR(VLOOKUP(B135,AN_MA_2024[],5,FALSE),"NA")</f>
        <v>NA</v>
      </c>
      <c r="G135" s="23" t="str">
        <f>IFERROR(VLOOKUP(B135,AN_MA_2024[],7,FALSE),"NA")</f>
        <v>NA</v>
      </c>
      <c r="H135" s="23" t="str">
        <f>IFERROR(VLOOKUP(B135,AN_MA_2024[],8,FALSE),"NA")</f>
        <v>NA</v>
      </c>
    </row>
    <row r="136" spans="2:8">
      <c r="B136" s="60">
        <v>118</v>
      </c>
      <c r="C136" s="24" t="s">
        <v>163</v>
      </c>
      <c r="D136" s="94" t="s">
        <v>45</v>
      </c>
      <c r="E136" s="23" t="str">
        <f>IFERROR(VLOOKUP(B136,AN_MA_2024[],4,FALSE),"NA")</f>
        <v>NA</v>
      </c>
      <c r="F136" s="23" t="str">
        <f>IFERROR(VLOOKUP(B136,AN_MA_2024[],5,FALSE),"NA")</f>
        <v>NA</v>
      </c>
      <c r="G136" s="23" t="str">
        <f>IFERROR(VLOOKUP(B136,AN_MA_2024[],7,FALSE),"NA")</f>
        <v>NA</v>
      </c>
      <c r="H136" s="23" t="str">
        <f>IFERROR(VLOOKUP(B136,AN_MA_2024[],8,FALSE),"NA")</f>
        <v>NA</v>
      </c>
    </row>
    <row r="137" spans="2:8">
      <c r="B137" s="60">
        <v>119</v>
      </c>
      <c r="C137" s="24" t="s">
        <v>163</v>
      </c>
      <c r="D137" s="94" t="s">
        <v>46</v>
      </c>
      <c r="E137" s="23" t="str">
        <f>IFERROR(VLOOKUP(B137,AN_MA_2024[],4,FALSE),"NA")</f>
        <v>NA</v>
      </c>
      <c r="F137" s="23" t="str">
        <f>IFERROR(VLOOKUP(B137,AN_MA_2024[],5,FALSE),"NA")</f>
        <v>NA</v>
      </c>
      <c r="G137" s="23" t="str">
        <f>IFERROR(VLOOKUP(B137,AN_MA_2024[],7,FALSE),"NA")</f>
        <v>NA</v>
      </c>
      <c r="H137" s="23" t="str">
        <f>IFERROR(VLOOKUP(B137,AN_MA_2024[],8,FALSE),"NA")</f>
        <v>NA</v>
      </c>
    </row>
    <row r="138" spans="2:8">
      <c r="B138" s="60">
        <v>120</v>
      </c>
      <c r="C138" s="24" t="s">
        <v>163</v>
      </c>
      <c r="D138" s="94" t="s">
        <v>47</v>
      </c>
      <c r="E138" s="23" t="str">
        <f>IFERROR(VLOOKUP(B138,AN_MA_2024[],4,FALSE),"NA")</f>
        <v>NA</v>
      </c>
      <c r="F138" s="23" t="str">
        <f>IFERROR(VLOOKUP(B138,AN_MA_2024[],5,FALSE),"NA")</f>
        <v>NA</v>
      </c>
      <c r="G138" s="23" t="str">
        <f>IFERROR(VLOOKUP(B138,AN_MA_2024[],7,FALSE),"NA")</f>
        <v>NA</v>
      </c>
      <c r="H138" s="23" t="str">
        <f>IFERROR(VLOOKUP(B138,AN_MA_2024[],8,FALSE),"NA")</f>
        <v>NA</v>
      </c>
    </row>
    <row r="139" spans="2:8">
      <c r="B139" s="60">
        <v>121</v>
      </c>
      <c r="C139" s="24" t="s">
        <v>163</v>
      </c>
      <c r="D139" s="94" t="s">
        <v>48</v>
      </c>
      <c r="E139" s="23" t="str">
        <f>IFERROR(VLOOKUP(B139,AN_MA_2024[],4,FALSE),"NA")</f>
        <v>NA</v>
      </c>
      <c r="F139" s="23" t="str">
        <f>IFERROR(VLOOKUP(B139,AN_MA_2024[],5,FALSE),"NA")</f>
        <v>NA</v>
      </c>
      <c r="G139" s="23" t="str">
        <f>IFERROR(VLOOKUP(B139,AN_MA_2024[],7,FALSE),"NA")</f>
        <v>NA</v>
      </c>
      <c r="H139" s="23" t="str">
        <f>IFERROR(VLOOKUP(B139,AN_MA_2024[],8,FALSE),"NA")</f>
        <v>NA</v>
      </c>
    </row>
    <row r="140" spans="2:8">
      <c r="B140" s="60">
        <v>122</v>
      </c>
      <c r="C140" s="24" t="s">
        <v>163</v>
      </c>
      <c r="D140" s="94" t="s">
        <v>49</v>
      </c>
      <c r="E140" s="23" t="str">
        <f>IFERROR(VLOOKUP(B140,AN_MA_2024[],4,FALSE),"NA")</f>
        <v>NA</v>
      </c>
      <c r="F140" s="23" t="str">
        <f>IFERROR(VLOOKUP(B140,AN_MA_2024[],5,FALSE),"NA")</f>
        <v>NA</v>
      </c>
      <c r="G140" s="23" t="str">
        <f>IFERROR(VLOOKUP(B140,AN_MA_2024[],7,FALSE),"NA")</f>
        <v>NA</v>
      </c>
      <c r="H140" s="23" t="str">
        <f>IFERROR(VLOOKUP(B140,AN_MA_2024[],8,FALSE),"NA")</f>
        <v>NA</v>
      </c>
    </row>
    <row r="141" spans="2:8">
      <c r="B141" s="60">
        <v>123</v>
      </c>
      <c r="C141" s="24" t="s">
        <v>163</v>
      </c>
      <c r="D141" s="94" t="s">
        <v>50</v>
      </c>
      <c r="E141" s="23" t="str">
        <f>IFERROR(VLOOKUP(B141,AN_MA_2024[],4,FALSE),"NA")</f>
        <v>NA</v>
      </c>
      <c r="F141" s="23" t="str">
        <f>IFERROR(VLOOKUP(B141,AN_MA_2024[],5,FALSE),"NA")</f>
        <v>NA</v>
      </c>
      <c r="G141" s="23" t="str">
        <f>IFERROR(VLOOKUP(B141,AN_MA_2024[],7,FALSE),"NA")</f>
        <v>NA</v>
      </c>
      <c r="H141" s="23" t="str">
        <f>IFERROR(VLOOKUP(B141,AN_MA_2024[],8,FALSE),"NA")</f>
        <v>NA</v>
      </c>
    </row>
    <row r="142" spans="2:8">
      <c r="B142" s="60">
        <v>124</v>
      </c>
      <c r="C142" s="24" t="s">
        <v>163</v>
      </c>
      <c r="D142" s="94" t="s">
        <v>51</v>
      </c>
      <c r="E142" s="23" t="str">
        <f>IFERROR(VLOOKUP(B142,AN_MA_2024[],4,FALSE),"NA")</f>
        <v>NA</v>
      </c>
      <c r="F142" s="23" t="str">
        <f>IFERROR(VLOOKUP(B142,AN_MA_2024[],5,FALSE),"NA")</f>
        <v>NA</v>
      </c>
      <c r="G142" s="23" t="str">
        <f>IFERROR(VLOOKUP(B142,AN_MA_2024[],7,FALSE),"NA")</f>
        <v>NA</v>
      </c>
      <c r="H142" s="23" t="str">
        <f>IFERROR(VLOOKUP(B142,AN_MA_2024[],8,FALSE),"NA")</f>
        <v>NA</v>
      </c>
    </row>
    <row r="143" spans="2:8">
      <c r="B143" s="60">
        <v>125</v>
      </c>
      <c r="C143" s="24" t="s">
        <v>163</v>
      </c>
      <c r="D143" s="94" t="s">
        <v>52</v>
      </c>
      <c r="E143" s="23" t="str">
        <f>IFERROR(VLOOKUP(B143,AN_MA_2024[],4,FALSE),"NA")</f>
        <v>NA</v>
      </c>
      <c r="F143" s="23" t="str">
        <f>IFERROR(VLOOKUP(B143,AN_MA_2024[],5,FALSE),"NA")</f>
        <v>NA</v>
      </c>
      <c r="G143" s="23" t="str">
        <f>IFERROR(VLOOKUP(B143,AN_MA_2024[],7,FALSE),"NA")</f>
        <v>NA</v>
      </c>
      <c r="H143" s="23" t="str">
        <f>IFERROR(VLOOKUP(B143,AN_MA_2024[],8,FALSE),"NA")</f>
        <v>NA</v>
      </c>
    </row>
    <row r="144" spans="2:8">
      <c r="B144" s="60">
        <v>126</v>
      </c>
      <c r="C144" s="24" t="s">
        <v>163</v>
      </c>
      <c r="D144" s="94" t="s">
        <v>53</v>
      </c>
      <c r="E144" s="23" t="str">
        <f>IFERROR(VLOOKUP(B144,AN_MA_2024[],4,FALSE),"NA")</f>
        <v>NA</v>
      </c>
      <c r="F144" s="23" t="str">
        <f>IFERROR(VLOOKUP(B144,AN_MA_2024[],5,FALSE),"NA")</f>
        <v>NA</v>
      </c>
      <c r="G144" s="23" t="str">
        <f>IFERROR(VLOOKUP(B144,AN_MA_2024[],7,FALSE),"NA")</f>
        <v>NA</v>
      </c>
      <c r="H144" s="23" t="str">
        <f>IFERROR(VLOOKUP(B144,AN_MA_2024[],8,FALSE),"NA")</f>
        <v>NA</v>
      </c>
    </row>
    <row r="145" spans="2:8">
      <c r="B145" s="60">
        <v>127</v>
      </c>
      <c r="C145" s="24" t="s">
        <v>163</v>
      </c>
      <c r="D145" s="94" t="s">
        <v>54</v>
      </c>
      <c r="E145" s="23" t="str">
        <f>IFERROR(VLOOKUP(B145,AN_MA_2024[],4,FALSE),"NA")</f>
        <v>NA</v>
      </c>
      <c r="F145" s="23" t="str">
        <f>IFERROR(VLOOKUP(B145,AN_MA_2024[],5,FALSE),"NA")</f>
        <v>NA</v>
      </c>
      <c r="G145" s="23" t="str">
        <f>IFERROR(VLOOKUP(B145,AN_MA_2024[],7,FALSE),"NA")</f>
        <v>NA</v>
      </c>
      <c r="H145" s="23" t="str">
        <f>IFERROR(VLOOKUP(B145,AN_MA_2024[],8,FALSE),"NA")</f>
        <v>NA</v>
      </c>
    </row>
    <row r="146" spans="2:8">
      <c r="B146" s="60">
        <v>128</v>
      </c>
      <c r="C146" s="24" t="s">
        <v>163</v>
      </c>
      <c r="D146" s="94" t="s">
        <v>55</v>
      </c>
      <c r="E146" s="23" t="str">
        <f>IFERROR(VLOOKUP(B146,AN_MA_2024[],4,FALSE),"NA")</f>
        <v>NA</v>
      </c>
      <c r="F146" s="23" t="str">
        <f>IFERROR(VLOOKUP(B146,AN_MA_2024[],5,FALSE),"NA")</f>
        <v>NA</v>
      </c>
      <c r="G146" s="23" t="str">
        <f>IFERROR(VLOOKUP(B146,AN_MA_2024[],7,FALSE),"NA")</f>
        <v>NA</v>
      </c>
      <c r="H146" s="23" t="str">
        <f>IFERROR(VLOOKUP(B146,AN_MA_2024[],8,FALSE),"NA")</f>
        <v>NA</v>
      </c>
    </row>
    <row r="147" spans="2:8">
      <c r="B147" s="60">
        <v>129</v>
      </c>
      <c r="C147" s="24" t="s">
        <v>163</v>
      </c>
      <c r="D147" s="124" t="s">
        <v>56</v>
      </c>
      <c r="E147" s="23" t="str">
        <f>IFERROR(VLOOKUP(B147,AN_MA_2024[],4,FALSE),"NA")</f>
        <v>NA</v>
      </c>
      <c r="F147" s="23" t="str">
        <f>IFERROR(VLOOKUP(B147,AN_MA_2024[],5,FALSE),"NA")</f>
        <v>NA</v>
      </c>
      <c r="G147" s="23" t="str">
        <f>IFERROR(VLOOKUP(B147,AN_MA_2024[],7,FALSE),"NA")</f>
        <v>NA</v>
      </c>
      <c r="H147" s="23" t="str">
        <f>IFERROR(VLOOKUP(B147,AN_MA_2024[],8,FALSE),"NA")</f>
        <v>NA</v>
      </c>
    </row>
    <row r="148" spans="2:8">
      <c r="B148" s="60">
        <v>130</v>
      </c>
      <c r="C148" s="24" t="s">
        <v>163</v>
      </c>
      <c r="D148" s="94" t="s">
        <v>57</v>
      </c>
      <c r="E148" s="23" t="str">
        <f>IFERROR(VLOOKUP(B148,AN_MA_2024[],4,FALSE),"NA")</f>
        <v>NA</v>
      </c>
      <c r="F148" s="23" t="str">
        <f>IFERROR(VLOOKUP(B148,AN_MA_2024[],5,FALSE),"NA")</f>
        <v>NA</v>
      </c>
      <c r="G148" s="23" t="str">
        <f>IFERROR(VLOOKUP(B148,AN_MA_2024[],7,FALSE),"NA")</f>
        <v>NA</v>
      </c>
      <c r="H148" s="23" t="str">
        <f>IFERROR(VLOOKUP(B148,AN_MA_2024[],8,FALSE),"NA")</f>
        <v>NA</v>
      </c>
    </row>
    <row r="149" spans="2:8">
      <c r="B149" s="60">
        <v>131</v>
      </c>
      <c r="C149" s="24" t="s">
        <v>163</v>
      </c>
      <c r="D149" s="94" t="s">
        <v>58</v>
      </c>
      <c r="E149" s="23" t="str">
        <f>IFERROR(VLOOKUP(B149,AN_MA_2024[],4,FALSE),"NA")</f>
        <v>NA</v>
      </c>
      <c r="F149" s="23" t="str">
        <f>IFERROR(VLOOKUP(B149,AN_MA_2024[],5,FALSE),"NA")</f>
        <v>NA</v>
      </c>
      <c r="G149" s="23" t="str">
        <f>IFERROR(VLOOKUP(B149,AN_MA_2024[],7,FALSE),"NA")</f>
        <v>NA</v>
      </c>
      <c r="H149" s="23" t="str">
        <f>IFERROR(VLOOKUP(B149,AN_MA_2024[],8,FALSE),"NA")</f>
        <v>NA</v>
      </c>
    </row>
    <row r="150" spans="2:8">
      <c r="B150" s="60">
        <v>132</v>
      </c>
      <c r="C150" s="24" t="s">
        <v>163</v>
      </c>
      <c r="D150" s="94" t="s">
        <v>59</v>
      </c>
      <c r="E150" s="23" t="str">
        <f>IFERROR(VLOOKUP(B150,AN_MA_2024[],4,FALSE),"NA")</f>
        <v>NA</v>
      </c>
      <c r="F150" s="23" t="str">
        <f>IFERROR(VLOOKUP(B150,AN_MA_2024[],5,FALSE),"NA")</f>
        <v>NA</v>
      </c>
      <c r="G150" s="23" t="str">
        <f>IFERROR(VLOOKUP(B150,AN_MA_2024[],7,FALSE),"NA")</f>
        <v>NA</v>
      </c>
      <c r="H150" s="23" t="str">
        <f>IFERROR(VLOOKUP(B150,AN_MA_2024[],8,FALSE),"NA")</f>
        <v>NA</v>
      </c>
    </row>
    <row r="151" spans="2:8">
      <c r="B151" s="60">
        <v>133</v>
      </c>
      <c r="C151" s="24" t="s">
        <v>163</v>
      </c>
      <c r="D151" s="94" t="s">
        <v>60</v>
      </c>
      <c r="E151" s="23" t="str">
        <f>IFERROR(VLOOKUP(B151,AN_MA_2024[],4,FALSE),"NA")</f>
        <v>NA</v>
      </c>
      <c r="F151" s="23" t="str">
        <f>IFERROR(VLOOKUP(B151,AN_MA_2024[],5,FALSE),"NA")</f>
        <v>NA</v>
      </c>
      <c r="G151" s="23" t="str">
        <f>IFERROR(VLOOKUP(B151,AN_MA_2024[],7,FALSE),"NA")</f>
        <v>NA</v>
      </c>
      <c r="H151" s="23" t="str">
        <f>IFERROR(VLOOKUP(B151,AN_MA_2024[],8,FALSE),"NA")</f>
        <v>NA</v>
      </c>
    </row>
    <row r="152" spans="2:8" ht="30">
      <c r="B152" s="60">
        <v>134</v>
      </c>
      <c r="C152" s="24" t="s">
        <v>163</v>
      </c>
      <c r="D152" s="94" t="s">
        <v>61</v>
      </c>
      <c r="E152" s="23" t="str">
        <f>IFERROR(VLOOKUP(B152,AN_MA_2024[],4,FALSE),"NA")</f>
        <v>NA</v>
      </c>
      <c r="F152" s="23" t="str">
        <f>IFERROR(VLOOKUP(B152,AN_MA_2024[],5,FALSE),"NA")</f>
        <v>NA</v>
      </c>
      <c r="G152" s="23" t="str">
        <f>IFERROR(VLOOKUP(B152,AN_MA_2024[],7,FALSE),"NA")</f>
        <v>NA</v>
      </c>
      <c r="H152" s="23" t="str">
        <f>IFERROR(VLOOKUP(B152,AN_MA_2024[],8,FALSE),"NA")</f>
        <v>NA</v>
      </c>
    </row>
  </sheetData>
  <mergeCells count="26">
    <mergeCell ref="G119:H119"/>
    <mergeCell ref="E118:H118"/>
    <mergeCell ref="B2:H2"/>
    <mergeCell ref="C81:C82"/>
    <mergeCell ref="D81:D82"/>
    <mergeCell ref="E81:F81"/>
    <mergeCell ref="B81:B82"/>
    <mergeCell ref="B118:B120"/>
    <mergeCell ref="C118:C120"/>
    <mergeCell ref="D118:D120"/>
    <mergeCell ref="E119:F119"/>
    <mergeCell ref="E6:K6"/>
    <mergeCell ref="E43:R43"/>
    <mergeCell ref="M44:N44"/>
    <mergeCell ref="O44:P44"/>
    <mergeCell ref="Q44:R44"/>
    <mergeCell ref="K44:L44"/>
    <mergeCell ref="E44:F44"/>
    <mergeCell ref="I44:J44"/>
    <mergeCell ref="B6:B7"/>
    <mergeCell ref="C6:C7"/>
    <mergeCell ref="D6:D7"/>
    <mergeCell ref="B43:B45"/>
    <mergeCell ref="C43:C45"/>
    <mergeCell ref="D43:D45"/>
    <mergeCell ref="G44:H44"/>
  </mergeCells>
  <conditionalFormatting sqref="E83:F114">
    <cfRule type="containsText" dxfId="8" priority="10" operator="containsText" text="NA">
      <formula>NOT(ISERROR(SEARCH("NA",E83)))</formula>
    </cfRule>
  </conditionalFormatting>
  <conditionalFormatting sqref="E8:G39 E83:E114">
    <cfRule type="cellIs" dxfId="7" priority="28" operator="lessThan">
      <formula>0.4</formula>
    </cfRule>
  </conditionalFormatting>
  <conditionalFormatting sqref="E121:H152">
    <cfRule type="cellIs" dxfId="6" priority="2" operator="lessThan">
      <formula>30</formula>
    </cfRule>
    <cfRule type="cellIs" dxfId="5" priority="3" operator="lessThan">
      <formula>0.4</formula>
    </cfRule>
  </conditionalFormatting>
  <conditionalFormatting sqref="E8:K39">
    <cfRule type="containsText" dxfId="4" priority="14" operator="containsText" text="NA">
      <formula>NOT(ISERROR(SEARCH("NA",E8)))</formula>
    </cfRule>
  </conditionalFormatting>
  <conditionalFormatting sqref="E46:R77">
    <cfRule type="cellIs" dxfId="3" priority="4" operator="lessThan">
      <formula>30</formula>
    </cfRule>
  </conditionalFormatting>
  <conditionalFormatting sqref="F83:F114">
    <cfRule type="cellIs" dxfId="2" priority="11" operator="greaterThan">
      <formula>0.6</formula>
    </cfRule>
  </conditionalFormatting>
  <conditionalFormatting sqref="H8:H39">
    <cfRule type="cellIs" dxfId="1" priority="15" operator="greaterThan">
      <formula>0.6</formula>
    </cfRule>
  </conditionalFormatting>
  <conditionalFormatting sqref="I8:K39">
    <cfRule type="cellIs" dxfId="0" priority="1" operator="lessThan">
      <formula>0.4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26CC1A160F2C4E953D5C17456E6333" ma:contentTypeVersion="16" ma:contentTypeDescription="Create a new document." ma:contentTypeScope="" ma:versionID="245194a285289a4ce3b897741a861f83">
  <xsd:schema xmlns:xsd="http://www.w3.org/2001/XMLSchema" xmlns:xs="http://www.w3.org/2001/XMLSchema" xmlns:p="http://schemas.microsoft.com/office/2006/metadata/properties" xmlns:ns2="3ca2d690-4b65-48b8-b367-984c1bbb45de" xmlns:ns3="d29a8555-db37-4257-91ea-e6d336cdedf2" targetNamespace="http://schemas.microsoft.com/office/2006/metadata/properties" ma:root="true" ma:fieldsID="5778dc79b8ea33854699f66598fdcf21" ns2:_="" ns3:_="">
    <xsd:import namespace="3ca2d690-4b65-48b8-b367-984c1bbb45de"/>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2d690-4b65-48b8-b367-984c1bbb4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9a8555-db37-4257-91ea-e6d336cdedf2" xsi:nil="true"/>
    <lcf76f155ced4ddcb4097134ff3c332f xmlns="3ca2d690-4b65-48b8-b367-984c1bbb45d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72A49E-AB77-47B7-8B70-EC8E9D7D7B03}"/>
</file>

<file path=customXml/itemProps2.xml><?xml version="1.0" encoding="utf-8"?>
<ds:datastoreItem xmlns:ds="http://schemas.openxmlformats.org/officeDocument/2006/customXml" ds:itemID="{D8D5420B-41D4-47E5-BF9C-EBB2630696B9}"/>
</file>

<file path=customXml/itemProps3.xml><?xml version="1.0" encoding="utf-8"?>
<ds:datastoreItem xmlns:ds="http://schemas.openxmlformats.org/officeDocument/2006/customXml" ds:itemID="{CA0DDC61-2346-4601-8BF8-55191E74FC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Flaherty</dc:creator>
  <cp:keywords/>
  <dc:description/>
  <cp:lastModifiedBy>Matt Reynolds</cp:lastModifiedBy>
  <cp:revision/>
  <dcterms:created xsi:type="dcterms:W3CDTF">2022-02-08T18:13:40Z</dcterms:created>
  <dcterms:modified xsi:type="dcterms:W3CDTF">2025-07-11T21:10:10Z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0x0101006026CC1A160F2C4E953D5C17456E6333</vt:lpwstr>
  </property>
  <property fmtid="{D5CDD505-2E9C-101B-9397-08002B2CF9AE}" pid="3" name="MediaServiceImageTags">
    <vt:lpwstr/>
  </property>
</Properties>
</file>