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1.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drawings/drawing2.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09"/>
  <workbookPr defaultThemeVersion="166925"/>
  <mc:AlternateContent xmlns:mc="http://schemas.openxmlformats.org/markup-compatibility/2006">
    <mc:Choice Requires="x15">
      <x15ac:absPath xmlns:x15ac="http://schemas.microsoft.com/office/spreadsheetml/2010/11/ac" url="https://bailit.sharepoint.com/CGT/Shared Documents/Connecticut/2022-2023/Quality Benchmarks/Data Submission Template/"/>
    </mc:Choice>
  </mc:AlternateContent>
  <xr:revisionPtr revIDLastSave="0" documentId="8_{CE50DE00-0FF5-456D-93BE-B21817EAFA88}" xr6:coauthVersionLast="47" xr6:coauthVersionMax="47" xr10:uidLastSave="{00000000-0000-0000-0000-000000000000}"/>
  <bookViews>
    <workbookView xWindow="-110" yWindow="-110" windowWidth="19420" windowHeight="11500" firstSheet="5" activeTab="5" xr2:uid="{0124D106-0DDE-4428-8C2F-A089B6579B23}"/>
  </bookViews>
  <sheets>
    <sheet name="Contents" sheetId="8" r:id="rId1"/>
    <sheet name="Reference Tables" sheetId="13" r:id="rId2"/>
    <sheet name="Commercial - 2023" sheetId="1" r:id="rId3"/>
    <sheet name="Medicare Advantage - 2023" sheetId="15" r:id="rId4"/>
    <sheet name="Mandatory Questions" sheetId="4" r:id="rId5"/>
    <sheet name="Validation by Market" sheetId="12" r:id="rId6"/>
    <sheet name="Validation by Advanced Network" sheetId="3" r:id="rId7"/>
  </sheets>
  <externalReferences>
    <externalReference r:id="rId8"/>
  </externalReferences>
  <definedNames>
    <definedName name="_xlnm._FilterDatabase" localSheetId="1" hidden="1">'Reference Tables'!$B$45:$E$45</definedName>
    <definedName name="Insurer_Org_ID" localSheetId="1">'[1]Mandatory Questions'!$B$5</definedName>
    <definedName name="Insurer_Org_ID">'Mandatory Questions'!$B$5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6" i="1" l="1"/>
  <c r="J45" i="1"/>
  <c r="J44" i="1"/>
  <c r="J43" i="1"/>
  <c r="J42" i="1"/>
  <c r="J41" i="1"/>
  <c r="J40" i="1"/>
  <c r="J39" i="1"/>
  <c r="J38" i="1"/>
  <c r="J37" i="1"/>
  <c r="J36" i="1"/>
  <c r="J35" i="1"/>
  <c r="J34" i="1"/>
  <c r="J33" i="1"/>
  <c r="J32" i="1"/>
  <c r="J31" i="1"/>
  <c r="J30" i="1"/>
  <c r="J29" i="1"/>
  <c r="J28" i="1"/>
  <c r="J27" i="1"/>
  <c r="J26" i="1"/>
  <c r="J25" i="1"/>
  <c r="J24" i="1"/>
  <c r="J23" i="1"/>
  <c r="J22" i="1"/>
  <c r="J21" i="1"/>
  <c r="J20" i="1"/>
  <c r="J19" i="1"/>
  <c r="J18" i="1"/>
  <c r="J17" i="1"/>
  <c r="J16" i="1"/>
  <c r="J11" i="1"/>
  <c r="L71" i="3"/>
  <c r="K71" i="3"/>
  <c r="J71" i="3"/>
  <c r="I71" i="3"/>
  <c r="H71" i="3"/>
  <c r="G71" i="3"/>
  <c r="L70" i="3"/>
  <c r="K70" i="3"/>
  <c r="J70" i="3"/>
  <c r="I70" i="3"/>
  <c r="H70" i="3"/>
  <c r="G70" i="3"/>
  <c r="L69" i="3"/>
  <c r="K69" i="3"/>
  <c r="J69" i="3"/>
  <c r="I69" i="3"/>
  <c r="H69" i="3"/>
  <c r="G69" i="3"/>
  <c r="L68" i="3"/>
  <c r="K68" i="3"/>
  <c r="J68" i="3"/>
  <c r="I68" i="3"/>
  <c r="H68" i="3"/>
  <c r="G68" i="3"/>
  <c r="L67" i="3"/>
  <c r="K67" i="3"/>
  <c r="J67" i="3"/>
  <c r="I67" i="3"/>
  <c r="H67" i="3"/>
  <c r="G67" i="3"/>
  <c r="L66" i="3"/>
  <c r="K66" i="3"/>
  <c r="J66" i="3"/>
  <c r="I66" i="3"/>
  <c r="H66" i="3"/>
  <c r="G66" i="3"/>
  <c r="L65" i="3"/>
  <c r="K65" i="3"/>
  <c r="J65" i="3"/>
  <c r="I65" i="3"/>
  <c r="H65" i="3"/>
  <c r="G65" i="3"/>
  <c r="L64" i="3"/>
  <c r="K64" i="3"/>
  <c r="J64" i="3"/>
  <c r="I64" i="3"/>
  <c r="H64" i="3"/>
  <c r="G64" i="3"/>
  <c r="L63" i="3"/>
  <c r="K63" i="3"/>
  <c r="J63" i="3"/>
  <c r="I63" i="3"/>
  <c r="H63" i="3"/>
  <c r="G63" i="3"/>
  <c r="L62" i="3"/>
  <c r="K62" i="3"/>
  <c r="J62" i="3"/>
  <c r="I62" i="3"/>
  <c r="H62" i="3"/>
  <c r="G62" i="3"/>
  <c r="L61" i="3"/>
  <c r="K61" i="3"/>
  <c r="J61" i="3"/>
  <c r="I61" i="3"/>
  <c r="H61" i="3"/>
  <c r="G61" i="3"/>
  <c r="L60" i="3"/>
  <c r="K60" i="3"/>
  <c r="J60" i="3"/>
  <c r="I60" i="3"/>
  <c r="H60" i="3"/>
  <c r="G60" i="3"/>
  <c r="L59" i="3"/>
  <c r="K59" i="3"/>
  <c r="J59" i="3"/>
  <c r="I59" i="3"/>
  <c r="H59" i="3"/>
  <c r="G59" i="3"/>
  <c r="L58" i="3"/>
  <c r="K58" i="3"/>
  <c r="J58" i="3"/>
  <c r="I58" i="3"/>
  <c r="H58" i="3"/>
  <c r="G58" i="3"/>
  <c r="L57" i="3"/>
  <c r="K57" i="3"/>
  <c r="J57" i="3"/>
  <c r="I57" i="3"/>
  <c r="H57" i="3"/>
  <c r="G57" i="3"/>
  <c r="L56" i="3"/>
  <c r="K56" i="3"/>
  <c r="J56" i="3"/>
  <c r="I56" i="3"/>
  <c r="H56" i="3"/>
  <c r="G56" i="3"/>
  <c r="L55" i="3"/>
  <c r="K55" i="3"/>
  <c r="J55" i="3"/>
  <c r="I55" i="3"/>
  <c r="H55" i="3"/>
  <c r="G55" i="3"/>
  <c r="L54" i="3"/>
  <c r="K54" i="3"/>
  <c r="J54" i="3"/>
  <c r="I54" i="3"/>
  <c r="H54" i="3"/>
  <c r="G54" i="3"/>
  <c r="L53" i="3"/>
  <c r="K53" i="3"/>
  <c r="J53" i="3"/>
  <c r="I53" i="3"/>
  <c r="H53" i="3"/>
  <c r="G53" i="3"/>
  <c r="L52" i="3"/>
  <c r="K52" i="3"/>
  <c r="J52" i="3"/>
  <c r="I52" i="3"/>
  <c r="H52" i="3"/>
  <c r="G52" i="3"/>
  <c r="L51" i="3"/>
  <c r="K51" i="3"/>
  <c r="J51" i="3"/>
  <c r="I51" i="3"/>
  <c r="H51" i="3"/>
  <c r="G51" i="3"/>
  <c r="L50" i="3"/>
  <c r="K50" i="3"/>
  <c r="J50" i="3"/>
  <c r="I50" i="3"/>
  <c r="H50" i="3"/>
  <c r="G50" i="3"/>
  <c r="L49" i="3"/>
  <c r="K49" i="3"/>
  <c r="J49" i="3"/>
  <c r="I49" i="3"/>
  <c r="H49" i="3"/>
  <c r="G49" i="3"/>
  <c r="L48" i="3"/>
  <c r="K48" i="3"/>
  <c r="J48" i="3"/>
  <c r="I48" i="3"/>
  <c r="H48" i="3"/>
  <c r="G48" i="3"/>
  <c r="L47" i="3"/>
  <c r="K47" i="3"/>
  <c r="J47" i="3"/>
  <c r="I47" i="3"/>
  <c r="H47" i="3"/>
  <c r="G47" i="3"/>
  <c r="L46" i="3"/>
  <c r="K46" i="3"/>
  <c r="J46" i="3"/>
  <c r="I46" i="3"/>
  <c r="H46" i="3"/>
  <c r="G46" i="3"/>
  <c r="L45" i="3"/>
  <c r="K45" i="3"/>
  <c r="J45" i="3"/>
  <c r="I45" i="3"/>
  <c r="H45" i="3"/>
  <c r="G45" i="3"/>
  <c r="L44" i="3"/>
  <c r="K44" i="3"/>
  <c r="J44" i="3"/>
  <c r="I44" i="3"/>
  <c r="H44" i="3"/>
  <c r="G44" i="3"/>
  <c r="L43" i="3"/>
  <c r="K43" i="3"/>
  <c r="J43" i="3"/>
  <c r="I43" i="3"/>
  <c r="H43" i="3"/>
  <c r="G43" i="3"/>
  <c r="H36" i="3"/>
  <c r="H35" i="3"/>
  <c r="H34" i="3"/>
  <c r="H33" i="3"/>
  <c r="H32" i="3"/>
  <c r="H31" i="3"/>
  <c r="H30" i="3"/>
  <c r="H29" i="3"/>
  <c r="H28" i="3"/>
  <c r="H27" i="3"/>
  <c r="H26" i="3"/>
  <c r="H25" i="3"/>
  <c r="H24" i="3"/>
  <c r="H23" i="3"/>
  <c r="H22" i="3"/>
  <c r="H21" i="3"/>
  <c r="H20" i="3"/>
  <c r="H19" i="3"/>
  <c r="H18" i="3"/>
  <c r="H17" i="3"/>
  <c r="H16" i="3"/>
  <c r="H15" i="3"/>
  <c r="H14" i="3"/>
  <c r="H13" i="3"/>
  <c r="H12" i="3"/>
  <c r="H11" i="3"/>
  <c r="H10" i="3"/>
  <c r="H9" i="3"/>
  <c r="G36" i="3"/>
  <c r="G35" i="3"/>
  <c r="G34" i="3"/>
  <c r="G33" i="3"/>
  <c r="G32" i="3"/>
  <c r="G31" i="3"/>
  <c r="G30" i="3"/>
  <c r="G29" i="3"/>
  <c r="G28" i="3"/>
  <c r="G27" i="3"/>
  <c r="G26" i="3"/>
  <c r="G25" i="3"/>
  <c r="G24" i="3"/>
  <c r="G23" i="3"/>
  <c r="G22" i="3"/>
  <c r="G21" i="3"/>
  <c r="G20" i="3"/>
  <c r="G19" i="3"/>
  <c r="G18" i="3"/>
  <c r="G17" i="3"/>
  <c r="G16" i="3"/>
  <c r="G15" i="3"/>
  <c r="G14" i="3"/>
  <c r="G13" i="3"/>
  <c r="G12" i="3"/>
  <c r="G11" i="3"/>
  <c r="G10" i="3"/>
  <c r="G9" i="3"/>
  <c r="F36" i="3"/>
  <c r="F35" i="3"/>
  <c r="F34" i="3"/>
  <c r="F33" i="3"/>
  <c r="F32" i="3"/>
  <c r="F31" i="3"/>
  <c r="F30" i="3"/>
  <c r="F29" i="3"/>
  <c r="F28" i="3"/>
  <c r="F27" i="3"/>
  <c r="F26" i="3"/>
  <c r="F25" i="3"/>
  <c r="F24" i="3"/>
  <c r="F23" i="3"/>
  <c r="F22" i="3"/>
  <c r="F21" i="3"/>
  <c r="F20" i="3"/>
  <c r="F19" i="3"/>
  <c r="F18" i="3"/>
  <c r="F17" i="3"/>
  <c r="F16" i="3"/>
  <c r="F15" i="3"/>
  <c r="F14" i="3"/>
  <c r="F13" i="3"/>
  <c r="F12" i="3"/>
  <c r="F11" i="3"/>
  <c r="F10" i="3"/>
  <c r="F9" i="3"/>
  <c r="G8" i="3"/>
  <c r="F8" i="3"/>
  <c r="G11" i="1"/>
  <c r="G11" i="15"/>
  <c r="J11" i="15"/>
  <c r="H140" i="3"/>
  <c r="H139" i="3"/>
  <c r="H138" i="3"/>
  <c r="H137" i="3"/>
  <c r="H136" i="3"/>
  <c r="H135" i="3"/>
  <c r="H134" i="3"/>
  <c r="H133" i="3"/>
  <c r="H132" i="3"/>
  <c r="H131" i="3"/>
  <c r="H130" i="3"/>
  <c r="H129" i="3"/>
  <c r="H128" i="3"/>
  <c r="H127" i="3"/>
  <c r="H126" i="3"/>
  <c r="H125" i="3"/>
  <c r="H124" i="3"/>
  <c r="H123" i="3"/>
  <c r="H122" i="3"/>
  <c r="H121" i="3"/>
  <c r="H120" i="3"/>
  <c r="H119" i="3"/>
  <c r="H118" i="3"/>
  <c r="H117" i="3"/>
  <c r="H116" i="3"/>
  <c r="H115" i="3"/>
  <c r="H114" i="3"/>
  <c r="H113" i="3"/>
  <c r="H112" i="3"/>
  <c r="G140" i="3"/>
  <c r="G139" i="3"/>
  <c r="G138" i="3"/>
  <c r="G137" i="3"/>
  <c r="G136" i="3"/>
  <c r="G135" i="3"/>
  <c r="G134" i="3"/>
  <c r="G133" i="3"/>
  <c r="G132" i="3"/>
  <c r="G131" i="3"/>
  <c r="G130" i="3"/>
  <c r="G129" i="3"/>
  <c r="G128" i="3"/>
  <c r="G127" i="3"/>
  <c r="G126" i="3"/>
  <c r="G125" i="3"/>
  <c r="G124" i="3"/>
  <c r="G123" i="3"/>
  <c r="G122" i="3"/>
  <c r="G121" i="3"/>
  <c r="G120" i="3"/>
  <c r="G119" i="3"/>
  <c r="G118" i="3"/>
  <c r="G117" i="3"/>
  <c r="G116" i="3"/>
  <c r="G115" i="3"/>
  <c r="G114" i="3"/>
  <c r="G113" i="3"/>
  <c r="G112" i="3"/>
  <c r="F140" i="3"/>
  <c r="F139" i="3"/>
  <c r="F138" i="3"/>
  <c r="F137" i="3"/>
  <c r="F136" i="3"/>
  <c r="F135" i="3"/>
  <c r="F134" i="3"/>
  <c r="F133" i="3"/>
  <c r="F132" i="3"/>
  <c r="F131" i="3"/>
  <c r="F130" i="3"/>
  <c r="F129" i="3"/>
  <c r="F128" i="3"/>
  <c r="F127" i="3"/>
  <c r="F126" i="3"/>
  <c r="F125" i="3"/>
  <c r="F124" i="3"/>
  <c r="F123" i="3"/>
  <c r="F122" i="3"/>
  <c r="F121" i="3"/>
  <c r="F120" i="3"/>
  <c r="F119" i="3"/>
  <c r="F118" i="3"/>
  <c r="F117" i="3"/>
  <c r="F116" i="3"/>
  <c r="F115" i="3"/>
  <c r="F114" i="3"/>
  <c r="F113" i="3"/>
  <c r="F112" i="3"/>
  <c r="E140" i="3"/>
  <c r="E139" i="3"/>
  <c r="E138" i="3"/>
  <c r="E137" i="3"/>
  <c r="E136" i="3"/>
  <c r="E135" i="3"/>
  <c r="E134" i="3"/>
  <c r="E133" i="3"/>
  <c r="E132" i="3"/>
  <c r="E131" i="3"/>
  <c r="E130" i="3"/>
  <c r="E129" i="3"/>
  <c r="E128" i="3"/>
  <c r="E127" i="3"/>
  <c r="E126" i="3"/>
  <c r="E125" i="3"/>
  <c r="E124" i="3"/>
  <c r="E123" i="3"/>
  <c r="E122" i="3"/>
  <c r="E121" i="3"/>
  <c r="E120" i="3"/>
  <c r="E119" i="3"/>
  <c r="E118" i="3"/>
  <c r="E117" i="3"/>
  <c r="E116" i="3"/>
  <c r="E115" i="3"/>
  <c r="E114" i="3"/>
  <c r="E113" i="3"/>
  <c r="E112" i="3"/>
  <c r="J46" i="15"/>
  <c r="J45" i="15"/>
  <c r="J44" i="15"/>
  <c r="J43" i="15"/>
  <c r="J42" i="15"/>
  <c r="J41" i="15"/>
  <c r="J40" i="15"/>
  <c r="J39" i="15"/>
  <c r="J38" i="15"/>
  <c r="J37" i="15"/>
  <c r="J36" i="15"/>
  <c r="J35" i="15"/>
  <c r="J34" i="15"/>
  <c r="J33" i="15"/>
  <c r="J32" i="15"/>
  <c r="J31" i="15"/>
  <c r="J30" i="15"/>
  <c r="J29" i="15"/>
  <c r="J28" i="15"/>
  <c r="J27" i="15"/>
  <c r="J26" i="15"/>
  <c r="J25" i="15"/>
  <c r="J24" i="15"/>
  <c r="J23" i="15"/>
  <c r="J22" i="15"/>
  <c r="J21" i="15"/>
  <c r="J20" i="15"/>
  <c r="J19" i="15"/>
  <c r="J18" i="15"/>
  <c r="J17" i="15"/>
  <c r="G46" i="15"/>
  <c r="G45" i="15"/>
  <c r="G44" i="15"/>
  <c r="G43" i="15"/>
  <c r="G42" i="15"/>
  <c r="G41" i="15"/>
  <c r="G40" i="15"/>
  <c r="G39" i="15"/>
  <c r="G38" i="15"/>
  <c r="G37" i="15"/>
  <c r="G36" i="15"/>
  <c r="G35" i="15"/>
  <c r="G34" i="15"/>
  <c r="G33" i="15"/>
  <c r="G32" i="15"/>
  <c r="G31" i="15"/>
  <c r="G30" i="15"/>
  <c r="G29" i="15"/>
  <c r="G28" i="15"/>
  <c r="G27" i="15"/>
  <c r="G26" i="15"/>
  <c r="G25" i="15"/>
  <c r="G24" i="15"/>
  <c r="G23" i="15"/>
  <c r="G22" i="15"/>
  <c r="G21" i="15"/>
  <c r="G20" i="15"/>
  <c r="G19" i="15"/>
  <c r="G18" i="15"/>
  <c r="G17" i="15"/>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F71" i="3" l="1"/>
  <c r="F70" i="3"/>
  <c r="F69" i="3"/>
  <c r="F68" i="3"/>
  <c r="F67" i="3"/>
  <c r="F66" i="3"/>
  <c r="F65" i="3"/>
  <c r="F64" i="3"/>
  <c r="F63" i="3"/>
  <c r="F62" i="3"/>
  <c r="F61" i="3"/>
  <c r="F60" i="3"/>
  <c r="F59" i="3"/>
  <c r="F58" i="3"/>
  <c r="F57" i="3"/>
  <c r="F56" i="3"/>
  <c r="F55" i="3"/>
  <c r="F54" i="3"/>
  <c r="F53" i="3"/>
  <c r="F52" i="3"/>
  <c r="F51" i="3"/>
  <c r="F50" i="3"/>
  <c r="F49" i="3"/>
  <c r="E71" i="3"/>
  <c r="E70" i="3"/>
  <c r="E69" i="3"/>
  <c r="E68" i="3"/>
  <c r="E67" i="3"/>
  <c r="E66" i="3"/>
  <c r="E65" i="3"/>
  <c r="E64" i="3"/>
  <c r="E63" i="3"/>
  <c r="E62" i="3"/>
  <c r="E61" i="3"/>
  <c r="E60" i="3"/>
  <c r="E59" i="3"/>
  <c r="E58" i="3"/>
  <c r="E57" i="3"/>
  <c r="E56" i="3"/>
  <c r="E55" i="3"/>
  <c r="E54" i="3"/>
  <c r="E53" i="3"/>
  <c r="E52" i="3"/>
  <c r="E51" i="3"/>
  <c r="E50" i="3"/>
  <c r="E49" i="3"/>
  <c r="F105" i="3"/>
  <c r="F104" i="3"/>
  <c r="F103" i="3"/>
  <c r="F102" i="3"/>
  <c r="F101" i="3"/>
  <c r="F100" i="3"/>
  <c r="F99" i="3"/>
  <c r="F98" i="3"/>
  <c r="F97" i="3"/>
  <c r="F96" i="3"/>
  <c r="F95" i="3"/>
  <c r="F94" i="3"/>
  <c r="F93" i="3"/>
  <c r="F92" i="3"/>
  <c r="F91" i="3"/>
  <c r="F90" i="3"/>
  <c r="F89" i="3"/>
  <c r="F88" i="3"/>
  <c r="F87" i="3"/>
  <c r="F86" i="3"/>
  <c r="F85" i="3"/>
  <c r="F84" i="3"/>
  <c r="F83" i="3"/>
  <c r="F82" i="3"/>
  <c r="F81" i="3"/>
  <c r="F80" i="3"/>
  <c r="F79" i="3"/>
  <c r="F78" i="3"/>
  <c r="E105" i="3"/>
  <c r="E104" i="3"/>
  <c r="E103" i="3"/>
  <c r="E102" i="3"/>
  <c r="E101" i="3"/>
  <c r="E100" i="3"/>
  <c r="E99" i="3"/>
  <c r="E98" i="3"/>
  <c r="E97" i="3"/>
  <c r="E96" i="3"/>
  <c r="E95" i="3"/>
  <c r="E94" i="3"/>
  <c r="E93" i="3"/>
  <c r="E92" i="3"/>
  <c r="E91" i="3"/>
  <c r="E90" i="3"/>
  <c r="E89" i="3"/>
  <c r="E88" i="3"/>
  <c r="E87" i="3"/>
  <c r="E86" i="3"/>
  <c r="E85" i="3"/>
  <c r="E84" i="3"/>
  <c r="E83" i="3"/>
  <c r="E82" i="3"/>
  <c r="E81" i="3"/>
  <c r="E80" i="3"/>
  <c r="E79" i="3"/>
  <c r="E78" i="3"/>
  <c r="J16" i="15" l="1"/>
  <c r="F77" i="3" s="1"/>
  <c r="G16" i="15"/>
  <c r="E77" i="3" s="1"/>
  <c r="G41" i="1"/>
  <c r="E32" i="3" s="1"/>
  <c r="G42" i="1"/>
  <c r="E33" i="3" s="1"/>
  <c r="G43" i="1"/>
  <c r="E34" i="3" s="1"/>
  <c r="G44" i="1"/>
  <c r="E35" i="3" s="1"/>
  <c r="G46" i="1"/>
  <c r="G45" i="1"/>
  <c r="E36" i="3" s="1"/>
  <c r="G40" i="1"/>
  <c r="E31" i="3" s="1"/>
  <c r="G39" i="1"/>
  <c r="E30" i="3" s="1"/>
  <c r="G38" i="1"/>
  <c r="E29" i="3" s="1"/>
  <c r="G37" i="1"/>
  <c r="E28" i="3" s="1"/>
  <c r="G36" i="1"/>
  <c r="E27" i="3" s="1"/>
  <c r="G35" i="1"/>
  <c r="E26" i="3" s="1"/>
  <c r="G34" i="1"/>
  <c r="E25" i="3" s="1"/>
  <c r="G33" i="1"/>
  <c r="E24" i="3" s="1"/>
  <c r="G32" i="1"/>
  <c r="E23" i="3" s="1"/>
  <c r="G31" i="1"/>
  <c r="E22" i="3" s="1"/>
  <c r="G30" i="1"/>
  <c r="E21" i="3" s="1"/>
  <c r="G29" i="1"/>
  <c r="E20" i="3" s="1"/>
  <c r="G28" i="1"/>
  <c r="E19" i="3" s="1"/>
  <c r="G27" i="1"/>
  <c r="E18" i="3" s="1"/>
  <c r="M11" i="1"/>
  <c r="P11" i="1"/>
  <c r="F48" i="3"/>
  <c r="F47" i="3"/>
  <c r="F46" i="3"/>
  <c r="F45" i="3"/>
  <c r="F44" i="3"/>
  <c r="F43" i="3"/>
  <c r="E48" i="3"/>
  <c r="E47" i="3"/>
  <c r="E46" i="3"/>
  <c r="E45" i="3"/>
  <c r="E44" i="3"/>
  <c r="E43" i="3"/>
  <c r="C4" i="12"/>
  <c r="D20" i="12" l="1"/>
  <c r="C20" i="12"/>
  <c r="D18" i="12"/>
  <c r="D19" i="12"/>
  <c r="C19" i="12"/>
  <c r="C18" i="12"/>
  <c r="C12" i="12"/>
  <c r="C11" i="12"/>
  <c r="C10" i="12"/>
  <c r="C32" i="12"/>
  <c r="C26" i="12"/>
  <c r="D32" i="12"/>
  <c r="D31" i="12"/>
  <c r="C31" i="12"/>
  <c r="C25" i="12"/>
  <c r="C17" i="12"/>
  <c r="D17" i="12"/>
  <c r="C9" i="12"/>
  <c r="P16" i="1"/>
  <c r="H8" i="3" s="1"/>
  <c r="M16" i="1"/>
  <c r="G17" i="1" l="1"/>
  <c r="E9" i="3" s="1"/>
  <c r="G18" i="1"/>
  <c r="E10" i="3" s="1"/>
  <c r="G19" i="1"/>
  <c r="E11" i="3" s="1"/>
  <c r="G20" i="1"/>
  <c r="G21" i="1"/>
  <c r="E12" i="3" s="1"/>
  <c r="G22" i="1"/>
  <c r="E13" i="3" s="1"/>
  <c r="G23" i="1"/>
  <c r="E14" i="3" s="1"/>
  <c r="G24" i="1"/>
  <c r="E15" i="3" s="1"/>
  <c r="G25" i="1"/>
  <c r="E16" i="3" s="1"/>
  <c r="G26" i="1"/>
  <c r="E17" i="3" s="1"/>
  <c r="G16" i="1"/>
  <c r="E8" i="3" s="1"/>
</calcChain>
</file>

<file path=xl/sharedStrings.xml><?xml version="1.0" encoding="utf-8"?>
<sst xmlns="http://schemas.openxmlformats.org/spreadsheetml/2006/main" count="480" uniqueCount="142">
  <si>
    <t>Contents</t>
  </si>
  <si>
    <t>This workbook contains the following tabs:</t>
  </si>
  <si>
    <t>Tab Name</t>
  </si>
  <si>
    <t>Required Data Entry?</t>
  </si>
  <si>
    <t>Tab Purpose</t>
  </si>
  <si>
    <t>Reference Tables</t>
  </si>
  <si>
    <t>No</t>
  </si>
  <si>
    <t>This tab contains reference tables with the Insurer Org IDs, Advanced Network Org IDs and summaries of the measure specifications.</t>
  </si>
  <si>
    <t>Commercial - 2023</t>
  </si>
  <si>
    <t>Yes</t>
  </si>
  <si>
    <t>This tab is for insurers to submit 2023 commerical quality measure performance at the insurer level and by Advanced Network for the three Phase 1 Quality Benchmark measures.</t>
  </si>
  <si>
    <t>Medicare Advantage - 2023</t>
  </si>
  <si>
    <t>This tab is for insurers to submit 2023 Medicare Advantage quality measure performance at the insurer level and by Advanced Network for two of the Phase 1 Quality Benchmark measures.</t>
  </si>
  <si>
    <t>Mandatory Questions</t>
  </si>
  <si>
    <t>Insurers must answer questions on their data submission to ensure the submission is in alignment with the specifications outlined in the Implementation Manual.</t>
  </si>
  <si>
    <t>Validation by Market</t>
  </si>
  <si>
    <r>
      <t>This tab uses insurer-provided information from the Commercial and Medicare Advantage tabs to flag potentia</t>
    </r>
    <r>
      <rPr>
        <strike/>
        <sz val="11"/>
        <rFont val="Calibri"/>
        <family val="2"/>
        <scheme val="minor"/>
      </rPr>
      <t>i</t>
    </r>
    <r>
      <rPr>
        <sz val="11"/>
        <rFont val="Calibri"/>
        <family val="2"/>
        <scheme val="minor"/>
      </rPr>
      <t>lly aberrant rates and/or numerators and denominators.  These summary tables are intended to help insurers validate their data prior to submission.
Insurers are not required to input any data in this tab.  Insurers should review this tab prior to submitting this file to ensure data are correct.</t>
    </r>
  </si>
  <si>
    <t>Validation by Advanced Network</t>
  </si>
  <si>
    <t>Insurance Carrier Organizational ID</t>
  </si>
  <si>
    <t>Insurer</t>
  </si>
  <si>
    <t>Aetna Health &amp; Life</t>
  </si>
  <si>
    <t>Anthem</t>
  </si>
  <si>
    <t>Cigna</t>
  </si>
  <si>
    <t>ConnectiCare</t>
  </si>
  <si>
    <t>UnitedHealthcare</t>
  </si>
  <si>
    <t>Wellcare</t>
  </si>
  <si>
    <t>Advanced Network Org ID</t>
  </si>
  <si>
    <t>Advanced Network</t>
  </si>
  <si>
    <t>Privia Quality Network of Connecticut (PQN CT) (formerly Community Medical Group)</t>
  </si>
  <si>
    <t>Connecticut Children's Care Network</t>
  </si>
  <si>
    <t>Connecticut State Medical Society IPA</t>
  </si>
  <si>
    <t>Integrated Care Partners</t>
  </si>
  <si>
    <t>NA</t>
  </si>
  <si>
    <t>Northeast Medical Group</t>
  </si>
  <si>
    <t>OptumCare Network of Connecticut (including ProHealth)</t>
  </si>
  <si>
    <t>Prospect Connecticut Medical Foundation Inc. (dba Prospect Medical, Prospect Health Services, Prospect Holdings)</t>
  </si>
  <si>
    <t>Southern New England Health Care Organization (aka SOHO Health, Trinity Health of New England ACO, LLC)</t>
  </si>
  <si>
    <t>Value Care Alliance</t>
  </si>
  <si>
    <t>Charter Oak Health Center</t>
  </si>
  <si>
    <t>CIFC Greater Danbury Community Health Center</t>
  </si>
  <si>
    <t>Community Health and Wellness Center of Greater Torrington</t>
  </si>
  <si>
    <t>Community Health Center</t>
  </si>
  <si>
    <t>Community Health Services</t>
  </si>
  <si>
    <t>Cornell Scott Hill Health Center</t>
  </si>
  <si>
    <t>Fair Haven Community Health Center</t>
  </si>
  <si>
    <t>Family Centers</t>
  </si>
  <si>
    <t>First Choice Community Health Centers</t>
  </si>
  <si>
    <t>Generations Family Health Center</t>
  </si>
  <si>
    <t>Norwalk Community Health Center</t>
  </si>
  <si>
    <t>Optimus Health Care, Inc.</t>
  </si>
  <si>
    <t>Southwest Community Health Center, Inc.</t>
  </si>
  <si>
    <t>Stamford Health Medical Group</t>
  </si>
  <si>
    <t>Starling Physicians</t>
  </si>
  <si>
    <t>UConn Medical Group</t>
  </si>
  <si>
    <t>United Community and Family Services</t>
  </si>
  <si>
    <t>Summit Health (formerly WestMed Medical Group)</t>
  </si>
  <si>
    <t>Wheeler Clinic</t>
  </si>
  <si>
    <t>Yale Medicine</t>
  </si>
  <si>
    <t>Measure</t>
  </si>
  <si>
    <t>Description</t>
  </si>
  <si>
    <t>Steward</t>
  </si>
  <si>
    <t>Data Source</t>
  </si>
  <si>
    <t>Technical Specifications</t>
  </si>
  <si>
    <r>
      <t xml:space="preserve">Asthma Medication Ratio
</t>
    </r>
    <r>
      <rPr>
        <i/>
        <sz val="11"/>
        <color theme="1"/>
        <rFont val="Calibri"/>
        <family val="2"/>
        <scheme val="minor"/>
      </rPr>
      <t>(Ages 5-18 and Ages 19-64)</t>
    </r>
  </si>
  <si>
    <t>Percentage of patients (ages 5–18 and 19-64 years of age) who were identified as having persistent asthma and had a ratio of controller medications to total asthma medications of 0.50 or greater during the measurement year</t>
  </si>
  <si>
    <t>NCQA</t>
  </si>
  <si>
    <t>Admin</t>
  </si>
  <si>
    <t>NCQA-HEDIS® MY 2023</t>
  </si>
  <si>
    <t>Controlling High Blood Pressure</t>
  </si>
  <si>
    <t>Percentage of patients 18 to 85 years of age who had a diagnosis of hypertension and whose blood pressure was adequately controlled (&lt;140/90 mm Hg) during the measurement year</t>
  </si>
  <si>
    <t>Admin/Clinical Data</t>
  </si>
  <si>
    <t>Hemoglobin A1c (HbA1c) Control for Patients with Diabetes: HbA1c Poor Control (&gt;9.0%)</t>
  </si>
  <si>
    <t>Percentage of patients 18-75 years of age with diabetes (types 1 and 2) whose hemoglobin A1c (HbA1c) was at &gt; 9.0% during the measurement period</t>
  </si>
  <si>
    <r>
      <rPr>
        <b/>
        <i/>
        <sz val="11"/>
        <color theme="1"/>
        <rFont val="Calibri"/>
        <family val="2"/>
        <scheme val="minor"/>
      </rPr>
      <t>Note</t>
    </r>
    <r>
      <rPr>
        <i/>
        <sz val="11"/>
        <color theme="1"/>
        <rFont val="Calibri"/>
        <family val="2"/>
        <scheme val="minor"/>
      </rPr>
      <t>: For full measure specifications please see NCQA HEDIS specifications.</t>
    </r>
  </si>
  <si>
    <t>Connecticut</t>
  </si>
  <si>
    <t>Commercial Quality Measure Performance Submission Template - 2023</t>
  </si>
  <si>
    <t>Black = Payer-reported data </t>
  </si>
  <si>
    <t>Blue = OHS-calculated data </t>
  </si>
  <si>
    <t>Insurer Commercial Performance</t>
  </si>
  <si>
    <t>Phase 1 Measures</t>
  </si>
  <si>
    <t>Insurer Org ID</t>
  </si>
  <si>
    <t>Performance Period Beginning Date</t>
  </si>
  <si>
    <t>Performance Period End Date</t>
  </si>
  <si>
    <t>Asthma Medication Ratio (Ages 5-18) - Numerator</t>
  </si>
  <si>
    <t>Asthma Medication Ratio (Ages 5-18) - Denominator</t>
  </si>
  <si>
    <t>Asthma Medication Ratio (Ages 5-18) - Performance</t>
  </si>
  <si>
    <t>Asthma Medication Ratio (Ages 19-64) - Numerator</t>
  </si>
  <si>
    <t>Asthma Medication Ratio (Ages 19-64) - Denominator</t>
  </si>
  <si>
    <t>Asthma Medication Ratio (Ages 19-64) - Performance</t>
  </si>
  <si>
    <t>Controlling High Blood Pressure - Numerator</t>
  </si>
  <si>
    <t>Controlling High Blood Pressure - Denominator</t>
  </si>
  <si>
    <t>Controlling High Blood Pressure - Performance</t>
  </si>
  <si>
    <t>Hemoglobin A1c (HbA1c) Control for Patients with Diabetes: HbA1c Poor Control - Numerator</t>
  </si>
  <si>
    <t>Hemoglobin A1c (HbA1c) Control for Patients with Diabetes: HbA1c Poor Control - Denominator</t>
  </si>
  <si>
    <t>Hemoglobin A1c (HbA1c) Control for Patients with Diabetes: HbA1c Poor Control - Performance</t>
  </si>
  <si>
    <t>Advanced Network Commercial Performance</t>
  </si>
  <si>
    <t>Medicare Advantage Quality Measure Performance Submission Template - 2023</t>
  </si>
  <si>
    <t>Insurer Medicare Advantage Performance</t>
  </si>
  <si>
    <t>Advanced Network Medicare Advantage Performance</t>
  </si>
  <si>
    <t>Contact Name:</t>
  </si>
  <si>
    <t>[Input Required]</t>
  </si>
  <si>
    <t>Contact Email:</t>
  </si>
  <si>
    <t xml:space="preserve">Insurer Org ID: </t>
  </si>
  <si>
    <t>[Input Required, see Insurer Org ID list in Reference Tables tab]</t>
  </si>
  <si>
    <r>
      <rPr>
        <b/>
        <sz val="11"/>
        <color theme="1"/>
        <rFont val="Calibri"/>
        <family val="2"/>
        <scheme val="minor"/>
      </rPr>
      <t>Mandatory Questions</t>
    </r>
    <r>
      <rPr>
        <sz val="11"/>
        <color theme="1"/>
        <rFont val="Calibri"/>
        <family val="2"/>
        <scheme val="minor"/>
      </rPr>
      <t xml:space="preserve"> </t>
    </r>
    <r>
      <rPr>
        <sz val="11"/>
        <color rgb="FFFF0000"/>
        <rFont val="Calibri"/>
        <family val="2"/>
        <scheme val="minor"/>
      </rPr>
      <t>[All questions must be answered]</t>
    </r>
  </si>
  <si>
    <t>Questions</t>
  </si>
  <si>
    <t>Response - 2023 Reporting</t>
  </si>
  <si>
    <t>Comments</t>
  </si>
  <si>
    <t>Did you submit performance according to the measure specifications included in the Implementation Manual?</t>
  </si>
  <si>
    <t>Are the data for the requested reporting period (January 1st - December 31st of the requested calendar year)? If no, please indicate the performance period in the Comments section.</t>
  </si>
  <si>
    <t>Did you submit performance both at the insurer level and at the Advanced Network level for the Commercial market? If no, please explain in the Comments section.</t>
  </si>
  <si>
    <t>Did you submit performance both at the insurer level and at the Advanced Network level for the Medicare Advantage market? If no, please explain in the Comments section.</t>
  </si>
  <si>
    <t>Did you submit performance for the Advanced Network's entire attributed population for a given market, as outlined in the measure specifications (not necessarily limited to Connecticut residents)?</t>
  </si>
  <si>
    <r>
      <t xml:space="preserve">Do the submitted commercial and Medicare Advantage data for Advanced Networks include all relevant clinical data for </t>
    </r>
    <r>
      <rPr>
        <i/>
        <sz val="11"/>
        <color theme="1"/>
        <rFont val="Calibri"/>
        <family val="2"/>
        <scheme val="minor"/>
      </rPr>
      <t xml:space="preserve">HbA1c Poor Control </t>
    </r>
    <r>
      <rPr>
        <sz val="11"/>
        <color theme="1"/>
        <rFont val="Calibri"/>
        <family val="2"/>
        <scheme val="minor"/>
      </rPr>
      <t xml:space="preserve">and </t>
    </r>
    <r>
      <rPr>
        <i/>
        <sz val="11"/>
        <color theme="1"/>
        <rFont val="Calibri"/>
        <family val="2"/>
        <scheme val="minor"/>
      </rPr>
      <t>Controlling High Blood Pressure</t>
    </r>
    <r>
      <rPr>
        <sz val="11"/>
        <color theme="1"/>
        <rFont val="Calibri"/>
        <family val="2"/>
        <scheme val="minor"/>
      </rPr>
      <t>? If no, please explain in the Comments section.</t>
    </r>
  </si>
  <si>
    <t>Did you follow NCQA HEDIS MY 2023 specifications? If no, please indicate specifications used in the Comments section.</t>
  </si>
  <si>
    <t>Is there anything else you would like us to know about the data you submitted? If yes, please explain in the Comments section.</t>
  </si>
  <si>
    <r>
      <t xml:space="preserve">This tab uses the insurer-level data you submitted in the Commercial and Medicare Advantage quality measures tabs to check for potentially aberrant rates and numerators/denominators.  Please review the data in this tab prior to submission. </t>
    </r>
    <r>
      <rPr>
        <b/>
        <sz val="11"/>
        <color theme="1"/>
        <rFont val="Calibri"/>
        <family val="2"/>
        <scheme val="minor"/>
      </rPr>
      <t>Please note</t>
    </r>
    <r>
      <rPr>
        <sz val="11"/>
        <color theme="1"/>
        <rFont val="Calibri"/>
        <family val="2"/>
        <scheme val="minor"/>
      </rPr>
      <t>, this tab will not populate unless the Insurer Org ID has been entered in the Mandatory Questions tab.</t>
    </r>
  </si>
  <si>
    <t>Insurer Org ID:</t>
  </si>
  <si>
    <t>Table 1: Low Performance Rates - Commercial</t>
  </si>
  <si>
    <t>Performance rates of less than 40% (or 60% or higher for HbA1c Poor Control) are highlighted in red, indicating a potential error.</t>
  </si>
  <si>
    <t>Measure Name</t>
  </si>
  <si>
    <t>Performance Rate</t>
  </si>
  <si>
    <t>Asthma Medication Ratio (Ages 5-18)</t>
  </si>
  <si>
    <t>Asthma Medication Ratio (Ages 19-64)</t>
  </si>
  <si>
    <t xml:space="preserve">Hemoglobin A1c (HbA1c) Control for Patients with Diabetes: HbA1c Poor Control </t>
  </si>
  <si>
    <t>Table 2: Potentially Aberrant Numerators/Denominators - Commercial</t>
  </si>
  <si>
    <t>Numerators and denominators less than 30 are highlighted in red, indicating a potential error.</t>
  </si>
  <si>
    <t>Numerator</t>
  </si>
  <si>
    <t>Denominator</t>
  </si>
  <si>
    <t>Table 3: Low Performance Rates - Medicare Advantage</t>
  </si>
  <si>
    <t>Table 4: Potentially Aberrant Numerators/Denominators - Medicare Advantage</t>
  </si>
  <si>
    <r>
      <t xml:space="preserve">This tab uses the Advanced Network-level data you submitted in the Commercial and Medicare Advantage quality measures tabs to check for potentially aberrant rates and numerators/denominators.  Please review the data in this tab prior to submission. </t>
    </r>
    <r>
      <rPr>
        <b/>
        <sz val="11"/>
        <color theme="1"/>
        <rFont val="Calibri"/>
        <family val="2"/>
        <scheme val="minor"/>
      </rPr>
      <t>Please note</t>
    </r>
    <r>
      <rPr>
        <sz val="11"/>
        <color theme="1"/>
        <rFont val="Calibri"/>
        <family val="2"/>
        <scheme val="minor"/>
      </rPr>
      <t>, this tab will not populate unless the Insurer Org ID has been entered in the Mandatory Questions tab.</t>
    </r>
  </si>
  <si>
    <t>Table 1: Commercial Quality Measures - Low Performance Rates</t>
  </si>
  <si>
    <t>Market</t>
  </si>
  <si>
    <t>Advanced Network Name</t>
  </si>
  <si>
    <t>Commercial</t>
  </si>
  <si>
    <t>Table 2: Commercial Quality Measures - Potentially Aberrant Numerators/Denominators</t>
  </si>
  <si>
    <t>Numerators and denominators less than 30 are highlighted in red, indicating a potential error. (Note: OHS recognizes that numerators/denominators for FQHC-based Advanced Networks may be below 30).</t>
  </si>
  <si>
    <t>Table 3: Medicare Advantage Quality Measures - Low Performance Rates</t>
  </si>
  <si>
    <t>Medicare Advantage</t>
  </si>
  <si>
    <t>Table 4: Medicare Advantage Quality Measures - Potentially Aberrant Numerators/Denominators</t>
  </si>
  <si>
    <t>Numerators and denominators less than 30 are highlighted in red, indicating a potential error  (Note: OHS recognizes that numerators/denominators for FQHC-based Advanced Networks may be below 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</si>
</sst>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rgb="FF0070C0"/>
      <name val="Calibri"/>
      <family val="2"/>
      <scheme val="minor"/>
    </font>
    <font>
      <sz val="11"/>
      <color theme="4"/>
      <name val="Calibri"/>
      <family val="2"/>
      <scheme val="minor"/>
    </font>
    <font>
      <u/>
      <sz val="11"/>
      <color theme="1"/>
      <name val="Calibri"/>
      <family val="2"/>
      <scheme val="minor"/>
    </font>
    <font>
      <b/>
      <sz val="14"/>
      <color theme="1"/>
      <name val="Calibri"/>
      <family val="2"/>
      <scheme val="minor"/>
    </font>
    <font>
      <b/>
      <sz val="12"/>
      <color theme="1"/>
      <name val="Calibri"/>
      <family val="2"/>
      <scheme val="minor"/>
    </font>
    <font>
      <sz val="11"/>
      <name val="Calibri"/>
      <family val="2"/>
      <scheme val="minor"/>
    </font>
    <font>
      <i/>
      <sz val="11"/>
      <color theme="1"/>
      <name val="Calibri"/>
      <family val="2"/>
      <scheme val="minor"/>
    </font>
    <font>
      <strike/>
      <sz val="11"/>
      <name val="Calibri"/>
      <family val="2"/>
      <scheme val="minor"/>
    </font>
    <font>
      <b/>
      <sz val="11"/>
      <name val="Calibri"/>
      <family val="2"/>
      <scheme val="minor"/>
    </font>
    <font>
      <b/>
      <i/>
      <sz val="11"/>
      <color theme="1"/>
      <name val="Calibri"/>
      <family val="2"/>
      <scheme val="minor"/>
    </font>
    <font>
      <sz val="8"/>
      <name val="Calibri"/>
      <family val="2"/>
      <scheme val="minor"/>
    </font>
  </fonts>
  <fills count="9">
    <fill>
      <patternFill patternType="none"/>
    </fill>
    <fill>
      <patternFill patternType="gray125"/>
    </fill>
    <fill>
      <patternFill patternType="solid">
        <fgColor theme="4"/>
        <bgColor indexed="64"/>
      </patternFill>
    </fill>
    <fill>
      <patternFill patternType="solid">
        <fgColor theme="6" tint="-0.499984740745262"/>
        <bgColor indexed="64"/>
      </patternFill>
    </fill>
    <fill>
      <patternFill patternType="solid">
        <fgColor theme="8" tint="-0.499984740745262"/>
        <bgColor indexed="64"/>
      </patternFill>
    </fill>
    <fill>
      <patternFill patternType="solid">
        <fgColor theme="6" tint="0.59999389629810485"/>
        <bgColor indexed="64"/>
      </patternFill>
    </fill>
    <fill>
      <patternFill patternType="solid">
        <fgColor theme="4" tint="-0.499984740745262"/>
        <bgColor indexed="64"/>
      </patternFill>
    </fill>
    <fill>
      <patternFill patternType="solid">
        <fgColor theme="0" tint="-0.14999847407452621"/>
        <bgColor indexed="64"/>
      </patternFill>
    </fill>
    <fill>
      <patternFill patternType="solid">
        <fgColor theme="4" tint="-0.249977111117893"/>
        <bgColor indexed="64"/>
      </patternFill>
    </fill>
  </fills>
  <borders count="28">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right/>
      <top style="thin">
        <color indexed="64"/>
      </top>
      <bottom/>
      <diagonal/>
    </border>
    <border>
      <left/>
      <right/>
      <top style="thin">
        <color theme="4"/>
      </top>
      <bottom/>
      <diagonal/>
    </border>
  </borders>
  <cellStyleXfs count="2">
    <xf numFmtId="0" fontId="0" fillId="0" borderId="0"/>
    <xf numFmtId="9" fontId="1" fillId="0" borderId="0" applyFont="0" applyFill="0" applyBorder="0" applyAlignment="0" applyProtection="0"/>
  </cellStyleXfs>
  <cellXfs count="133">
    <xf numFmtId="0" fontId="0" fillId="0" borderId="0" xfId="0"/>
    <xf numFmtId="0" fontId="4" fillId="0" borderId="0" xfId="0" applyFont="1"/>
    <xf numFmtId="0" fontId="5" fillId="0" borderId="0" xfId="0" applyFont="1"/>
    <xf numFmtId="0" fontId="0" fillId="0" borderId="2" xfId="0" applyBorder="1"/>
    <xf numFmtId="0" fontId="3" fillId="0" borderId="0" xfId="0" applyFont="1"/>
    <xf numFmtId="0" fontId="2" fillId="2" borderId="2" xfId="0" applyFont="1" applyFill="1" applyBorder="1"/>
    <xf numFmtId="0" fontId="2" fillId="4" borderId="2" xfId="0" applyFont="1" applyFill="1" applyBorder="1" applyAlignment="1">
      <alignment wrapText="1"/>
    </xf>
    <xf numFmtId="9" fontId="0" fillId="0" borderId="2" xfId="1" applyFont="1" applyBorder="1"/>
    <xf numFmtId="0" fontId="7" fillId="0" borderId="0" xfId="0" applyFont="1"/>
    <xf numFmtId="0" fontId="8" fillId="0" borderId="0" xfId="0" applyFont="1"/>
    <xf numFmtId="0" fontId="9" fillId="0" borderId="0" xfId="0" applyFont="1"/>
    <xf numFmtId="0" fontId="11" fillId="0" borderId="0" xfId="0" applyFont="1"/>
    <xf numFmtId="0" fontId="13" fillId="0" borderId="0" xfId="0" applyFont="1"/>
    <xf numFmtId="0" fontId="0" fillId="0" borderId="7" xfId="0" applyBorder="1" applyAlignment="1">
      <alignment horizontal="center"/>
    </xf>
    <xf numFmtId="1" fontId="0" fillId="0" borderId="8" xfId="0" applyNumberFormat="1" applyBorder="1" applyAlignment="1">
      <alignment horizontal="center" wrapText="1"/>
    </xf>
    <xf numFmtId="0" fontId="0" fillId="0" borderId="2" xfId="0" applyBorder="1" applyAlignment="1">
      <alignment horizontal="left" vertical="center" wrapText="1"/>
    </xf>
    <xf numFmtId="0" fontId="2" fillId="2" borderId="5" xfId="0" applyFont="1" applyFill="1" applyBorder="1" applyAlignment="1">
      <alignment horizontal="center" wrapText="1"/>
    </xf>
    <xf numFmtId="0" fontId="2" fillId="2" borderId="4" xfId="0" applyFont="1" applyFill="1" applyBorder="1" applyAlignment="1">
      <alignment horizontal="center" wrapText="1"/>
    </xf>
    <xf numFmtId="0" fontId="2" fillId="2" borderId="6" xfId="0" applyFont="1" applyFill="1" applyBorder="1" applyAlignment="1">
      <alignment horizontal="center" wrapText="1"/>
    </xf>
    <xf numFmtId="0" fontId="0" fillId="7" borderId="2" xfId="0" applyFill="1" applyBorder="1"/>
    <xf numFmtId="0" fontId="0" fillId="0" borderId="7" xfId="0" applyBorder="1" applyAlignment="1">
      <alignment horizontal="left" vertical="center" wrapText="1"/>
    </xf>
    <xf numFmtId="0" fontId="0" fillId="0" borderId="9" xfId="0" applyBorder="1" applyAlignment="1">
      <alignment horizontal="left" vertical="center" wrapText="1"/>
    </xf>
    <xf numFmtId="164" fontId="6" fillId="0" borderId="0" xfId="1" applyNumberFormat="1" applyFont="1" applyBorder="1" applyAlignment="1">
      <alignment horizontal="center"/>
    </xf>
    <xf numFmtId="1" fontId="0" fillId="0" borderId="2" xfId="1" applyNumberFormat="1" applyFont="1" applyBorder="1"/>
    <xf numFmtId="0" fontId="0" fillId="0" borderId="2" xfId="0" applyBorder="1" applyAlignment="1">
      <alignment horizontal="center"/>
    </xf>
    <xf numFmtId="0" fontId="0" fillId="3" borderId="12" xfId="0" applyFill="1" applyBorder="1"/>
    <xf numFmtId="0" fontId="4" fillId="3" borderId="13" xfId="0" applyFont="1" applyFill="1" applyBorder="1"/>
    <xf numFmtId="0" fontId="4" fillId="3" borderId="15" xfId="0" applyFont="1" applyFill="1" applyBorder="1" applyAlignment="1">
      <alignment horizontal="center" wrapText="1"/>
    </xf>
    <xf numFmtId="0" fontId="4" fillId="3" borderId="0" xfId="0" applyFont="1" applyFill="1" applyAlignment="1">
      <alignment horizontal="center" wrapText="1"/>
    </xf>
    <xf numFmtId="0" fontId="4" fillId="6" borderId="0" xfId="0" applyFont="1" applyFill="1" applyAlignment="1">
      <alignment horizontal="center" wrapText="1"/>
    </xf>
    <xf numFmtId="164" fontId="6" fillId="0" borderId="20" xfId="1" applyNumberFormat="1" applyFont="1" applyBorder="1" applyAlignment="1">
      <alignment horizontal="center"/>
    </xf>
    <xf numFmtId="164" fontId="6" fillId="0" borderId="16" xfId="1" applyNumberFormat="1" applyFont="1" applyBorder="1" applyAlignment="1">
      <alignment horizontal="center"/>
    </xf>
    <xf numFmtId="1" fontId="0" fillId="0" borderId="2" xfId="0" applyNumberFormat="1" applyBorder="1" applyAlignment="1">
      <alignment horizontal="center" vertical="center" wrapText="1"/>
    </xf>
    <xf numFmtId="0" fontId="0" fillId="0" borderId="2" xfId="0" applyBorder="1" applyAlignment="1">
      <alignment horizontal="center" vertical="center"/>
    </xf>
    <xf numFmtId="0" fontId="4" fillId="0" borderId="2" xfId="0" applyFont="1" applyBorder="1" applyAlignment="1">
      <alignment horizontal="left" vertical="center"/>
    </xf>
    <xf numFmtId="14" fontId="0" fillId="0" borderId="0" xfId="0" applyNumberFormat="1"/>
    <xf numFmtId="1" fontId="0" fillId="0" borderId="0" xfId="0" applyNumberFormat="1"/>
    <xf numFmtId="0" fontId="4" fillId="8" borderId="5" xfId="0" applyFont="1" applyFill="1" applyBorder="1" applyAlignment="1">
      <alignment horizontal="center"/>
    </xf>
    <xf numFmtId="0" fontId="4" fillId="8" borderId="6" xfId="0" applyFont="1" applyFill="1" applyBorder="1" applyAlignment="1">
      <alignment horizontal="center"/>
    </xf>
    <xf numFmtId="0" fontId="0" fillId="0" borderId="9" xfId="0" applyBorder="1" applyAlignment="1">
      <alignment horizontal="center"/>
    </xf>
    <xf numFmtId="1" fontId="0" fillId="0" borderId="10" xfId="0" applyNumberFormat="1" applyBorder="1" applyAlignment="1">
      <alignment horizontal="center" wrapText="1"/>
    </xf>
    <xf numFmtId="0" fontId="4" fillId="8" borderId="5" xfId="0" applyFont="1" applyFill="1" applyBorder="1" applyAlignment="1">
      <alignment horizontal="center" wrapText="1"/>
    </xf>
    <xf numFmtId="0" fontId="2" fillId="8" borderId="5" xfId="0" applyFont="1" applyFill="1" applyBorder="1" applyAlignment="1">
      <alignment horizontal="center" wrapText="1"/>
    </xf>
    <xf numFmtId="0" fontId="2" fillId="8" borderId="4" xfId="0" applyFont="1" applyFill="1" applyBorder="1" applyAlignment="1">
      <alignment horizontal="center" wrapText="1"/>
    </xf>
    <xf numFmtId="0" fontId="2" fillId="8" borderId="6" xfId="0" applyFont="1" applyFill="1" applyBorder="1" applyAlignment="1">
      <alignment horizontal="center" wrapText="1"/>
    </xf>
    <xf numFmtId="0" fontId="0" fillId="0" borderId="2" xfId="0" applyBorder="1" applyAlignment="1">
      <alignment horizontal="center" vertical="center" wrapText="1"/>
    </xf>
    <xf numFmtId="1" fontId="0" fillId="0" borderId="8" xfId="0" applyNumberFormat="1" applyBorder="1" applyAlignment="1">
      <alignment horizontal="left" vertical="center" wrapText="1"/>
    </xf>
    <xf numFmtId="0" fontId="0" fillId="0" borderId="3" xfId="0" applyBorder="1" applyAlignment="1">
      <alignment horizontal="center" vertical="center" wrapText="1"/>
    </xf>
    <xf numFmtId="1" fontId="0" fillId="0" borderId="10" xfId="0" applyNumberFormat="1" applyBorder="1" applyAlignment="1">
      <alignment horizontal="left" vertical="center" wrapText="1"/>
    </xf>
    <xf numFmtId="0" fontId="11" fillId="0" borderId="0" xfId="0" applyFont="1" applyAlignment="1">
      <alignment horizontal="left" vertical="center"/>
    </xf>
    <xf numFmtId="1" fontId="0" fillId="0" borderId="8" xfId="0" applyNumberFormat="1" applyBorder="1" applyAlignment="1">
      <alignment horizontal="center" vertical="center" wrapText="1"/>
    </xf>
    <xf numFmtId="2" fontId="4" fillId="6" borderId="12" xfId="0" applyNumberFormat="1" applyFont="1" applyFill="1" applyBorder="1" applyAlignment="1">
      <alignment horizontal="center" wrapText="1"/>
    </xf>
    <xf numFmtId="2" fontId="4" fillId="6" borderId="13" xfId="0" applyNumberFormat="1" applyFont="1" applyFill="1" applyBorder="1" applyAlignment="1">
      <alignment horizontal="center" wrapText="1"/>
    </xf>
    <xf numFmtId="0" fontId="4" fillId="6" borderId="14" xfId="0" applyFont="1" applyFill="1" applyBorder="1" applyAlignment="1">
      <alignment horizontal="center" wrapText="1"/>
    </xf>
    <xf numFmtId="0" fontId="4" fillId="6" borderId="12" xfId="0" applyFont="1" applyFill="1" applyBorder="1" applyAlignment="1">
      <alignment horizontal="center" wrapText="1"/>
    </xf>
    <xf numFmtId="0" fontId="4" fillId="6" borderId="13" xfId="0" applyFont="1" applyFill="1" applyBorder="1" applyAlignment="1">
      <alignment horizontal="center" wrapText="1"/>
    </xf>
    <xf numFmtId="164" fontId="6" fillId="0" borderId="23" xfId="1" applyNumberFormat="1" applyFont="1" applyBorder="1" applyAlignment="1">
      <alignment horizontal="center"/>
    </xf>
    <xf numFmtId="0" fontId="4" fillId="8" borderId="14" xfId="0" applyFont="1" applyFill="1" applyBorder="1" applyAlignment="1">
      <alignment horizontal="center" wrapText="1"/>
    </xf>
    <xf numFmtId="0" fontId="4" fillId="8" borderId="12" xfId="0" applyFont="1" applyFill="1" applyBorder="1" applyAlignment="1">
      <alignment horizontal="center" wrapText="1"/>
    </xf>
    <xf numFmtId="0" fontId="4" fillId="8" borderId="13" xfId="0" applyFont="1" applyFill="1" applyBorder="1" applyAlignment="1">
      <alignment horizontal="center" wrapText="1"/>
    </xf>
    <xf numFmtId="0" fontId="4" fillId="8" borderId="0" xfId="0" applyFont="1" applyFill="1" applyAlignment="1">
      <alignment horizontal="center" wrapText="1"/>
    </xf>
    <xf numFmtId="0" fontId="2" fillId="8" borderId="2" xfId="0" applyFont="1" applyFill="1" applyBorder="1" applyAlignment="1">
      <alignment wrapText="1"/>
    </xf>
    <xf numFmtId="1" fontId="0" fillId="0" borderId="2" xfId="0" applyNumberFormat="1" applyBorder="1" applyAlignment="1">
      <alignment horizontal="center"/>
    </xf>
    <xf numFmtId="0" fontId="4" fillId="8" borderId="16" xfId="0" applyFont="1" applyFill="1" applyBorder="1" applyAlignment="1">
      <alignment horizontal="center" wrapText="1"/>
    </xf>
    <xf numFmtId="1" fontId="0" fillId="0" borderId="0" xfId="0" applyNumberFormat="1" applyAlignment="1">
      <alignment horizontal="center"/>
    </xf>
    <xf numFmtId="1" fontId="0" fillId="0" borderId="0" xfId="0" applyNumberFormat="1" applyAlignment="1">
      <alignment horizontal="left" wrapText="1"/>
    </xf>
    <xf numFmtId="0" fontId="0" fillId="0" borderId="0" xfId="0" applyAlignment="1">
      <alignment horizontal="center"/>
    </xf>
    <xf numFmtId="0" fontId="13" fillId="0" borderId="0" xfId="0" applyFont="1" applyAlignment="1">
      <alignment horizontal="center"/>
    </xf>
    <xf numFmtId="0" fontId="4" fillId="0" borderId="0" xfId="0" applyFont="1" applyAlignment="1">
      <alignment horizontal="center"/>
    </xf>
    <xf numFmtId="0" fontId="4" fillId="3" borderId="12" xfId="0" applyFont="1" applyFill="1" applyBorder="1"/>
    <xf numFmtId="0" fontId="4" fillId="6" borderId="16" xfId="0" applyFont="1" applyFill="1" applyBorder="1" applyAlignment="1">
      <alignment horizontal="center" wrapText="1"/>
    </xf>
    <xf numFmtId="0" fontId="4" fillId="3" borderId="14" xfId="0" applyFont="1" applyFill="1" applyBorder="1"/>
    <xf numFmtId="0" fontId="4" fillId="3" borderId="16" xfId="0" applyFont="1" applyFill="1" applyBorder="1" applyAlignment="1">
      <alignment horizontal="center" wrapText="1"/>
    </xf>
    <xf numFmtId="0" fontId="10" fillId="0" borderId="2" xfId="0" applyFont="1" applyBorder="1" applyAlignment="1">
      <alignment horizontal="left" vertical="center" wrapText="1"/>
    </xf>
    <xf numFmtId="0" fontId="0" fillId="0" borderId="17" xfId="0" applyBorder="1" applyAlignment="1" applyProtection="1">
      <alignment horizontal="center"/>
      <protection locked="0"/>
    </xf>
    <xf numFmtId="14" fontId="0" fillId="0" borderId="17" xfId="0" applyNumberFormat="1" applyBorder="1" applyProtection="1">
      <protection locked="0"/>
    </xf>
    <xf numFmtId="14" fontId="0" fillId="0" borderId="18" xfId="0" applyNumberFormat="1" applyBorder="1" applyProtection="1">
      <protection locked="0"/>
    </xf>
    <xf numFmtId="1" fontId="0" fillId="0" borderId="17" xfId="0" applyNumberFormat="1" applyBorder="1" applyProtection="1">
      <protection locked="0"/>
    </xf>
    <xf numFmtId="1" fontId="0" fillId="0" borderId="19" xfId="0" applyNumberFormat="1" applyBorder="1" applyProtection="1">
      <protection locked="0"/>
    </xf>
    <xf numFmtId="1" fontId="0" fillId="0" borderId="21" xfId="0" applyNumberFormat="1" applyBorder="1" applyProtection="1">
      <protection locked="0"/>
    </xf>
    <xf numFmtId="1" fontId="0" fillId="0" borderId="22" xfId="0" applyNumberFormat="1" applyBorder="1" applyProtection="1">
      <protection locked="0"/>
    </xf>
    <xf numFmtId="0" fontId="0" fillId="0" borderId="15" xfId="0" applyBorder="1" applyAlignment="1" applyProtection="1">
      <alignment horizontal="center"/>
      <protection locked="0"/>
    </xf>
    <xf numFmtId="14" fontId="0" fillId="0" borderId="15" xfId="0" applyNumberFormat="1" applyBorder="1" applyProtection="1">
      <protection locked="0"/>
    </xf>
    <xf numFmtId="14" fontId="0" fillId="0" borderId="16" xfId="0" applyNumberFormat="1" applyBorder="1" applyProtection="1">
      <protection locked="0"/>
    </xf>
    <xf numFmtId="14" fontId="0" fillId="0" borderId="20" xfId="0" applyNumberFormat="1" applyBorder="1" applyProtection="1">
      <protection locked="0"/>
    </xf>
    <xf numFmtId="0" fontId="0" fillId="0" borderId="0" xfId="0" applyProtection="1">
      <protection locked="0"/>
    </xf>
    <xf numFmtId="0" fontId="0" fillId="0" borderId="19" xfId="0" applyBorder="1" applyProtection="1">
      <protection locked="0"/>
    </xf>
    <xf numFmtId="0" fontId="0" fillId="0" borderId="15" xfId="0" applyBorder="1" applyProtection="1">
      <protection locked="0"/>
    </xf>
    <xf numFmtId="0" fontId="0" fillId="0" borderId="17" xfId="0" applyBorder="1" applyProtection="1">
      <protection locked="0"/>
    </xf>
    <xf numFmtId="14" fontId="0" fillId="0" borderId="24" xfId="0" applyNumberFormat="1" applyBorder="1" applyProtection="1">
      <protection locked="0"/>
    </xf>
    <xf numFmtId="0" fontId="0" fillId="0" borderId="2" xfId="0" applyBorder="1" applyAlignment="1" applyProtection="1">
      <alignment horizontal="left" wrapText="1"/>
      <protection locked="0"/>
    </xf>
    <xf numFmtId="0" fontId="0" fillId="0" borderId="8" xfId="0" applyBorder="1" applyAlignment="1" applyProtection="1">
      <alignment horizontal="left" wrapText="1"/>
      <protection locked="0"/>
    </xf>
    <xf numFmtId="0" fontId="0" fillId="0" borderId="10" xfId="0" applyBorder="1" applyAlignment="1" applyProtection="1">
      <alignment horizontal="left" wrapText="1"/>
      <protection locked="0"/>
    </xf>
    <xf numFmtId="0" fontId="0" fillId="0" borderId="2" xfId="0" applyBorder="1" applyAlignment="1" applyProtection="1">
      <alignment horizontal="center"/>
      <protection locked="0"/>
    </xf>
    <xf numFmtId="0" fontId="0" fillId="0" borderId="27" xfId="0" applyBorder="1" applyAlignment="1">
      <alignment horizontal="center"/>
    </xf>
    <xf numFmtId="1" fontId="0" fillId="0" borderId="27" xfId="0" applyNumberFormat="1" applyBorder="1" applyAlignment="1">
      <alignment horizontal="center" wrapText="1"/>
    </xf>
    <xf numFmtId="1" fontId="0" fillId="0" borderId="27" xfId="0" applyNumberFormat="1" applyBorder="1" applyAlignment="1">
      <alignment horizontal="center"/>
    </xf>
    <xf numFmtId="1" fontId="0" fillId="0" borderId="0" xfId="0" applyNumberFormat="1" applyAlignment="1">
      <alignment horizontal="center" wrapText="1"/>
    </xf>
    <xf numFmtId="1" fontId="0" fillId="0" borderId="2" xfId="0" applyNumberFormat="1" applyBorder="1" applyAlignment="1">
      <alignment horizontal="center" wrapText="1"/>
    </xf>
    <xf numFmtId="1" fontId="0" fillId="0" borderId="26" xfId="0" applyNumberFormat="1" applyBorder="1" applyAlignment="1">
      <alignment horizontal="center" wrapText="1"/>
    </xf>
    <xf numFmtId="0" fontId="0" fillId="0" borderId="3" xfId="0" applyBorder="1" applyAlignment="1" applyProtection="1">
      <alignment horizontal="left" wrapText="1"/>
      <protection locked="0"/>
    </xf>
    <xf numFmtId="164" fontId="6" fillId="0" borderId="20" xfId="1" applyNumberFormat="1" applyFont="1" applyBorder="1" applyAlignment="1" applyProtection="1">
      <alignment horizontal="center"/>
      <protection locked="0"/>
    </xf>
    <xf numFmtId="164" fontId="6" fillId="0" borderId="23" xfId="1" applyNumberFormat="1" applyFont="1" applyBorder="1" applyAlignment="1" applyProtection="1">
      <alignment horizontal="center"/>
      <protection locked="0"/>
    </xf>
    <xf numFmtId="164" fontId="6" fillId="0" borderId="16" xfId="1" applyNumberFormat="1" applyFont="1" applyBorder="1" applyAlignment="1" applyProtection="1">
      <alignment horizontal="center"/>
      <protection locked="0"/>
    </xf>
    <xf numFmtId="0" fontId="4" fillId="5" borderId="0" xfId="0" applyFont="1" applyFill="1" applyAlignment="1">
      <alignment horizontal="center"/>
    </xf>
    <xf numFmtId="0" fontId="4" fillId="5" borderId="17" xfId="0" applyFont="1" applyFill="1" applyBorder="1" applyAlignment="1">
      <alignment horizontal="center"/>
    </xf>
    <xf numFmtId="0" fontId="4" fillId="5" borderId="19" xfId="0" applyFont="1" applyFill="1" applyBorder="1" applyAlignment="1">
      <alignment horizontal="center"/>
    </xf>
    <xf numFmtId="0" fontId="4" fillId="5" borderId="21" xfId="0" applyFont="1" applyFill="1" applyBorder="1" applyAlignment="1">
      <alignment horizontal="center"/>
    </xf>
    <xf numFmtId="0" fontId="4" fillId="5" borderId="22" xfId="0" applyFont="1" applyFill="1" applyBorder="1" applyAlignment="1">
      <alignment horizontal="center"/>
    </xf>
    <xf numFmtId="0" fontId="4" fillId="5" borderId="23" xfId="0" applyFont="1" applyFill="1" applyBorder="1" applyAlignment="1">
      <alignment horizontal="center"/>
    </xf>
    <xf numFmtId="0" fontId="4" fillId="5" borderId="13" xfId="0" applyFont="1" applyFill="1" applyBorder="1" applyAlignment="1">
      <alignment horizontal="center"/>
    </xf>
    <xf numFmtId="0" fontId="4" fillId="5" borderId="14" xfId="0" applyFont="1" applyFill="1" applyBorder="1" applyAlignment="1">
      <alignment horizontal="center"/>
    </xf>
    <xf numFmtId="0" fontId="0" fillId="0" borderId="0" xfId="0" applyAlignment="1">
      <alignment horizontal="left" wrapText="1"/>
    </xf>
    <xf numFmtId="0" fontId="2" fillId="8" borderId="2" xfId="0" applyFont="1" applyFill="1" applyBorder="1" applyAlignment="1">
      <alignment horizontal="center" wrapText="1"/>
    </xf>
    <xf numFmtId="0" fontId="2" fillId="8" borderId="8" xfId="0" applyFont="1" applyFill="1" applyBorder="1" applyAlignment="1">
      <alignment horizontal="center"/>
    </xf>
    <xf numFmtId="0" fontId="2" fillId="8" borderId="11" xfId="0" applyFont="1" applyFill="1" applyBorder="1" applyAlignment="1">
      <alignment horizontal="center"/>
    </xf>
    <xf numFmtId="0" fontId="0" fillId="0" borderId="0" xfId="0" applyAlignment="1">
      <alignment horizontal="left" vertical="top" wrapText="1"/>
    </xf>
    <xf numFmtId="0" fontId="2" fillId="8" borderId="3" xfId="0" applyFont="1" applyFill="1" applyBorder="1" applyAlignment="1">
      <alignment horizontal="center"/>
    </xf>
    <xf numFmtId="0" fontId="2" fillId="8" borderId="4" xfId="0" applyFont="1" applyFill="1" applyBorder="1" applyAlignment="1">
      <alignment horizontal="center"/>
    </xf>
    <xf numFmtId="0" fontId="2" fillId="8" borderId="3" xfId="0" applyFont="1" applyFill="1" applyBorder="1" applyAlignment="1">
      <alignment horizontal="center" wrapText="1"/>
    </xf>
    <xf numFmtId="0" fontId="2" fillId="8" borderId="4" xfId="0" applyFont="1" applyFill="1" applyBorder="1" applyAlignment="1">
      <alignment horizontal="center" wrapText="1"/>
    </xf>
    <xf numFmtId="0" fontId="2" fillId="8" borderId="1" xfId="0" applyFont="1" applyFill="1" applyBorder="1" applyAlignment="1">
      <alignment horizontal="center" wrapText="1"/>
    </xf>
    <xf numFmtId="0" fontId="2" fillId="8" borderId="1" xfId="0" applyFont="1" applyFill="1" applyBorder="1" applyAlignment="1">
      <alignment horizontal="center"/>
    </xf>
    <xf numFmtId="0" fontId="2" fillId="4" borderId="2" xfId="0" applyFont="1" applyFill="1" applyBorder="1" applyAlignment="1">
      <alignment horizontal="center" wrapText="1"/>
    </xf>
    <xf numFmtId="0" fontId="2" fillId="4" borderId="6" xfId="0" applyFont="1" applyFill="1" applyBorder="1" applyAlignment="1">
      <alignment horizontal="center"/>
    </xf>
    <xf numFmtId="0" fontId="2" fillId="4" borderId="25" xfId="0" applyFont="1" applyFill="1" applyBorder="1" applyAlignment="1">
      <alignment horizontal="center"/>
    </xf>
    <xf numFmtId="0" fontId="2" fillId="4" borderId="3" xfId="0" applyFont="1" applyFill="1" applyBorder="1" applyAlignment="1">
      <alignment horizontal="center" wrapText="1"/>
    </xf>
    <xf numFmtId="0" fontId="2" fillId="4" borderId="4" xfId="0" applyFont="1" applyFill="1" applyBorder="1" applyAlignment="1">
      <alignment horizontal="center" wrapText="1"/>
    </xf>
    <xf numFmtId="0" fontId="2" fillId="4" borderId="3" xfId="0" applyFont="1" applyFill="1" applyBorder="1" applyAlignment="1">
      <alignment horizontal="center"/>
    </xf>
    <xf numFmtId="0" fontId="2" fillId="4" borderId="4" xfId="0" applyFont="1" applyFill="1" applyBorder="1" applyAlignment="1">
      <alignment horizontal="center"/>
    </xf>
    <xf numFmtId="0" fontId="2" fillId="4" borderId="2" xfId="0" applyFont="1" applyFill="1" applyBorder="1" applyAlignment="1">
      <alignment horizontal="center"/>
    </xf>
    <xf numFmtId="0" fontId="2" fillId="4" borderId="1" xfId="0" applyFont="1" applyFill="1" applyBorder="1" applyAlignment="1">
      <alignment horizontal="center" wrapText="1"/>
    </xf>
    <xf numFmtId="0" fontId="2" fillId="4" borderId="1" xfId="0" applyFont="1" applyFill="1" applyBorder="1" applyAlignment="1">
      <alignment horizontal="center"/>
    </xf>
  </cellXfs>
  <cellStyles count="2">
    <cellStyle name="Normal" xfId="0" builtinId="0"/>
    <cellStyle name="Percent" xfId="1" builtinId="5"/>
  </cellStyles>
  <dxfs count="9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color auto="1"/>
      </font>
      <fill>
        <patternFill patternType="none">
          <bgColor auto="1"/>
        </patternFill>
      </fill>
    </dxf>
    <dxf>
      <font>
        <color rgb="FF9C0006"/>
      </font>
      <fill>
        <patternFill>
          <bgColor rgb="FFFFC7CE"/>
        </patternFill>
      </fill>
    </dxf>
    <dxf>
      <font>
        <strike val="0"/>
        <color auto="1"/>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color auto="1"/>
      </font>
      <fill>
        <patternFill patternType="none">
          <bgColor auto="1"/>
        </patternFill>
      </fill>
    </dxf>
    <dxf>
      <font>
        <color rgb="FF9C0006"/>
      </font>
      <fill>
        <patternFill>
          <bgColor rgb="FFFFC7CE"/>
        </patternFill>
      </fill>
    </dxf>
    <dxf>
      <font>
        <color rgb="FF9C0006"/>
      </font>
      <fill>
        <patternFill>
          <bgColor rgb="FFFFC7CE"/>
        </patternFill>
      </fill>
    </dxf>
    <dxf>
      <font>
        <strike val="0"/>
        <color auto="1"/>
      </font>
      <fill>
        <patternFill patternType="none">
          <bgColor auto="1"/>
        </patternFill>
      </fill>
    </dxf>
    <dxf>
      <font>
        <color rgb="FF9C0006"/>
      </font>
      <fill>
        <patternFill>
          <bgColor rgb="FFFFC7CE"/>
        </patternFill>
      </fill>
    </dxf>
    <dxf>
      <font>
        <b val="0"/>
        <i val="0"/>
        <strike val="0"/>
        <condense val="0"/>
        <extend val="0"/>
        <outline val="0"/>
        <shadow val="0"/>
        <u val="none"/>
        <vertAlign val="baseline"/>
        <sz val="11"/>
        <color theme="1"/>
        <name val="Calibri"/>
        <family val="2"/>
        <scheme val="minor"/>
      </font>
      <alignment horizontal="left" vertical="bottom"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theme="4"/>
        </patternFill>
      </fill>
      <alignment horizontal="center"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theme="4"/>
        <name val="Calibri"/>
        <family val="2"/>
        <scheme val="minor"/>
      </font>
      <numFmt numFmtId="164" formatCode="0.0%"/>
      <alignment horizontal="center" vertical="bottom" textRotation="0" wrapText="0" indent="0" justifyLastLine="0" shrinkToFit="0" readingOrder="0"/>
      <border diagonalUp="0" diagonalDown="0" outline="0">
        <left/>
        <right style="medium">
          <color indexed="64"/>
        </right>
        <top/>
        <bottom/>
      </border>
    </dxf>
    <dxf>
      <font>
        <b val="0"/>
        <i val="0"/>
        <strike val="0"/>
        <condense val="0"/>
        <extend val="0"/>
        <outline val="0"/>
        <shadow val="0"/>
        <u val="none"/>
        <vertAlign val="baseline"/>
        <sz val="11"/>
        <color theme="4"/>
        <name val="Calibri"/>
        <family val="2"/>
        <scheme val="minor"/>
      </font>
      <numFmt numFmtId="1" formatCode="0"/>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theme="4"/>
        <name val="Calibri"/>
        <family val="2"/>
        <scheme val="minor"/>
      </font>
      <numFmt numFmtId="1" formatCode="0"/>
      <alignment horizontal="center" vertical="bottom" textRotation="0" wrapText="0" indent="0" justifyLastLine="0" shrinkToFit="0" readingOrder="0"/>
      <border diagonalUp="0" diagonalDown="0" outline="0">
        <left style="medium">
          <color indexed="64"/>
        </left>
        <right/>
        <top/>
        <bottom/>
      </border>
      <protection locked="0" hidden="0"/>
    </dxf>
    <dxf>
      <font>
        <b val="0"/>
        <i val="0"/>
        <strike val="0"/>
        <condense val="0"/>
        <extend val="0"/>
        <outline val="0"/>
        <shadow val="0"/>
        <u val="none"/>
        <vertAlign val="baseline"/>
        <sz val="11"/>
        <color theme="4"/>
        <name val="Calibri"/>
        <family val="2"/>
        <scheme val="minor"/>
      </font>
      <numFmt numFmtId="164" formatCode="0.0%"/>
      <alignment horizontal="center" vertical="bottom" textRotation="0" wrapText="0"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11"/>
        <color theme="4"/>
        <name val="Calibri"/>
        <family val="2"/>
        <scheme val="minor"/>
      </font>
      <numFmt numFmtId="1" formatCode="0"/>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theme="4"/>
        <name val="Calibri"/>
        <family val="2"/>
        <scheme val="minor"/>
      </font>
      <numFmt numFmtId="1" formatCode="0"/>
      <alignment horizontal="center" vertical="bottom" textRotation="0" wrapText="0" indent="0" justifyLastLine="0" shrinkToFit="0" readingOrder="0"/>
      <border diagonalUp="0" diagonalDown="0" outline="0">
        <left style="medium">
          <color indexed="64"/>
        </left>
        <right/>
        <top/>
        <bottom/>
      </border>
      <protection locked="0" hidden="0"/>
    </dxf>
    <dxf>
      <numFmt numFmtId="19" formatCode="m/d/yyyy"/>
      <border diagonalUp="0" diagonalDown="0" outline="0">
        <left style="thin">
          <color indexed="64"/>
        </left>
        <right style="medium">
          <color indexed="64"/>
        </right>
        <top/>
        <bottom/>
      </border>
      <protection locked="0" hidden="0"/>
    </dxf>
    <dxf>
      <numFmt numFmtId="19" formatCode="m/d/yyyy"/>
      <border diagonalUp="0" diagonalDown="0" outline="0">
        <left style="medium">
          <color indexed="64"/>
        </left>
        <top/>
        <bottom/>
      </border>
      <protection locked="0" hidden="0"/>
    </dxf>
    <dxf>
      <alignment horizontal="center" vertical="bottom" textRotation="0" wrapText="0" indent="0" justifyLastLine="0" shrinkToFit="0" readingOrder="0"/>
      <border diagonalUp="0" diagonalDown="0" outline="0">
        <right style="thin">
          <color indexed="64"/>
        </right>
      </border>
      <protection locked="0" hidden="0"/>
    </dxf>
    <dxf>
      <font>
        <b/>
        <i val="0"/>
        <strike val="0"/>
        <condense val="0"/>
        <extend val="0"/>
        <outline val="0"/>
        <shadow val="0"/>
        <u val="none"/>
        <vertAlign val="baseline"/>
        <sz val="11"/>
        <color theme="1"/>
        <name val="Calibri"/>
        <family val="2"/>
        <scheme val="minor"/>
      </font>
      <fill>
        <patternFill patternType="solid">
          <fgColor indexed="64"/>
          <bgColor theme="4" tint="-0.499984740745262"/>
        </patternFill>
      </fill>
      <alignment horizontal="center" vertical="bottom" textRotation="0" wrapText="1" indent="0" justifyLastLine="0" shrinkToFit="0" readingOrder="0"/>
    </dxf>
    <dxf>
      <font>
        <b val="0"/>
        <i val="0"/>
        <strike val="0"/>
        <condense val="0"/>
        <extend val="0"/>
        <outline val="0"/>
        <shadow val="0"/>
        <u val="none"/>
        <vertAlign val="baseline"/>
        <sz val="11"/>
        <color theme="4"/>
        <name val="Calibri"/>
        <family val="2"/>
        <scheme val="minor"/>
      </font>
      <numFmt numFmtId="164" formatCode="0.0%"/>
      <alignment horizontal="center" vertical="bottom" textRotation="0" wrapText="0" indent="0" justifyLastLine="0" shrinkToFit="0" readingOrder="0"/>
      <border diagonalUp="0" diagonalDown="0" outline="0">
        <left/>
        <right style="medium">
          <color indexed="64"/>
        </right>
        <top/>
        <bottom/>
      </border>
    </dxf>
    <dxf>
      <font>
        <b val="0"/>
        <i val="0"/>
        <strike val="0"/>
        <condense val="0"/>
        <extend val="0"/>
        <outline val="0"/>
        <shadow val="0"/>
        <u val="none"/>
        <vertAlign val="baseline"/>
        <sz val="11"/>
        <color theme="4"/>
        <name val="Calibri"/>
        <family val="2"/>
        <scheme val="minor"/>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theme="4"/>
        <name val="Calibri"/>
        <family val="2"/>
        <scheme val="minor"/>
      </font>
      <alignment horizontal="center" vertical="bottom" textRotation="0" wrapText="0" indent="0" justifyLastLine="0" shrinkToFit="0" readingOrder="0"/>
      <border diagonalUp="0" diagonalDown="0" outline="0">
        <left style="medium">
          <color indexed="64"/>
        </left>
        <right/>
        <top/>
        <bottom/>
      </border>
      <protection locked="0" hidden="0"/>
    </dxf>
    <dxf>
      <font>
        <b val="0"/>
        <i val="0"/>
        <strike val="0"/>
        <condense val="0"/>
        <extend val="0"/>
        <outline val="0"/>
        <shadow val="0"/>
        <u val="none"/>
        <vertAlign val="baseline"/>
        <sz val="11"/>
        <color theme="4"/>
        <name val="Calibri"/>
        <family val="2"/>
        <scheme val="minor"/>
      </font>
      <numFmt numFmtId="164" formatCode="0.0%"/>
      <alignment horizontal="center" vertical="bottom" textRotation="0" wrapText="0"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11"/>
        <color theme="4"/>
        <name val="Calibri"/>
        <family val="2"/>
        <scheme val="minor"/>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theme="4"/>
        <name val="Calibri"/>
        <family val="2"/>
        <scheme val="minor"/>
      </font>
      <alignment horizontal="center" vertical="bottom" textRotation="0" wrapText="0" indent="0" justifyLastLine="0" shrinkToFit="0" readingOrder="0"/>
      <border diagonalUp="0" diagonalDown="0" outline="0">
        <left style="medium">
          <color indexed="64"/>
        </left>
        <right/>
        <top/>
        <bottom/>
      </border>
      <protection locked="0" hidden="0"/>
    </dxf>
    <dxf>
      <numFmt numFmtId="19" formatCode="m/d/yyyy"/>
      <border diagonalUp="0" diagonalDown="0" outline="0">
        <left/>
        <right style="medium">
          <color indexed="64"/>
        </right>
        <top/>
        <bottom/>
      </border>
      <protection locked="0" hidden="0"/>
    </dxf>
    <dxf>
      <numFmt numFmtId="19" formatCode="m/d/yyyy"/>
      <border diagonalUp="0" diagonalDown="0" outline="0">
        <left style="medium">
          <color indexed="64"/>
        </left>
        <right/>
        <top/>
        <bottom/>
      </border>
      <protection locked="0" hidden="0"/>
    </dxf>
    <dxf>
      <alignment horizontal="center" vertical="bottom" textRotation="0" wrapText="0" indent="0" justifyLastLine="0" shrinkToFit="0" readingOrder="0"/>
      <border diagonalUp="0" diagonalDown="0" outline="0">
        <left style="medium">
          <color indexed="64"/>
        </left>
        <right style="medium">
          <color indexed="64"/>
        </right>
        <top/>
        <bottom/>
      </border>
      <protection locked="0" hidden="0"/>
    </dxf>
    <dxf>
      <font>
        <b/>
        <i val="0"/>
        <strike val="0"/>
        <condense val="0"/>
        <extend val="0"/>
        <outline val="0"/>
        <shadow val="0"/>
        <u val="none"/>
        <vertAlign val="baseline"/>
        <sz val="11"/>
        <color theme="1"/>
        <name val="Calibri"/>
        <family val="2"/>
        <scheme val="minor"/>
      </font>
      <fill>
        <patternFill patternType="solid">
          <fgColor indexed="64"/>
          <bgColor theme="4" tint="-0.499984740745262"/>
        </patternFill>
      </fill>
      <alignment horizontal="center" vertical="bottom" textRotation="0" wrapText="1" indent="0" justifyLastLine="0" shrinkToFit="0" readingOrder="0"/>
    </dxf>
    <dxf>
      <font>
        <b val="0"/>
        <i val="0"/>
        <strike val="0"/>
        <condense val="0"/>
        <extend val="0"/>
        <outline val="0"/>
        <shadow val="0"/>
        <u val="none"/>
        <vertAlign val="baseline"/>
        <sz val="11"/>
        <color theme="4"/>
        <name val="Calibri"/>
        <family val="2"/>
        <scheme val="minor"/>
      </font>
      <numFmt numFmtId="164" formatCode="0.0%"/>
      <alignment horizontal="center" vertical="bottom" textRotation="0" wrapText="0" indent="0" justifyLastLine="0" shrinkToFit="0" readingOrder="0"/>
      <border diagonalUp="0" diagonalDown="0" outline="0">
        <left/>
        <right style="medium">
          <color indexed="64"/>
        </right>
        <top/>
        <bottom/>
      </border>
      <protection locked="0" hidden="0"/>
    </dxf>
    <dxf>
      <font>
        <b val="0"/>
        <i val="0"/>
        <strike val="0"/>
        <condense val="0"/>
        <extend val="0"/>
        <outline val="0"/>
        <shadow val="0"/>
        <u val="none"/>
        <vertAlign val="baseline"/>
        <sz val="11"/>
        <color theme="4"/>
        <name val="Calibri"/>
        <family val="2"/>
        <scheme val="minor"/>
      </font>
      <numFmt numFmtId="1" formatCode="0"/>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theme="4"/>
        <name val="Calibri"/>
        <family val="2"/>
        <scheme val="minor"/>
      </font>
      <numFmt numFmtId="1" formatCode="0"/>
      <alignment horizontal="center" vertical="bottom" textRotation="0" wrapText="0" indent="0" justifyLastLine="0" shrinkToFit="0" readingOrder="0"/>
      <border diagonalUp="0" diagonalDown="0" outline="0">
        <left style="medium">
          <color indexed="64"/>
        </left>
        <right/>
        <top/>
        <bottom/>
      </border>
      <protection locked="0" hidden="0"/>
    </dxf>
    <dxf>
      <font>
        <b val="0"/>
        <i val="0"/>
        <strike val="0"/>
        <condense val="0"/>
        <extend val="0"/>
        <outline val="0"/>
        <shadow val="0"/>
        <u val="none"/>
        <vertAlign val="baseline"/>
        <sz val="11"/>
        <color theme="4"/>
        <name val="Calibri"/>
        <family val="2"/>
        <scheme val="minor"/>
      </font>
      <numFmt numFmtId="164" formatCode="0.0%"/>
      <alignment horizontal="center" vertical="bottom" textRotation="0" wrapText="0" indent="0" justifyLastLine="0" shrinkToFit="0" readingOrder="0"/>
      <border diagonalUp="0" diagonalDown="0" outline="0">
        <left/>
        <right style="medium">
          <color indexed="64"/>
        </right>
        <top/>
        <bottom/>
      </border>
      <protection locked="0" hidden="0"/>
    </dxf>
    <dxf>
      <font>
        <b val="0"/>
        <i val="0"/>
        <strike val="0"/>
        <condense val="0"/>
        <extend val="0"/>
        <outline val="0"/>
        <shadow val="0"/>
        <u val="none"/>
        <vertAlign val="baseline"/>
        <sz val="11"/>
        <color theme="4"/>
        <name val="Calibri"/>
        <family val="2"/>
        <scheme val="minor"/>
      </font>
      <numFmt numFmtId="1" formatCode="0"/>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theme="4"/>
        <name val="Calibri"/>
        <family val="2"/>
        <scheme val="minor"/>
      </font>
      <numFmt numFmtId="1" formatCode="0"/>
      <alignment horizontal="center" vertical="bottom" textRotation="0" wrapText="0" indent="0" justifyLastLine="0" shrinkToFit="0" readingOrder="0"/>
      <border diagonalUp="0" diagonalDown="0" outline="0">
        <left style="medium">
          <color indexed="64"/>
        </left>
        <right/>
        <top/>
        <bottom/>
      </border>
      <protection locked="0" hidden="0"/>
    </dxf>
    <dxf>
      <font>
        <b val="0"/>
        <i val="0"/>
        <strike val="0"/>
        <condense val="0"/>
        <extend val="0"/>
        <outline val="0"/>
        <shadow val="0"/>
        <u val="none"/>
        <vertAlign val="baseline"/>
        <sz val="11"/>
        <color theme="4"/>
        <name val="Calibri"/>
        <family val="2"/>
        <scheme val="minor"/>
      </font>
      <numFmt numFmtId="164" formatCode="0.0%"/>
      <alignment horizontal="center" vertical="bottom" textRotation="0" wrapText="0" indent="0" justifyLastLine="0" shrinkToFit="0" readingOrder="0"/>
      <border diagonalUp="0" diagonalDown="0" outline="0">
        <left/>
        <right style="medium">
          <color indexed="64"/>
        </right>
        <top/>
        <bottom style="medium">
          <color indexed="64"/>
        </bottom>
      </border>
      <protection locked="0" hidden="0"/>
    </dxf>
    <dxf>
      <font>
        <b val="0"/>
        <i val="0"/>
        <strike val="0"/>
        <condense val="0"/>
        <extend val="0"/>
        <outline val="0"/>
        <shadow val="0"/>
        <u val="none"/>
        <vertAlign val="baseline"/>
        <sz val="11"/>
        <color theme="4"/>
        <name val="Calibri"/>
        <family val="2"/>
        <scheme val="minor"/>
      </font>
      <numFmt numFmtId="1" formatCode="0"/>
      <alignment horizontal="center" vertical="bottom" textRotation="0" wrapText="0" indent="0" justifyLastLine="0" shrinkToFit="0" readingOrder="0"/>
      <border diagonalUp="0" diagonalDown="0" outline="0">
        <left/>
        <right/>
        <top/>
        <bottom style="medium">
          <color indexed="64"/>
        </bottom>
      </border>
      <protection locked="0" hidden="0"/>
    </dxf>
    <dxf>
      <font>
        <b val="0"/>
        <i val="0"/>
        <strike val="0"/>
        <condense val="0"/>
        <extend val="0"/>
        <outline val="0"/>
        <shadow val="0"/>
        <u val="none"/>
        <vertAlign val="baseline"/>
        <sz val="11"/>
        <color theme="4"/>
        <name val="Calibri"/>
        <family val="2"/>
        <scheme val="minor"/>
      </font>
      <numFmt numFmtId="1" formatCode="0"/>
      <alignment horizontal="center" vertical="bottom" textRotation="0" wrapText="0" indent="0" justifyLastLine="0" shrinkToFit="0" readingOrder="0"/>
      <border diagonalUp="0" diagonalDown="0" outline="0">
        <left style="medium">
          <color indexed="64"/>
        </left>
        <right/>
        <top/>
        <bottom style="medium">
          <color indexed="64"/>
        </bottom>
      </border>
      <protection locked="0" hidden="0"/>
    </dxf>
    <dxf>
      <numFmt numFmtId="164" formatCode="0.0%"/>
      <border diagonalUp="0" diagonalDown="0" outline="0">
        <left/>
        <right style="medium">
          <color indexed="64"/>
        </right>
        <top/>
        <bottom/>
      </border>
      <protection locked="0" hidden="0"/>
    </dxf>
    <dxf>
      <numFmt numFmtId="1" formatCode="0"/>
      <protection locked="0" hidden="0"/>
    </dxf>
    <dxf>
      <numFmt numFmtId="1" formatCode="0"/>
      <protection locked="0" hidden="0"/>
    </dxf>
    <dxf>
      <numFmt numFmtId="19" formatCode="m/d/yyyy"/>
      <border diagonalUp="0" diagonalDown="0" outline="0">
        <left/>
        <right/>
        <top/>
        <bottom style="medium">
          <color indexed="64"/>
        </bottom>
      </border>
      <protection locked="0" hidden="0"/>
    </dxf>
    <dxf>
      <numFmt numFmtId="19" formatCode="m/d/yyyy"/>
      <protection locked="0" hidden="0"/>
    </dxf>
    <dxf>
      <alignment horizontal="center" vertical="bottom" textRotation="0" wrapText="0" indent="0" justifyLastLine="0" shrinkToFit="0" readingOrder="0"/>
      <border outline="0">
        <right style="thin">
          <color indexed="64"/>
        </right>
      </border>
      <protection locked="0" hidden="0"/>
    </dxf>
    <dxf>
      <protection locked="0" hidden="0"/>
    </dxf>
    <dxf>
      <font>
        <b/>
        <i val="0"/>
        <strike val="0"/>
        <condense val="0"/>
        <extend val="0"/>
        <outline val="0"/>
        <shadow val="0"/>
        <u val="none"/>
        <vertAlign val="baseline"/>
        <sz val="11"/>
        <color theme="1"/>
        <name val="Calibri"/>
        <family val="2"/>
        <scheme val="minor"/>
      </font>
      <fill>
        <patternFill patternType="solid">
          <fgColor indexed="64"/>
          <bgColor theme="4" tint="-0.499984740745262"/>
        </patternFill>
      </fill>
      <alignment horizontal="center" vertical="bottom" textRotation="0" wrapText="1" indent="0" justifyLastLine="0" shrinkToFit="0" readingOrder="0"/>
    </dxf>
    <dxf>
      <font>
        <b val="0"/>
        <i val="0"/>
        <strike val="0"/>
        <condense val="0"/>
        <extend val="0"/>
        <outline val="0"/>
        <shadow val="0"/>
        <u val="none"/>
        <vertAlign val="baseline"/>
        <sz val="11"/>
        <color theme="4"/>
        <name val="Calibri"/>
        <family val="2"/>
        <scheme val="minor"/>
      </font>
      <numFmt numFmtId="164" formatCode="0.0%"/>
      <alignment horizontal="center" vertical="bottom" textRotation="0" wrapText="0" indent="0" justifyLastLine="0" shrinkToFit="0" readingOrder="0"/>
      <border diagonalUp="0" diagonalDown="0" outline="0">
        <left/>
        <right style="medium">
          <color indexed="64"/>
        </right>
        <top/>
        <bottom/>
      </border>
      <protection locked="0" hidden="0"/>
    </dxf>
    <dxf>
      <font>
        <b val="0"/>
        <i val="0"/>
        <strike val="0"/>
        <condense val="0"/>
        <extend val="0"/>
        <outline val="0"/>
        <shadow val="0"/>
        <u val="none"/>
        <vertAlign val="baseline"/>
        <sz val="11"/>
        <color theme="4"/>
        <name val="Calibri"/>
        <family val="2"/>
        <scheme val="minor"/>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theme="4"/>
        <name val="Calibri"/>
        <family val="2"/>
        <scheme val="minor"/>
      </font>
      <alignment horizontal="center" vertical="bottom" textRotation="0" wrapText="0" indent="0" justifyLastLine="0" shrinkToFit="0" readingOrder="0"/>
      <border diagonalUp="0" diagonalDown="0" outline="0">
        <left style="medium">
          <color indexed="64"/>
        </left>
        <right/>
        <top/>
        <bottom/>
      </border>
      <protection locked="0" hidden="0"/>
    </dxf>
    <dxf>
      <font>
        <b val="0"/>
        <i val="0"/>
        <strike val="0"/>
        <condense val="0"/>
        <extend val="0"/>
        <outline val="0"/>
        <shadow val="0"/>
        <u val="none"/>
        <vertAlign val="baseline"/>
        <sz val="11"/>
        <color theme="4"/>
        <name val="Calibri"/>
        <family val="2"/>
        <scheme val="minor"/>
      </font>
      <numFmt numFmtId="164" formatCode="0.0%"/>
      <alignment horizontal="center" vertical="bottom" textRotation="0" wrapText="0" indent="0" justifyLastLine="0" shrinkToFit="0" readingOrder="0"/>
      <border diagonalUp="0" diagonalDown="0" outline="0">
        <left/>
        <right style="medium">
          <color indexed="64"/>
        </right>
        <top/>
        <bottom/>
      </border>
      <protection locked="0" hidden="0"/>
    </dxf>
    <dxf>
      <font>
        <b val="0"/>
        <i val="0"/>
        <strike val="0"/>
        <condense val="0"/>
        <extend val="0"/>
        <outline val="0"/>
        <shadow val="0"/>
        <u val="none"/>
        <vertAlign val="baseline"/>
        <sz val="11"/>
        <color theme="4"/>
        <name val="Calibri"/>
        <family val="2"/>
        <scheme val="minor"/>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theme="4"/>
        <name val="Calibri"/>
        <family val="2"/>
        <scheme val="minor"/>
      </font>
      <alignment horizontal="center" vertical="bottom" textRotation="0" wrapText="0" indent="0" justifyLastLine="0" shrinkToFit="0" readingOrder="0"/>
      <border diagonalUp="0" diagonalDown="0" outline="0">
        <left style="medium">
          <color indexed="64"/>
        </left>
        <right/>
        <top/>
        <bottom/>
      </border>
      <protection locked="0" hidden="0"/>
    </dxf>
    <dxf>
      <font>
        <b val="0"/>
        <i val="0"/>
        <strike val="0"/>
        <condense val="0"/>
        <extend val="0"/>
        <outline val="0"/>
        <shadow val="0"/>
        <u val="none"/>
        <vertAlign val="baseline"/>
        <sz val="11"/>
        <color theme="4"/>
        <name val="Calibri"/>
        <family val="2"/>
        <scheme val="minor"/>
      </font>
      <numFmt numFmtId="164" formatCode="0.0%"/>
      <alignment horizontal="center" vertical="bottom" textRotation="0" wrapText="0" indent="0" justifyLastLine="0" shrinkToFit="0" readingOrder="0"/>
      <border diagonalUp="0" diagonalDown="0" outline="0">
        <left/>
        <right style="medium">
          <color indexed="64"/>
        </right>
        <top/>
        <bottom/>
      </border>
      <protection locked="0" hidden="0"/>
    </dxf>
    <dxf>
      <font>
        <b val="0"/>
        <i val="0"/>
        <strike val="0"/>
        <condense val="0"/>
        <extend val="0"/>
        <outline val="0"/>
        <shadow val="0"/>
        <u val="none"/>
        <vertAlign val="baseline"/>
        <sz val="11"/>
        <color theme="4"/>
        <name val="Calibri"/>
        <family val="2"/>
        <scheme val="minor"/>
      </font>
      <numFmt numFmtId="164" formatCode="0.0%"/>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theme="4"/>
        <name val="Calibri"/>
        <family val="2"/>
        <scheme val="minor"/>
      </font>
      <numFmt numFmtId="164" formatCode="0.0%"/>
      <alignment horizontal="center" vertical="bottom" textRotation="0" wrapText="0" indent="0" justifyLastLine="0" shrinkToFit="0" readingOrder="0"/>
      <border diagonalUp="0" diagonalDown="0" outline="0">
        <left style="medium">
          <color indexed="64"/>
        </left>
        <right/>
        <top/>
        <bottom/>
      </border>
      <protection locked="0" hidden="0"/>
    </dxf>
    <dxf>
      <numFmt numFmtId="164" formatCode="0.0%"/>
      <border diagonalUp="0" diagonalDown="0" outline="0">
        <left/>
        <right style="medium">
          <color indexed="64"/>
        </right>
        <top/>
        <bottom/>
      </border>
      <protection locked="0" hidden="0"/>
    </dxf>
    <dxf>
      <protection locked="0" hidden="0"/>
    </dxf>
    <dxf>
      <border diagonalUp="0" diagonalDown="0" outline="0">
        <left style="medium">
          <color indexed="64"/>
        </left>
        <right/>
        <top/>
        <bottom/>
      </border>
      <protection locked="0" hidden="0"/>
    </dxf>
    <dxf>
      <numFmt numFmtId="19" formatCode="m/d/yyyy"/>
      <protection locked="0" hidden="0"/>
    </dxf>
    <dxf>
      <numFmt numFmtId="19" formatCode="m/d/yyyy"/>
      <border diagonalUp="0" diagonalDown="0" outline="0">
        <left style="medium">
          <color indexed="64"/>
        </left>
        <right/>
        <top/>
        <bottom/>
      </border>
      <protection locked="0" hidden="0"/>
    </dxf>
    <dxf>
      <border diagonalUp="0" diagonalDown="0" outline="0">
        <left style="medium">
          <color indexed="64"/>
        </left>
        <right style="medium">
          <color indexed="64"/>
        </right>
        <top/>
        <bottom/>
      </border>
      <protection locked="0" hidden="0"/>
    </dxf>
    <dxf>
      <protection locked="0" hidden="0"/>
    </dxf>
    <dxf>
      <font>
        <b/>
        <i val="0"/>
        <strike val="0"/>
        <condense val="0"/>
        <extend val="0"/>
        <outline val="0"/>
        <shadow val="0"/>
        <u val="none"/>
        <vertAlign val="baseline"/>
        <sz val="11"/>
        <color theme="1"/>
        <name val="Calibri"/>
        <family val="2"/>
        <scheme val="minor"/>
      </font>
      <fill>
        <patternFill patternType="solid">
          <fgColor indexed="64"/>
          <bgColor theme="4" tint="-0.499984740745262"/>
        </patternFill>
      </fill>
      <alignment horizontal="center"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 formatCode="0"/>
      <alignment horizontal="left"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 formatCode="0"/>
      <alignment horizontal="left"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 formatCode="0"/>
      <alignment horizontal="left"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theme="4" tint="-0.249977111117893"/>
        </patternFill>
      </fill>
      <alignment horizontal="center" vertical="bottom" textRotation="0" wrapText="1" indent="0" justifyLastLine="0" shrinkToFit="0" readingOrder="0"/>
      <border diagonalUp="0" diagonalDown="0" outline="0">
        <left style="thin">
          <color indexed="64"/>
        </left>
        <right style="thin">
          <color indexed="64"/>
        </right>
        <top/>
        <bottom/>
      </border>
    </dxf>
    <dxf>
      <numFmt numFmtId="1" formatCode="0"/>
      <alignment horizontal="center" vertical="bottom" textRotation="0" wrapText="1" indent="0" justifyLastLine="0" shrinkToFit="0" readingOrder="0"/>
      <border diagonalUp="0" diagonalDown="0">
        <left/>
        <right/>
        <top style="thin">
          <color theme="4"/>
        </top>
        <bottom/>
        <vertical/>
        <horizontal/>
      </border>
    </dxf>
    <dxf>
      <numFmt numFmtId="1" formatCode="0"/>
      <alignment horizontal="center" vertical="bottom" textRotation="0" wrapText="0" indent="0" justifyLastLine="0" shrinkToFit="0" readingOrder="0"/>
      <border diagonalUp="0" diagonalDown="0">
        <left/>
        <right/>
        <top style="thin">
          <color theme="4"/>
        </top>
        <bottom/>
        <vertical/>
        <horizontal/>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4" tint="-0.249977111117893"/>
        </patternFill>
      </fill>
      <alignment horizontal="center" vertical="bottom" textRotation="0" indent="0" justifyLastLine="0" shrinkToFit="0" readingOrder="0"/>
      <border diagonalUp="0" diagonalDown="0">
        <left style="thin">
          <color indexed="64"/>
        </left>
        <right style="thin">
          <color indexed="64"/>
        </right>
        <top/>
        <bottom/>
        <vertical style="thin">
          <color indexed="64"/>
        </vertical>
        <horizontal style="thin">
          <color indexed="64"/>
        </horizontal>
      </border>
    </dxf>
    <dxf>
      <numFmt numFmtId="1" formatCode="0"/>
      <alignment horizontal="center" vertical="bottom"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4" tint="-0.249977111117893"/>
        </patternFill>
      </fill>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5</xdr:col>
      <xdr:colOff>0</xdr:colOff>
      <xdr:row>3</xdr:row>
      <xdr:rowOff>0</xdr:rowOff>
    </xdr:from>
    <xdr:to>
      <xdr:col>10</xdr:col>
      <xdr:colOff>609599</xdr:colOff>
      <xdr:row>5</xdr:row>
      <xdr:rowOff>0</xdr:rowOff>
    </xdr:to>
    <xdr:sp macro="" textlink="">
      <xdr:nvSpPr>
        <xdr:cNvPr id="2" name="TextBox 1">
          <a:extLst>
            <a:ext uri="{FF2B5EF4-FFF2-40B4-BE49-F238E27FC236}">
              <a16:creationId xmlns:a16="http://schemas.microsoft.com/office/drawing/2014/main" id="{D30625CF-7C19-45F7-874B-0DF9244E4296}"/>
            </a:ext>
          </a:extLst>
        </xdr:cNvPr>
        <xdr:cNvSpPr txBox="1"/>
      </xdr:nvSpPr>
      <xdr:spPr>
        <a:xfrm>
          <a:off x="2438400" y="552450"/>
          <a:ext cx="3657599" cy="368300"/>
        </a:xfrm>
        <a:prstGeom prst="rect">
          <a:avLst/>
        </a:prstGeom>
        <a:solidFill>
          <a:schemeClr val="accent1">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a:solidFill>
                <a:schemeClr val="bg1"/>
              </a:solidFill>
            </a:rPr>
            <a:t>Please enter </a:t>
          </a:r>
          <a:r>
            <a:rPr lang="en-US" sz="1600" b="1" u="sng">
              <a:solidFill>
                <a:schemeClr val="bg1"/>
              </a:solidFill>
            </a:rPr>
            <a:t>2023</a:t>
          </a:r>
          <a:r>
            <a:rPr lang="en-US" sz="1600" b="1">
              <a:solidFill>
                <a:schemeClr val="bg1"/>
              </a:solidFill>
            </a:rPr>
            <a:t> Commercial data</a:t>
          </a:r>
          <a:r>
            <a:rPr lang="en-US" sz="1600" b="1" baseline="0">
              <a:solidFill>
                <a:schemeClr val="bg1"/>
              </a:solidFill>
            </a:rPr>
            <a:t> in this tab.</a:t>
          </a:r>
          <a:endParaRPr lang="en-US" sz="1600" b="1">
            <a:solidFill>
              <a:schemeClr val="bg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3</xdr:row>
      <xdr:rowOff>0</xdr:rowOff>
    </xdr:from>
    <xdr:to>
      <xdr:col>10</xdr:col>
      <xdr:colOff>609599</xdr:colOff>
      <xdr:row>5</xdr:row>
      <xdr:rowOff>0</xdr:rowOff>
    </xdr:to>
    <xdr:sp macro="" textlink="">
      <xdr:nvSpPr>
        <xdr:cNvPr id="2" name="TextBox 1">
          <a:extLst>
            <a:ext uri="{FF2B5EF4-FFF2-40B4-BE49-F238E27FC236}">
              <a16:creationId xmlns:a16="http://schemas.microsoft.com/office/drawing/2014/main" id="{199E1313-18FB-4DFF-889E-D5629618FF96}"/>
            </a:ext>
          </a:extLst>
        </xdr:cNvPr>
        <xdr:cNvSpPr txBox="1"/>
      </xdr:nvSpPr>
      <xdr:spPr>
        <a:xfrm>
          <a:off x="7134225" y="666750"/>
          <a:ext cx="10944224" cy="381000"/>
        </a:xfrm>
        <a:prstGeom prst="rect">
          <a:avLst/>
        </a:prstGeom>
        <a:solidFill>
          <a:schemeClr val="accent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a:solidFill>
                <a:schemeClr val="bg1"/>
              </a:solidFill>
            </a:rPr>
            <a:t>Please enter </a:t>
          </a:r>
          <a:r>
            <a:rPr lang="en-US" sz="1600" b="1" u="sng">
              <a:solidFill>
                <a:schemeClr val="bg1"/>
              </a:solidFill>
            </a:rPr>
            <a:t>2023</a:t>
          </a:r>
          <a:r>
            <a:rPr lang="en-US" sz="1600" b="1">
              <a:solidFill>
                <a:schemeClr val="bg1"/>
              </a:solidFill>
            </a:rPr>
            <a:t> Medicare Advantage data</a:t>
          </a:r>
          <a:r>
            <a:rPr lang="en-US" sz="1600" b="1" baseline="0">
              <a:solidFill>
                <a:schemeClr val="bg1"/>
              </a:solidFill>
            </a:rPr>
            <a:t> in this tab.</a:t>
          </a:r>
          <a:endParaRPr lang="en-US" sz="1600" b="1">
            <a:solidFill>
              <a:schemeClr val="bg1"/>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egan/CT%20OHS/Quality%20Council/Quality%20Benchmarks/Data%20Collection%20and%20Reporting/CY%202021/CT%20Quality%20Benchmark%20Performance%20Submission%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Reference Tables"/>
      <sheetName val="Commercial - 2021"/>
      <sheetName val="Medicare Advantage - 2021"/>
      <sheetName val="Mandatory Questions"/>
      <sheetName val="Validation by Market"/>
      <sheetName val="Validation by Advanced Network"/>
    </sheetNames>
    <sheetDataSet>
      <sheetData sheetId="0"/>
      <sheetData sheetId="1"/>
      <sheetData sheetId="2"/>
      <sheetData sheetId="3"/>
      <sheetData sheetId="4"/>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67F7165-ADE6-4362-833D-A540D4944290}" name="InsuranceCarrierIDs" displayName="InsuranceCarrierIDs" ref="B3:C9" totalsRowShown="0" headerRowDxfId="95" headerRowBorderDxfId="93" tableBorderDxfId="94" totalsRowBorderDxfId="92">
  <autoFilter ref="B3:C9" xr:uid="{4CE37FA3-7FD5-4495-BBC5-2E196BCD9874}"/>
  <tableColumns count="2">
    <tableColumn id="1" xr3:uid="{3525B8CA-C152-46CC-A2B8-445D7ECCC51F}" name="Insurance Carrier Organizational ID" dataDxfId="91"/>
    <tableColumn id="2" xr3:uid="{7BEA4DC1-274B-4E3C-8838-1650AB268E30}" name="Insurer" dataDxfId="90"/>
  </tableColumns>
  <tableStyleInfo name="TableStyleLight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CF8889E-43C3-490D-A1E3-E510062BA71F}" name="AdvancedNetworkOrgIDs" displayName="AdvancedNetworkOrgIDs" ref="B11:C42" totalsRowShown="0" headerRowDxfId="89" headerRowBorderDxfId="87" tableBorderDxfId="88" totalsRowBorderDxfId="86">
  <autoFilter ref="B11:C42" xr:uid="{CB04895D-0B0B-4527-8E01-03A0F1A44674}"/>
  <tableColumns count="2">
    <tableColumn id="1" xr3:uid="{39B8E4A2-B972-4A3C-B66E-76C7A5BE60B2}" name="Advanced Network Org ID" dataDxfId="85"/>
    <tableColumn id="2" xr3:uid="{D4949393-6917-4133-9F25-543574507087}" name="Advanced Network" dataDxfId="84"/>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2F67019-3E57-426C-83B9-3775BA16A2CA}" name="Table6" displayName="Table6" ref="B44:F47" totalsRowShown="0" headerRowDxfId="83" headerRowBorderDxfId="81" tableBorderDxfId="82" totalsRowBorderDxfId="80">
  <autoFilter ref="B44:F47" xr:uid="{5A2FE150-2A09-4929-8A69-214C74B6D3EB}"/>
  <tableColumns count="5">
    <tableColumn id="1" xr3:uid="{B6B6C9EB-8459-4CB9-8BBD-2A843C5C37C9}" name="Measure" dataDxfId="79"/>
    <tableColumn id="4" xr3:uid="{531F2748-F184-4BDC-8CF0-1978B6556171}" name="Description" dataDxfId="78"/>
    <tableColumn id="2" xr3:uid="{BB2DB331-67BC-46C1-8AAC-D78FF178BA7F}" name="Steward" dataDxfId="77"/>
    <tableColumn id="3" xr3:uid="{F25D1B7B-0E9E-4188-A745-F178EAA5FD7A}" name="Data Source" dataDxfId="76"/>
    <tableColumn id="5" xr3:uid="{9A0D7D7C-7978-4B82-9F00-DECEB36B0F55}" name="Technical Specifications" dataDxfId="75"/>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EF82391-3D7F-41C0-891A-A8CE0996D74D}" name="AN_Commercial2023" displayName="AN_Commercial2023" ref="B15:P46" totalsRowShown="0" headerRowDxfId="74" dataDxfId="73">
  <autoFilter ref="B15:P46" xr:uid="{4EF82391-3D7F-41C0-891A-A8CE0996D74D}"/>
  <tableColumns count="15">
    <tableColumn id="1" xr3:uid="{99BC5FD5-ADB1-4D25-A7A0-5F72E420F0D6}" name="Advanced Network Org ID" dataDxfId="72"/>
    <tableColumn id="3" xr3:uid="{52029C14-E251-405C-9CC7-976EA9E7DB29}" name="Performance Period Beginning Date" dataDxfId="71"/>
    <tableColumn id="2" xr3:uid="{39C8468C-3DB7-4B39-9A79-2DDC71368D03}" name="Performance Period End Date" dataDxfId="70"/>
    <tableColumn id="4" xr3:uid="{58BC06CE-89D7-4EE7-BD55-63F9E0B7A990}" name="Asthma Medication Ratio (Ages 5-18) - Numerator" dataDxfId="69"/>
    <tableColumn id="5" xr3:uid="{5A9F8F9C-9F37-48B9-934A-211D379D0B6B}" name="Asthma Medication Ratio (Ages 5-18) - Denominator" dataDxfId="68"/>
    <tableColumn id="6" xr3:uid="{F46A1F8C-D119-42B4-88B8-992FFFB4B77B}" name="Asthma Medication Ratio (Ages 5-18) - Performance" dataDxfId="67" dataCellStyle="Percent">
      <calculatedColumnFormula>IFERROR(AN_Commercial2023[[#This Row],[Asthma Medication Ratio (Ages 5-18) - Numerator]]/AN_Commercial2023[[#This Row],[Asthma Medication Ratio (Ages 5-18) - Denominator]],"-")</calculatedColumnFormula>
    </tableColumn>
    <tableColumn id="9" xr3:uid="{3CEC5AE3-A164-49CD-B577-9F7D57B8CB58}" name="Asthma Medication Ratio (Ages 19-64) - Numerator" dataDxfId="66" dataCellStyle="Percent"/>
    <tableColumn id="8" xr3:uid="{3F27AF1D-AB7A-46FE-A5DD-95E7A39A3090}" name="Asthma Medication Ratio (Ages 19-64) - Denominator" dataDxfId="65" dataCellStyle="Percent"/>
    <tableColumn id="7" xr3:uid="{0EF557EC-8251-444D-9909-4A38C474D41A}" name="Asthma Medication Ratio (Ages 19-64) - Performance" dataDxfId="64" dataCellStyle="Percent"/>
    <tableColumn id="20" xr3:uid="{FECA1F1F-8C18-4EF1-94CA-DBF7151E4BB4}" name="Controlling High Blood Pressure - Numerator" dataDxfId="63"/>
    <tableColumn id="19" xr3:uid="{F57F473A-49D8-49F8-B559-EAAD1A3947E1}" name="Controlling High Blood Pressure - Denominator" dataDxfId="62"/>
    <tableColumn id="21" xr3:uid="{5F70704D-C037-4CAA-8E5D-C9B8726D7D1D}" name="Controlling High Blood Pressure - Performance" dataDxfId="61" dataCellStyle="Percent">
      <calculatedColumnFormula>IFERROR(AN_Commercial2023[[#This Row],[Asthma Medication Ratio (Ages 5-18) - Numerator]]/AN_Commercial2023[[#This Row],[Asthma Medication Ratio (Ages 5-18) - Denominator]],"-")</calculatedColumnFormula>
    </tableColumn>
    <tableColumn id="18" xr3:uid="{CE00D3DC-34E8-4467-B1A7-357757B9C437}" name="Hemoglobin A1c (HbA1c) Control for Patients with Diabetes: HbA1c Poor Control - Numerator" dataDxfId="60"/>
    <tableColumn id="17" xr3:uid="{B2FD8D30-CA3F-48D4-95D3-E218846717AB}" name="Hemoglobin A1c (HbA1c) Control for Patients with Diabetes: HbA1c Poor Control - Denominator" dataDxfId="59"/>
    <tableColumn id="16" xr3:uid="{D6C2A925-A984-4560-A727-8B70F433EFA4}" name="Hemoglobin A1c (HbA1c) Control for Patients with Diabetes: HbA1c Poor Control - Performance" dataDxfId="58" dataCellStyle="Percent">
      <calculatedColumnFormula>IFERROR(AN_Commercial2023[[#This Row],[Asthma Medication Ratio (Ages 5-18) - Numerator]]/AN_Commercial2023[[#This Row],[Asthma Medication Ratio (Ages 5-18) - Denominator]],"-")</calculatedColumnFormula>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EB2DD50-2B8B-4FC6-BD48-74B686C1E2AA}" name="InsurerCommercial2023" displayName="InsurerCommercial2023" ref="B10:P11" totalsRowShown="0" headerRowDxfId="57" dataDxfId="56">
  <autoFilter ref="B10:P11" xr:uid="{4EB2DD50-2B8B-4FC6-BD48-74B686C1E2AA}"/>
  <tableColumns count="15">
    <tableColumn id="1" xr3:uid="{D0E691B4-A7AC-48AE-9D35-DE67E9CDBA0B}" name="Insurer Org ID" dataDxfId="55"/>
    <tableColumn id="3" xr3:uid="{45905BB4-1E59-482D-BC67-5EB60920B71F}" name="Performance Period Beginning Date" dataDxfId="54"/>
    <tableColumn id="2" xr3:uid="{F2D50405-0719-4E9E-AD4A-E4DDBAACA3FA}" name="Performance Period End Date" dataDxfId="53"/>
    <tableColumn id="4" xr3:uid="{A7AAB9B6-EA54-4CD4-99C2-3871D4A555FE}" name="Asthma Medication Ratio (Ages 5-18) - Numerator" dataDxfId="52"/>
    <tableColumn id="5" xr3:uid="{DB268222-F4B6-48B9-9814-6D688FFA4ED4}" name="Asthma Medication Ratio (Ages 5-18) - Denominator" dataDxfId="51"/>
    <tableColumn id="6" xr3:uid="{ADA3C19C-A92B-41D3-9A5D-A4A39EF7FBE3}" name="Asthma Medication Ratio (Ages 5-18) - Performance" dataDxfId="50" dataCellStyle="Percent">
      <calculatedColumnFormula>IFERROR(InsurerCommercial2023[[#This Row],[Asthma Medication Ratio (Ages 5-18) - Numerator]]/InsurerCommercial2023[[#This Row],[Asthma Medication Ratio (Ages 5-18) - Denominator]],"-")</calculatedColumnFormula>
    </tableColumn>
    <tableColumn id="9" xr3:uid="{ABDDF228-835D-469C-9E55-C8A5E29C4F08}" name="Asthma Medication Ratio (Ages 19-64) - Numerator" dataDxfId="49" dataCellStyle="Percent"/>
    <tableColumn id="8" xr3:uid="{8EDB3515-573E-4157-93D3-B25430B0B1B0}" name="Asthma Medication Ratio (Ages 19-64) - Denominator" dataDxfId="48" dataCellStyle="Percent"/>
    <tableColumn id="7" xr3:uid="{AC82A5A4-8751-4C00-8928-959A71EB4494}" name="Asthma Medication Ratio (Ages 19-64) - Performance" dataDxfId="47" dataCellStyle="Percent">
      <calculatedColumnFormula>IFERROR(InsurerCommercial2023[[#This Row],[Asthma Medication Ratio (Ages 19-64) - Numerator]]/InsurerCommercial2023[[#This Row],[Asthma Medication Ratio (Ages 19-64) - Denominator]],"-")</calculatedColumnFormula>
    </tableColumn>
    <tableColumn id="20" xr3:uid="{2E14B272-6B71-4517-A368-C01FF84EA4EE}" name="Controlling High Blood Pressure - Numerator" dataDxfId="46"/>
    <tableColumn id="19" xr3:uid="{420AE89F-BBEE-44B0-ABC5-A7B41247790F}" name="Controlling High Blood Pressure - Denominator" dataDxfId="45"/>
    <tableColumn id="21" xr3:uid="{CD8BC7F0-AFEA-4D2B-99A6-0B32D80242BE}" name="Controlling High Blood Pressure - Performance" dataDxfId="44" dataCellStyle="Percent">
      <calculatedColumnFormula>IFERROR(InsurerCommercial2023[[#This Row],[Controlling High Blood Pressure - Numerator]]/InsurerCommercial2023[[#This Row],[Controlling High Blood Pressure - Denominator]],"-")</calculatedColumnFormula>
    </tableColumn>
    <tableColumn id="18" xr3:uid="{75A2519E-E854-4D86-8A1F-FF400703E4ED}" name="Hemoglobin A1c (HbA1c) Control for Patients with Diabetes: HbA1c Poor Control - Numerator" dataDxfId="43"/>
    <tableColumn id="17" xr3:uid="{C20D752C-EA91-4E19-B4B4-733D1F86284E}" name="Hemoglobin A1c (HbA1c) Control for Patients with Diabetes: HbA1c Poor Control - Denominator" dataDxfId="42"/>
    <tableColumn id="16" xr3:uid="{6207FF3E-A947-4642-8806-C829FBAAC8C5}" name="Hemoglobin A1c (HbA1c) Control for Patients with Diabetes: HbA1c Poor Control - Performance" dataDxfId="41" dataCellStyle="Percent">
      <calculatedColumnFormula>IFERROR(InsurerCommercial2023[[#This Row],[Hemoglobin A1c (HbA1c) Control for Patients with Diabetes: HbA1c Poor Control - Numerator]]/InsurerCommercial2023[[#This Row],[Hemoglobin A1c (HbA1c) Control for Patients with Diabetes: HbA1c Poor Control - Denominator]],"-")</calculatedColumnFormula>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5C1A22C0-C9BF-4DA9-BAC8-63F274D02025}" name="AN_MA_2023" displayName="AN_MA_2023" ref="B15:J46" totalsRowShown="0" headerRowDxfId="40">
  <autoFilter ref="B15:J46" xr:uid="{4EF82391-3D7F-41C0-891A-A8CE0996D74D}"/>
  <tableColumns count="9">
    <tableColumn id="1" xr3:uid="{4A2E8986-DA53-4030-8E12-13C99C6D2313}" name="Advanced Network Org ID" dataDxfId="39"/>
    <tableColumn id="3" xr3:uid="{651DCB8F-DA72-4207-BCBC-6EC47C6E5AD6}" name="Performance Period Beginning Date" dataDxfId="38"/>
    <tableColumn id="2" xr3:uid="{4213CE7E-90B1-4D04-A33B-376BE6FA87AB}" name="Performance Period End Date" dataDxfId="37"/>
    <tableColumn id="20" xr3:uid="{0F622654-700E-4824-B5C8-A99C9D8A2258}" name="Controlling High Blood Pressure - Numerator" dataDxfId="36"/>
    <tableColumn id="19" xr3:uid="{2E0BEA6E-594D-4A1F-9061-E92F8AF4F869}" name="Controlling High Blood Pressure - Denominator" dataDxfId="35"/>
    <tableColumn id="21" xr3:uid="{0F599FB1-C4AC-431A-9685-A7B7E76EA394}" name="Controlling High Blood Pressure - Performance" dataDxfId="34" dataCellStyle="Percent">
      <calculatedColumnFormula>IFERROR(#REF!/#REF!,"-")</calculatedColumnFormula>
    </tableColumn>
    <tableColumn id="18" xr3:uid="{96ACB04A-2173-4946-AC68-67BB5369784B}" name="Hemoglobin A1c (HbA1c) Control for Patients with Diabetes: HbA1c Poor Control - Numerator" dataDxfId="33"/>
    <tableColumn id="17" xr3:uid="{FD32DEE0-5D6A-466B-8657-8ED08DF54C87}" name="Hemoglobin A1c (HbA1c) Control for Patients with Diabetes: HbA1c Poor Control - Denominator" dataDxfId="32"/>
    <tableColumn id="16" xr3:uid="{8C04E8EA-59FB-4A3F-8356-964E6BEECDA0}" name="Hemoglobin A1c (HbA1c) Control for Patients with Diabetes: HbA1c Poor Control - Performance" dataDxfId="31" dataCellStyle="Percent">
      <calculatedColumnFormula>IFERROR(#REF!/#REF!,"-")</calculatedColumnFormula>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752EFA0C-2D9C-415F-8376-6E857ED5548D}" name="InsurerMA2023" displayName="InsurerMA2023" ref="B10:J11" totalsRowShown="0" headerRowDxfId="30">
  <autoFilter ref="B10:J11" xr:uid="{4EB2DD50-2B8B-4FC6-BD48-74B686C1E2AA}"/>
  <tableColumns count="9">
    <tableColumn id="1" xr3:uid="{07255735-8F64-470C-81AB-E2F993C4F357}" name="Insurer Org ID" dataDxfId="29"/>
    <tableColumn id="3" xr3:uid="{AC746DB0-7940-4C40-80AE-60F8E426BD2B}" name="Performance Period Beginning Date" dataDxfId="28"/>
    <tableColumn id="2" xr3:uid="{68518F59-7708-4544-92B0-1251D9BBEB3D}" name="Performance Period End Date" dataDxfId="27"/>
    <tableColumn id="20" xr3:uid="{2A5D06A9-78FA-4E9C-BD0C-9FC9D1D1DF1A}" name="Controlling High Blood Pressure - Numerator" dataDxfId="26"/>
    <tableColumn id="19" xr3:uid="{6FD6DE68-164D-4A8F-84E8-9B3E793711E2}" name="Controlling High Blood Pressure - Denominator" dataDxfId="25"/>
    <tableColumn id="21" xr3:uid="{108F4FFC-02FF-41CD-BE57-EC234528A1F9}" name="Controlling High Blood Pressure - Performance" dataDxfId="24" dataCellStyle="Percent">
      <calculatedColumnFormula>IFERROR(InsurerMA2023[[#This Row],[Controlling High Blood Pressure - Numerator]]/InsurerMA2023[[#This Row],[Controlling High Blood Pressure - Denominator]],"-")</calculatedColumnFormula>
    </tableColumn>
    <tableColumn id="18" xr3:uid="{CBDCF2C9-A457-4B7B-9B5C-AF0CA6E006F6}" name="Hemoglobin A1c (HbA1c) Control for Patients with Diabetes: HbA1c Poor Control - Numerator" dataDxfId="23"/>
    <tableColumn id="17" xr3:uid="{FF4001D4-AF36-4BC7-9C3F-64D076F42526}" name="Hemoglobin A1c (HbA1c) Control for Patients with Diabetes: HbA1c Poor Control - Denominator" dataDxfId="22"/>
    <tableColumn id="16" xr3:uid="{83945F95-F48D-4751-BD15-82B3E78AA739}" name="Hemoglobin A1c (HbA1c) Control for Patients with Diabetes: HbA1c Poor Control - Performance" dataDxfId="21" dataCellStyle="Percent">
      <calculatedColumnFormula>IFERROR(InsurerMA2023[[#This Row],[Hemoglobin A1c (HbA1c) Control for Patients with Diabetes: HbA1c Poor Control - Numerator]]/InsurerMA2023[[#This Row],[Hemoglobin A1c (HbA1c) Control for Patients with Diabetes: HbA1c Poor Control - Denominator]],"-")</calculatedColumnFormula>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5C3EE13-F8CC-4679-BD2D-DF5C96746805}" name="Table3" displayName="Table3" ref="B8:D16" totalsRowShown="0" headerRowDxfId="20" headerRowBorderDxfId="18" tableBorderDxfId="19" totalsRowBorderDxfId="17">
  <autoFilter ref="B8:D16" xr:uid="{75C3EE13-F8CC-4679-BD2D-DF5C96746805}"/>
  <tableColumns count="3">
    <tableColumn id="1" xr3:uid="{9DCF5A45-60DC-4A1A-A0E3-F67702DF3F77}" name="Questions" dataDxfId="16"/>
    <tableColumn id="2" xr3:uid="{7B37E965-0C8C-4818-AC10-921E0893CFA9}" name="Response - 2023 Reporting" dataDxfId="15"/>
    <tableColumn id="3" xr3:uid="{21EA3B02-E003-4BF7-8206-A0C1B2C6F6E6}" name="Comments" dataDxfId="14"/>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table" Target="../tables/table5.xml"/></Relationships>
</file>

<file path=xl/worksheets/_rels/sheet4.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table" Target="../tables/table7.xml"/></Relationships>
</file>

<file path=xl/worksheets/_rels/sheet5.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F75F6-67D2-49A9-BFD2-7D25CDC59CE1}">
  <dimension ref="B1:D11"/>
  <sheetViews>
    <sheetView zoomScale="84" zoomScaleNormal="100" workbookViewId="0">
      <selection activeCell="B1" sqref="B1"/>
    </sheetView>
  </sheetViews>
  <sheetFormatPr defaultRowHeight="14.45"/>
  <cols>
    <col min="1" max="1" width="2.5703125" customWidth="1"/>
    <col min="2" max="2" width="39.7109375" bestFit="1" customWidth="1"/>
    <col min="3" max="3" width="19.85546875" customWidth="1"/>
    <col min="4" max="4" width="85.28515625" customWidth="1"/>
    <col min="5" max="6" width="9.42578125" customWidth="1"/>
    <col min="7" max="7" width="9.140625" customWidth="1"/>
  </cols>
  <sheetData>
    <row r="1" spans="2:4" ht="18.600000000000001">
      <c r="B1" s="9" t="s">
        <v>0</v>
      </c>
    </row>
    <row r="3" spans="2:4">
      <c r="B3" s="1" t="s">
        <v>1</v>
      </c>
    </row>
    <row r="5" spans="2:4">
      <c r="B5" s="5" t="s">
        <v>2</v>
      </c>
      <c r="C5" s="5" t="s">
        <v>3</v>
      </c>
      <c r="D5" s="5" t="s">
        <v>4</v>
      </c>
    </row>
    <row r="6" spans="2:4" ht="29.1">
      <c r="B6" s="34" t="s">
        <v>5</v>
      </c>
      <c r="C6" s="33" t="s">
        <v>6</v>
      </c>
      <c r="D6" s="15" t="s">
        <v>7</v>
      </c>
    </row>
    <row r="7" spans="2:4" ht="29.1">
      <c r="B7" s="34" t="s">
        <v>8</v>
      </c>
      <c r="C7" s="33" t="s">
        <v>9</v>
      </c>
      <c r="D7" s="15" t="s">
        <v>10</v>
      </c>
    </row>
    <row r="8" spans="2:4" ht="29.1">
      <c r="B8" s="34" t="s">
        <v>11</v>
      </c>
      <c r="C8" s="33" t="s">
        <v>9</v>
      </c>
      <c r="D8" s="15" t="s">
        <v>12</v>
      </c>
    </row>
    <row r="9" spans="2:4" ht="29.1">
      <c r="B9" s="34" t="s">
        <v>13</v>
      </c>
      <c r="C9" s="33" t="s">
        <v>9</v>
      </c>
      <c r="D9" s="15" t="s">
        <v>14</v>
      </c>
    </row>
    <row r="10" spans="2:4" ht="87">
      <c r="B10" s="34" t="s">
        <v>15</v>
      </c>
      <c r="C10" s="33" t="s">
        <v>6</v>
      </c>
      <c r="D10" s="73" t="s">
        <v>16</v>
      </c>
    </row>
    <row r="11" spans="2:4" ht="87">
      <c r="B11" s="34" t="s">
        <v>17</v>
      </c>
      <c r="C11" s="33" t="s">
        <v>6</v>
      </c>
      <c r="D11" s="73" t="s">
        <v>16</v>
      </c>
    </row>
  </sheetData>
  <sheetProtection algorithmName="SHA-512" hashValue="hWrgiwbj2Yq9NVsIz7+sx+xr2IyfD9rcXooaAzdsAGNsDBE/KV33ziryLirqqA9lmdmAgqxq1gvwHB6ZKDTq0g==" saltValue="6W60cqAYu9n7pReFxLVcnw==" spinCount="100000" sheet="1" objects="1" scenarios="1"/>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E904D-24C1-4F1A-9378-07DBE0D4547E}">
  <dimension ref="B1:F48"/>
  <sheetViews>
    <sheetView zoomScale="82" zoomScaleNormal="100" workbookViewId="0">
      <selection activeCell="B1" sqref="B1"/>
    </sheetView>
  </sheetViews>
  <sheetFormatPr defaultRowHeight="14.45"/>
  <cols>
    <col min="1" max="1" width="2.5703125" customWidth="1"/>
    <col min="2" max="2" width="58.85546875" customWidth="1"/>
    <col min="3" max="3" width="81.42578125" customWidth="1"/>
    <col min="4" max="4" width="14.28515625" bestFit="1" customWidth="1"/>
    <col min="5" max="6" width="33.5703125" customWidth="1"/>
  </cols>
  <sheetData>
    <row r="1" spans="2:3" ht="18.600000000000001">
      <c r="B1" s="9" t="s">
        <v>5</v>
      </c>
    </row>
    <row r="3" spans="2:3">
      <c r="B3" s="37" t="s">
        <v>18</v>
      </c>
      <c r="C3" s="38" t="s">
        <v>19</v>
      </c>
    </row>
    <row r="4" spans="2:3">
      <c r="B4" s="13">
        <v>201</v>
      </c>
      <c r="C4" s="14" t="s">
        <v>20</v>
      </c>
    </row>
    <row r="5" spans="2:3">
      <c r="B5" s="13">
        <v>202</v>
      </c>
      <c r="C5" s="14" t="s">
        <v>21</v>
      </c>
    </row>
    <row r="6" spans="2:3">
      <c r="B6" s="13">
        <v>203</v>
      </c>
      <c r="C6" s="14" t="s">
        <v>22</v>
      </c>
    </row>
    <row r="7" spans="2:3">
      <c r="B7" s="13">
        <v>204</v>
      </c>
      <c r="C7" s="14" t="s">
        <v>23</v>
      </c>
    </row>
    <row r="8" spans="2:3">
      <c r="B8" s="39">
        <v>206</v>
      </c>
      <c r="C8" s="40" t="s">
        <v>24</v>
      </c>
    </row>
    <row r="9" spans="2:3">
      <c r="B9" s="39">
        <v>208</v>
      </c>
      <c r="C9" s="40" t="s">
        <v>25</v>
      </c>
    </row>
    <row r="11" spans="2:3">
      <c r="B11" s="41" t="s">
        <v>26</v>
      </c>
      <c r="C11" s="38" t="s">
        <v>27</v>
      </c>
    </row>
    <row r="12" spans="2:3">
      <c r="B12" s="94">
        <v>101</v>
      </c>
      <c r="C12" s="95" t="s">
        <v>28</v>
      </c>
    </row>
    <row r="13" spans="2:3">
      <c r="B13" s="94">
        <v>102</v>
      </c>
      <c r="C13" s="95" t="s">
        <v>29</v>
      </c>
    </row>
    <row r="14" spans="2:3">
      <c r="B14" s="94">
        <v>103</v>
      </c>
      <c r="C14" s="95" t="s">
        <v>30</v>
      </c>
    </row>
    <row r="15" spans="2:3">
      <c r="B15" s="94">
        <v>104</v>
      </c>
      <c r="C15" s="95" t="s">
        <v>31</v>
      </c>
    </row>
    <row r="16" spans="2:3">
      <c r="B16" s="94">
        <v>105</v>
      </c>
      <c r="C16" s="95" t="s">
        <v>32</v>
      </c>
    </row>
    <row r="17" spans="2:3">
      <c r="B17" s="94">
        <v>106</v>
      </c>
      <c r="C17" s="95" t="s">
        <v>33</v>
      </c>
    </row>
    <row r="18" spans="2:3">
      <c r="B18" s="96">
        <v>107</v>
      </c>
      <c r="C18" s="95" t="s">
        <v>34</v>
      </c>
    </row>
    <row r="19" spans="2:3" ht="29.1">
      <c r="B19" s="96">
        <v>108</v>
      </c>
      <c r="C19" s="95" t="s">
        <v>35</v>
      </c>
    </row>
    <row r="20" spans="2:3" ht="29.1">
      <c r="B20" s="96">
        <v>109</v>
      </c>
      <c r="C20" s="95" t="s">
        <v>36</v>
      </c>
    </row>
    <row r="21" spans="2:3">
      <c r="B21" s="96">
        <v>110</v>
      </c>
      <c r="C21" s="95" t="s">
        <v>37</v>
      </c>
    </row>
    <row r="22" spans="2:3">
      <c r="B22" s="96">
        <v>111</v>
      </c>
      <c r="C22" s="95" t="s">
        <v>32</v>
      </c>
    </row>
    <row r="23" spans="2:3">
      <c r="B23" s="96">
        <v>112</v>
      </c>
      <c r="C23" s="95" t="s">
        <v>38</v>
      </c>
    </row>
    <row r="24" spans="2:3">
      <c r="B24" s="96">
        <v>113</v>
      </c>
      <c r="C24" s="95" t="s">
        <v>39</v>
      </c>
    </row>
    <row r="25" spans="2:3">
      <c r="B25" s="96">
        <v>114</v>
      </c>
      <c r="C25" s="95" t="s">
        <v>40</v>
      </c>
    </row>
    <row r="26" spans="2:3">
      <c r="B26" s="96">
        <v>115</v>
      </c>
      <c r="C26" s="95" t="s">
        <v>41</v>
      </c>
    </row>
    <row r="27" spans="2:3">
      <c r="B27" s="96">
        <v>116</v>
      </c>
      <c r="C27" s="95" t="s">
        <v>42</v>
      </c>
    </row>
    <row r="28" spans="2:3">
      <c r="B28" s="96">
        <v>117</v>
      </c>
      <c r="C28" s="95" t="s">
        <v>43</v>
      </c>
    </row>
    <row r="29" spans="2:3">
      <c r="B29" s="96">
        <v>118</v>
      </c>
      <c r="C29" s="95" t="s">
        <v>44</v>
      </c>
    </row>
    <row r="30" spans="2:3">
      <c r="B30" s="96">
        <v>119</v>
      </c>
      <c r="C30" s="95" t="s">
        <v>45</v>
      </c>
    </row>
    <row r="31" spans="2:3">
      <c r="B31" s="96">
        <v>120</v>
      </c>
      <c r="C31" s="95" t="s">
        <v>46</v>
      </c>
    </row>
    <row r="32" spans="2:3">
      <c r="B32" s="96">
        <v>121</v>
      </c>
      <c r="C32" s="95" t="s">
        <v>47</v>
      </c>
    </row>
    <row r="33" spans="2:6">
      <c r="B33" s="96">
        <v>122</v>
      </c>
      <c r="C33" s="95" t="s">
        <v>48</v>
      </c>
    </row>
    <row r="34" spans="2:6">
      <c r="B34" s="96">
        <v>123</v>
      </c>
      <c r="C34" s="95" t="s">
        <v>49</v>
      </c>
    </row>
    <row r="35" spans="2:6">
      <c r="B35" s="96">
        <v>124</v>
      </c>
      <c r="C35" s="95" t="s">
        <v>50</v>
      </c>
    </row>
    <row r="36" spans="2:6">
      <c r="B36" s="96">
        <v>125</v>
      </c>
      <c r="C36" s="95" t="s">
        <v>51</v>
      </c>
    </row>
    <row r="37" spans="2:6">
      <c r="B37" s="96">
        <v>126</v>
      </c>
      <c r="C37" s="95" t="s">
        <v>52</v>
      </c>
    </row>
    <row r="38" spans="2:6">
      <c r="B38" s="96">
        <v>127</v>
      </c>
      <c r="C38" s="95" t="s">
        <v>53</v>
      </c>
    </row>
    <row r="39" spans="2:6">
      <c r="B39" s="96">
        <v>128</v>
      </c>
      <c r="C39" s="95" t="s">
        <v>54</v>
      </c>
    </row>
    <row r="40" spans="2:6">
      <c r="B40" s="96">
        <v>129</v>
      </c>
      <c r="C40" s="95" t="s">
        <v>55</v>
      </c>
    </row>
    <row r="41" spans="2:6">
      <c r="B41" s="96">
        <v>130</v>
      </c>
      <c r="C41" s="95" t="s">
        <v>56</v>
      </c>
    </row>
    <row r="42" spans="2:6">
      <c r="B42" s="96">
        <v>131</v>
      </c>
      <c r="C42" s="95" t="s">
        <v>57</v>
      </c>
    </row>
    <row r="43" spans="2:6">
      <c r="B43" s="64"/>
      <c r="C43" s="97"/>
    </row>
    <row r="44" spans="2:6">
      <c r="B44" s="42" t="s">
        <v>58</v>
      </c>
      <c r="C44" s="44" t="s">
        <v>59</v>
      </c>
      <c r="D44" s="43" t="s">
        <v>60</v>
      </c>
      <c r="E44" s="44" t="s">
        <v>61</v>
      </c>
      <c r="F44" s="43" t="s">
        <v>62</v>
      </c>
    </row>
    <row r="45" spans="2:6" ht="43.5">
      <c r="B45" s="20" t="s">
        <v>63</v>
      </c>
      <c r="C45" s="46" t="s">
        <v>64</v>
      </c>
      <c r="D45" s="45" t="s">
        <v>65</v>
      </c>
      <c r="E45" s="50" t="s">
        <v>66</v>
      </c>
      <c r="F45" s="32" t="s">
        <v>67</v>
      </c>
    </row>
    <row r="46" spans="2:6" ht="29.1">
      <c r="B46" s="20" t="s">
        <v>68</v>
      </c>
      <c r="C46" s="46" t="s">
        <v>69</v>
      </c>
      <c r="D46" s="45" t="s">
        <v>65</v>
      </c>
      <c r="E46" s="50" t="s">
        <v>70</v>
      </c>
      <c r="F46" s="32" t="s">
        <v>67</v>
      </c>
    </row>
    <row r="47" spans="2:6" ht="29.1">
      <c r="B47" s="21" t="s">
        <v>71</v>
      </c>
      <c r="C47" s="48" t="s">
        <v>72</v>
      </c>
      <c r="D47" s="47" t="s">
        <v>65</v>
      </c>
      <c r="E47" s="50" t="s">
        <v>70</v>
      </c>
      <c r="F47" s="32" t="s">
        <v>67</v>
      </c>
    </row>
    <row r="48" spans="2:6">
      <c r="B48" s="49" t="s">
        <v>73</v>
      </c>
    </row>
  </sheetData>
  <sheetProtection algorithmName="SHA-512" hashValue="KImIrnJ1KBHLOjY5nl7dJ/ODcz1bLQDC6pksXI+YIUEDSaw7okkQdYrz5kEcTYteMgnabAqiPcUyHIntF8G0+w==" saltValue="OvzL81dOcrVceE1M5Li4KA==" spinCount="100000" sheet="1" objects="1" scenarios="1"/>
  <pageMargins left="0.7" right="0.7" top="0.75" bottom="0.75" header="0.3" footer="0.3"/>
  <pageSetup orientation="portrait" r:id="rId1"/>
  <tableParts count="3">
    <tablePart r:id="rId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07265-054A-4BA7-AA4D-6C8DEE303EFB}">
  <dimension ref="B1:P46"/>
  <sheetViews>
    <sheetView zoomScaleNormal="100" workbookViewId="0">
      <selection activeCell="B1" sqref="B1"/>
    </sheetView>
  </sheetViews>
  <sheetFormatPr defaultRowHeight="14.45"/>
  <cols>
    <col min="1" max="1" width="2.5703125" customWidth="1"/>
    <col min="2" max="2" width="29.7109375" customWidth="1"/>
    <col min="3" max="3" width="23.5703125" customWidth="1"/>
    <col min="4" max="4" width="20.140625" customWidth="1"/>
    <col min="5" max="27" width="31" customWidth="1"/>
    <col min="28" max="31" width="32.42578125" customWidth="1"/>
  </cols>
  <sheetData>
    <row r="1" spans="2:16" ht="18.600000000000001">
      <c r="B1" s="9" t="s">
        <v>74</v>
      </c>
    </row>
    <row r="2" spans="2:16" ht="18.600000000000001">
      <c r="B2" s="9" t="s">
        <v>75</v>
      </c>
    </row>
    <row r="4" spans="2:16">
      <c r="B4" t="s">
        <v>76</v>
      </c>
    </row>
    <row r="5" spans="2:16">
      <c r="B5" s="2" t="s">
        <v>77</v>
      </c>
    </row>
    <row r="8" spans="2:16" ht="15.95" thickBot="1">
      <c r="B8" s="10" t="s">
        <v>78</v>
      </c>
    </row>
    <row r="9" spans="2:16" ht="15" thickBot="1">
      <c r="B9" s="25"/>
      <c r="C9" s="69"/>
      <c r="D9" s="26"/>
      <c r="E9" s="104" t="s">
        <v>79</v>
      </c>
      <c r="F9" s="104"/>
      <c r="G9" s="104"/>
      <c r="H9" s="104"/>
      <c r="I9" s="104"/>
      <c r="J9" s="104"/>
      <c r="K9" s="104"/>
      <c r="L9" s="104"/>
      <c r="M9" s="104"/>
      <c r="N9" s="104"/>
      <c r="O9" s="104"/>
      <c r="P9" s="104"/>
    </row>
    <row r="10" spans="2:16" ht="44.1" thickBot="1">
      <c r="B10" s="27" t="s">
        <v>80</v>
      </c>
      <c r="C10" s="27" t="s">
        <v>81</v>
      </c>
      <c r="D10" s="28" t="s">
        <v>82</v>
      </c>
      <c r="E10" s="51" t="s">
        <v>83</v>
      </c>
      <c r="F10" s="52" t="s">
        <v>84</v>
      </c>
      <c r="G10" s="53" t="s">
        <v>85</v>
      </c>
      <c r="H10" s="51" t="s">
        <v>86</v>
      </c>
      <c r="I10" s="52" t="s">
        <v>87</v>
      </c>
      <c r="J10" s="53" t="s">
        <v>88</v>
      </c>
      <c r="K10" s="54" t="s">
        <v>89</v>
      </c>
      <c r="L10" s="55" t="s">
        <v>90</v>
      </c>
      <c r="M10" s="53" t="s">
        <v>91</v>
      </c>
      <c r="N10" s="29" t="s">
        <v>92</v>
      </c>
      <c r="O10" s="29" t="s">
        <v>93</v>
      </c>
      <c r="P10" s="70" t="s">
        <v>94</v>
      </c>
    </row>
    <row r="11" spans="2:16" ht="15" thickBot="1">
      <c r="B11" s="74"/>
      <c r="C11" s="75"/>
      <c r="D11" s="76"/>
      <c r="E11" s="77"/>
      <c r="F11" s="78"/>
      <c r="G11" s="101" t="str">
        <f>IFERROR(InsurerCommercial2023[[#This Row],[Asthma Medication Ratio (Ages 5-18) - Numerator]]/InsurerCommercial2023[[#This Row],[Asthma Medication Ratio (Ages 5-18) - Denominator]],"-")</f>
        <v>-</v>
      </c>
      <c r="H11" s="77"/>
      <c r="I11" s="78"/>
      <c r="J11" s="101" t="str">
        <f>IFERROR(InsurerCommercial2023[[#This Row],[Asthma Medication Ratio (Ages 19-64) - Numerator]]/InsurerCommercial2023[[#This Row],[Asthma Medication Ratio (Ages 19-64) - Denominator]],"-")</f>
        <v>-</v>
      </c>
      <c r="K11" s="77"/>
      <c r="L11" s="78"/>
      <c r="M11" s="101" t="str">
        <f>IFERROR(InsurerCommercial2023[[#This Row],[Controlling High Blood Pressure - Numerator]]/InsurerCommercial2023[[#This Row],[Controlling High Blood Pressure - Denominator]],"-")</f>
        <v>-</v>
      </c>
      <c r="N11" s="79"/>
      <c r="O11" s="80"/>
      <c r="P11" s="102" t="str">
        <f>IFERROR(InsurerCommercial2023[[#This Row],[Hemoglobin A1c (HbA1c) Control for Patients with Diabetes: HbA1c Poor Control - Numerator]]/InsurerCommercial2023[[#This Row],[Hemoglobin A1c (HbA1c) Control for Patients with Diabetes: HbA1c Poor Control - Denominator]],"-")</f>
        <v>-</v>
      </c>
    </row>
    <row r="12" spans="2:16">
      <c r="C12" s="35"/>
      <c r="D12" s="35"/>
      <c r="E12" s="36"/>
      <c r="F12" s="36"/>
      <c r="G12" s="22"/>
      <c r="H12" s="36"/>
      <c r="I12" s="36"/>
      <c r="J12" s="22"/>
      <c r="K12" s="36"/>
      <c r="L12" s="36"/>
      <c r="M12" s="22"/>
    </row>
    <row r="13" spans="2:16" ht="15.95" thickBot="1">
      <c r="B13" s="10" t="s">
        <v>95</v>
      </c>
    </row>
    <row r="14" spans="2:16" ht="15" thickBot="1">
      <c r="B14" s="25"/>
      <c r="C14" s="69"/>
      <c r="D14" s="71"/>
      <c r="E14" s="105" t="s">
        <v>79</v>
      </c>
      <c r="F14" s="106"/>
      <c r="G14" s="106"/>
      <c r="H14" s="106"/>
      <c r="I14" s="106"/>
      <c r="J14" s="106"/>
      <c r="K14" s="106"/>
      <c r="L14" s="106"/>
      <c r="M14" s="106"/>
      <c r="N14" s="106"/>
      <c r="O14" s="106"/>
      <c r="P14" s="106"/>
    </row>
    <row r="15" spans="2:16" ht="43.5">
      <c r="B15" s="27" t="s">
        <v>26</v>
      </c>
      <c r="C15" s="27" t="s">
        <v>81</v>
      </c>
      <c r="D15" s="72" t="s">
        <v>82</v>
      </c>
      <c r="E15" s="51" t="s">
        <v>83</v>
      </c>
      <c r="F15" s="52" t="s">
        <v>84</v>
      </c>
      <c r="G15" s="53" t="s">
        <v>85</v>
      </c>
      <c r="H15" s="51" t="s">
        <v>86</v>
      </c>
      <c r="I15" s="52" t="s">
        <v>87</v>
      </c>
      <c r="J15" s="53" t="s">
        <v>88</v>
      </c>
      <c r="K15" s="54" t="s">
        <v>89</v>
      </c>
      <c r="L15" s="55" t="s">
        <v>90</v>
      </c>
      <c r="M15" s="53" t="s">
        <v>91</v>
      </c>
      <c r="N15" s="54" t="s">
        <v>92</v>
      </c>
      <c r="O15" s="55" t="s">
        <v>93</v>
      </c>
      <c r="P15" s="53" t="s">
        <v>94</v>
      </c>
    </row>
    <row r="16" spans="2:16">
      <c r="B16" s="81"/>
      <c r="C16" s="82"/>
      <c r="D16" s="83"/>
      <c r="E16" s="85"/>
      <c r="F16" s="85"/>
      <c r="G16" s="103" t="str">
        <f>IFERROR(AN_Commercial2023[[#This Row],[Asthma Medication Ratio (Ages 5-18) - Numerator]]/AN_Commercial2023[[#This Row],[Asthma Medication Ratio (Ages 5-18) - Denominator]],"-")</f>
        <v>-</v>
      </c>
      <c r="H16" s="87"/>
      <c r="I16" s="85"/>
      <c r="J16" s="103" t="str">
        <f>IFERROR(AN_Commercial2023[[#This Row],[Asthma Medication Ratio (Ages 19-64) - Numerator]]/AN_Commercial2023[[#This Row],[Asthma Medication Ratio (Ages 19-64) - Denominator]],"-")</f>
        <v>-</v>
      </c>
      <c r="K16" s="87"/>
      <c r="L16" s="85"/>
      <c r="M16" s="103" t="str">
        <f>IFERROR(AN_Commercial2023[[#This Row],[Controlling High Blood Pressure - Numerator]]/AN_Commercial2023[[#This Row],[Controlling High Blood Pressure - Denominator]],"-")</f>
        <v>-</v>
      </c>
      <c r="N16" s="87"/>
      <c r="O16" s="85"/>
      <c r="P16" s="103" t="str">
        <f>IFERROR(AN_Commercial2023[[#This Row],[Hemoglobin A1c (HbA1c) Control for Patients with Diabetes: HbA1c Poor Control - Numerator]]/AN_Commercial2023[[#This Row],[Hemoglobin A1c (HbA1c) Control for Patients with Diabetes: HbA1c Poor Control - Denominator]],"-")</f>
        <v>-</v>
      </c>
    </row>
    <row r="17" spans="2:16">
      <c r="B17" s="81"/>
      <c r="C17" s="82"/>
      <c r="D17" s="83"/>
      <c r="E17" s="85"/>
      <c r="F17" s="85"/>
      <c r="G17" s="103" t="str">
        <f>IFERROR(AN_Commercial2023[[#This Row],[Asthma Medication Ratio (Ages 5-18) - Numerator]]/AN_Commercial2023[[#This Row],[Asthma Medication Ratio (Ages 5-18) - Denominator]],"-")</f>
        <v>-</v>
      </c>
      <c r="H17" s="87"/>
      <c r="I17" s="85"/>
      <c r="J17" s="103" t="str">
        <f>IFERROR(AN_Commercial2023[[#This Row],[Asthma Medication Ratio (Ages 19-64) - Numerator]]/AN_Commercial2023[[#This Row],[Asthma Medication Ratio (Ages 19-64) - Denominator]],"-")</f>
        <v>-</v>
      </c>
      <c r="K17" s="87"/>
      <c r="L17" s="85"/>
      <c r="M17" s="103" t="str">
        <f>IFERROR(AN_Commercial2023[[#This Row],[Controlling High Blood Pressure - Numerator]]/AN_Commercial2023[[#This Row],[Controlling High Blood Pressure - Denominator]],"-")</f>
        <v>-</v>
      </c>
      <c r="N17" s="87"/>
      <c r="O17" s="85"/>
      <c r="P17" s="103" t="str">
        <f>IFERROR(AN_Commercial2023[[#This Row],[Hemoglobin A1c (HbA1c) Control for Patients with Diabetes: HbA1c Poor Control - Numerator]]/AN_Commercial2023[[#This Row],[Hemoglobin A1c (HbA1c) Control for Patients with Diabetes: HbA1c Poor Control - Denominator]],"-")</f>
        <v>-</v>
      </c>
    </row>
    <row r="18" spans="2:16">
      <c r="B18" s="81"/>
      <c r="C18" s="82"/>
      <c r="D18" s="83"/>
      <c r="E18" s="85"/>
      <c r="F18" s="85"/>
      <c r="G18" s="103" t="str">
        <f>IFERROR(AN_Commercial2023[[#This Row],[Asthma Medication Ratio (Ages 5-18) - Numerator]]/AN_Commercial2023[[#This Row],[Asthma Medication Ratio (Ages 5-18) - Denominator]],"-")</f>
        <v>-</v>
      </c>
      <c r="H18" s="87"/>
      <c r="I18" s="85"/>
      <c r="J18" s="103" t="str">
        <f>IFERROR(AN_Commercial2023[[#This Row],[Asthma Medication Ratio (Ages 19-64) - Numerator]]/AN_Commercial2023[[#This Row],[Asthma Medication Ratio (Ages 19-64) - Denominator]],"-")</f>
        <v>-</v>
      </c>
      <c r="K18" s="87"/>
      <c r="L18" s="85"/>
      <c r="M18" s="103" t="str">
        <f>IFERROR(AN_Commercial2023[[#This Row],[Controlling High Blood Pressure - Numerator]]/AN_Commercial2023[[#This Row],[Controlling High Blood Pressure - Denominator]],"-")</f>
        <v>-</v>
      </c>
      <c r="N18" s="87"/>
      <c r="O18" s="85"/>
      <c r="P18" s="103" t="str">
        <f>IFERROR(AN_Commercial2023[[#This Row],[Hemoglobin A1c (HbA1c) Control for Patients with Diabetes: HbA1c Poor Control - Numerator]]/AN_Commercial2023[[#This Row],[Hemoglobin A1c (HbA1c) Control for Patients with Diabetes: HbA1c Poor Control - Denominator]],"-")</f>
        <v>-</v>
      </c>
    </row>
    <row r="19" spans="2:16">
      <c r="B19" s="81"/>
      <c r="C19" s="82"/>
      <c r="D19" s="83"/>
      <c r="E19" s="85"/>
      <c r="F19" s="85"/>
      <c r="G19" s="103" t="str">
        <f>IFERROR(AN_Commercial2023[[#This Row],[Asthma Medication Ratio (Ages 5-18) - Numerator]]/AN_Commercial2023[[#This Row],[Asthma Medication Ratio (Ages 5-18) - Denominator]],"-")</f>
        <v>-</v>
      </c>
      <c r="H19" s="87"/>
      <c r="I19" s="85"/>
      <c r="J19" s="103" t="str">
        <f>IFERROR(AN_Commercial2023[[#This Row],[Asthma Medication Ratio (Ages 19-64) - Numerator]]/AN_Commercial2023[[#This Row],[Asthma Medication Ratio (Ages 19-64) - Denominator]],"-")</f>
        <v>-</v>
      </c>
      <c r="K19" s="87"/>
      <c r="L19" s="85"/>
      <c r="M19" s="103" t="str">
        <f>IFERROR(AN_Commercial2023[[#This Row],[Controlling High Blood Pressure - Numerator]]/AN_Commercial2023[[#This Row],[Controlling High Blood Pressure - Denominator]],"-")</f>
        <v>-</v>
      </c>
      <c r="N19" s="87"/>
      <c r="O19" s="85"/>
      <c r="P19" s="103" t="str">
        <f>IFERROR(AN_Commercial2023[[#This Row],[Hemoglobin A1c (HbA1c) Control for Patients with Diabetes: HbA1c Poor Control - Numerator]]/AN_Commercial2023[[#This Row],[Hemoglobin A1c (HbA1c) Control for Patients with Diabetes: HbA1c Poor Control - Denominator]],"-")</f>
        <v>-</v>
      </c>
    </row>
    <row r="20" spans="2:16">
      <c r="B20" s="81"/>
      <c r="C20" s="82"/>
      <c r="D20" s="83"/>
      <c r="E20" s="85"/>
      <c r="F20" s="85"/>
      <c r="G20" s="103" t="str">
        <f>IFERROR(AN_Commercial2023[[#This Row],[Asthma Medication Ratio (Ages 5-18) - Numerator]]/AN_Commercial2023[[#This Row],[Asthma Medication Ratio (Ages 5-18) - Denominator]],"-")</f>
        <v>-</v>
      </c>
      <c r="H20" s="87"/>
      <c r="I20" s="85"/>
      <c r="J20" s="103" t="str">
        <f>IFERROR(AN_Commercial2023[[#This Row],[Asthma Medication Ratio (Ages 19-64) - Numerator]]/AN_Commercial2023[[#This Row],[Asthma Medication Ratio (Ages 19-64) - Denominator]],"-")</f>
        <v>-</v>
      </c>
      <c r="K20" s="87"/>
      <c r="L20" s="85"/>
      <c r="M20" s="103" t="str">
        <f>IFERROR(AN_Commercial2023[[#This Row],[Controlling High Blood Pressure - Numerator]]/AN_Commercial2023[[#This Row],[Controlling High Blood Pressure - Denominator]],"-")</f>
        <v>-</v>
      </c>
      <c r="N20" s="87"/>
      <c r="O20" s="85"/>
      <c r="P20" s="103" t="str">
        <f>IFERROR(AN_Commercial2023[[#This Row],[Hemoglobin A1c (HbA1c) Control for Patients with Diabetes: HbA1c Poor Control - Numerator]]/AN_Commercial2023[[#This Row],[Hemoglobin A1c (HbA1c) Control for Patients with Diabetes: HbA1c Poor Control - Denominator]],"-")</f>
        <v>-</v>
      </c>
    </row>
    <row r="21" spans="2:16">
      <c r="B21" s="81"/>
      <c r="C21" s="82"/>
      <c r="D21" s="83"/>
      <c r="E21" s="85"/>
      <c r="F21" s="85"/>
      <c r="G21" s="103" t="str">
        <f>IFERROR(AN_Commercial2023[[#This Row],[Asthma Medication Ratio (Ages 5-18) - Numerator]]/AN_Commercial2023[[#This Row],[Asthma Medication Ratio (Ages 5-18) - Denominator]],"-")</f>
        <v>-</v>
      </c>
      <c r="H21" s="87"/>
      <c r="I21" s="85"/>
      <c r="J21" s="103" t="str">
        <f>IFERROR(AN_Commercial2023[[#This Row],[Asthma Medication Ratio (Ages 19-64) - Numerator]]/AN_Commercial2023[[#This Row],[Asthma Medication Ratio (Ages 19-64) - Denominator]],"-")</f>
        <v>-</v>
      </c>
      <c r="K21" s="87"/>
      <c r="L21" s="85"/>
      <c r="M21" s="103" t="str">
        <f>IFERROR(AN_Commercial2023[[#This Row],[Controlling High Blood Pressure - Numerator]]/AN_Commercial2023[[#This Row],[Controlling High Blood Pressure - Denominator]],"-")</f>
        <v>-</v>
      </c>
      <c r="N21" s="87"/>
      <c r="O21" s="85"/>
      <c r="P21" s="103" t="str">
        <f>IFERROR(AN_Commercial2023[[#This Row],[Hemoglobin A1c (HbA1c) Control for Patients with Diabetes: HbA1c Poor Control - Numerator]]/AN_Commercial2023[[#This Row],[Hemoglobin A1c (HbA1c) Control for Patients with Diabetes: HbA1c Poor Control - Denominator]],"-")</f>
        <v>-</v>
      </c>
    </row>
    <row r="22" spans="2:16">
      <c r="B22" s="81"/>
      <c r="C22" s="82"/>
      <c r="D22" s="83"/>
      <c r="E22" s="85"/>
      <c r="F22" s="85"/>
      <c r="G22" s="103" t="str">
        <f>IFERROR(AN_Commercial2023[[#This Row],[Asthma Medication Ratio (Ages 5-18) - Numerator]]/AN_Commercial2023[[#This Row],[Asthma Medication Ratio (Ages 5-18) - Denominator]],"-")</f>
        <v>-</v>
      </c>
      <c r="H22" s="87"/>
      <c r="I22" s="85"/>
      <c r="J22" s="103" t="str">
        <f>IFERROR(AN_Commercial2023[[#This Row],[Asthma Medication Ratio (Ages 19-64) - Numerator]]/AN_Commercial2023[[#This Row],[Asthma Medication Ratio (Ages 19-64) - Denominator]],"-")</f>
        <v>-</v>
      </c>
      <c r="K22" s="87"/>
      <c r="L22" s="85"/>
      <c r="M22" s="103" t="str">
        <f>IFERROR(AN_Commercial2023[[#This Row],[Controlling High Blood Pressure - Numerator]]/AN_Commercial2023[[#This Row],[Controlling High Blood Pressure - Denominator]],"-")</f>
        <v>-</v>
      </c>
      <c r="N22" s="87"/>
      <c r="O22" s="85"/>
      <c r="P22" s="103" t="str">
        <f>IFERROR(AN_Commercial2023[[#This Row],[Hemoglobin A1c (HbA1c) Control for Patients with Diabetes: HbA1c Poor Control - Numerator]]/AN_Commercial2023[[#This Row],[Hemoglobin A1c (HbA1c) Control for Patients with Diabetes: HbA1c Poor Control - Denominator]],"-")</f>
        <v>-</v>
      </c>
    </row>
    <row r="23" spans="2:16">
      <c r="B23" s="81"/>
      <c r="C23" s="82"/>
      <c r="D23" s="83"/>
      <c r="E23" s="85"/>
      <c r="F23" s="85"/>
      <c r="G23" s="103" t="str">
        <f>IFERROR(AN_Commercial2023[[#This Row],[Asthma Medication Ratio (Ages 5-18) - Numerator]]/AN_Commercial2023[[#This Row],[Asthma Medication Ratio (Ages 5-18) - Denominator]],"-")</f>
        <v>-</v>
      </c>
      <c r="H23" s="87"/>
      <c r="I23" s="85"/>
      <c r="J23" s="103" t="str">
        <f>IFERROR(AN_Commercial2023[[#This Row],[Asthma Medication Ratio (Ages 19-64) - Numerator]]/AN_Commercial2023[[#This Row],[Asthma Medication Ratio (Ages 19-64) - Denominator]],"-")</f>
        <v>-</v>
      </c>
      <c r="K23" s="87"/>
      <c r="L23" s="85"/>
      <c r="M23" s="103" t="str">
        <f>IFERROR(AN_Commercial2023[[#This Row],[Controlling High Blood Pressure - Numerator]]/AN_Commercial2023[[#This Row],[Controlling High Blood Pressure - Denominator]],"-")</f>
        <v>-</v>
      </c>
      <c r="N23" s="87"/>
      <c r="O23" s="85"/>
      <c r="P23" s="103" t="str">
        <f>IFERROR(AN_Commercial2023[[#This Row],[Hemoglobin A1c (HbA1c) Control for Patients with Diabetes: HbA1c Poor Control - Numerator]]/AN_Commercial2023[[#This Row],[Hemoglobin A1c (HbA1c) Control for Patients with Diabetes: HbA1c Poor Control - Denominator]],"-")</f>
        <v>-</v>
      </c>
    </row>
    <row r="24" spans="2:16">
      <c r="B24" s="81"/>
      <c r="C24" s="82"/>
      <c r="D24" s="83"/>
      <c r="E24" s="85"/>
      <c r="F24" s="85"/>
      <c r="G24" s="103" t="str">
        <f>IFERROR(AN_Commercial2023[[#This Row],[Asthma Medication Ratio (Ages 5-18) - Numerator]]/AN_Commercial2023[[#This Row],[Asthma Medication Ratio (Ages 5-18) - Denominator]],"-")</f>
        <v>-</v>
      </c>
      <c r="H24" s="87"/>
      <c r="I24" s="85"/>
      <c r="J24" s="103" t="str">
        <f>IFERROR(AN_Commercial2023[[#This Row],[Asthma Medication Ratio (Ages 19-64) - Numerator]]/AN_Commercial2023[[#This Row],[Asthma Medication Ratio (Ages 19-64) - Denominator]],"-")</f>
        <v>-</v>
      </c>
      <c r="K24" s="87"/>
      <c r="L24" s="85"/>
      <c r="M24" s="103" t="str">
        <f>IFERROR(AN_Commercial2023[[#This Row],[Controlling High Blood Pressure - Numerator]]/AN_Commercial2023[[#This Row],[Controlling High Blood Pressure - Denominator]],"-")</f>
        <v>-</v>
      </c>
      <c r="N24" s="87"/>
      <c r="O24" s="85"/>
      <c r="P24" s="103" t="str">
        <f>IFERROR(AN_Commercial2023[[#This Row],[Hemoglobin A1c (HbA1c) Control for Patients with Diabetes: HbA1c Poor Control - Numerator]]/AN_Commercial2023[[#This Row],[Hemoglobin A1c (HbA1c) Control for Patients with Diabetes: HbA1c Poor Control - Denominator]],"-")</f>
        <v>-</v>
      </c>
    </row>
    <row r="25" spans="2:16">
      <c r="B25" s="81"/>
      <c r="C25" s="82"/>
      <c r="D25" s="83"/>
      <c r="E25" s="85"/>
      <c r="F25" s="85"/>
      <c r="G25" s="103" t="str">
        <f>IFERROR(AN_Commercial2023[[#This Row],[Asthma Medication Ratio (Ages 5-18) - Numerator]]/AN_Commercial2023[[#This Row],[Asthma Medication Ratio (Ages 5-18) - Denominator]],"-")</f>
        <v>-</v>
      </c>
      <c r="H25" s="87"/>
      <c r="I25" s="85"/>
      <c r="J25" s="103" t="str">
        <f>IFERROR(AN_Commercial2023[[#This Row],[Asthma Medication Ratio (Ages 19-64) - Numerator]]/AN_Commercial2023[[#This Row],[Asthma Medication Ratio (Ages 19-64) - Denominator]],"-")</f>
        <v>-</v>
      </c>
      <c r="K25" s="87"/>
      <c r="L25" s="85"/>
      <c r="M25" s="103" t="str">
        <f>IFERROR(AN_Commercial2023[[#This Row],[Controlling High Blood Pressure - Numerator]]/AN_Commercial2023[[#This Row],[Controlling High Blood Pressure - Denominator]],"-")</f>
        <v>-</v>
      </c>
      <c r="N25" s="87"/>
      <c r="O25" s="85"/>
      <c r="P25" s="103" t="str">
        <f>IFERROR(AN_Commercial2023[[#This Row],[Hemoglobin A1c (HbA1c) Control for Patients with Diabetes: HbA1c Poor Control - Numerator]]/AN_Commercial2023[[#This Row],[Hemoglobin A1c (HbA1c) Control for Patients with Diabetes: HbA1c Poor Control - Denominator]],"-")</f>
        <v>-</v>
      </c>
    </row>
    <row r="26" spans="2:16">
      <c r="B26" s="81"/>
      <c r="C26" s="82"/>
      <c r="D26" s="83"/>
      <c r="E26" s="85"/>
      <c r="F26" s="85"/>
      <c r="G26" s="103" t="str">
        <f>IFERROR(AN_Commercial2023[[#This Row],[Asthma Medication Ratio (Ages 5-18) - Numerator]]/AN_Commercial2023[[#This Row],[Asthma Medication Ratio (Ages 5-18) - Denominator]],"-")</f>
        <v>-</v>
      </c>
      <c r="H26" s="87"/>
      <c r="I26" s="85"/>
      <c r="J26" s="103" t="str">
        <f>IFERROR(AN_Commercial2023[[#This Row],[Asthma Medication Ratio (Ages 19-64) - Numerator]]/AN_Commercial2023[[#This Row],[Asthma Medication Ratio (Ages 19-64) - Denominator]],"-")</f>
        <v>-</v>
      </c>
      <c r="K26" s="87"/>
      <c r="L26" s="85"/>
      <c r="M26" s="103" t="str">
        <f>IFERROR(AN_Commercial2023[[#This Row],[Controlling High Blood Pressure - Numerator]]/AN_Commercial2023[[#This Row],[Controlling High Blood Pressure - Denominator]],"-")</f>
        <v>-</v>
      </c>
      <c r="N26" s="87"/>
      <c r="O26" s="85"/>
      <c r="P26" s="103" t="str">
        <f>IFERROR(AN_Commercial2023[[#This Row],[Hemoglobin A1c (HbA1c) Control for Patients with Diabetes: HbA1c Poor Control - Numerator]]/AN_Commercial2023[[#This Row],[Hemoglobin A1c (HbA1c) Control for Patients with Diabetes: HbA1c Poor Control - Denominator]],"-")</f>
        <v>-</v>
      </c>
    </row>
    <row r="27" spans="2:16">
      <c r="B27" s="81"/>
      <c r="C27" s="82"/>
      <c r="D27" s="83"/>
      <c r="E27" s="85"/>
      <c r="F27" s="85"/>
      <c r="G27" s="103" t="str">
        <f>IFERROR(AN_Commercial2023[[#This Row],[Asthma Medication Ratio (Ages 5-18) - Numerator]]/AN_Commercial2023[[#This Row],[Asthma Medication Ratio (Ages 5-18) - Denominator]],"-")</f>
        <v>-</v>
      </c>
      <c r="H27" s="87"/>
      <c r="I27" s="85"/>
      <c r="J27" s="103" t="str">
        <f>IFERROR(AN_Commercial2023[[#This Row],[Asthma Medication Ratio (Ages 19-64) - Numerator]]/AN_Commercial2023[[#This Row],[Asthma Medication Ratio (Ages 19-64) - Denominator]],"-")</f>
        <v>-</v>
      </c>
      <c r="K27" s="87"/>
      <c r="L27" s="85"/>
      <c r="M27" s="103" t="str">
        <f>IFERROR(AN_Commercial2023[[#This Row],[Controlling High Blood Pressure - Numerator]]/AN_Commercial2023[[#This Row],[Controlling High Blood Pressure - Denominator]],"-")</f>
        <v>-</v>
      </c>
      <c r="N27" s="87"/>
      <c r="O27" s="85"/>
      <c r="P27" s="103" t="str">
        <f>IFERROR(AN_Commercial2023[[#This Row],[Hemoglobin A1c (HbA1c) Control for Patients with Diabetes: HbA1c Poor Control - Numerator]]/AN_Commercial2023[[#This Row],[Hemoglobin A1c (HbA1c) Control for Patients with Diabetes: HbA1c Poor Control - Denominator]],"-")</f>
        <v>-</v>
      </c>
    </row>
    <row r="28" spans="2:16">
      <c r="B28" s="81"/>
      <c r="C28" s="82"/>
      <c r="D28" s="83"/>
      <c r="E28" s="85"/>
      <c r="F28" s="85"/>
      <c r="G28" s="103" t="str">
        <f>IFERROR(AN_Commercial2023[[#This Row],[Asthma Medication Ratio (Ages 5-18) - Numerator]]/AN_Commercial2023[[#This Row],[Asthma Medication Ratio (Ages 5-18) - Denominator]],"-")</f>
        <v>-</v>
      </c>
      <c r="H28" s="87"/>
      <c r="I28" s="85"/>
      <c r="J28" s="103" t="str">
        <f>IFERROR(AN_Commercial2023[[#This Row],[Asthma Medication Ratio (Ages 19-64) - Numerator]]/AN_Commercial2023[[#This Row],[Asthma Medication Ratio (Ages 19-64) - Denominator]],"-")</f>
        <v>-</v>
      </c>
      <c r="K28" s="87"/>
      <c r="L28" s="85"/>
      <c r="M28" s="103" t="str">
        <f>IFERROR(AN_Commercial2023[[#This Row],[Controlling High Blood Pressure - Numerator]]/AN_Commercial2023[[#This Row],[Controlling High Blood Pressure - Denominator]],"-")</f>
        <v>-</v>
      </c>
      <c r="N28" s="87"/>
      <c r="O28" s="85"/>
      <c r="P28" s="103" t="str">
        <f>IFERROR(AN_Commercial2023[[#This Row],[Hemoglobin A1c (HbA1c) Control for Patients with Diabetes: HbA1c Poor Control - Numerator]]/AN_Commercial2023[[#This Row],[Hemoglobin A1c (HbA1c) Control for Patients with Diabetes: HbA1c Poor Control - Denominator]],"-")</f>
        <v>-</v>
      </c>
    </row>
    <row r="29" spans="2:16">
      <c r="B29" s="81"/>
      <c r="C29" s="82"/>
      <c r="D29" s="83"/>
      <c r="E29" s="85"/>
      <c r="F29" s="85"/>
      <c r="G29" s="103" t="str">
        <f>IFERROR(AN_Commercial2023[[#This Row],[Asthma Medication Ratio (Ages 5-18) - Numerator]]/AN_Commercial2023[[#This Row],[Asthma Medication Ratio (Ages 5-18) - Denominator]],"-")</f>
        <v>-</v>
      </c>
      <c r="H29" s="87"/>
      <c r="I29" s="85"/>
      <c r="J29" s="103" t="str">
        <f>IFERROR(AN_Commercial2023[[#This Row],[Asthma Medication Ratio (Ages 19-64) - Numerator]]/AN_Commercial2023[[#This Row],[Asthma Medication Ratio (Ages 19-64) - Denominator]],"-")</f>
        <v>-</v>
      </c>
      <c r="K29" s="87"/>
      <c r="L29" s="85"/>
      <c r="M29" s="103" t="str">
        <f>IFERROR(AN_Commercial2023[[#This Row],[Controlling High Blood Pressure - Numerator]]/AN_Commercial2023[[#This Row],[Controlling High Blood Pressure - Denominator]],"-")</f>
        <v>-</v>
      </c>
      <c r="N29" s="87"/>
      <c r="O29" s="85"/>
      <c r="P29" s="103" t="str">
        <f>IFERROR(AN_Commercial2023[[#This Row],[Hemoglobin A1c (HbA1c) Control for Patients with Diabetes: HbA1c Poor Control - Numerator]]/AN_Commercial2023[[#This Row],[Hemoglobin A1c (HbA1c) Control for Patients with Diabetes: HbA1c Poor Control - Denominator]],"-")</f>
        <v>-</v>
      </c>
    </row>
    <row r="30" spans="2:16">
      <c r="B30" s="81"/>
      <c r="C30" s="82"/>
      <c r="D30" s="83"/>
      <c r="E30" s="85"/>
      <c r="F30" s="85"/>
      <c r="G30" s="103" t="str">
        <f>IFERROR(AN_Commercial2023[[#This Row],[Asthma Medication Ratio (Ages 5-18) - Numerator]]/AN_Commercial2023[[#This Row],[Asthma Medication Ratio (Ages 5-18) - Denominator]],"-")</f>
        <v>-</v>
      </c>
      <c r="H30" s="87"/>
      <c r="I30" s="85"/>
      <c r="J30" s="103" t="str">
        <f>IFERROR(AN_Commercial2023[[#This Row],[Asthma Medication Ratio (Ages 19-64) - Numerator]]/AN_Commercial2023[[#This Row],[Asthma Medication Ratio (Ages 19-64) - Denominator]],"-")</f>
        <v>-</v>
      </c>
      <c r="K30" s="87"/>
      <c r="L30" s="85"/>
      <c r="M30" s="103" t="str">
        <f>IFERROR(AN_Commercial2023[[#This Row],[Controlling High Blood Pressure - Numerator]]/AN_Commercial2023[[#This Row],[Controlling High Blood Pressure - Denominator]],"-")</f>
        <v>-</v>
      </c>
      <c r="N30" s="87"/>
      <c r="O30" s="85"/>
      <c r="P30" s="103" t="str">
        <f>IFERROR(AN_Commercial2023[[#This Row],[Hemoglobin A1c (HbA1c) Control for Patients with Diabetes: HbA1c Poor Control - Numerator]]/AN_Commercial2023[[#This Row],[Hemoglobin A1c (HbA1c) Control for Patients with Diabetes: HbA1c Poor Control - Denominator]],"-")</f>
        <v>-</v>
      </c>
    </row>
    <row r="31" spans="2:16">
      <c r="B31" s="81"/>
      <c r="C31" s="82"/>
      <c r="D31" s="83"/>
      <c r="E31" s="85"/>
      <c r="F31" s="85"/>
      <c r="G31" s="103" t="str">
        <f>IFERROR(AN_Commercial2023[[#This Row],[Asthma Medication Ratio (Ages 5-18) - Numerator]]/AN_Commercial2023[[#This Row],[Asthma Medication Ratio (Ages 5-18) - Denominator]],"-")</f>
        <v>-</v>
      </c>
      <c r="H31" s="87"/>
      <c r="I31" s="85"/>
      <c r="J31" s="103" t="str">
        <f>IFERROR(AN_Commercial2023[[#This Row],[Asthma Medication Ratio (Ages 19-64) - Numerator]]/AN_Commercial2023[[#This Row],[Asthma Medication Ratio (Ages 19-64) - Denominator]],"-")</f>
        <v>-</v>
      </c>
      <c r="K31" s="87"/>
      <c r="L31" s="85"/>
      <c r="M31" s="103" t="str">
        <f>IFERROR(AN_Commercial2023[[#This Row],[Controlling High Blood Pressure - Numerator]]/AN_Commercial2023[[#This Row],[Controlling High Blood Pressure - Denominator]],"-")</f>
        <v>-</v>
      </c>
      <c r="N31" s="87"/>
      <c r="O31" s="85"/>
      <c r="P31" s="103" t="str">
        <f>IFERROR(AN_Commercial2023[[#This Row],[Hemoglobin A1c (HbA1c) Control for Patients with Diabetes: HbA1c Poor Control - Numerator]]/AN_Commercial2023[[#This Row],[Hemoglobin A1c (HbA1c) Control for Patients with Diabetes: HbA1c Poor Control - Denominator]],"-")</f>
        <v>-</v>
      </c>
    </row>
    <row r="32" spans="2:16">
      <c r="B32" s="81"/>
      <c r="C32" s="82"/>
      <c r="D32" s="83"/>
      <c r="E32" s="85"/>
      <c r="F32" s="85"/>
      <c r="G32" s="103" t="str">
        <f>IFERROR(AN_Commercial2023[[#This Row],[Asthma Medication Ratio (Ages 5-18) - Numerator]]/AN_Commercial2023[[#This Row],[Asthma Medication Ratio (Ages 5-18) - Denominator]],"-")</f>
        <v>-</v>
      </c>
      <c r="H32" s="87"/>
      <c r="I32" s="85"/>
      <c r="J32" s="103" t="str">
        <f>IFERROR(AN_Commercial2023[[#This Row],[Asthma Medication Ratio (Ages 19-64) - Numerator]]/AN_Commercial2023[[#This Row],[Asthma Medication Ratio (Ages 19-64) - Denominator]],"-")</f>
        <v>-</v>
      </c>
      <c r="K32" s="87"/>
      <c r="L32" s="85"/>
      <c r="M32" s="103" t="str">
        <f>IFERROR(AN_Commercial2023[[#This Row],[Controlling High Blood Pressure - Numerator]]/AN_Commercial2023[[#This Row],[Controlling High Blood Pressure - Denominator]],"-")</f>
        <v>-</v>
      </c>
      <c r="N32" s="87"/>
      <c r="O32" s="85"/>
      <c r="P32" s="103" t="str">
        <f>IFERROR(AN_Commercial2023[[#This Row],[Hemoglobin A1c (HbA1c) Control for Patients with Diabetes: HbA1c Poor Control - Numerator]]/AN_Commercial2023[[#This Row],[Hemoglobin A1c (HbA1c) Control for Patients with Diabetes: HbA1c Poor Control - Denominator]],"-")</f>
        <v>-</v>
      </c>
    </row>
    <row r="33" spans="2:16">
      <c r="B33" s="81"/>
      <c r="C33" s="82"/>
      <c r="D33" s="83"/>
      <c r="E33" s="85"/>
      <c r="F33" s="85"/>
      <c r="G33" s="103" t="str">
        <f>IFERROR(AN_Commercial2023[[#This Row],[Asthma Medication Ratio (Ages 5-18) - Numerator]]/AN_Commercial2023[[#This Row],[Asthma Medication Ratio (Ages 5-18) - Denominator]],"-")</f>
        <v>-</v>
      </c>
      <c r="H33" s="87"/>
      <c r="I33" s="85"/>
      <c r="J33" s="103" t="str">
        <f>IFERROR(AN_Commercial2023[[#This Row],[Asthma Medication Ratio (Ages 19-64) - Numerator]]/AN_Commercial2023[[#This Row],[Asthma Medication Ratio (Ages 19-64) - Denominator]],"-")</f>
        <v>-</v>
      </c>
      <c r="K33" s="87"/>
      <c r="L33" s="85"/>
      <c r="M33" s="103" t="str">
        <f>IFERROR(AN_Commercial2023[[#This Row],[Controlling High Blood Pressure - Numerator]]/AN_Commercial2023[[#This Row],[Controlling High Blood Pressure - Denominator]],"-")</f>
        <v>-</v>
      </c>
      <c r="N33" s="87"/>
      <c r="O33" s="85"/>
      <c r="P33" s="103" t="str">
        <f>IFERROR(AN_Commercial2023[[#This Row],[Hemoglobin A1c (HbA1c) Control for Patients with Diabetes: HbA1c Poor Control - Numerator]]/AN_Commercial2023[[#This Row],[Hemoglobin A1c (HbA1c) Control for Patients with Diabetes: HbA1c Poor Control - Denominator]],"-")</f>
        <v>-</v>
      </c>
    </row>
    <row r="34" spans="2:16">
      <c r="B34" s="81"/>
      <c r="C34" s="82"/>
      <c r="D34" s="83"/>
      <c r="E34" s="85"/>
      <c r="F34" s="85"/>
      <c r="G34" s="103" t="str">
        <f>IFERROR(AN_Commercial2023[[#This Row],[Asthma Medication Ratio (Ages 5-18) - Numerator]]/AN_Commercial2023[[#This Row],[Asthma Medication Ratio (Ages 5-18) - Denominator]],"-")</f>
        <v>-</v>
      </c>
      <c r="H34" s="87"/>
      <c r="I34" s="85"/>
      <c r="J34" s="103" t="str">
        <f>IFERROR(AN_Commercial2023[[#This Row],[Asthma Medication Ratio (Ages 19-64) - Numerator]]/AN_Commercial2023[[#This Row],[Asthma Medication Ratio (Ages 19-64) - Denominator]],"-")</f>
        <v>-</v>
      </c>
      <c r="K34" s="87"/>
      <c r="L34" s="85"/>
      <c r="M34" s="103" t="str">
        <f>IFERROR(AN_Commercial2023[[#This Row],[Controlling High Blood Pressure - Numerator]]/AN_Commercial2023[[#This Row],[Controlling High Blood Pressure - Denominator]],"-")</f>
        <v>-</v>
      </c>
      <c r="N34" s="87"/>
      <c r="O34" s="85"/>
      <c r="P34" s="103" t="str">
        <f>IFERROR(AN_Commercial2023[[#This Row],[Hemoglobin A1c (HbA1c) Control for Patients with Diabetes: HbA1c Poor Control - Numerator]]/AN_Commercial2023[[#This Row],[Hemoglobin A1c (HbA1c) Control for Patients with Diabetes: HbA1c Poor Control - Denominator]],"-")</f>
        <v>-</v>
      </c>
    </row>
    <row r="35" spans="2:16">
      <c r="B35" s="81"/>
      <c r="C35" s="82"/>
      <c r="D35" s="83"/>
      <c r="E35" s="85"/>
      <c r="F35" s="85"/>
      <c r="G35" s="103" t="str">
        <f>IFERROR(AN_Commercial2023[[#This Row],[Asthma Medication Ratio (Ages 5-18) - Numerator]]/AN_Commercial2023[[#This Row],[Asthma Medication Ratio (Ages 5-18) - Denominator]],"-")</f>
        <v>-</v>
      </c>
      <c r="H35" s="87"/>
      <c r="I35" s="85"/>
      <c r="J35" s="103" t="str">
        <f>IFERROR(AN_Commercial2023[[#This Row],[Asthma Medication Ratio (Ages 19-64) - Numerator]]/AN_Commercial2023[[#This Row],[Asthma Medication Ratio (Ages 19-64) - Denominator]],"-")</f>
        <v>-</v>
      </c>
      <c r="K35" s="87"/>
      <c r="L35" s="85"/>
      <c r="M35" s="103" t="str">
        <f>IFERROR(AN_Commercial2023[[#This Row],[Controlling High Blood Pressure - Numerator]]/AN_Commercial2023[[#This Row],[Controlling High Blood Pressure - Denominator]],"-")</f>
        <v>-</v>
      </c>
      <c r="N35" s="87"/>
      <c r="O35" s="85"/>
      <c r="P35" s="103" t="str">
        <f>IFERROR(AN_Commercial2023[[#This Row],[Hemoglobin A1c (HbA1c) Control for Patients with Diabetes: HbA1c Poor Control - Numerator]]/AN_Commercial2023[[#This Row],[Hemoglobin A1c (HbA1c) Control for Patients with Diabetes: HbA1c Poor Control - Denominator]],"-")</f>
        <v>-</v>
      </c>
    </row>
    <row r="36" spans="2:16">
      <c r="B36" s="81"/>
      <c r="C36" s="82"/>
      <c r="D36" s="83"/>
      <c r="E36" s="85"/>
      <c r="F36" s="85"/>
      <c r="G36" s="103" t="str">
        <f>IFERROR(AN_Commercial2023[[#This Row],[Asthma Medication Ratio (Ages 5-18) - Numerator]]/AN_Commercial2023[[#This Row],[Asthma Medication Ratio (Ages 5-18) - Denominator]],"-")</f>
        <v>-</v>
      </c>
      <c r="H36" s="87"/>
      <c r="I36" s="85"/>
      <c r="J36" s="103" t="str">
        <f>IFERROR(AN_Commercial2023[[#This Row],[Asthma Medication Ratio (Ages 19-64) - Numerator]]/AN_Commercial2023[[#This Row],[Asthma Medication Ratio (Ages 19-64) - Denominator]],"-")</f>
        <v>-</v>
      </c>
      <c r="K36" s="87"/>
      <c r="L36" s="85"/>
      <c r="M36" s="103" t="str">
        <f>IFERROR(AN_Commercial2023[[#This Row],[Controlling High Blood Pressure - Numerator]]/AN_Commercial2023[[#This Row],[Controlling High Blood Pressure - Denominator]],"-")</f>
        <v>-</v>
      </c>
      <c r="N36" s="87"/>
      <c r="O36" s="85"/>
      <c r="P36" s="103" t="str">
        <f>IFERROR(AN_Commercial2023[[#This Row],[Hemoglobin A1c (HbA1c) Control for Patients with Diabetes: HbA1c Poor Control - Numerator]]/AN_Commercial2023[[#This Row],[Hemoglobin A1c (HbA1c) Control for Patients with Diabetes: HbA1c Poor Control - Denominator]],"-")</f>
        <v>-</v>
      </c>
    </row>
    <row r="37" spans="2:16">
      <c r="B37" s="81"/>
      <c r="C37" s="82"/>
      <c r="D37" s="83"/>
      <c r="E37" s="85"/>
      <c r="F37" s="85"/>
      <c r="G37" s="103" t="str">
        <f>IFERROR(AN_Commercial2023[[#This Row],[Asthma Medication Ratio (Ages 5-18) - Numerator]]/AN_Commercial2023[[#This Row],[Asthma Medication Ratio (Ages 5-18) - Denominator]],"-")</f>
        <v>-</v>
      </c>
      <c r="H37" s="87"/>
      <c r="I37" s="85"/>
      <c r="J37" s="103" t="str">
        <f>IFERROR(AN_Commercial2023[[#This Row],[Asthma Medication Ratio (Ages 19-64) - Numerator]]/AN_Commercial2023[[#This Row],[Asthma Medication Ratio (Ages 19-64) - Denominator]],"-")</f>
        <v>-</v>
      </c>
      <c r="K37" s="87"/>
      <c r="L37" s="85"/>
      <c r="M37" s="103" t="str">
        <f>IFERROR(AN_Commercial2023[[#This Row],[Controlling High Blood Pressure - Numerator]]/AN_Commercial2023[[#This Row],[Controlling High Blood Pressure - Denominator]],"-")</f>
        <v>-</v>
      </c>
      <c r="N37" s="87"/>
      <c r="O37" s="85"/>
      <c r="P37" s="103" t="str">
        <f>IFERROR(AN_Commercial2023[[#This Row],[Hemoglobin A1c (HbA1c) Control for Patients with Diabetes: HbA1c Poor Control - Numerator]]/AN_Commercial2023[[#This Row],[Hemoglobin A1c (HbA1c) Control for Patients with Diabetes: HbA1c Poor Control - Denominator]],"-")</f>
        <v>-</v>
      </c>
    </row>
    <row r="38" spans="2:16">
      <c r="B38" s="81"/>
      <c r="C38" s="82"/>
      <c r="D38" s="83"/>
      <c r="E38" s="85"/>
      <c r="F38" s="85"/>
      <c r="G38" s="103" t="str">
        <f>IFERROR(AN_Commercial2023[[#This Row],[Asthma Medication Ratio (Ages 5-18) - Numerator]]/AN_Commercial2023[[#This Row],[Asthma Medication Ratio (Ages 5-18) - Denominator]],"-")</f>
        <v>-</v>
      </c>
      <c r="H38" s="87"/>
      <c r="I38" s="85"/>
      <c r="J38" s="103" t="str">
        <f>IFERROR(AN_Commercial2023[[#This Row],[Asthma Medication Ratio (Ages 19-64) - Numerator]]/AN_Commercial2023[[#This Row],[Asthma Medication Ratio (Ages 19-64) - Denominator]],"-")</f>
        <v>-</v>
      </c>
      <c r="K38" s="87"/>
      <c r="L38" s="85"/>
      <c r="M38" s="103" t="str">
        <f>IFERROR(AN_Commercial2023[[#This Row],[Controlling High Blood Pressure - Numerator]]/AN_Commercial2023[[#This Row],[Controlling High Blood Pressure - Denominator]],"-")</f>
        <v>-</v>
      </c>
      <c r="N38" s="87"/>
      <c r="O38" s="85"/>
      <c r="P38" s="103" t="str">
        <f>IFERROR(AN_Commercial2023[[#This Row],[Hemoglobin A1c (HbA1c) Control for Patients with Diabetes: HbA1c Poor Control - Numerator]]/AN_Commercial2023[[#This Row],[Hemoglobin A1c (HbA1c) Control for Patients with Diabetes: HbA1c Poor Control - Denominator]],"-")</f>
        <v>-</v>
      </c>
    </row>
    <row r="39" spans="2:16">
      <c r="B39" s="81"/>
      <c r="C39" s="82"/>
      <c r="D39" s="83"/>
      <c r="E39" s="85"/>
      <c r="F39" s="85"/>
      <c r="G39" s="103" t="str">
        <f>IFERROR(AN_Commercial2023[[#This Row],[Asthma Medication Ratio (Ages 5-18) - Numerator]]/AN_Commercial2023[[#This Row],[Asthma Medication Ratio (Ages 5-18) - Denominator]],"-")</f>
        <v>-</v>
      </c>
      <c r="H39" s="87"/>
      <c r="I39" s="85"/>
      <c r="J39" s="103" t="str">
        <f>IFERROR(AN_Commercial2023[[#This Row],[Asthma Medication Ratio (Ages 19-64) - Numerator]]/AN_Commercial2023[[#This Row],[Asthma Medication Ratio (Ages 19-64) - Denominator]],"-")</f>
        <v>-</v>
      </c>
      <c r="K39" s="87"/>
      <c r="L39" s="85"/>
      <c r="M39" s="103" t="str">
        <f>IFERROR(AN_Commercial2023[[#This Row],[Controlling High Blood Pressure - Numerator]]/AN_Commercial2023[[#This Row],[Controlling High Blood Pressure - Denominator]],"-")</f>
        <v>-</v>
      </c>
      <c r="N39" s="87"/>
      <c r="O39" s="85"/>
      <c r="P39" s="103" t="str">
        <f>IFERROR(AN_Commercial2023[[#This Row],[Hemoglobin A1c (HbA1c) Control for Patients with Diabetes: HbA1c Poor Control - Numerator]]/AN_Commercial2023[[#This Row],[Hemoglobin A1c (HbA1c) Control for Patients with Diabetes: HbA1c Poor Control - Denominator]],"-")</f>
        <v>-</v>
      </c>
    </row>
    <row r="40" spans="2:16">
      <c r="B40" s="81"/>
      <c r="C40" s="82"/>
      <c r="D40" s="83"/>
      <c r="E40" s="85"/>
      <c r="F40" s="85"/>
      <c r="G40" s="103" t="str">
        <f>IFERROR(AN_Commercial2023[[#This Row],[Asthma Medication Ratio (Ages 5-18) - Numerator]]/AN_Commercial2023[[#This Row],[Asthma Medication Ratio (Ages 5-18) - Denominator]],"-")</f>
        <v>-</v>
      </c>
      <c r="H40" s="87"/>
      <c r="I40" s="85"/>
      <c r="J40" s="103" t="str">
        <f>IFERROR(AN_Commercial2023[[#This Row],[Asthma Medication Ratio (Ages 19-64) - Numerator]]/AN_Commercial2023[[#This Row],[Asthma Medication Ratio (Ages 19-64) - Denominator]],"-")</f>
        <v>-</v>
      </c>
      <c r="K40" s="87"/>
      <c r="L40" s="85"/>
      <c r="M40" s="103" t="str">
        <f>IFERROR(AN_Commercial2023[[#This Row],[Controlling High Blood Pressure - Numerator]]/AN_Commercial2023[[#This Row],[Controlling High Blood Pressure - Denominator]],"-")</f>
        <v>-</v>
      </c>
      <c r="N40" s="87"/>
      <c r="O40" s="85"/>
      <c r="P40" s="103" t="str">
        <f>IFERROR(AN_Commercial2023[[#This Row],[Hemoglobin A1c (HbA1c) Control for Patients with Diabetes: HbA1c Poor Control - Numerator]]/AN_Commercial2023[[#This Row],[Hemoglobin A1c (HbA1c) Control for Patients with Diabetes: HbA1c Poor Control - Denominator]],"-")</f>
        <v>-</v>
      </c>
    </row>
    <row r="41" spans="2:16">
      <c r="B41" s="81"/>
      <c r="C41" s="82"/>
      <c r="D41" s="83"/>
      <c r="E41" s="85"/>
      <c r="F41" s="85"/>
      <c r="G41" s="103" t="str">
        <f>IFERROR(AN_Commercial2023[[#This Row],[Asthma Medication Ratio (Ages 5-18) - Numerator]]/AN_Commercial2023[[#This Row],[Asthma Medication Ratio (Ages 5-18) - Denominator]],"-")</f>
        <v>-</v>
      </c>
      <c r="H41" s="87"/>
      <c r="I41" s="85"/>
      <c r="J41" s="103" t="str">
        <f>IFERROR(AN_Commercial2023[[#This Row],[Asthma Medication Ratio (Ages 19-64) - Numerator]]/AN_Commercial2023[[#This Row],[Asthma Medication Ratio (Ages 19-64) - Denominator]],"-")</f>
        <v>-</v>
      </c>
      <c r="K41" s="87"/>
      <c r="L41" s="85"/>
      <c r="M41" s="103" t="str">
        <f>IFERROR(AN_Commercial2023[[#This Row],[Controlling High Blood Pressure - Numerator]]/AN_Commercial2023[[#This Row],[Controlling High Blood Pressure - Denominator]],"-")</f>
        <v>-</v>
      </c>
      <c r="N41" s="87"/>
      <c r="O41" s="85"/>
      <c r="P41" s="103" t="str">
        <f>IFERROR(AN_Commercial2023[[#This Row],[Hemoglobin A1c (HbA1c) Control for Patients with Diabetes: HbA1c Poor Control - Numerator]]/AN_Commercial2023[[#This Row],[Hemoglobin A1c (HbA1c) Control for Patients with Diabetes: HbA1c Poor Control - Denominator]],"-")</f>
        <v>-</v>
      </c>
    </row>
    <row r="42" spans="2:16">
      <c r="B42" s="81"/>
      <c r="C42" s="82"/>
      <c r="D42" s="83"/>
      <c r="E42" s="85"/>
      <c r="F42" s="85"/>
      <c r="G42" s="103" t="str">
        <f>IFERROR(AN_Commercial2023[[#This Row],[Asthma Medication Ratio (Ages 5-18) - Numerator]]/AN_Commercial2023[[#This Row],[Asthma Medication Ratio (Ages 5-18) - Denominator]],"-")</f>
        <v>-</v>
      </c>
      <c r="H42" s="87"/>
      <c r="I42" s="85"/>
      <c r="J42" s="103" t="str">
        <f>IFERROR(AN_Commercial2023[[#This Row],[Asthma Medication Ratio (Ages 19-64) - Numerator]]/AN_Commercial2023[[#This Row],[Asthma Medication Ratio (Ages 19-64) - Denominator]],"-")</f>
        <v>-</v>
      </c>
      <c r="K42" s="87"/>
      <c r="L42" s="85"/>
      <c r="M42" s="103" t="str">
        <f>IFERROR(AN_Commercial2023[[#This Row],[Controlling High Blood Pressure - Numerator]]/AN_Commercial2023[[#This Row],[Controlling High Blood Pressure - Denominator]],"-")</f>
        <v>-</v>
      </c>
      <c r="N42" s="87"/>
      <c r="O42" s="85"/>
      <c r="P42" s="103" t="str">
        <f>IFERROR(AN_Commercial2023[[#This Row],[Hemoglobin A1c (HbA1c) Control for Patients with Diabetes: HbA1c Poor Control - Numerator]]/AN_Commercial2023[[#This Row],[Hemoglobin A1c (HbA1c) Control for Patients with Diabetes: HbA1c Poor Control - Denominator]],"-")</f>
        <v>-</v>
      </c>
    </row>
    <row r="43" spans="2:16">
      <c r="B43" s="81"/>
      <c r="C43" s="82"/>
      <c r="D43" s="83"/>
      <c r="E43" s="85"/>
      <c r="F43" s="85"/>
      <c r="G43" s="103" t="str">
        <f>IFERROR(AN_Commercial2023[[#This Row],[Asthma Medication Ratio (Ages 5-18) - Numerator]]/AN_Commercial2023[[#This Row],[Asthma Medication Ratio (Ages 5-18) - Denominator]],"-")</f>
        <v>-</v>
      </c>
      <c r="H43" s="87"/>
      <c r="I43" s="85"/>
      <c r="J43" s="103" t="str">
        <f>IFERROR(AN_Commercial2023[[#This Row],[Asthma Medication Ratio (Ages 19-64) - Numerator]]/AN_Commercial2023[[#This Row],[Asthma Medication Ratio (Ages 19-64) - Denominator]],"-")</f>
        <v>-</v>
      </c>
      <c r="K43" s="87"/>
      <c r="L43" s="85"/>
      <c r="M43" s="103" t="str">
        <f>IFERROR(AN_Commercial2023[[#This Row],[Controlling High Blood Pressure - Numerator]]/AN_Commercial2023[[#This Row],[Controlling High Blood Pressure - Denominator]],"-")</f>
        <v>-</v>
      </c>
      <c r="N43" s="87"/>
      <c r="O43" s="85"/>
      <c r="P43" s="103" t="str">
        <f>IFERROR(AN_Commercial2023[[#This Row],[Hemoglobin A1c (HbA1c) Control for Patients with Diabetes: HbA1c Poor Control - Numerator]]/AN_Commercial2023[[#This Row],[Hemoglobin A1c (HbA1c) Control for Patients with Diabetes: HbA1c Poor Control - Denominator]],"-")</f>
        <v>-</v>
      </c>
    </row>
    <row r="44" spans="2:16">
      <c r="B44" s="81"/>
      <c r="C44" s="82"/>
      <c r="D44" s="83"/>
      <c r="E44" s="85"/>
      <c r="F44" s="85"/>
      <c r="G44" s="103" t="str">
        <f>IFERROR(AN_Commercial2023[[#This Row],[Asthma Medication Ratio (Ages 5-18) - Numerator]]/AN_Commercial2023[[#This Row],[Asthma Medication Ratio (Ages 5-18) - Denominator]],"-")</f>
        <v>-</v>
      </c>
      <c r="H44" s="87"/>
      <c r="I44" s="85"/>
      <c r="J44" s="103" t="str">
        <f>IFERROR(AN_Commercial2023[[#This Row],[Asthma Medication Ratio (Ages 19-64) - Numerator]]/AN_Commercial2023[[#This Row],[Asthma Medication Ratio (Ages 19-64) - Denominator]],"-")</f>
        <v>-</v>
      </c>
      <c r="K44" s="87"/>
      <c r="L44" s="85"/>
      <c r="M44" s="103" t="str">
        <f>IFERROR(AN_Commercial2023[[#This Row],[Controlling High Blood Pressure - Numerator]]/AN_Commercial2023[[#This Row],[Controlling High Blood Pressure - Denominator]],"-")</f>
        <v>-</v>
      </c>
      <c r="N44" s="87"/>
      <c r="O44" s="85"/>
      <c r="P44" s="103" t="str">
        <f>IFERROR(AN_Commercial2023[[#This Row],[Hemoglobin A1c (HbA1c) Control for Patients with Diabetes: HbA1c Poor Control - Numerator]]/AN_Commercial2023[[#This Row],[Hemoglobin A1c (HbA1c) Control for Patients with Diabetes: HbA1c Poor Control - Denominator]],"-")</f>
        <v>-</v>
      </c>
    </row>
    <row r="45" spans="2:16">
      <c r="B45" s="81"/>
      <c r="C45" s="82"/>
      <c r="D45" s="83"/>
      <c r="E45" s="85"/>
      <c r="F45" s="85"/>
      <c r="G45" s="103" t="str">
        <f>IFERROR(AN_Commercial2023[[#This Row],[Asthma Medication Ratio (Ages 5-18) - Numerator]]/AN_Commercial2023[[#This Row],[Asthma Medication Ratio (Ages 5-18) - Denominator]],"-")</f>
        <v>-</v>
      </c>
      <c r="H45" s="87"/>
      <c r="I45" s="85"/>
      <c r="J45" s="103" t="str">
        <f>IFERROR(AN_Commercial2023[[#This Row],[Asthma Medication Ratio (Ages 19-64) - Numerator]]/AN_Commercial2023[[#This Row],[Asthma Medication Ratio (Ages 19-64) - Denominator]],"-")</f>
        <v>-</v>
      </c>
      <c r="K45" s="87"/>
      <c r="L45" s="85"/>
      <c r="M45" s="103" t="str">
        <f>IFERROR(AN_Commercial2023[[#This Row],[Controlling High Blood Pressure - Numerator]]/AN_Commercial2023[[#This Row],[Controlling High Blood Pressure - Denominator]],"-")</f>
        <v>-</v>
      </c>
      <c r="N45" s="87"/>
      <c r="O45" s="85"/>
      <c r="P45" s="103" t="str">
        <f>IFERROR(AN_Commercial2023[[#This Row],[Hemoglobin A1c (HbA1c) Control for Patients with Diabetes: HbA1c Poor Control - Numerator]]/AN_Commercial2023[[#This Row],[Hemoglobin A1c (HbA1c) Control for Patients with Diabetes: HbA1c Poor Control - Denominator]],"-")</f>
        <v>-</v>
      </c>
    </row>
    <row r="46" spans="2:16" ht="15" thickBot="1">
      <c r="B46" s="74"/>
      <c r="C46" s="75"/>
      <c r="D46" s="84"/>
      <c r="E46" s="86"/>
      <c r="F46" s="86"/>
      <c r="G46" s="101" t="str">
        <f>IFERROR(AN_Commercial2023[[#This Row],[Asthma Medication Ratio (Ages 5-18) - Numerator]]/AN_Commercial2023[[#This Row],[Asthma Medication Ratio (Ages 5-18) - Denominator]],"-")</f>
        <v>-</v>
      </c>
      <c r="H46" s="88"/>
      <c r="I46" s="86"/>
      <c r="J46" s="101" t="str">
        <f>IFERROR(AN_Commercial2023[[#This Row],[Asthma Medication Ratio (Ages 19-64) - Numerator]]/AN_Commercial2023[[#This Row],[Asthma Medication Ratio (Ages 19-64) - Denominator]],"-")</f>
        <v>-</v>
      </c>
      <c r="K46" s="88"/>
      <c r="L46" s="86"/>
      <c r="M46" s="101" t="str">
        <f>IFERROR(AN_Commercial2023[[#This Row],[Controlling High Blood Pressure - Numerator]]/AN_Commercial2023[[#This Row],[Controlling High Blood Pressure - Denominator]],"-")</f>
        <v>-</v>
      </c>
      <c r="N46" s="88"/>
      <c r="O46" s="86"/>
      <c r="P46" s="101" t="str">
        <f>IFERROR(AN_Commercial2023[[#This Row],[Hemoglobin A1c (HbA1c) Control for Patients with Diabetes: HbA1c Poor Control - Numerator]]/AN_Commercial2023[[#This Row],[Hemoglobin A1c (HbA1c) Control for Patients with Diabetes: HbA1c Poor Control - Denominator]],"-")</f>
        <v>-</v>
      </c>
    </row>
  </sheetData>
  <sheetProtection algorithmName="SHA-512" hashValue="HVDKB8XMrF/qiDvD9oVmYZfpd+5WJXzDbCFRLleO5eZ9+VOuR0e1gLvJnID2iVdVPz9EvxXHAtF/yXRfJTd2NA==" saltValue="w3nCjxc3m6x7+dMM8NUH0A==" spinCount="100000" sheet="1" objects="1" scenarios="1"/>
  <mergeCells count="2">
    <mergeCell ref="E9:P9"/>
    <mergeCell ref="E14:P14"/>
  </mergeCells>
  <phoneticPr fontId="15" type="noConversion"/>
  <dataValidations count="5">
    <dataValidation type="decimal" operator="greaterThanOrEqual" allowBlank="1" showInputMessage="1" showErrorMessage="1" error="No negative values." prompt="No negative values._x000a_See &quot;References Tables&quot; tab for numerator and denominator descriptions." sqref="E11:F12 K16:L46 E16:F46 N16:O46 N11:O11 K11:L12 H11:I12 H16:I46" xr:uid="{EFA388AA-231C-4618-AC1E-E6E69BB56523}">
      <formula1>0</formula1>
    </dataValidation>
    <dataValidation allowBlank="1" showInputMessage="1" showErrorMessage="1" prompt="Please input Insurer Org ID.  See &quot;References Tables&quot; tab for list of Insurer Org IDs." sqref="B12" xr:uid="{AD5B5E01-A125-44E8-8B5C-F8C41D5F9EB6}"/>
    <dataValidation allowBlank="1" showInputMessage="1" showErrorMessage="1" prompt="This is a calculated field, no data input required." sqref="G11:G12 M16:M46 P16:P46 P11 M11:M12 J11:J12 G16:G46 J16:J46" xr:uid="{FE287A2B-E15B-477F-BCE1-A6719CCE465F}"/>
    <dataValidation allowBlank="1" showInputMessage="1" showErrorMessage="1" prompt="Please input Insurer Org ID.  See &quot;Reference Tables&quot; tab for list of Insurer Org IDs." sqref="B11" xr:uid="{19D1D7C6-7932-4EA5-AF5C-516E351EDADE}"/>
    <dataValidation allowBlank="1" showInputMessage="1" showErrorMessage="1" prompt="Please input Advanced Network Org ID.  See &quot;Reference Tables&quot; tab for list of Advanced Network Org IDs." sqref="B16:B46" xr:uid="{F4EAB6C9-8BBD-4107-A7DF-FBB35E3FCA88}"/>
  </dataValidations>
  <pageMargins left="0.7" right="0.7" top="0.75" bottom="0.75" header="0.3" footer="0.3"/>
  <pageSetup orientation="portrait" r:id="rId1"/>
  <drawing r:id="rId2"/>
  <tableParts count="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080F6-E9CF-4F32-A613-4E3907865979}">
  <dimension ref="B1:J46"/>
  <sheetViews>
    <sheetView zoomScale="79" zoomScaleNormal="100" workbookViewId="0">
      <selection activeCell="B1" sqref="B1"/>
    </sheetView>
  </sheetViews>
  <sheetFormatPr defaultRowHeight="14.45"/>
  <cols>
    <col min="1" max="1" width="2.5703125" customWidth="1"/>
    <col min="2" max="2" width="29.7109375" customWidth="1"/>
    <col min="3" max="3" width="23.5703125" customWidth="1"/>
    <col min="4" max="4" width="20.140625" customWidth="1"/>
    <col min="5" max="27" width="31" customWidth="1"/>
    <col min="28" max="31" width="32.42578125" customWidth="1"/>
  </cols>
  <sheetData>
    <row r="1" spans="2:10" ht="18.600000000000001">
      <c r="B1" s="9" t="s">
        <v>74</v>
      </c>
    </row>
    <row r="2" spans="2:10" ht="18.600000000000001">
      <c r="B2" s="9" t="s">
        <v>96</v>
      </c>
    </row>
    <row r="4" spans="2:10">
      <c r="B4" t="s">
        <v>76</v>
      </c>
    </row>
    <row r="5" spans="2:10">
      <c r="B5" s="2" t="s">
        <v>77</v>
      </c>
    </row>
    <row r="8" spans="2:10" ht="15.95" thickBot="1">
      <c r="B8" s="10" t="s">
        <v>97</v>
      </c>
    </row>
    <row r="9" spans="2:10" ht="15" thickBot="1">
      <c r="B9" s="25"/>
      <c r="C9" s="69"/>
      <c r="D9" s="71"/>
      <c r="E9" s="110" t="s">
        <v>79</v>
      </c>
      <c r="F9" s="110"/>
      <c r="G9" s="110"/>
      <c r="H9" s="110"/>
      <c r="I9" s="110"/>
      <c r="J9" s="111"/>
    </row>
    <row r="10" spans="2:10" ht="44.1" thickBot="1">
      <c r="B10" s="27" t="s">
        <v>80</v>
      </c>
      <c r="C10" s="27" t="s">
        <v>81</v>
      </c>
      <c r="D10" s="72" t="s">
        <v>82</v>
      </c>
      <c r="E10" s="59" t="s">
        <v>89</v>
      </c>
      <c r="F10" s="59" t="s">
        <v>90</v>
      </c>
      <c r="G10" s="57" t="s">
        <v>91</v>
      </c>
      <c r="H10" s="60" t="s">
        <v>92</v>
      </c>
      <c r="I10" s="60" t="s">
        <v>93</v>
      </c>
      <c r="J10" s="63" t="s">
        <v>94</v>
      </c>
    </row>
    <row r="11" spans="2:10" ht="15" thickBot="1">
      <c r="B11" s="74"/>
      <c r="C11" s="75"/>
      <c r="D11" s="89"/>
      <c r="E11" s="78"/>
      <c r="F11" s="78"/>
      <c r="G11" s="30" t="str">
        <f>IFERROR(InsurerMA2023[[#This Row],[Controlling High Blood Pressure - Numerator]]/InsurerMA2023[[#This Row],[Controlling High Blood Pressure - Denominator]],"-")</f>
        <v>-</v>
      </c>
      <c r="H11" s="79"/>
      <c r="I11" s="80"/>
      <c r="J11" s="56" t="str">
        <f>IFERROR(InsurerMA2023[[#This Row],[Hemoglobin A1c (HbA1c) Control for Patients with Diabetes: HbA1c Poor Control - Numerator]]/InsurerMA2023[[#This Row],[Hemoglobin A1c (HbA1c) Control for Patients with Diabetes: HbA1c Poor Control - Denominator]],"-")</f>
        <v>-</v>
      </c>
    </row>
    <row r="12" spans="2:10">
      <c r="C12" s="35"/>
      <c r="D12" s="35"/>
      <c r="E12" s="36"/>
      <c r="F12" s="36"/>
      <c r="G12" s="22"/>
      <c r="H12" s="36"/>
      <c r="I12" s="36"/>
      <c r="J12" s="22"/>
    </row>
    <row r="13" spans="2:10" ht="15.95" thickBot="1">
      <c r="B13" s="10" t="s">
        <v>98</v>
      </c>
    </row>
    <row r="14" spans="2:10" ht="15" thickBot="1">
      <c r="B14" s="25"/>
      <c r="C14" s="69"/>
      <c r="D14" s="71"/>
      <c r="E14" s="107" t="s">
        <v>79</v>
      </c>
      <c r="F14" s="108"/>
      <c r="G14" s="108"/>
      <c r="H14" s="108"/>
      <c r="I14" s="108"/>
      <c r="J14" s="109"/>
    </row>
    <row r="15" spans="2:10" ht="43.5">
      <c r="B15" s="27" t="s">
        <v>26</v>
      </c>
      <c r="C15" s="27" t="s">
        <v>81</v>
      </c>
      <c r="D15" s="72" t="s">
        <v>82</v>
      </c>
      <c r="E15" s="58" t="s">
        <v>89</v>
      </c>
      <c r="F15" s="59" t="s">
        <v>90</v>
      </c>
      <c r="G15" s="57" t="s">
        <v>91</v>
      </c>
      <c r="H15" s="58" t="s">
        <v>92</v>
      </c>
      <c r="I15" s="59" t="s">
        <v>93</v>
      </c>
      <c r="J15" s="57" t="s">
        <v>94</v>
      </c>
    </row>
    <row r="16" spans="2:10">
      <c r="B16" s="81"/>
      <c r="C16" s="82"/>
      <c r="D16" s="83"/>
      <c r="E16" s="87"/>
      <c r="F16" s="85"/>
      <c r="G16" s="31" t="str">
        <f>IFERROR(AN_MA_2023[[#This Row],[Controlling High Blood Pressure - Numerator]]/AN_MA_2023[[#This Row],[Controlling High Blood Pressure - Denominator]],"-")</f>
        <v>-</v>
      </c>
      <c r="H16" s="87"/>
      <c r="I16" s="85"/>
      <c r="J16" s="31" t="str">
        <f>IFERROR(AN_MA_2023[[#This Row],[Hemoglobin A1c (HbA1c) Control for Patients with Diabetes: HbA1c Poor Control - Numerator]]/AN_MA_2023[[#This Row],[Hemoglobin A1c (HbA1c) Control for Patients with Diabetes: HbA1c Poor Control - Denominator]],"-")</f>
        <v>-</v>
      </c>
    </row>
    <row r="17" spans="2:10">
      <c r="B17" s="81"/>
      <c r="C17" s="82"/>
      <c r="D17" s="83"/>
      <c r="E17" s="87"/>
      <c r="F17" s="85"/>
      <c r="G17" s="31" t="str">
        <f>IFERROR(AN_MA_2023[[#This Row],[Controlling High Blood Pressure - Numerator]]/AN_MA_2023[[#This Row],[Controlling High Blood Pressure - Denominator]],"-")</f>
        <v>-</v>
      </c>
      <c r="H17" s="87"/>
      <c r="I17" s="85"/>
      <c r="J17" s="31" t="str">
        <f>IFERROR(AN_MA_2023[[#This Row],[Hemoglobin A1c (HbA1c) Control for Patients with Diabetes: HbA1c Poor Control - Numerator]]/AN_MA_2023[[#This Row],[Hemoglobin A1c (HbA1c) Control for Patients with Diabetes: HbA1c Poor Control - Denominator]],"-")</f>
        <v>-</v>
      </c>
    </row>
    <row r="18" spans="2:10">
      <c r="B18" s="81"/>
      <c r="C18" s="82"/>
      <c r="D18" s="83"/>
      <c r="E18" s="87"/>
      <c r="F18" s="85"/>
      <c r="G18" s="31" t="str">
        <f>IFERROR(AN_MA_2023[[#This Row],[Controlling High Blood Pressure - Numerator]]/AN_MA_2023[[#This Row],[Controlling High Blood Pressure - Denominator]],"-")</f>
        <v>-</v>
      </c>
      <c r="H18" s="87"/>
      <c r="I18" s="85"/>
      <c r="J18" s="31" t="str">
        <f>IFERROR(AN_MA_2023[[#This Row],[Hemoglobin A1c (HbA1c) Control for Patients with Diabetes: HbA1c Poor Control - Numerator]]/AN_MA_2023[[#This Row],[Hemoglobin A1c (HbA1c) Control for Patients with Diabetes: HbA1c Poor Control - Denominator]],"-")</f>
        <v>-</v>
      </c>
    </row>
    <row r="19" spans="2:10">
      <c r="B19" s="81"/>
      <c r="C19" s="82"/>
      <c r="D19" s="83"/>
      <c r="E19" s="87"/>
      <c r="F19" s="85"/>
      <c r="G19" s="31" t="str">
        <f>IFERROR(AN_MA_2023[[#This Row],[Controlling High Blood Pressure - Numerator]]/AN_MA_2023[[#This Row],[Controlling High Blood Pressure - Denominator]],"-")</f>
        <v>-</v>
      </c>
      <c r="H19" s="87"/>
      <c r="I19" s="85"/>
      <c r="J19" s="31" t="str">
        <f>IFERROR(AN_MA_2023[[#This Row],[Hemoglobin A1c (HbA1c) Control for Patients with Diabetes: HbA1c Poor Control - Numerator]]/AN_MA_2023[[#This Row],[Hemoglobin A1c (HbA1c) Control for Patients with Diabetes: HbA1c Poor Control - Denominator]],"-")</f>
        <v>-</v>
      </c>
    </row>
    <row r="20" spans="2:10">
      <c r="B20" s="81"/>
      <c r="C20" s="82"/>
      <c r="D20" s="83"/>
      <c r="E20" s="87"/>
      <c r="F20" s="85"/>
      <c r="G20" s="31" t="str">
        <f>IFERROR(AN_MA_2023[[#This Row],[Controlling High Blood Pressure - Numerator]]/AN_MA_2023[[#This Row],[Controlling High Blood Pressure - Denominator]],"-")</f>
        <v>-</v>
      </c>
      <c r="H20" s="87"/>
      <c r="I20" s="85"/>
      <c r="J20" s="31" t="str">
        <f>IFERROR(AN_MA_2023[[#This Row],[Hemoglobin A1c (HbA1c) Control for Patients with Diabetes: HbA1c Poor Control - Numerator]]/AN_MA_2023[[#This Row],[Hemoglobin A1c (HbA1c) Control for Patients with Diabetes: HbA1c Poor Control - Denominator]],"-")</f>
        <v>-</v>
      </c>
    </row>
    <row r="21" spans="2:10">
      <c r="B21" s="81"/>
      <c r="C21" s="82"/>
      <c r="D21" s="83"/>
      <c r="E21" s="87"/>
      <c r="F21" s="85"/>
      <c r="G21" s="31" t="str">
        <f>IFERROR(AN_MA_2023[[#This Row],[Controlling High Blood Pressure - Numerator]]/AN_MA_2023[[#This Row],[Controlling High Blood Pressure - Denominator]],"-")</f>
        <v>-</v>
      </c>
      <c r="H21" s="87"/>
      <c r="I21" s="85"/>
      <c r="J21" s="31" t="str">
        <f>IFERROR(AN_MA_2023[[#This Row],[Hemoglobin A1c (HbA1c) Control for Patients with Diabetes: HbA1c Poor Control - Numerator]]/AN_MA_2023[[#This Row],[Hemoglobin A1c (HbA1c) Control for Patients with Diabetes: HbA1c Poor Control - Denominator]],"-")</f>
        <v>-</v>
      </c>
    </row>
    <row r="22" spans="2:10">
      <c r="B22" s="81"/>
      <c r="C22" s="82"/>
      <c r="D22" s="83"/>
      <c r="E22" s="87"/>
      <c r="F22" s="85"/>
      <c r="G22" s="31" t="str">
        <f>IFERROR(AN_MA_2023[[#This Row],[Controlling High Blood Pressure - Numerator]]/AN_MA_2023[[#This Row],[Controlling High Blood Pressure - Denominator]],"-")</f>
        <v>-</v>
      </c>
      <c r="H22" s="87"/>
      <c r="I22" s="85"/>
      <c r="J22" s="31" t="str">
        <f>IFERROR(AN_MA_2023[[#This Row],[Hemoglobin A1c (HbA1c) Control for Patients with Diabetes: HbA1c Poor Control - Numerator]]/AN_MA_2023[[#This Row],[Hemoglobin A1c (HbA1c) Control for Patients with Diabetes: HbA1c Poor Control - Denominator]],"-")</f>
        <v>-</v>
      </c>
    </row>
    <row r="23" spans="2:10">
      <c r="B23" s="81"/>
      <c r="C23" s="82"/>
      <c r="D23" s="83"/>
      <c r="E23" s="87"/>
      <c r="F23" s="85"/>
      <c r="G23" s="31" t="str">
        <f>IFERROR(AN_MA_2023[[#This Row],[Controlling High Blood Pressure - Numerator]]/AN_MA_2023[[#This Row],[Controlling High Blood Pressure - Denominator]],"-")</f>
        <v>-</v>
      </c>
      <c r="H23" s="87"/>
      <c r="I23" s="85"/>
      <c r="J23" s="31" t="str">
        <f>IFERROR(AN_MA_2023[[#This Row],[Hemoglobin A1c (HbA1c) Control for Patients with Diabetes: HbA1c Poor Control - Numerator]]/AN_MA_2023[[#This Row],[Hemoglobin A1c (HbA1c) Control for Patients with Diabetes: HbA1c Poor Control - Denominator]],"-")</f>
        <v>-</v>
      </c>
    </row>
    <row r="24" spans="2:10">
      <c r="B24" s="81"/>
      <c r="C24" s="82"/>
      <c r="D24" s="83"/>
      <c r="E24" s="87"/>
      <c r="F24" s="85"/>
      <c r="G24" s="31" t="str">
        <f>IFERROR(AN_MA_2023[[#This Row],[Controlling High Blood Pressure - Numerator]]/AN_MA_2023[[#This Row],[Controlling High Blood Pressure - Denominator]],"-")</f>
        <v>-</v>
      </c>
      <c r="H24" s="87"/>
      <c r="I24" s="85"/>
      <c r="J24" s="31" t="str">
        <f>IFERROR(AN_MA_2023[[#This Row],[Hemoglobin A1c (HbA1c) Control for Patients with Diabetes: HbA1c Poor Control - Numerator]]/AN_MA_2023[[#This Row],[Hemoglobin A1c (HbA1c) Control for Patients with Diabetes: HbA1c Poor Control - Denominator]],"-")</f>
        <v>-</v>
      </c>
    </row>
    <row r="25" spans="2:10">
      <c r="B25" s="81"/>
      <c r="C25" s="82"/>
      <c r="D25" s="83"/>
      <c r="E25" s="87"/>
      <c r="F25" s="85"/>
      <c r="G25" s="31" t="str">
        <f>IFERROR(AN_MA_2023[[#This Row],[Controlling High Blood Pressure - Numerator]]/AN_MA_2023[[#This Row],[Controlling High Blood Pressure - Denominator]],"-")</f>
        <v>-</v>
      </c>
      <c r="H25" s="87"/>
      <c r="I25" s="85"/>
      <c r="J25" s="31" t="str">
        <f>IFERROR(AN_MA_2023[[#This Row],[Hemoglobin A1c (HbA1c) Control for Patients with Diabetes: HbA1c Poor Control - Numerator]]/AN_MA_2023[[#This Row],[Hemoglobin A1c (HbA1c) Control for Patients with Diabetes: HbA1c Poor Control - Denominator]],"-")</f>
        <v>-</v>
      </c>
    </row>
    <row r="26" spans="2:10">
      <c r="B26" s="81"/>
      <c r="C26" s="82"/>
      <c r="D26" s="83"/>
      <c r="E26" s="87"/>
      <c r="F26" s="85"/>
      <c r="G26" s="31" t="str">
        <f>IFERROR(AN_MA_2023[[#This Row],[Controlling High Blood Pressure - Numerator]]/AN_MA_2023[[#This Row],[Controlling High Blood Pressure - Denominator]],"-")</f>
        <v>-</v>
      </c>
      <c r="H26" s="87"/>
      <c r="I26" s="85"/>
      <c r="J26" s="31" t="str">
        <f>IFERROR(AN_MA_2023[[#This Row],[Hemoglobin A1c (HbA1c) Control for Patients with Diabetes: HbA1c Poor Control - Numerator]]/AN_MA_2023[[#This Row],[Hemoglobin A1c (HbA1c) Control for Patients with Diabetes: HbA1c Poor Control - Denominator]],"-")</f>
        <v>-</v>
      </c>
    </row>
    <row r="27" spans="2:10">
      <c r="B27" s="81"/>
      <c r="C27" s="82"/>
      <c r="D27" s="83"/>
      <c r="E27" s="87"/>
      <c r="F27" s="85"/>
      <c r="G27" s="31" t="str">
        <f>IFERROR(AN_MA_2023[[#This Row],[Controlling High Blood Pressure - Numerator]]/AN_MA_2023[[#This Row],[Controlling High Blood Pressure - Denominator]],"-")</f>
        <v>-</v>
      </c>
      <c r="H27" s="87"/>
      <c r="I27" s="85"/>
      <c r="J27" s="31" t="str">
        <f>IFERROR(AN_MA_2023[[#This Row],[Hemoglobin A1c (HbA1c) Control for Patients with Diabetes: HbA1c Poor Control - Numerator]]/AN_MA_2023[[#This Row],[Hemoglobin A1c (HbA1c) Control for Patients with Diabetes: HbA1c Poor Control - Denominator]],"-")</f>
        <v>-</v>
      </c>
    </row>
    <row r="28" spans="2:10">
      <c r="B28" s="81"/>
      <c r="C28" s="82"/>
      <c r="D28" s="83"/>
      <c r="E28" s="87"/>
      <c r="F28" s="85"/>
      <c r="G28" s="31" t="str">
        <f>IFERROR(AN_MA_2023[[#This Row],[Controlling High Blood Pressure - Numerator]]/AN_MA_2023[[#This Row],[Controlling High Blood Pressure - Denominator]],"-")</f>
        <v>-</v>
      </c>
      <c r="H28" s="87"/>
      <c r="I28" s="85"/>
      <c r="J28" s="31" t="str">
        <f>IFERROR(AN_MA_2023[[#This Row],[Hemoglobin A1c (HbA1c) Control for Patients with Diabetes: HbA1c Poor Control - Numerator]]/AN_MA_2023[[#This Row],[Hemoglobin A1c (HbA1c) Control for Patients with Diabetes: HbA1c Poor Control - Denominator]],"-")</f>
        <v>-</v>
      </c>
    </row>
    <row r="29" spans="2:10">
      <c r="B29" s="81"/>
      <c r="C29" s="82"/>
      <c r="D29" s="83"/>
      <c r="E29" s="87"/>
      <c r="F29" s="85"/>
      <c r="G29" s="31" t="str">
        <f>IFERROR(AN_MA_2023[[#This Row],[Controlling High Blood Pressure - Numerator]]/AN_MA_2023[[#This Row],[Controlling High Blood Pressure - Denominator]],"-")</f>
        <v>-</v>
      </c>
      <c r="H29" s="87"/>
      <c r="I29" s="85"/>
      <c r="J29" s="31" t="str">
        <f>IFERROR(AN_MA_2023[[#This Row],[Hemoglobin A1c (HbA1c) Control for Patients with Diabetes: HbA1c Poor Control - Numerator]]/AN_MA_2023[[#This Row],[Hemoglobin A1c (HbA1c) Control for Patients with Diabetes: HbA1c Poor Control - Denominator]],"-")</f>
        <v>-</v>
      </c>
    </row>
    <row r="30" spans="2:10">
      <c r="B30" s="81"/>
      <c r="C30" s="82"/>
      <c r="D30" s="83"/>
      <c r="E30" s="87"/>
      <c r="F30" s="85"/>
      <c r="G30" s="31" t="str">
        <f>IFERROR(AN_MA_2023[[#This Row],[Controlling High Blood Pressure - Numerator]]/AN_MA_2023[[#This Row],[Controlling High Blood Pressure - Denominator]],"-")</f>
        <v>-</v>
      </c>
      <c r="H30" s="87"/>
      <c r="I30" s="85"/>
      <c r="J30" s="31" t="str">
        <f>IFERROR(AN_MA_2023[[#This Row],[Hemoglobin A1c (HbA1c) Control for Patients with Diabetes: HbA1c Poor Control - Numerator]]/AN_MA_2023[[#This Row],[Hemoglobin A1c (HbA1c) Control for Patients with Diabetes: HbA1c Poor Control - Denominator]],"-")</f>
        <v>-</v>
      </c>
    </row>
    <row r="31" spans="2:10">
      <c r="B31" s="81"/>
      <c r="C31" s="82"/>
      <c r="D31" s="83"/>
      <c r="E31" s="87"/>
      <c r="F31" s="85"/>
      <c r="G31" s="31" t="str">
        <f>IFERROR(AN_MA_2023[[#This Row],[Controlling High Blood Pressure - Numerator]]/AN_MA_2023[[#This Row],[Controlling High Blood Pressure - Denominator]],"-")</f>
        <v>-</v>
      </c>
      <c r="H31" s="87"/>
      <c r="I31" s="85"/>
      <c r="J31" s="31" t="str">
        <f>IFERROR(AN_MA_2023[[#This Row],[Hemoglobin A1c (HbA1c) Control for Patients with Diabetes: HbA1c Poor Control - Numerator]]/AN_MA_2023[[#This Row],[Hemoglobin A1c (HbA1c) Control for Patients with Diabetes: HbA1c Poor Control - Denominator]],"-")</f>
        <v>-</v>
      </c>
    </row>
    <row r="32" spans="2:10">
      <c r="B32" s="81"/>
      <c r="C32" s="82"/>
      <c r="D32" s="83"/>
      <c r="E32" s="87"/>
      <c r="F32" s="85"/>
      <c r="G32" s="31" t="str">
        <f>IFERROR(AN_MA_2023[[#This Row],[Controlling High Blood Pressure - Numerator]]/AN_MA_2023[[#This Row],[Controlling High Blood Pressure - Denominator]],"-")</f>
        <v>-</v>
      </c>
      <c r="H32" s="87"/>
      <c r="I32" s="85"/>
      <c r="J32" s="31" t="str">
        <f>IFERROR(AN_MA_2023[[#This Row],[Hemoglobin A1c (HbA1c) Control for Patients with Diabetes: HbA1c Poor Control - Numerator]]/AN_MA_2023[[#This Row],[Hemoglobin A1c (HbA1c) Control for Patients with Diabetes: HbA1c Poor Control - Denominator]],"-")</f>
        <v>-</v>
      </c>
    </row>
    <row r="33" spans="2:10">
      <c r="B33" s="81"/>
      <c r="C33" s="82"/>
      <c r="D33" s="83"/>
      <c r="E33" s="87"/>
      <c r="F33" s="85"/>
      <c r="G33" s="31" t="str">
        <f>IFERROR(AN_MA_2023[[#This Row],[Controlling High Blood Pressure - Numerator]]/AN_MA_2023[[#This Row],[Controlling High Blood Pressure - Denominator]],"-")</f>
        <v>-</v>
      </c>
      <c r="H33" s="87"/>
      <c r="I33" s="85"/>
      <c r="J33" s="31" t="str">
        <f>IFERROR(AN_MA_2023[[#This Row],[Hemoglobin A1c (HbA1c) Control for Patients with Diabetes: HbA1c Poor Control - Numerator]]/AN_MA_2023[[#This Row],[Hemoglobin A1c (HbA1c) Control for Patients with Diabetes: HbA1c Poor Control - Denominator]],"-")</f>
        <v>-</v>
      </c>
    </row>
    <row r="34" spans="2:10">
      <c r="B34" s="81"/>
      <c r="C34" s="82"/>
      <c r="D34" s="83"/>
      <c r="E34" s="87"/>
      <c r="F34" s="85"/>
      <c r="G34" s="31" t="str">
        <f>IFERROR(AN_MA_2023[[#This Row],[Controlling High Blood Pressure - Numerator]]/AN_MA_2023[[#This Row],[Controlling High Blood Pressure - Denominator]],"-")</f>
        <v>-</v>
      </c>
      <c r="H34" s="87"/>
      <c r="I34" s="85"/>
      <c r="J34" s="31" t="str">
        <f>IFERROR(AN_MA_2023[[#This Row],[Hemoglobin A1c (HbA1c) Control for Patients with Diabetes: HbA1c Poor Control - Numerator]]/AN_MA_2023[[#This Row],[Hemoglobin A1c (HbA1c) Control for Patients with Diabetes: HbA1c Poor Control - Denominator]],"-")</f>
        <v>-</v>
      </c>
    </row>
    <row r="35" spans="2:10">
      <c r="B35" s="81"/>
      <c r="C35" s="82"/>
      <c r="D35" s="83"/>
      <c r="E35" s="87"/>
      <c r="F35" s="85"/>
      <c r="G35" s="31" t="str">
        <f>IFERROR(AN_MA_2023[[#This Row],[Controlling High Blood Pressure - Numerator]]/AN_MA_2023[[#This Row],[Controlling High Blood Pressure - Denominator]],"-")</f>
        <v>-</v>
      </c>
      <c r="H35" s="87"/>
      <c r="I35" s="85"/>
      <c r="J35" s="31" t="str">
        <f>IFERROR(AN_MA_2023[[#This Row],[Hemoglobin A1c (HbA1c) Control for Patients with Diabetes: HbA1c Poor Control - Numerator]]/AN_MA_2023[[#This Row],[Hemoglobin A1c (HbA1c) Control for Patients with Diabetes: HbA1c Poor Control - Denominator]],"-")</f>
        <v>-</v>
      </c>
    </row>
    <row r="36" spans="2:10">
      <c r="B36" s="81"/>
      <c r="C36" s="82"/>
      <c r="D36" s="83"/>
      <c r="E36" s="87"/>
      <c r="F36" s="85"/>
      <c r="G36" s="31" t="str">
        <f>IFERROR(AN_MA_2023[[#This Row],[Controlling High Blood Pressure - Numerator]]/AN_MA_2023[[#This Row],[Controlling High Blood Pressure - Denominator]],"-")</f>
        <v>-</v>
      </c>
      <c r="H36" s="87"/>
      <c r="I36" s="85"/>
      <c r="J36" s="31" t="str">
        <f>IFERROR(AN_MA_2023[[#This Row],[Hemoglobin A1c (HbA1c) Control for Patients with Diabetes: HbA1c Poor Control - Numerator]]/AN_MA_2023[[#This Row],[Hemoglobin A1c (HbA1c) Control for Patients with Diabetes: HbA1c Poor Control - Denominator]],"-")</f>
        <v>-</v>
      </c>
    </row>
    <row r="37" spans="2:10">
      <c r="B37" s="81"/>
      <c r="C37" s="82"/>
      <c r="D37" s="83"/>
      <c r="E37" s="87"/>
      <c r="F37" s="85"/>
      <c r="G37" s="31" t="str">
        <f>IFERROR(AN_MA_2023[[#This Row],[Controlling High Blood Pressure - Numerator]]/AN_MA_2023[[#This Row],[Controlling High Blood Pressure - Denominator]],"-")</f>
        <v>-</v>
      </c>
      <c r="H37" s="87"/>
      <c r="I37" s="85"/>
      <c r="J37" s="31" t="str">
        <f>IFERROR(AN_MA_2023[[#This Row],[Hemoglobin A1c (HbA1c) Control for Patients with Diabetes: HbA1c Poor Control - Numerator]]/AN_MA_2023[[#This Row],[Hemoglobin A1c (HbA1c) Control for Patients with Diabetes: HbA1c Poor Control - Denominator]],"-")</f>
        <v>-</v>
      </c>
    </row>
    <row r="38" spans="2:10">
      <c r="B38" s="81"/>
      <c r="C38" s="82"/>
      <c r="D38" s="83"/>
      <c r="E38" s="87"/>
      <c r="F38" s="85"/>
      <c r="G38" s="31" t="str">
        <f>IFERROR(AN_MA_2023[[#This Row],[Controlling High Blood Pressure - Numerator]]/AN_MA_2023[[#This Row],[Controlling High Blood Pressure - Denominator]],"-")</f>
        <v>-</v>
      </c>
      <c r="H38" s="87"/>
      <c r="I38" s="85"/>
      <c r="J38" s="31" t="str">
        <f>IFERROR(AN_MA_2023[[#This Row],[Hemoglobin A1c (HbA1c) Control for Patients with Diabetes: HbA1c Poor Control - Numerator]]/AN_MA_2023[[#This Row],[Hemoglobin A1c (HbA1c) Control for Patients with Diabetes: HbA1c Poor Control - Denominator]],"-")</f>
        <v>-</v>
      </c>
    </row>
    <row r="39" spans="2:10">
      <c r="B39" s="81"/>
      <c r="C39" s="82"/>
      <c r="D39" s="83"/>
      <c r="E39" s="87"/>
      <c r="F39" s="85"/>
      <c r="G39" s="31" t="str">
        <f>IFERROR(AN_MA_2023[[#This Row],[Controlling High Blood Pressure - Numerator]]/AN_MA_2023[[#This Row],[Controlling High Blood Pressure - Denominator]],"-")</f>
        <v>-</v>
      </c>
      <c r="H39" s="87"/>
      <c r="I39" s="85"/>
      <c r="J39" s="31" t="str">
        <f>IFERROR(AN_MA_2023[[#This Row],[Hemoglobin A1c (HbA1c) Control for Patients with Diabetes: HbA1c Poor Control - Numerator]]/AN_MA_2023[[#This Row],[Hemoglobin A1c (HbA1c) Control for Patients with Diabetes: HbA1c Poor Control - Denominator]],"-")</f>
        <v>-</v>
      </c>
    </row>
    <row r="40" spans="2:10">
      <c r="B40" s="81"/>
      <c r="C40" s="82"/>
      <c r="D40" s="83"/>
      <c r="E40" s="87"/>
      <c r="F40" s="85"/>
      <c r="G40" s="31" t="str">
        <f>IFERROR(AN_MA_2023[[#This Row],[Controlling High Blood Pressure - Numerator]]/AN_MA_2023[[#This Row],[Controlling High Blood Pressure - Denominator]],"-")</f>
        <v>-</v>
      </c>
      <c r="H40" s="87"/>
      <c r="I40" s="85"/>
      <c r="J40" s="31" t="str">
        <f>IFERROR(AN_MA_2023[[#This Row],[Hemoglobin A1c (HbA1c) Control for Patients with Diabetes: HbA1c Poor Control - Numerator]]/AN_MA_2023[[#This Row],[Hemoglobin A1c (HbA1c) Control for Patients with Diabetes: HbA1c Poor Control - Denominator]],"-")</f>
        <v>-</v>
      </c>
    </row>
    <row r="41" spans="2:10">
      <c r="B41" s="81"/>
      <c r="C41" s="82"/>
      <c r="D41" s="83"/>
      <c r="E41" s="87"/>
      <c r="F41" s="85"/>
      <c r="G41" s="31" t="str">
        <f>IFERROR(AN_MA_2023[[#This Row],[Controlling High Blood Pressure - Numerator]]/AN_MA_2023[[#This Row],[Controlling High Blood Pressure - Denominator]],"-")</f>
        <v>-</v>
      </c>
      <c r="H41" s="87"/>
      <c r="I41" s="85"/>
      <c r="J41" s="31" t="str">
        <f>IFERROR(AN_MA_2023[[#This Row],[Hemoglobin A1c (HbA1c) Control for Patients with Diabetes: HbA1c Poor Control - Numerator]]/AN_MA_2023[[#This Row],[Hemoglobin A1c (HbA1c) Control for Patients with Diabetes: HbA1c Poor Control - Denominator]],"-")</f>
        <v>-</v>
      </c>
    </row>
    <row r="42" spans="2:10">
      <c r="B42" s="81"/>
      <c r="C42" s="82"/>
      <c r="D42" s="83"/>
      <c r="E42" s="87"/>
      <c r="F42" s="85"/>
      <c r="G42" s="31" t="str">
        <f>IFERROR(AN_MA_2023[[#This Row],[Controlling High Blood Pressure - Numerator]]/AN_MA_2023[[#This Row],[Controlling High Blood Pressure - Denominator]],"-")</f>
        <v>-</v>
      </c>
      <c r="H42" s="87"/>
      <c r="I42" s="85"/>
      <c r="J42" s="31" t="str">
        <f>IFERROR(AN_MA_2023[[#This Row],[Hemoglobin A1c (HbA1c) Control for Patients with Diabetes: HbA1c Poor Control - Numerator]]/AN_MA_2023[[#This Row],[Hemoglobin A1c (HbA1c) Control for Patients with Diabetes: HbA1c Poor Control - Denominator]],"-")</f>
        <v>-</v>
      </c>
    </row>
    <row r="43" spans="2:10">
      <c r="B43" s="81"/>
      <c r="C43" s="82"/>
      <c r="D43" s="83"/>
      <c r="E43" s="87"/>
      <c r="F43" s="85"/>
      <c r="G43" s="31" t="str">
        <f>IFERROR(AN_MA_2023[[#This Row],[Controlling High Blood Pressure - Numerator]]/AN_MA_2023[[#This Row],[Controlling High Blood Pressure - Denominator]],"-")</f>
        <v>-</v>
      </c>
      <c r="H43" s="87"/>
      <c r="I43" s="85"/>
      <c r="J43" s="31" t="str">
        <f>IFERROR(AN_MA_2023[[#This Row],[Hemoglobin A1c (HbA1c) Control for Patients with Diabetes: HbA1c Poor Control - Numerator]]/AN_MA_2023[[#This Row],[Hemoglobin A1c (HbA1c) Control for Patients with Diabetes: HbA1c Poor Control - Denominator]],"-")</f>
        <v>-</v>
      </c>
    </row>
    <row r="44" spans="2:10">
      <c r="B44" s="81"/>
      <c r="C44" s="82"/>
      <c r="D44" s="83"/>
      <c r="E44" s="87"/>
      <c r="F44" s="85"/>
      <c r="G44" s="31" t="str">
        <f>IFERROR(AN_MA_2023[[#This Row],[Controlling High Blood Pressure - Numerator]]/AN_MA_2023[[#This Row],[Controlling High Blood Pressure - Denominator]],"-")</f>
        <v>-</v>
      </c>
      <c r="H44" s="87"/>
      <c r="I44" s="85"/>
      <c r="J44" s="31" t="str">
        <f>IFERROR(AN_MA_2023[[#This Row],[Hemoglobin A1c (HbA1c) Control for Patients with Diabetes: HbA1c Poor Control - Numerator]]/AN_MA_2023[[#This Row],[Hemoglobin A1c (HbA1c) Control for Patients with Diabetes: HbA1c Poor Control - Denominator]],"-")</f>
        <v>-</v>
      </c>
    </row>
    <row r="45" spans="2:10">
      <c r="B45" s="81"/>
      <c r="C45" s="82"/>
      <c r="D45" s="83"/>
      <c r="E45" s="87"/>
      <c r="F45" s="85"/>
      <c r="G45" s="31" t="str">
        <f>IFERROR(AN_MA_2023[[#This Row],[Controlling High Blood Pressure - Numerator]]/AN_MA_2023[[#This Row],[Controlling High Blood Pressure - Denominator]],"-")</f>
        <v>-</v>
      </c>
      <c r="H45" s="87"/>
      <c r="I45" s="85"/>
      <c r="J45" s="31" t="str">
        <f>IFERROR(AN_MA_2023[[#This Row],[Hemoglobin A1c (HbA1c) Control for Patients with Diabetes: HbA1c Poor Control - Numerator]]/AN_MA_2023[[#This Row],[Hemoglobin A1c (HbA1c) Control for Patients with Diabetes: HbA1c Poor Control - Denominator]],"-")</f>
        <v>-</v>
      </c>
    </row>
    <row r="46" spans="2:10" ht="15" thickBot="1">
      <c r="B46" s="74"/>
      <c r="C46" s="75"/>
      <c r="D46" s="84"/>
      <c r="E46" s="88"/>
      <c r="F46" s="86"/>
      <c r="G46" s="30" t="str">
        <f>IFERROR(AN_MA_2023[[#This Row],[Controlling High Blood Pressure - Numerator]]/AN_MA_2023[[#This Row],[Controlling High Blood Pressure - Denominator]],"-")</f>
        <v>-</v>
      </c>
      <c r="H46" s="88"/>
      <c r="I46" s="86"/>
      <c r="J46" s="30" t="str">
        <f>IFERROR(AN_MA_2023[[#This Row],[Hemoglobin A1c (HbA1c) Control for Patients with Diabetes: HbA1c Poor Control - Numerator]]/AN_MA_2023[[#This Row],[Hemoglobin A1c (HbA1c) Control for Patients with Diabetes: HbA1c Poor Control - Denominator]],"-")</f>
        <v>-</v>
      </c>
    </row>
  </sheetData>
  <sheetProtection algorithmName="SHA-512" hashValue="QrtsDGo2/JXjvKTGdGuEQ6ic9rbWrdPD4Ytoc7lmpKavGI7jufiVXRXysFi7r21a0pjRfTsr5vmxHPBhnVf1EA==" saltValue="BCjXXh5yz6cfT8BymydLLA==" spinCount="100000" sheet="1" objects="1" scenarios="1"/>
  <mergeCells count="2">
    <mergeCell ref="E14:J14"/>
    <mergeCell ref="E9:J9"/>
  </mergeCells>
  <dataValidations count="5">
    <dataValidation allowBlank="1" showInputMessage="1" showErrorMessage="1" prompt="Please input Advanced Network Org ID.  See &quot;Reference Tables&quot; tab for list of Advanced Network Org IDs." sqref="B16:B46" xr:uid="{F8A9B46F-B995-44C4-8AC7-9F3ADC8A9944}"/>
    <dataValidation allowBlank="1" showInputMessage="1" showErrorMessage="1" prompt="Please input Insurer Org ID.  See &quot;Reference Tables&quot; tab for list of Insurer Org IDs." sqref="B11" xr:uid="{0CF3ACC9-CE8D-403B-9283-6CAEE36EBBB3}"/>
    <dataValidation allowBlank="1" showInputMessage="1" showErrorMessage="1" prompt="This is a calculated field, no data input required." sqref="G11:G12 G16:G46 J11:J12 J16:J46" xr:uid="{15C040E7-9D79-49C1-847F-8FAC22AA45F5}"/>
    <dataValidation allowBlank="1" showInputMessage="1" showErrorMessage="1" prompt="Please input Insurer Org ID.  See &quot;References Tables&quot; tab for list of Insurer Org IDs." sqref="B12" xr:uid="{7393C172-4D83-4FC6-A2D5-855A9881B00D}"/>
    <dataValidation type="decimal" operator="greaterThanOrEqual" allowBlank="1" showInputMessage="1" showErrorMessage="1" error="No negative values." prompt="No negative values._x000a_See &quot;References Tables&quot; tab for numerator and denominator descriptions." sqref="E16:F46 E11:F12 H11:I12 H16:I46" xr:uid="{D741822A-61F9-4D58-AC93-070D9D7001B9}">
      <formula1>0</formula1>
    </dataValidation>
  </dataValidations>
  <pageMargins left="0.7" right="0.7" top="0.75" bottom="0.75" header="0.3" footer="0.3"/>
  <pageSetup orientation="portrait" r:id="rId1"/>
  <drawing r:id="rId2"/>
  <tableParts count="2">
    <tablePart r:id="rId3"/>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FDC09-D865-4C04-B916-FD41C5B04C54}">
  <dimension ref="A1:D16"/>
  <sheetViews>
    <sheetView zoomScaleNormal="100" workbookViewId="0"/>
  </sheetViews>
  <sheetFormatPr defaultRowHeight="14.45"/>
  <cols>
    <col min="1" max="1" width="14.140625" customWidth="1"/>
    <col min="2" max="2" width="80.42578125" customWidth="1"/>
    <col min="3" max="3" width="29.7109375" customWidth="1"/>
    <col min="4" max="4" width="63.85546875" customWidth="1"/>
  </cols>
  <sheetData>
    <row r="1" spans="1:4" ht="15.6">
      <c r="A1" s="10" t="s">
        <v>13</v>
      </c>
    </row>
    <row r="3" spans="1:4">
      <c r="A3" t="s">
        <v>99</v>
      </c>
      <c r="B3" s="93"/>
      <c r="C3" s="4" t="s">
        <v>100</v>
      </c>
    </row>
    <row r="4" spans="1:4">
      <c r="A4" t="s">
        <v>101</v>
      </c>
      <c r="B4" s="93"/>
      <c r="C4" s="4" t="s">
        <v>100</v>
      </c>
    </row>
    <row r="5" spans="1:4">
      <c r="A5" t="s">
        <v>102</v>
      </c>
      <c r="B5" s="93"/>
      <c r="C5" s="4" t="s">
        <v>103</v>
      </c>
    </row>
    <row r="7" spans="1:4">
      <c r="B7" t="s">
        <v>104</v>
      </c>
    </row>
    <row r="8" spans="1:4">
      <c r="B8" s="16" t="s">
        <v>105</v>
      </c>
      <c r="C8" s="17" t="s">
        <v>106</v>
      </c>
      <c r="D8" s="18" t="s">
        <v>107</v>
      </c>
    </row>
    <row r="9" spans="1:4" ht="29.1">
      <c r="B9" s="20" t="s">
        <v>108</v>
      </c>
      <c r="C9" s="90"/>
      <c r="D9" s="91"/>
    </row>
    <row r="10" spans="1:4" ht="29.1">
      <c r="B10" s="20" t="s">
        <v>109</v>
      </c>
      <c r="C10" s="90"/>
      <c r="D10" s="91"/>
    </row>
    <row r="11" spans="1:4" ht="29.1">
      <c r="B11" s="20" t="s">
        <v>110</v>
      </c>
      <c r="C11" s="90"/>
      <c r="D11" s="91"/>
    </row>
    <row r="12" spans="1:4" ht="29.1">
      <c r="B12" s="20" t="s">
        <v>111</v>
      </c>
      <c r="C12" s="90"/>
      <c r="D12" s="91"/>
    </row>
    <row r="13" spans="1:4" ht="43.5">
      <c r="B13" s="20" t="s">
        <v>112</v>
      </c>
      <c r="C13" s="90"/>
      <c r="D13" s="91"/>
    </row>
    <row r="14" spans="1:4" ht="43.5">
      <c r="B14" s="20" t="s">
        <v>113</v>
      </c>
      <c r="C14" s="90"/>
      <c r="D14" s="91"/>
    </row>
    <row r="15" spans="1:4" ht="29.1">
      <c r="B15" s="21" t="s">
        <v>114</v>
      </c>
      <c r="C15" s="100"/>
      <c r="D15" s="92"/>
    </row>
    <row r="16" spans="1:4" ht="29.1">
      <c r="B16" s="21" t="s">
        <v>115</v>
      </c>
      <c r="C16" s="90"/>
      <c r="D16" s="92"/>
    </row>
  </sheetData>
  <sheetProtection algorithmName="SHA-512" hashValue="rI8Tgyc+jBZH/uJhK/3PRET1XOW0OxtaYpiNFlx9BatK57PDF5qf4S4B3Bej9/mXQYKLr7V3geJonGm+U29hDw==" saltValue="I0XHPUcR3kF3Dd4y04o1cQ==" spinCount="100000" sheet="1" objects="1" scenarios="1"/>
  <dataValidations count="1">
    <dataValidation type="list" allowBlank="1" showInputMessage="1" showErrorMessage="1" sqref="C9:C13 C15:C16" xr:uid="{4A892A10-0009-473A-B890-13FA85FDA588}">
      <formula1>"Yes, No"</formula1>
    </dataValidation>
  </dataValidations>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3FDD5-51F2-4231-B933-FE003064096B}">
  <dimension ref="B1:E32"/>
  <sheetViews>
    <sheetView tabSelected="1" zoomScaleNormal="100" workbookViewId="0">
      <selection activeCell="B1" sqref="B1"/>
    </sheetView>
  </sheetViews>
  <sheetFormatPr defaultRowHeight="14.45"/>
  <cols>
    <col min="1" max="1" width="2.7109375" customWidth="1"/>
    <col min="2" max="8" width="35.140625" customWidth="1"/>
  </cols>
  <sheetData>
    <row r="1" spans="2:5" ht="18.600000000000001">
      <c r="B1" s="9" t="s">
        <v>15</v>
      </c>
    </row>
    <row r="2" spans="2:5" ht="50.45" customHeight="1">
      <c r="B2" s="112" t="s">
        <v>116</v>
      </c>
      <c r="C2" s="112"/>
      <c r="D2" s="112"/>
      <c r="E2" s="112"/>
    </row>
    <row r="4" spans="2:5">
      <c r="B4" s="19" t="s">
        <v>117</v>
      </c>
      <c r="C4" s="3">
        <f>Insurer_Org_ID</f>
        <v>0</v>
      </c>
    </row>
    <row r="6" spans="2:5">
      <c r="B6" s="12" t="s">
        <v>118</v>
      </c>
    </row>
    <row r="7" spans="2:5">
      <c r="B7" s="11" t="s">
        <v>119</v>
      </c>
    </row>
    <row r="8" spans="2:5">
      <c r="B8" s="6" t="s">
        <v>120</v>
      </c>
      <c r="C8" s="6" t="s">
        <v>121</v>
      </c>
    </row>
    <row r="9" spans="2:5">
      <c r="B9" s="15" t="s">
        <v>122</v>
      </c>
      <c r="C9" s="7" t="str">
        <f>IFERROR(VLOOKUP(C4,InsurerCommercial2023[],6,FALSE),"NA")</f>
        <v>NA</v>
      </c>
    </row>
    <row r="10" spans="2:5">
      <c r="B10" s="15" t="s">
        <v>123</v>
      </c>
      <c r="C10" s="7" t="str">
        <f>IFERROR(VLOOKUP(C4,InsurerCommercial2023[],9,FALSE),"NA")</f>
        <v>NA</v>
      </c>
    </row>
    <row r="11" spans="2:5">
      <c r="B11" s="15" t="s">
        <v>68</v>
      </c>
      <c r="C11" s="7" t="str">
        <f>IFERROR(VLOOKUP(C4,InsurerCommercial2023[],12,FALSE),"NA")</f>
        <v>NA</v>
      </c>
    </row>
    <row r="12" spans="2:5" ht="43.5">
      <c r="B12" s="15" t="s">
        <v>124</v>
      </c>
      <c r="C12" s="7" t="str">
        <f>IFERROR(VLOOKUP(C4,InsurerCommercial2023[],15, FALSE),"NA")</f>
        <v>NA</v>
      </c>
    </row>
    <row r="14" spans="2:5">
      <c r="B14" s="12" t="s">
        <v>125</v>
      </c>
    </row>
    <row r="15" spans="2:5">
      <c r="B15" s="11" t="s">
        <v>126</v>
      </c>
    </row>
    <row r="16" spans="2:5">
      <c r="B16" s="6" t="s">
        <v>120</v>
      </c>
      <c r="C16" s="6" t="s">
        <v>127</v>
      </c>
      <c r="D16" s="6" t="s">
        <v>128</v>
      </c>
    </row>
    <row r="17" spans="2:4">
      <c r="B17" s="15" t="s">
        <v>122</v>
      </c>
      <c r="C17" s="23" t="str">
        <f>IFERROR(VLOOKUP(C4,InsurerCommercial2023[],4),"NA")</f>
        <v>NA</v>
      </c>
      <c r="D17" s="3" t="str">
        <f>IFERROR(VLOOKUP(C4,InsurerCommercial2023[],5),"NA")</f>
        <v>NA</v>
      </c>
    </row>
    <row r="18" spans="2:4">
      <c r="B18" s="15" t="s">
        <v>123</v>
      </c>
      <c r="C18" s="23" t="str">
        <f>IFERROR(VLOOKUP(C4,InsurerCommercial2023[],7),"NA")</f>
        <v>NA</v>
      </c>
      <c r="D18" s="3" t="str">
        <f>IFERROR(VLOOKUP(C4,InsurerCommercial2023[],8),"NA")</f>
        <v>NA</v>
      </c>
    </row>
    <row r="19" spans="2:4">
      <c r="B19" s="15" t="s">
        <v>68</v>
      </c>
      <c r="C19" s="23" t="str">
        <f>IFERROR(VLOOKUP(C4,InsurerCommercial2023[],10),"NA")</f>
        <v>NA</v>
      </c>
      <c r="D19" s="3" t="str">
        <f>IFERROR(VLOOKUP(C4,InsurerCommercial2023[],11),"NA")</f>
        <v>NA</v>
      </c>
    </row>
    <row r="20" spans="2:4" ht="43.5">
      <c r="B20" s="15" t="s">
        <v>124</v>
      </c>
      <c r="C20" s="23" t="str">
        <f>IFERROR(VLOOKUP(C4,InsurerCommercial2023[],13),"NA")</f>
        <v>NA</v>
      </c>
      <c r="D20" s="3" t="str">
        <f>IFERROR(VLOOKUP(C4,InsurerCommercial2023[],14),"NA")</f>
        <v>NA</v>
      </c>
    </row>
    <row r="22" spans="2:4">
      <c r="B22" s="12" t="s">
        <v>129</v>
      </c>
    </row>
    <row r="23" spans="2:4">
      <c r="B23" s="11" t="s">
        <v>119</v>
      </c>
    </row>
    <row r="24" spans="2:4">
      <c r="B24" s="61" t="s">
        <v>120</v>
      </c>
      <c r="C24" s="61" t="s">
        <v>121</v>
      </c>
    </row>
    <row r="25" spans="2:4">
      <c r="B25" s="15" t="s">
        <v>68</v>
      </c>
      <c r="C25" s="7" t="str">
        <f>IFERROR(VLOOKUP(C4,InsurerMA2023[],6,FALSE),"NA")</f>
        <v>NA</v>
      </c>
    </row>
    <row r="26" spans="2:4" ht="43.5">
      <c r="B26" s="15" t="s">
        <v>124</v>
      </c>
      <c r="C26" s="7" t="str">
        <f>IFERROR(VLOOKUP(C4,InsurerMA2023[],9),"NA")</f>
        <v>NA</v>
      </c>
    </row>
    <row r="28" spans="2:4">
      <c r="B28" s="12" t="s">
        <v>130</v>
      </c>
    </row>
    <row r="29" spans="2:4">
      <c r="B29" s="11" t="s">
        <v>126</v>
      </c>
    </row>
    <row r="30" spans="2:4">
      <c r="B30" s="61" t="s">
        <v>120</v>
      </c>
      <c r="C30" s="61" t="s">
        <v>127</v>
      </c>
      <c r="D30" s="61" t="s">
        <v>128</v>
      </c>
    </row>
    <row r="31" spans="2:4">
      <c r="B31" s="15" t="s">
        <v>68</v>
      </c>
      <c r="C31" s="23" t="str">
        <f>IFERROR(VLOOKUP(C4,InsurerMA2023[],4),"NA")</f>
        <v>NA</v>
      </c>
      <c r="D31" s="3" t="str">
        <f>IFERROR(VLOOKUP(C4,InsurerMA2023[],5),"NA")</f>
        <v>NA</v>
      </c>
    </row>
    <row r="32" spans="2:4" ht="43.5">
      <c r="B32" s="15" t="s">
        <v>124</v>
      </c>
      <c r="C32" s="23" t="str">
        <f>IFERROR(VLOOKUP(C4,InsurerMA2023[],7),"NA")</f>
        <v>NA</v>
      </c>
      <c r="D32" s="3" t="str">
        <f>IFERROR(VLOOKUP(C4,InsurerMA2023[],8),"NA")</f>
        <v>NA</v>
      </c>
    </row>
  </sheetData>
  <sheetProtection algorithmName="SHA-512" hashValue="1JsVUDuSuAyVBoHv8C8sHoA3olVI6TZ8U2upcxLrMEWazcPQxm/p73UaCIm43cLHZQ8w/tOTil2eSm4X6a95CA==" saltValue="8IswoyYnF9VTqUSDSnD2sA==" spinCount="100000" sheet="1" objects="1" scenarios="1"/>
  <mergeCells count="1">
    <mergeCell ref="B2:E2"/>
  </mergeCells>
  <conditionalFormatting sqref="C9:C11">
    <cfRule type="cellIs" dxfId="13" priority="6" operator="lessThan">
      <formula>0.4</formula>
    </cfRule>
  </conditionalFormatting>
  <conditionalFormatting sqref="C9:C12">
    <cfRule type="containsText" dxfId="12" priority="5" operator="containsText" text="NA">
      <formula>NOT(ISERROR(SEARCH("NA",C9)))</formula>
    </cfRule>
  </conditionalFormatting>
  <conditionalFormatting sqref="C12">
    <cfRule type="cellIs" dxfId="11" priority="7" operator="greaterThan">
      <formula>0.6</formula>
    </cfRule>
  </conditionalFormatting>
  <conditionalFormatting sqref="C25">
    <cfRule type="cellIs" dxfId="10" priority="3" operator="lessThan">
      <formula>0.4</formula>
    </cfRule>
  </conditionalFormatting>
  <conditionalFormatting sqref="C25:C26">
    <cfRule type="containsText" dxfId="9" priority="2" operator="containsText" text="NA">
      <formula>NOT(ISERROR(SEARCH("NA",C25)))</formula>
    </cfRule>
  </conditionalFormatting>
  <conditionalFormatting sqref="C26">
    <cfRule type="cellIs" dxfId="8" priority="4" operator="greaterThan">
      <formula>0.6</formula>
    </cfRule>
  </conditionalFormatting>
  <conditionalFormatting sqref="C17:D20">
    <cfRule type="cellIs" dxfId="7" priority="54" operator="lessThan">
      <formula>30</formula>
    </cfRule>
  </conditionalFormatting>
  <conditionalFormatting sqref="C31:D32">
    <cfRule type="cellIs" dxfId="6" priority="1" operator="lessThan">
      <formula>30</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17254-BDA7-4DEC-9A22-A26835537122}">
  <dimension ref="B1:L140"/>
  <sheetViews>
    <sheetView zoomScaleNormal="100" workbookViewId="0">
      <selection activeCell="B1" sqref="B1"/>
    </sheetView>
  </sheetViews>
  <sheetFormatPr defaultRowHeight="14.45"/>
  <cols>
    <col min="1" max="1" width="2.7109375" customWidth="1"/>
    <col min="2" max="2" width="22" customWidth="1"/>
    <col min="3" max="3" width="30.7109375" style="66" customWidth="1"/>
    <col min="4" max="4" width="44.85546875" customWidth="1"/>
    <col min="5" max="22" width="22" customWidth="1"/>
  </cols>
  <sheetData>
    <row r="1" spans="2:8" ht="18.600000000000001">
      <c r="B1" s="9" t="s">
        <v>17</v>
      </c>
    </row>
    <row r="2" spans="2:8" ht="35.1" customHeight="1">
      <c r="B2" s="116" t="s">
        <v>131</v>
      </c>
      <c r="C2" s="116"/>
      <c r="D2" s="116"/>
      <c r="E2" s="116"/>
      <c r="F2" s="116"/>
      <c r="G2" s="116"/>
      <c r="H2" s="116"/>
    </row>
    <row r="4" spans="2:8">
      <c r="B4" s="12" t="s">
        <v>132</v>
      </c>
      <c r="C4" s="67"/>
    </row>
    <row r="5" spans="2:8">
      <c r="B5" s="11" t="s">
        <v>119</v>
      </c>
      <c r="C5" s="68"/>
    </row>
    <row r="6" spans="2:8">
      <c r="B6" s="126" t="s">
        <v>26</v>
      </c>
      <c r="C6" s="128" t="s">
        <v>133</v>
      </c>
      <c r="D6" s="130" t="s">
        <v>134</v>
      </c>
      <c r="E6" s="124">
        <v>2023</v>
      </c>
      <c r="F6" s="125"/>
      <c r="G6" s="125"/>
      <c r="H6" s="125"/>
    </row>
    <row r="7" spans="2:8" ht="57.95">
      <c r="B7" s="127"/>
      <c r="C7" s="129"/>
      <c r="D7" s="130"/>
      <c r="E7" s="6" t="s">
        <v>122</v>
      </c>
      <c r="F7" s="6" t="s">
        <v>123</v>
      </c>
      <c r="G7" s="6" t="s">
        <v>68</v>
      </c>
      <c r="H7" s="6" t="s">
        <v>124</v>
      </c>
    </row>
    <row r="8" spans="2:8" ht="29.1">
      <c r="B8" s="24">
        <v>101</v>
      </c>
      <c r="C8" s="24" t="s">
        <v>135</v>
      </c>
      <c r="D8" s="98" t="s">
        <v>28</v>
      </c>
      <c r="E8" s="7" t="str">
        <f>IFERROR(VLOOKUP(B8,AN_Commercial2023[],6,FALSE),"NA")</f>
        <v>NA</v>
      </c>
      <c r="F8" s="7" t="str">
        <f>IFERROR(VLOOKUP(B8,AN_Commercial2023[],9,FALSE),"NA")</f>
        <v>NA</v>
      </c>
      <c r="G8" s="7" t="str">
        <f>IFERROR(VLOOKUP(B8,AN_Commercial2023[],12,FALSE),"NA")</f>
        <v>NA</v>
      </c>
      <c r="H8" s="7" t="str">
        <f>IFERROR(VLOOKUP(B8,AN_Commercial2023[],15,FALSE),"NA")</f>
        <v>NA</v>
      </c>
    </row>
    <row r="9" spans="2:8">
      <c r="B9" s="24">
        <v>102</v>
      </c>
      <c r="C9" s="24" t="s">
        <v>135</v>
      </c>
      <c r="D9" s="98" t="s">
        <v>29</v>
      </c>
      <c r="E9" s="7" t="str">
        <f>IFERROR(VLOOKUP(B9,AN_Commercial2023[],6,FALSE),"NA")</f>
        <v>NA</v>
      </c>
      <c r="F9" s="7" t="str">
        <f>IFERROR(VLOOKUP(B9,AN_Commercial2023[],9,FALSE),"NA")</f>
        <v>NA</v>
      </c>
      <c r="G9" s="7" t="str">
        <f>IFERROR(VLOOKUP(B9,AN_Commercial2023[],12,FALSE),"NA")</f>
        <v>NA</v>
      </c>
      <c r="H9" s="7" t="str">
        <f>IFERROR(VLOOKUP(B9,AN_Commercial2023[],15,FALSE),"NA")</f>
        <v>NA</v>
      </c>
    </row>
    <row r="10" spans="2:8">
      <c r="B10" s="24">
        <v>103</v>
      </c>
      <c r="C10" s="24" t="s">
        <v>135</v>
      </c>
      <c r="D10" s="98" t="s">
        <v>30</v>
      </c>
      <c r="E10" s="7" t="str">
        <f>IFERROR(VLOOKUP(B10,AN_Commercial2023[],6,FALSE),"NA")</f>
        <v>NA</v>
      </c>
      <c r="F10" s="7" t="str">
        <f>IFERROR(VLOOKUP(B10,AN_Commercial2023[],9,FALSE),"NA")</f>
        <v>NA</v>
      </c>
      <c r="G10" s="7" t="str">
        <f>IFERROR(VLOOKUP(B10,AN_Commercial2023[],12,FALSE),"NA")</f>
        <v>NA</v>
      </c>
      <c r="H10" s="7" t="str">
        <f>IFERROR(VLOOKUP(B10,AN_Commercial2023[],15,FALSE),"NA")</f>
        <v>NA</v>
      </c>
    </row>
    <row r="11" spans="2:8">
      <c r="B11" s="24">
        <v>104</v>
      </c>
      <c r="C11" s="24" t="s">
        <v>135</v>
      </c>
      <c r="D11" s="98" t="s">
        <v>31</v>
      </c>
      <c r="E11" s="7" t="str">
        <f>IFERROR(VLOOKUP(B11,AN_Commercial2023[],6,FALSE),"NA")</f>
        <v>NA</v>
      </c>
      <c r="F11" s="7" t="str">
        <f>IFERROR(VLOOKUP(B11,AN_Commercial2023[],9,FALSE),"NA")</f>
        <v>NA</v>
      </c>
      <c r="G11" s="7" t="str">
        <f>IFERROR(VLOOKUP(B11,AN_Commercial2023[],12,FALSE),"NA")</f>
        <v>NA</v>
      </c>
      <c r="H11" s="7" t="str">
        <f>IFERROR(VLOOKUP(B11,AN_Commercial2023[],15,FALSE),"NA")</f>
        <v>NA</v>
      </c>
    </row>
    <row r="12" spans="2:8">
      <c r="B12" s="24">
        <v>106</v>
      </c>
      <c r="C12" s="24" t="s">
        <v>135</v>
      </c>
      <c r="D12" s="98" t="s">
        <v>33</v>
      </c>
      <c r="E12" s="7" t="str">
        <f>IFERROR(VLOOKUP(B12,AN_Commercial2023[],6,FALSE),"NA")</f>
        <v>NA</v>
      </c>
      <c r="F12" s="7" t="str">
        <f>IFERROR(VLOOKUP(B12,AN_Commercial2023[],9,FALSE),"NA")</f>
        <v>NA</v>
      </c>
      <c r="G12" s="7" t="str">
        <f>IFERROR(VLOOKUP(B12,AN_Commercial2023[],12,FALSE),"NA")</f>
        <v>NA</v>
      </c>
      <c r="H12" s="7" t="str">
        <f>IFERROR(VLOOKUP(B12,AN_Commercial2023[],15,FALSE),"NA")</f>
        <v>NA</v>
      </c>
    </row>
    <row r="13" spans="2:8" ht="29.1">
      <c r="B13" s="24">
        <v>107</v>
      </c>
      <c r="C13" s="24" t="s">
        <v>135</v>
      </c>
      <c r="D13" s="98" t="s">
        <v>34</v>
      </c>
      <c r="E13" s="7" t="str">
        <f>IFERROR(VLOOKUP(B13,AN_Commercial2023[],6,FALSE),"NA")</f>
        <v>NA</v>
      </c>
      <c r="F13" s="7" t="str">
        <f>IFERROR(VLOOKUP(B13,AN_Commercial2023[],9,FALSE),"NA")</f>
        <v>NA</v>
      </c>
      <c r="G13" s="7" t="str">
        <f>IFERROR(VLOOKUP(B13,AN_Commercial2023[],12,FALSE),"NA")</f>
        <v>NA</v>
      </c>
      <c r="H13" s="7" t="str">
        <f>IFERROR(VLOOKUP(B13,AN_Commercial2023[],15,FALSE),"NA")</f>
        <v>NA</v>
      </c>
    </row>
    <row r="14" spans="2:8" ht="43.5">
      <c r="B14" s="62">
        <v>108</v>
      </c>
      <c r="C14" s="24" t="s">
        <v>135</v>
      </c>
      <c r="D14" s="98" t="s">
        <v>35</v>
      </c>
      <c r="E14" s="7" t="str">
        <f>IFERROR(VLOOKUP(B14,AN_Commercial2023[],6,FALSE),"NA")</f>
        <v>NA</v>
      </c>
      <c r="F14" s="7" t="str">
        <f>IFERROR(VLOOKUP(B14,AN_Commercial2023[],9,FALSE),"NA")</f>
        <v>NA</v>
      </c>
      <c r="G14" s="7" t="str">
        <f>IFERROR(VLOOKUP(B14,AN_Commercial2023[],12,FALSE),"NA")</f>
        <v>NA</v>
      </c>
      <c r="H14" s="7" t="str">
        <f>IFERROR(VLOOKUP(B14,AN_Commercial2023[],15,FALSE),"NA")</f>
        <v>NA</v>
      </c>
    </row>
    <row r="15" spans="2:8" ht="43.5">
      <c r="B15" s="62">
        <v>109</v>
      </c>
      <c r="C15" s="24" t="s">
        <v>135</v>
      </c>
      <c r="D15" s="98" t="s">
        <v>36</v>
      </c>
      <c r="E15" s="7" t="str">
        <f>IFERROR(VLOOKUP(B15,AN_Commercial2023[],6,FALSE),"NA")</f>
        <v>NA</v>
      </c>
      <c r="F15" s="7" t="str">
        <f>IFERROR(VLOOKUP(B15,AN_Commercial2023[],9,FALSE),"NA")</f>
        <v>NA</v>
      </c>
      <c r="G15" s="7" t="str">
        <f>IFERROR(VLOOKUP(B15,AN_Commercial2023[],12,FALSE),"NA")</f>
        <v>NA</v>
      </c>
      <c r="H15" s="7" t="str">
        <f>IFERROR(VLOOKUP(B15,AN_Commercial2023[],15,FALSE),"NA")</f>
        <v>NA</v>
      </c>
    </row>
    <row r="16" spans="2:8">
      <c r="B16" s="62">
        <v>110</v>
      </c>
      <c r="C16" s="24" t="s">
        <v>135</v>
      </c>
      <c r="D16" s="98" t="s">
        <v>37</v>
      </c>
      <c r="E16" s="7" t="str">
        <f>IFERROR(VLOOKUP(B16,AN_Commercial2023[],6,FALSE),"NA")</f>
        <v>NA</v>
      </c>
      <c r="F16" s="7" t="str">
        <f>IFERROR(VLOOKUP(B16,AN_Commercial2023[],9,FALSE),"NA")</f>
        <v>NA</v>
      </c>
      <c r="G16" s="7" t="str">
        <f>IFERROR(VLOOKUP(B16,AN_Commercial2023[],12,FALSE),"NA")</f>
        <v>NA</v>
      </c>
      <c r="H16" s="7" t="str">
        <f>IFERROR(VLOOKUP(B16,AN_Commercial2023[],15,FALSE),"NA")</f>
        <v>NA</v>
      </c>
    </row>
    <row r="17" spans="2:8">
      <c r="B17" s="62">
        <v>112</v>
      </c>
      <c r="C17" s="24" t="s">
        <v>135</v>
      </c>
      <c r="D17" s="98" t="s">
        <v>38</v>
      </c>
      <c r="E17" s="7" t="str">
        <f>IFERROR(VLOOKUP(B17,AN_Commercial2023[],6,FALSE),"NA")</f>
        <v>NA</v>
      </c>
      <c r="F17" s="7" t="str">
        <f>IFERROR(VLOOKUP(B17,AN_Commercial2023[],9,FALSE),"NA")</f>
        <v>NA</v>
      </c>
      <c r="G17" s="7" t="str">
        <f>IFERROR(VLOOKUP(B17,AN_Commercial2023[],12,FALSE),"NA")</f>
        <v>NA</v>
      </c>
      <c r="H17" s="7" t="str">
        <f>IFERROR(VLOOKUP(B17,AN_Commercial2023[],15,FALSE),"NA")</f>
        <v>NA</v>
      </c>
    </row>
    <row r="18" spans="2:8">
      <c r="B18" s="62">
        <v>113</v>
      </c>
      <c r="C18" s="24" t="s">
        <v>135</v>
      </c>
      <c r="D18" s="98" t="s">
        <v>39</v>
      </c>
      <c r="E18" s="7" t="str">
        <f>IFERROR(VLOOKUP(B18,AN_Commercial2023[],6,FALSE),"NA")</f>
        <v>NA</v>
      </c>
      <c r="F18" s="7" t="str">
        <f>IFERROR(VLOOKUP(B18,AN_Commercial2023[],9,FALSE),"NA")</f>
        <v>NA</v>
      </c>
      <c r="G18" s="7" t="str">
        <f>IFERROR(VLOOKUP(B18,AN_Commercial2023[],12,FALSE),"NA")</f>
        <v>NA</v>
      </c>
      <c r="H18" s="7" t="str">
        <f>IFERROR(VLOOKUP(B18,AN_Commercial2023[],15,FALSE),"NA")</f>
        <v>NA</v>
      </c>
    </row>
    <row r="19" spans="2:8" ht="29.1">
      <c r="B19" s="62">
        <v>114</v>
      </c>
      <c r="C19" s="24" t="s">
        <v>135</v>
      </c>
      <c r="D19" s="98" t="s">
        <v>40</v>
      </c>
      <c r="E19" s="7" t="str">
        <f>IFERROR(VLOOKUP(B19,AN_Commercial2023[],6,FALSE),"NA")</f>
        <v>NA</v>
      </c>
      <c r="F19" s="7" t="str">
        <f>IFERROR(VLOOKUP(B19,AN_Commercial2023[],9,FALSE),"NA")</f>
        <v>NA</v>
      </c>
      <c r="G19" s="7" t="str">
        <f>IFERROR(VLOOKUP(B19,AN_Commercial2023[],12,FALSE),"NA")</f>
        <v>NA</v>
      </c>
      <c r="H19" s="7" t="str">
        <f>IFERROR(VLOOKUP(B19,AN_Commercial2023[],15,FALSE),"NA")</f>
        <v>NA</v>
      </c>
    </row>
    <row r="20" spans="2:8">
      <c r="B20" s="62">
        <v>115</v>
      </c>
      <c r="C20" s="24" t="s">
        <v>135</v>
      </c>
      <c r="D20" s="98" t="s">
        <v>41</v>
      </c>
      <c r="E20" s="7" t="str">
        <f>IFERROR(VLOOKUP(B20,AN_Commercial2023[],6,FALSE),"NA")</f>
        <v>NA</v>
      </c>
      <c r="F20" s="7" t="str">
        <f>IFERROR(VLOOKUP(B20,AN_Commercial2023[],9,FALSE),"NA")</f>
        <v>NA</v>
      </c>
      <c r="G20" s="7" t="str">
        <f>IFERROR(VLOOKUP(B20,AN_Commercial2023[],12,FALSE),"NA")</f>
        <v>NA</v>
      </c>
      <c r="H20" s="7" t="str">
        <f>IFERROR(VLOOKUP(B20,AN_Commercial2023[],15,FALSE),"NA")</f>
        <v>NA</v>
      </c>
    </row>
    <row r="21" spans="2:8">
      <c r="B21" s="62">
        <v>116</v>
      </c>
      <c r="C21" s="24" t="s">
        <v>135</v>
      </c>
      <c r="D21" s="98" t="s">
        <v>42</v>
      </c>
      <c r="E21" s="7" t="str">
        <f>IFERROR(VLOOKUP(B21,AN_Commercial2023[],6,FALSE),"NA")</f>
        <v>NA</v>
      </c>
      <c r="F21" s="7" t="str">
        <f>IFERROR(VLOOKUP(B21,AN_Commercial2023[],9,FALSE),"NA")</f>
        <v>NA</v>
      </c>
      <c r="G21" s="7" t="str">
        <f>IFERROR(VLOOKUP(B21,AN_Commercial2023[],12,FALSE),"NA")</f>
        <v>NA</v>
      </c>
      <c r="H21" s="7" t="str">
        <f>IFERROR(VLOOKUP(B21,AN_Commercial2023[],15,FALSE),"NA")</f>
        <v>NA</v>
      </c>
    </row>
    <row r="22" spans="2:8">
      <c r="B22" s="62">
        <v>117</v>
      </c>
      <c r="C22" s="24" t="s">
        <v>135</v>
      </c>
      <c r="D22" s="98" t="s">
        <v>43</v>
      </c>
      <c r="E22" s="7" t="str">
        <f>IFERROR(VLOOKUP(B22,AN_Commercial2023[],6,FALSE),"NA")</f>
        <v>NA</v>
      </c>
      <c r="F22" s="7" t="str">
        <f>IFERROR(VLOOKUP(B22,AN_Commercial2023[],9,FALSE),"NA")</f>
        <v>NA</v>
      </c>
      <c r="G22" s="7" t="str">
        <f>IFERROR(VLOOKUP(B22,AN_Commercial2023[],12,FALSE),"NA")</f>
        <v>NA</v>
      </c>
      <c r="H22" s="7" t="str">
        <f>IFERROR(VLOOKUP(B22,AN_Commercial2023[],15,FALSE),"NA")</f>
        <v>NA</v>
      </c>
    </row>
    <row r="23" spans="2:8">
      <c r="B23" s="62">
        <v>118</v>
      </c>
      <c r="C23" s="24" t="s">
        <v>135</v>
      </c>
      <c r="D23" s="98" t="s">
        <v>44</v>
      </c>
      <c r="E23" s="7" t="str">
        <f>IFERROR(VLOOKUP(B23,AN_Commercial2023[],6,FALSE),"NA")</f>
        <v>NA</v>
      </c>
      <c r="F23" s="7" t="str">
        <f>IFERROR(VLOOKUP(B23,AN_Commercial2023[],9,FALSE),"NA")</f>
        <v>NA</v>
      </c>
      <c r="G23" s="7" t="str">
        <f>IFERROR(VLOOKUP(B23,AN_Commercial2023[],12,FALSE),"NA")</f>
        <v>NA</v>
      </c>
      <c r="H23" s="7" t="str">
        <f>IFERROR(VLOOKUP(B23,AN_Commercial2023[],15,FALSE),"NA")</f>
        <v>NA</v>
      </c>
    </row>
    <row r="24" spans="2:8">
      <c r="B24" s="62">
        <v>119</v>
      </c>
      <c r="C24" s="24" t="s">
        <v>135</v>
      </c>
      <c r="D24" s="98" t="s">
        <v>45</v>
      </c>
      <c r="E24" s="7" t="str">
        <f>IFERROR(VLOOKUP(B24,AN_Commercial2023[],6,FALSE),"NA")</f>
        <v>NA</v>
      </c>
      <c r="F24" s="7" t="str">
        <f>IFERROR(VLOOKUP(B24,AN_Commercial2023[],9,FALSE),"NA")</f>
        <v>NA</v>
      </c>
      <c r="G24" s="7" t="str">
        <f>IFERROR(VLOOKUP(B24,AN_Commercial2023[],12,FALSE),"NA")</f>
        <v>NA</v>
      </c>
      <c r="H24" s="7" t="str">
        <f>IFERROR(VLOOKUP(B24,AN_Commercial2023[],15,FALSE),"NA")</f>
        <v>NA</v>
      </c>
    </row>
    <row r="25" spans="2:8">
      <c r="B25" s="62">
        <v>120</v>
      </c>
      <c r="C25" s="24" t="s">
        <v>135</v>
      </c>
      <c r="D25" s="98" t="s">
        <v>46</v>
      </c>
      <c r="E25" s="7" t="str">
        <f>IFERROR(VLOOKUP(B25,AN_Commercial2023[],6,FALSE),"NA")</f>
        <v>NA</v>
      </c>
      <c r="F25" s="7" t="str">
        <f>IFERROR(VLOOKUP(B25,AN_Commercial2023[],9,FALSE),"NA")</f>
        <v>NA</v>
      </c>
      <c r="G25" s="7" t="str">
        <f>IFERROR(VLOOKUP(B25,AN_Commercial2023[],12,FALSE),"NA")</f>
        <v>NA</v>
      </c>
      <c r="H25" s="7" t="str">
        <f>IFERROR(VLOOKUP(B25,AN_Commercial2023[],15,FALSE),"NA")</f>
        <v>NA</v>
      </c>
    </row>
    <row r="26" spans="2:8">
      <c r="B26" s="62">
        <v>121</v>
      </c>
      <c r="C26" s="24" t="s">
        <v>135</v>
      </c>
      <c r="D26" s="98" t="s">
        <v>47</v>
      </c>
      <c r="E26" s="7" t="str">
        <f>IFERROR(VLOOKUP(B26,AN_Commercial2023[],6,FALSE),"NA")</f>
        <v>NA</v>
      </c>
      <c r="F26" s="7" t="str">
        <f>IFERROR(VLOOKUP(B26,AN_Commercial2023[],9,FALSE),"NA")</f>
        <v>NA</v>
      </c>
      <c r="G26" s="7" t="str">
        <f>IFERROR(VLOOKUP(B26,AN_Commercial2023[],12,FALSE),"NA")</f>
        <v>NA</v>
      </c>
      <c r="H26" s="7" t="str">
        <f>IFERROR(VLOOKUP(B26,AN_Commercial2023[],15,FALSE),"NA")</f>
        <v>NA</v>
      </c>
    </row>
    <row r="27" spans="2:8">
      <c r="B27" s="62">
        <v>122</v>
      </c>
      <c r="C27" s="24" t="s">
        <v>135</v>
      </c>
      <c r="D27" s="98" t="s">
        <v>48</v>
      </c>
      <c r="E27" s="7" t="str">
        <f>IFERROR(VLOOKUP(B27,AN_Commercial2023[],6,FALSE),"NA")</f>
        <v>NA</v>
      </c>
      <c r="F27" s="7" t="str">
        <f>IFERROR(VLOOKUP(B27,AN_Commercial2023[],9,FALSE),"NA")</f>
        <v>NA</v>
      </c>
      <c r="G27" s="7" t="str">
        <f>IFERROR(VLOOKUP(B27,AN_Commercial2023[],12,FALSE),"NA")</f>
        <v>NA</v>
      </c>
      <c r="H27" s="7" t="str">
        <f>IFERROR(VLOOKUP(B27,AN_Commercial2023[],15,FALSE),"NA")</f>
        <v>NA</v>
      </c>
    </row>
    <row r="28" spans="2:8">
      <c r="B28" s="62">
        <v>123</v>
      </c>
      <c r="C28" s="24" t="s">
        <v>135</v>
      </c>
      <c r="D28" s="98" t="s">
        <v>49</v>
      </c>
      <c r="E28" s="7" t="str">
        <f>IFERROR(VLOOKUP(B28,AN_Commercial2023[],6,FALSE),"NA")</f>
        <v>NA</v>
      </c>
      <c r="F28" s="7" t="str">
        <f>IFERROR(VLOOKUP(B28,AN_Commercial2023[],9,FALSE),"NA")</f>
        <v>NA</v>
      </c>
      <c r="G28" s="7" t="str">
        <f>IFERROR(VLOOKUP(B28,AN_Commercial2023[],12,FALSE),"NA")</f>
        <v>NA</v>
      </c>
      <c r="H28" s="7" t="str">
        <f>IFERROR(VLOOKUP(B28,AN_Commercial2023[],15,FALSE),"NA")</f>
        <v>NA</v>
      </c>
    </row>
    <row r="29" spans="2:8">
      <c r="B29" s="62">
        <v>124</v>
      </c>
      <c r="C29" s="24" t="s">
        <v>135</v>
      </c>
      <c r="D29" s="98" t="s">
        <v>50</v>
      </c>
      <c r="E29" s="7" t="str">
        <f>IFERROR(VLOOKUP(B29,AN_Commercial2023[],6,FALSE),"NA")</f>
        <v>NA</v>
      </c>
      <c r="F29" s="7" t="str">
        <f>IFERROR(VLOOKUP(B29,AN_Commercial2023[],9,FALSE),"NA")</f>
        <v>NA</v>
      </c>
      <c r="G29" s="7" t="str">
        <f>IFERROR(VLOOKUP(B29,AN_Commercial2023[],12,FALSE),"NA")</f>
        <v>NA</v>
      </c>
      <c r="H29" s="7" t="str">
        <f>IFERROR(VLOOKUP(B29,AN_Commercial2023[],15,FALSE),"NA")</f>
        <v>NA</v>
      </c>
    </row>
    <row r="30" spans="2:8">
      <c r="B30" s="62">
        <v>125</v>
      </c>
      <c r="C30" s="24" t="s">
        <v>135</v>
      </c>
      <c r="D30" s="98" t="s">
        <v>51</v>
      </c>
      <c r="E30" s="7" t="str">
        <f>IFERROR(VLOOKUP(B30,AN_Commercial2023[],6,FALSE),"NA")</f>
        <v>NA</v>
      </c>
      <c r="F30" s="7" t="str">
        <f>IFERROR(VLOOKUP(B30,AN_Commercial2023[],9,FALSE),"NA")</f>
        <v>NA</v>
      </c>
      <c r="G30" s="7" t="str">
        <f>IFERROR(VLOOKUP(B30,AN_Commercial2023[],12,FALSE),"NA")</f>
        <v>NA</v>
      </c>
      <c r="H30" s="7" t="str">
        <f>IFERROR(VLOOKUP(B30,AN_Commercial2023[],15,FALSE),"NA")</f>
        <v>NA</v>
      </c>
    </row>
    <row r="31" spans="2:8">
      <c r="B31" s="62">
        <v>126</v>
      </c>
      <c r="C31" s="24" t="s">
        <v>135</v>
      </c>
      <c r="D31" s="98" t="s">
        <v>52</v>
      </c>
      <c r="E31" s="7" t="str">
        <f>IFERROR(VLOOKUP(B31,AN_Commercial2023[],6,FALSE),"NA")</f>
        <v>NA</v>
      </c>
      <c r="F31" s="7" t="str">
        <f>IFERROR(VLOOKUP(B31,AN_Commercial2023[],9,FALSE),"NA")</f>
        <v>NA</v>
      </c>
      <c r="G31" s="7" t="str">
        <f>IFERROR(VLOOKUP(B31,AN_Commercial2023[],12,FALSE),"NA")</f>
        <v>NA</v>
      </c>
      <c r="H31" s="7" t="str">
        <f>IFERROR(VLOOKUP(B31,AN_Commercial2023[],15,FALSE),"NA")</f>
        <v>NA</v>
      </c>
    </row>
    <row r="32" spans="2:8">
      <c r="B32" s="62">
        <v>127</v>
      </c>
      <c r="C32" s="24" t="s">
        <v>135</v>
      </c>
      <c r="D32" s="98" t="s">
        <v>53</v>
      </c>
      <c r="E32" s="7" t="str">
        <f>IFERROR(VLOOKUP(B32,AN_Commercial2023[],6,FALSE),"NA")</f>
        <v>NA</v>
      </c>
      <c r="F32" s="7" t="str">
        <f>IFERROR(VLOOKUP(B32,AN_Commercial2023[],9,FALSE),"NA")</f>
        <v>NA</v>
      </c>
      <c r="G32" s="7" t="str">
        <f>IFERROR(VLOOKUP(B32,AN_Commercial2023[],12,FALSE),"NA")</f>
        <v>NA</v>
      </c>
      <c r="H32" s="7" t="str">
        <f>IFERROR(VLOOKUP(B32,AN_Commercial2023[],15,FALSE),"NA")</f>
        <v>NA</v>
      </c>
    </row>
    <row r="33" spans="2:12">
      <c r="B33" s="62">
        <v>128</v>
      </c>
      <c r="C33" s="24" t="s">
        <v>135</v>
      </c>
      <c r="D33" s="98" t="s">
        <v>54</v>
      </c>
      <c r="E33" s="7" t="str">
        <f>IFERROR(VLOOKUP(B33,AN_Commercial2023[],6,FALSE),"NA")</f>
        <v>NA</v>
      </c>
      <c r="F33" s="7" t="str">
        <f>IFERROR(VLOOKUP(B33,AN_Commercial2023[],9,FALSE),"NA")</f>
        <v>NA</v>
      </c>
      <c r="G33" s="7" t="str">
        <f>IFERROR(VLOOKUP(B33,AN_Commercial2023[],12,FALSE),"NA")</f>
        <v>NA</v>
      </c>
      <c r="H33" s="7" t="str">
        <f>IFERROR(VLOOKUP(B33,AN_Commercial2023[],15,FALSE),"NA")</f>
        <v>NA</v>
      </c>
    </row>
    <row r="34" spans="2:12">
      <c r="B34" s="62">
        <v>129</v>
      </c>
      <c r="C34" s="24" t="s">
        <v>135</v>
      </c>
      <c r="D34" s="98" t="s">
        <v>55</v>
      </c>
      <c r="E34" s="7" t="str">
        <f>IFERROR(VLOOKUP(B34,AN_Commercial2023[],6,FALSE),"NA")</f>
        <v>NA</v>
      </c>
      <c r="F34" s="7" t="str">
        <f>IFERROR(VLOOKUP(B34,AN_Commercial2023[],9,FALSE),"NA")</f>
        <v>NA</v>
      </c>
      <c r="G34" s="7" t="str">
        <f>IFERROR(VLOOKUP(B34,AN_Commercial2023[],12,FALSE),"NA")</f>
        <v>NA</v>
      </c>
      <c r="H34" s="7" t="str">
        <f>IFERROR(VLOOKUP(B34,AN_Commercial2023[],15,FALSE),"NA")</f>
        <v>NA</v>
      </c>
    </row>
    <row r="35" spans="2:12">
      <c r="B35" s="62">
        <v>130</v>
      </c>
      <c r="C35" s="24" t="s">
        <v>135</v>
      </c>
      <c r="D35" s="98" t="s">
        <v>56</v>
      </c>
      <c r="E35" s="7" t="str">
        <f>IFERROR(VLOOKUP(B35,AN_Commercial2023[],6,FALSE),"NA")</f>
        <v>NA</v>
      </c>
      <c r="F35" s="7" t="str">
        <f>IFERROR(VLOOKUP(B35,AN_Commercial2023[],9,FALSE),"NA")</f>
        <v>NA</v>
      </c>
      <c r="G35" s="7" t="str">
        <f>IFERROR(VLOOKUP(B35,AN_Commercial2023[],12,FALSE),"NA")</f>
        <v>NA</v>
      </c>
      <c r="H35" s="7" t="str">
        <f>IFERROR(VLOOKUP(B35,AN_Commercial2023[],15,FALSE),"NA")</f>
        <v>NA</v>
      </c>
    </row>
    <row r="36" spans="2:12">
      <c r="B36" s="62">
        <v>131</v>
      </c>
      <c r="C36" s="24" t="s">
        <v>135</v>
      </c>
      <c r="D36" s="98" t="s">
        <v>57</v>
      </c>
      <c r="E36" s="7" t="str">
        <f>IFERROR(VLOOKUP(B36,AN_Commercial2023[],6,FALSE),"NA")</f>
        <v>NA</v>
      </c>
      <c r="F36" s="7" t="str">
        <f>IFERROR(VLOOKUP(B36,AN_Commercial2023[],9,FALSE),"NA")</f>
        <v>NA</v>
      </c>
      <c r="G36" s="7" t="str">
        <f>IFERROR(VLOOKUP(B36,AN_Commercial2023[],12,FALSE),"NA")</f>
        <v>NA</v>
      </c>
      <c r="H36" s="7" t="str">
        <f>IFERROR(VLOOKUP(B36,AN_Commercial2023[],15,FALSE),"NA")</f>
        <v>NA</v>
      </c>
    </row>
    <row r="37" spans="2:12">
      <c r="D37" s="99"/>
    </row>
    <row r="38" spans="2:12">
      <c r="B38" s="12" t="s">
        <v>136</v>
      </c>
      <c r="C38" s="68"/>
    </row>
    <row r="39" spans="2:12">
      <c r="B39" s="11" t="s">
        <v>137</v>
      </c>
      <c r="C39" s="68"/>
    </row>
    <row r="40" spans="2:12" s="8" customFormat="1">
      <c r="B40" s="126" t="s">
        <v>26</v>
      </c>
      <c r="C40" s="128" t="s">
        <v>133</v>
      </c>
      <c r="D40" s="128" t="s">
        <v>134</v>
      </c>
      <c r="E40" s="124">
        <v>2023</v>
      </c>
      <c r="F40" s="125"/>
      <c r="G40" s="125"/>
      <c r="H40" s="125"/>
      <c r="I40" s="125"/>
      <c r="J40" s="125"/>
      <c r="K40" s="125"/>
      <c r="L40" s="125"/>
    </row>
    <row r="41" spans="2:12" ht="59.45" customHeight="1">
      <c r="B41" s="131"/>
      <c r="C41" s="132"/>
      <c r="D41" s="132"/>
      <c r="E41" s="123" t="s">
        <v>122</v>
      </c>
      <c r="F41" s="123"/>
      <c r="G41" s="123" t="s">
        <v>123</v>
      </c>
      <c r="H41" s="123"/>
      <c r="I41" s="123" t="s">
        <v>68</v>
      </c>
      <c r="J41" s="123"/>
      <c r="K41" s="123" t="s">
        <v>124</v>
      </c>
      <c r="L41" s="123"/>
    </row>
    <row r="42" spans="2:12">
      <c r="B42" s="127"/>
      <c r="C42" s="129"/>
      <c r="D42" s="129"/>
      <c r="E42" s="6" t="s">
        <v>127</v>
      </c>
      <c r="F42" s="6" t="s">
        <v>128</v>
      </c>
      <c r="G42" s="6" t="s">
        <v>127</v>
      </c>
      <c r="H42" s="6" t="s">
        <v>128</v>
      </c>
      <c r="I42" s="6" t="s">
        <v>127</v>
      </c>
      <c r="J42" s="6" t="s">
        <v>128</v>
      </c>
      <c r="K42" s="6" t="s">
        <v>127</v>
      </c>
      <c r="L42" s="6" t="s">
        <v>128</v>
      </c>
    </row>
    <row r="43" spans="2:12" ht="29.1">
      <c r="B43" s="24">
        <v>101</v>
      </c>
      <c r="C43" s="24" t="s">
        <v>135</v>
      </c>
      <c r="D43" s="98" t="s">
        <v>28</v>
      </c>
      <c r="E43" s="23" t="str">
        <f>IFERROR(VLOOKUP(B43,AN_Commercial2023[],4,FALSE),"NA")</f>
        <v>NA</v>
      </c>
      <c r="F43" s="23" t="str">
        <f>IFERROR(VLOOKUP(B43,AN_Commercial2023[],5,FALSE),"NA")</f>
        <v>NA</v>
      </c>
      <c r="G43" s="23" t="str">
        <f>IFERROR(VLOOKUP(B43,AN_Commercial2023[],7,FALSE),"NA")</f>
        <v>NA</v>
      </c>
      <c r="H43" s="23" t="str">
        <f>IFERROR(VLOOKUP(B43,AN_Commercial2023[],8,FALSE),"NA")</f>
        <v>NA</v>
      </c>
      <c r="I43" s="23" t="str">
        <f>IFERROR(VLOOKUP(B43,AN_Commercial2023[],10,FALSE),"NA")</f>
        <v>NA</v>
      </c>
      <c r="J43" s="23" t="str">
        <f>IFERROR(VLOOKUP(B43,AN_Commercial2023[],11,FALSE),"NA")</f>
        <v>NA</v>
      </c>
      <c r="K43" s="23" t="str">
        <f>IFERROR(VLOOKUP(B43,AN_Commercial2023[],13,FALSE),"NA")</f>
        <v>NA</v>
      </c>
      <c r="L43" s="23" t="str">
        <f>IFERROR(VLOOKUP(B43,AN_Commercial2023[],14,FALSE),"NA")</f>
        <v>NA</v>
      </c>
    </row>
    <row r="44" spans="2:12">
      <c r="B44" s="24">
        <v>102</v>
      </c>
      <c r="C44" s="24" t="s">
        <v>135</v>
      </c>
      <c r="D44" s="98" t="s">
        <v>29</v>
      </c>
      <c r="E44" s="23" t="str">
        <f>IFERROR(VLOOKUP(B44,AN_Commercial2023[],4,FALSE),"NA")</f>
        <v>NA</v>
      </c>
      <c r="F44" s="23" t="str">
        <f>IFERROR(VLOOKUP(B44,AN_Commercial2023[],5,FALSE),"NA")</f>
        <v>NA</v>
      </c>
      <c r="G44" s="23" t="str">
        <f>IFERROR(VLOOKUP(B44,AN_Commercial2023[],7,FALSE),"NA")</f>
        <v>NA</v>
      </c>
      <c r="H44" s="23" t="str">
        <f>IFERROR(VLOOKUP(B44,AN_Commercial2023[],8,FALSE),"NA")</f>
        <v>NA</v>
      </c>
      <c r="I44" s="23" t="str">
        <f>IFERROR(VLOOKUP(B44,AN_Commercial2023[],10,FALSE),"NA")</f>
        <v>NA</v>
      </c>
      <c r="J44" s="23" t="str">
        <f>IFERROR(VLOOKUP(B44,AN_Commercial2023[],11,FALSE),"NA")</f>
        <v>NA</v>
      </c>
      <c r="K44" s="23" t="str">
        <f>IFERROR(VLOOKUP(B44,AN_Commercial2023[],13,FALSE),"NA")</f>
        <v>NA</v>
      </c>
      <c r="L44" s="23" t="str">
        <f>IFERROR(VLOOKUP(B44,AN_Commercial2023[],14,FALSE),"NA")</f>
        <v>NA</v>
      </c>
    </row>
    <row r="45" spans="2:12">
      <c r="B45" s="24">
        <v>103</v>
      </c>
      <c r="C45" s="24" t="s">
        <v>135</v>
      </c>
      <c r="D45" s="98" t="s">
        <v>30</v>
      </c>
      <c r="E45" s="23" t="str">
        <f>IFERROR(VLOOKUP(B45,AN_Commercial2023[],4,FALSE),"NA")</f>
        <v>NA</v>
      </c>
      <c r="F45" s="23" t="str">
        <f>IFERROR(VLOOKUP(B45,AN_Commercial2023[],5,FALSE),"NA")</f>
        <v>NA</v>
      </c>
      <c r="G45" s="23" t="str">
        <f>IFERROR(VLOOKUP(B45,AN_Commercial2023[],7,FALSE),"NA")</f>
        <v>NA</v>
      </c>
      <c r="H45" s="23" t="str">
        <f>IFERROR(VLOOKUP(B45,AN_Commercial2023[],8,FALSE),"NA")</f>
        <v>NA</v>
      </c>
      <c r="I45" s="23" t="str">
        <f>IFERROR(VLOOKUP(B45,AN_Commercial2023[],10,FALSE),"NA")</f>
        <v>NA</v>
      </c>
      <c r="J45" s="23" t="str">
        <f>IFERROR(VLOOKUP(B45,AN_Commercial2023[],11,FALSE),"NA")</f>
        <v>NA</v>
      </c>
      <c r="K45" s="23" t="str">
        <f>IFERROR(VLOOKUP(B45,AN_Commercial2023[],13,FALSE),"NA")</f>
        <v>NA</v>
      </c>
      <c r="L45" s="23" t="str">
        <f>IFERROR(VLOOKUP(B45,AN_Commercial2023[],14,FALSE),"NA")</f>
        <v>NA</v>
      </c>
    </row>
    <row r="46" spans="2:12">
      <c r="B46" s="24">
        <v>104</v>
      </c>
      <c r="C46" s="24" t="s">
        <v>135</v>
      </c>
      <c r="D46" s="98" t="s">
        <v>31</v>
      </c>
      <c r="E46" s="23" t="str">
        <f>IFERROR(VLOOKUP(B46,AN_Commercial2023[],4,FALSE),"NA")</f>
        <v>NA</v>
      </c>
      <c r="F46" s="23" t="str">
        <f>IFERROR(VLOOKUP(B46,AN_Commercial2023[],5,FALSE),"NA")</f>
        <v>NA</v>
      </c>
      <c r="G46" s="23" t="str">
        <f>IFERROR(VLOOKUP(B46,AN_Commercial2023[],7,FALSE),"NA")</f>
        <v>NA</v>
      </c>
      <c r="H46" s="23" t="str">
        <f>IFERROR(VLOOKUP(B46,AN_Commercial2023[],8,FALSE),"NA")</f>
        <v>NA</v>
      </c>
      <c r="I46" s="23" t="str">
        <f>IFERROR(VLOOKUP(B46,AN_Commercial2023[],10,FALSE),"NA")</f>
        <v>NA</v>
      </c>
      <c r="J46" s="23" t="str">
        <f>IFERROR(VLOOKUP(B46,AN_Commercial2023[],11,FALSE),"NA")</f>
        <v>NA</v>
      </c>
      <c r="K46" s="23" t="str">
        <f>IFERROR(VLOOKUP(B46,AN_Commercial2023[],13,FALSE),"NA")</f>
        <v>NA</v>
      </c>
      <c r="L46" s="23" t="str">
        <f>IFERROR(VLOOKUP(B46,AN_Commercial2023[],14,FALSE),"NA")</f>
        <v>NA</v>
      </c>
    </row>
    <row r="47" spans="2:12">
      <c r="B47" s="24">
        <v>106</v>
      </c>
      <c r="C47" s="24" t="s">
        <v>135</v>
      </c>
      <c r="D47" s="98" t="s">
        <v>33</v>
      </c>
      <c r="E47" s="23" t="str">
        <f>IFERROR(VLOOKUP(B47,AN_Commercial2023[],4,FALSE),"NA")</f>
        <v>NA</v>
      </c>
      <c r="F47" s="23" t="str">
        <f>IFERROR(VLOOKUP(B47,AN_Commercial2023[],5,FALSE),"NA")</f>
        <v>NA</v>
      </c>
      <c r="G47" s="23" t="str">
        <f>IFERROR(VLOOKUP(B47,AN_Commercial2023[],7,FALSE),"NA")</f>
        <v>NA</v>
      </c>
      <c r="H47" s="23" t="str">
        <f>IFERROR(VLOOKUP(B47,AN_Commercial2023[],8,FALSE),"NA")</f>
        <v>NA</v>
      </c>
      <c r="I47" s="23" t="str">
        <f>IFERROR(VLOOKUP(B47,AN_Commercial2023[],10,FALSE),"NA")</f>
        <v>NA</v>
      </c>
      <c r="J47" s="23" t="str">
        <f>IFERROR(VLOOKUP(B47,AN_Commercial2023[],11,FALSE),"NA")</f>
        <v>NA</v>
      </c>
      <c r="K47" s="23" t="str">
        <f>IFERROR(VLOOKUP(B47,AN_Commercial2023[],13,FALSE),"NA")</f>
        <v>NA</v>
      </c>
      <c r="L47" s="23" t="str">
        <f>IFERROR(VLOOKUP(B47,AN_Commercial2023[],14,FALSE),"NA")</f>
        <v>NA</v>
      </c>
    </row>
    <row r="48" spans="2:12" ht="29.1">
      <c r="B48" s="24">
        <v>107</v>
      </c>
      <c r="C48" s="24" t="s">
        <v>135</v>
      </c>
      <c r="D48" s="98" t="s">
        <v>34</v>
      </c>
      <c r="E48" s="23" t="str">
        <f>IFERROR(VLOOKUP(B48,AN_Commercial2023[],4,FALSE),"NA")</f>
        <v>NA</v>
      </c>
      <c r="F48" s="23" t="str">
        <f>IFERROR(VLOOKUP(B48,AN_Commercial2023[],5,FALSE),"NA")</f>
        <v>NA</v>
      </c>
      <c r="G48" s="23" t="str">
        <f>IFERROR(VLOOKUP(B48,AN_Commercial2023[],7,FALSE),"NA")</f>
        <v>NA</v>
      </c>
      <c r="H48" s="23" t="str">
        <f>IFERROR(VLOOKUP(B48,AN_Commercial2023[],8,FALSE),"NA")</f>
        <v>NA</v>
      </c>
      <c r="I48" s="23" t="str">
        <f>IFERROR(VLOOKUP(B48,AN_Commercial2023[],10,FALSE),"NA")</f>
        <v>NA</v>
      </c>
      <c r="J48" s="23" t="str">
        <f>IFERROR(VLOOKUP(B48,AN_Commercial2023[],11,FALSE),"NA")</f>
        <v>NA</v>
      </c>
      <c r="K48" s="23" t="str">
        <f>IFERROR(VLOOKUP(B48,AN_Commercial2023[],13,FALSE),"NA")</f>
        <v>NA</v>
      </c>
      <c r="L48" s="23" t="str">
        <f>IFERROR(VLOOKUP(B48,AN_Commercial2023[],14,FALSE),"NA")</f>
        <v>NA</v>
      </c>
    </row>
    <row r="49" spans="2:12" ht="43.5">
      <c r="B49" s="62">
        <v>108</v>
      </c>
      <c r="C49" s="24" t="s">
        <v>135</v>
      </c>
      <c r="D49" s="98" t="s">
        <v>35</v>
      </c>
      <c r="E49" s="23" t="str">
        <f>IFERROR(VLOOKUP(B49,AN_Commercial2023[],4,FALSE),"NA")</f>
        <v>NA</v>
      </c>
      <c r="F49" s="23" t="str">
        <f>IFERROR(VLOOKUP(B49,AN_Commercial2023[],5,FALSE),"NA")</f>
        <v>NA</v>
      </c>
      <c r="G49" s="23" t="str">
        <f>IFERROR(VLOOKUP(B49,AN_Commercial2023[],7,FALSE),"NA")</f>
        <v>NA</v>
      </c>
      <c r="H49" s="23" t="str">
        <f>IFERROR(VLOOKUP(B49,AN_Commercial2023[],8,FALSE),"NA")</f>
        <v>NA</v>
      </c>
      <c r="I49" s="23" t="str">
        <f>IFERROR(VLOOKUP(B49,AN_Commercial2023[],10,FALSE),"NA")</f>
        <v>NA</v>
      </c>
      <c r="J49" s="23" t="str">
        <f>IFERROR(VLOOKUP(B49,AN_Commercial2023[],11,FALSE),"NA")</f>
        <v>NA</v>
      </c>
      <c r="K49" s="23" t="str">
        <f>IFERROR(VLOOKUP(B49,AN_Commercial2023[],13,FALSE),"NA")</f>
        <v>NA</v>
      </c>
      <c r="L49" s="23" t="str">
        <f>IFERROR(VLOOKUP(B49,AN_Commercial2023[],14,FALSE),"NA")</f>
        <v>NA</v>
      </c>
    </row>
    <row r="50" spans="2:12" ht="43.5">
      <c r="B50" s="62">
        <v>109</v>
      </c>
      <c r="C50" s="24" t="s">
        <v>135</v>
      </c>
      <c r="D50" s="98" t="s">
        <v>36</v>
      </c>
      <c r="E50" s="23" t="str">
        <f>IFERROR(VLOOKUP(B50,AN_Commercial2023[],4,FALSE),"NA")</f>
        <v>NA</v>
      </c>
      <c r="F50" s="23" t="str">
        <f>IFERROR(VLOOKUP(B50,AN_Commercial2023[],5,FALSE),"NA")</f>
        <v>NA</v>
      </c>
      <c r="G50" s="23" t="str">
        <f>IFERROR(VLOOKUP(B50,AN_Commercial2023[],7,FALSE),"NA")</f>
        <v>NA</v>
      </c>
      <c r="H50" s="23" t="str">
        <f>IFERROR(VLOOKUP(B50,AN_Commercial2023[],8,FALSE),"NA")</f>
        <v>NA</v>
      </c>
      <c r="I50" s="23" t="str">
        <f>IFERROR(VLOOKUP(B50,AN_Commercial2023[],10,FALSE),"NA")</f>
        <v>NA</v>
      </c>
      <c r="J50" s="23" t="str">
        <f>IFERROR(VLOOKUP(B50,AN_Commercial2023[],11,FALSE),"NA")</f>
        <v>NA</v>
      </c>
      <c r="K50" s="23" t="str">
        <f>IFERROR(VLOOKUP(B50,AN_Commercial2023[],13,FALSE),"NA")</f>
        <v>NA</v>
      </c>
      <c r="L50" s="23" t="str">
        <f>IFERROR(VLOOKUP(B50,AN_Commercial2023[],14,FALSE),"NA")</f>
        <v>NA</v>
      </c>
    </row>
    <row r="51" spans="2:12">
      <c r="B51" s="62">
        <v>110</v>
      </c>
      <c r="C51" s="24" t="s">
        <v>135</v>
      </c>
      <c r="D51" s="98" t="s">
        <v>37</v>
      </c>
      <c r="E51" s="23" t="str">
        <f>IFERROR(VLOOKUP(B51,AN_Commercial2023[],4,FALSE),"NA")</f>
        <v>NA</v>
      </c>
      <c r="F51" s="23" t="str">
        <f>IFERROR(VLOOKUP(B51,AN_Commercial2023[],5,FALSE),"NA")</f>
        <v>NA</v>
      </c>
      <c r="G51" s="23" t="str">
        <f>IFERROR(VLOOKUP(B51,AN_Commercial2023[],7,FALSE),"NA")</f>
        <v>NA</v>
      </c>
      <c r="H51" s="23" t="str">
        <f>IFERROR(VLOOKUP(B51,AN_Commercial2023[],8,FALSE),"NA")</f>
        <v>NA</v>
      </c>
      <c r="I51" s="23" t="str">
        <f>IFERROR(VLOOKUP(B51,AN_Commercial2023[],10,FALSE),"NA")</f>
        <v>NA</v>
      </c>
      <c r="J51" s="23" t="str">
        <f>IFERROR(VLOOKUP(B51,AN_Commercial2023[],11,FALSE),"NA")</f>
        <v>NA</v>
      </c>
      <c r="K51" s="23" t="str">
        <f>IFERROR(VLOOKUP(B51,AN_Commercial2023[],13,FALSE),"NA")</f>
        <v>NA</v>
      </c>
      <c r="L51" s="23" t="str">
        <f>IFERROR(VLOOKUP(B51,AN_Commercial2023[],14,FALSE),"NA")</f>
        <v>NA</v>
      </c>
    </row>
    <row r="52" spans="2:12">
      <c r="B52" s="62">
        <v>112</v>
      </c>
      <c r="C52" s="24" t="s">
        <v>135</v>
      </c>
      <c r="D52" s="98" t="s">
        <v>38</v>
      </c>
      <c r="E52" s="23" t="str">
        <f>IFERROR(VLOOKUP(B52,AN_Commercial2023[],4,FALSE),"NA")</f>
        <v>NA</v>
      </c>
      <c r="F52" s="23" t="str">
        <f>IFERROR(VLOOKUP(B52,AN_Commercial2023[],5,FALSE),"NA")</f>
        <v>NA</v>
      </c>
      <c r="G52" s="23" t="str">
        <f>IFERROR(VLOOKUP(B52,AN_Commercial2023[],7,FALSE),"NA")</f>
        <v>NA</v>
      </c>
      <c r="H52" s="23" t="str">
        <f>IFERROR(VLOOKUP(B52,AN_Commercial2023[],8,FALSE),"NA")</f>
        <v>NA</v>
      </c>
      <c r="I52" s="23" t="str">
        <f>IFERROR(VLOOKUP(B52,AN_Commercial2023[],10,FALSE),"NA")</f>
        <v>NA</v>
      </c>
      <c r="J52" s="23" t="str">
        <f>IFERROR(VLOOKUP(B52,AN_Commercial2023[],11,FALSE),"NA")</f>
        <v>NA</v>
      </c>
      <c r="K52" s="23" t="str">
        <f>IFERROR(VLOOKUP(B52,AN_Commercial2023[],13,FALSE),"NA")</f>
        <v>NA</v>
      </c>
      <c r="L52" s="23" t="str">
        <f>IFERROR(VLOOKUP(B52,AN_Commercial2023[],14,FALSE),"NA")</f>
        <v>NA</v>
      </c>
    </row>
    <row r="53" spans="2:12">
      <c r="B53" s="62">
        <v>113</v>
      </c>
      <c r="C53" s="24" t="s">
        <v>135</v>
      </c>
      <c r="D53" s="98" t="s">
        <v>39</v>
      </c>
      <c r="E53" s="23" t="str">
        <f>IFERROR(VLOOKUP(B53,AN_Commercial2023[],4,FALSE),"NA")</f>
        <v>NA</v>
      </c>
      <c r="F53" s="23" t="str">
        <f>IFERROR(VLOOKUP(B53,AN_Commercial2023[],5,FALSE),"NA")</f>
        <v>NA</v>
      </c>
      <c r="G53" s="23" t="str">
        <f>IFERROR(VLOOKUP(B53,AN_Commercial2023[],7,FALSE),"NA")</f>
        <v>NA</v>
      </c>
      <c r="H53" s="23" t="str">
        <f>IFERROR(VLOOKUP(B53,AN_Commercial2023[],8,FALSE),"NA")</f>
        <v>NA</v>
      </c>
      <c r="I53" s="23" t="str">
        <f>IFERROR(VLOOKUP(B53,AN_Commercial2023[],10,FALSE),"NA")</f>
        <v>NA</v>
      </c>
      <c r="J53" s="23" t="str">
        <f>IFERROR(VLOOKUP(B53,AN_Commercial2023[],11,FALSE),"NA")</f>
        <v>NA</v>
      </c>
      <c r="K53" s="23" t="str">
        <f>IFERROR(VLOOKUP(B53,AN_Commercial2023[],13,FALSE),"NA")</f>
        <v>NA</v>
      </c>
      <c r="L53" s="23" t="str">
        <f>IFERROR(VLOOKUP(B53,AN_Commercial2023[],14,FALSE),"NA")</f>
        <v>NA</v>
      </c>
    </row>
    <row r="54" spans="2:12" ht="29.1">
      <c r="B54" s="62">
        <v>114</v>
      </c>
      <c r="C54" s="24" t="s">
        <v>135</v>
      </c>
      <c r="D54" s="98" t="s">
        <v>40</v>
      </c>
      <c r="E54" s="23" t="str">
        <f>IFERROR(VLOOKUP(B54,AN_Commercial2023[],4,FALSE),"NA")</f>
        <v>NA</v>
      </c>
      <c r="F54" s="23" t="str">
        <f>IFERROR(VLOOKUP(B54,AN_Commercial2023[],5,FALSE),"NA")</f>
        <v>NA</v>
      </c>
      <c r="G54" s="23" t="str">
        <f>IFERROR(VLOOKUP(B54,AN_Commercial2023[],7,FALSE),"NA")</f>
        <v>NA</v>
      </c>
      <c r="H54" s="23" t="str">
        <f>IFERROR(VLOOKUP(B54,AN_Commercial2023[],8,FALSE),"NA")</f>
        <v>NA</v>
      </c>
      <c r="I54" s="23" t="str">
        <f>IFERROR(VLOOKUP(B54,AN_Commercial2023[],10,FALSE),"NA")</f>
        <v>NA</v>
      </c>
      <c r="J54" s="23" t="str">
        <f>IFERROR(VLOOKUP(B54,AN_Commercial2023[],11,FALSE),"NA")</f>
        <v>NA</v>
      </c>
      <c r="K54" s="23" t="str">
        <f>IFERROR(VLOOKUP(B54,AN_Commercial2023[],13,FALSE),"NA")</f>
        <v>NA</v>
      </c>
      <c r="L54" s="23" t="str">
        <f>IFERROR(VLOOKUP(B54,AN_Commercial2023[],14,FALSE),"NA")</f>
        <v>NA</v>
      </c>
    </row>
    <row r="55" spans="2:12">
      <c r="B55" s="62">
        <v>115</v>
      </c>
      <c r="C55" s="24" t="s">
        <v>135</v>
      </c>
      <c r="D55" s="98" t="s">
        <v>41</v>
      </c>
      <c r="E55" s="23" t="str">
        <f>IFERROR(VLOOKUP(B55,AN_Commercial2023[],4,FALSE),"NA")</f>
        <v>NA</v>
      </c>
      <c r="F55" s="23" t="str">
        <f>IFERROR(VLOOKUP(B55,AN_Commercial2023[],5,FALSE),"NA")</f>
        <v>NA</v>
      </c>
      <c r="G55" s="23" t="str">
        <f>IFERROR(VLOOKUP(B55,AN_Commercial2023[],7,FALSE),"NA")</f>
        <v>NA</v>
      </c>
      <c r="H55" s="23" t="str">
        <f>IFERROR(VLOOKUP(B55,AN_Commercial2023[],8,FALSE),"NA")</f>
        <v>NA</v>
      </c>
      <c r="I55" s="23" t="str">
        <f>IFERROR(VLOOKUP(B55,AN_Commercial2023[],10,FALSE),"NA")</f>
        <v>NA</v>
      </c>
      <c r="J55" s="23" t="str">
        <f>IFERROR(VLOOKUP(B55,AN_Commercial2023[],11,FALSE),"NA")</f>
        <v>NA</v>
      </c>
      <c r="K55" s="23" t="str">
        <f>IFERROR(VLOOKUP(B55,AN_Commercial2023[],13,FALSE),"NA")</f>
        <v>NA</v>
      </c>
      <c r="L55" s="23" t="str">
        <f>IFERROR(VLOOKUP(B55,AN_Commercial2023[],14,FALSE),"NA")</f>
        <v>NA</v>
      </c>
    </row>
    <row r="56" spans="2:12">
      <c r="B56" s="62">
        <v>116</v>
      </c>
      <c r="C56" s="24" t="s">
        <v>135</v>
      </c>
      <c r="D56" s="98" t="s">
        <v>42</v>
      </c>
      <c r="E56" s="23" t="str">
        <f>IFERROR(VLOOKUP(B56,AN_Commercial2023[],4,FALSE),"NA")</f>
        <v>NA</v>
      </c>
      <c r="F56" s="23" t="str">
        <f>IFERROR(VLOOKUP(B56,AN_Commercial2023[],5,FALSE),"NA")</f>
        <v>NA</v>
      </c>
      <c r="G56" s="23" t="str">
        <f>IFERROR(VLOOKUP(B56,AN_Commercial2023[],7,FALSE),"NA")</f>
        <v>NA</v>
      </c>
      <c r="H56" s="23" t="str">
        <f>IFERROR(VLOOKUP(B56,AN_Commercial2023[],8,FALSE),"NA")</f>
        <v>NA</v>
      </c>
      <c r="I56" s="23" t="str">
        <f>IFERROR(VLOOKUP(B56,AN_Commercial2023[],10,FALSE),"NA")</f>
        <v>NA</v>
      </c>
      <c r="J56" s="23" t="str">
        <f>IFERROR(VLOOKUP(B56,AN_Commercial2023[],11,FALSE),"NA")</f>
        <v>NA</v>
      </c>
      <c r="K56" s="23" t="str">
        <f>IFERROR(VLOOKUP(B56,AN_Commercial2023[],13,FALSE),"NA")</f>
        <v>NA</v>
      </c>
      <c r="L56" s="23" t="str">
        <f>IFERROR(VLOOKUP(B56,AN_Commercial2023[],14,FALSE),"NA")</f>
        <v>NA</v>
      </c>
    </row>
    <row r="57" spans="2:12">
      <c r="B57" s="62">
        <v>117</v>
      </c>
      <c r="C57" s="24" t="s">
        <v>135</v>
      </c>
      <c r="D57" s="98" t="s">
        <v>43</v>
      </c>
      <c r="E57" s="23" t="str">
        <f>IFERROR(VLOOKUP(B57,AN_Commercial2023[],4,FALSE),"NA")</f>
        <v>NA</v>
      </c>
      <c r="F57" s="23" t="str">
        <f>IFERROR(VLOOKUP(B57,AN_Commercial2023[],5,FALSE),"NA")</f>
        <v>NA</v>
      </c>
      <c r="G57" s="23" t="str">
        <f>IFERROR(VLOOKUP(B57,AN_Commercial2023[],7,FALSE),"NA")</f>
        <v>NA</v>
      </c>
      <c r="H57" s="23" t="str">
        <f>IFERROR(VLOOKUP(B57,AN_Commercial2023[],8,FALSE),"NA")</f>
        <v>NA</v>
      </c>
      <c r="I57" s="23" t="str">
        <f>IFERROR(VLOOKUP(B57,AN_Commercial2023[],10,FALSE),"NA")</f>
        <v>NA</v>
      </c>
      <c r="J57" s="23" t="str">
        <f>IFERROR(VLOOKUP(B57,AN_Commercial2023[],11,FALSE),"NA")</f>
        <v>NA</v>
      </c>
      <c r="K57" s="23" t="str">
        <f>IFERROR(VLOOKUP(B57,AN_Commercial2023[],13,FALSE),"NA")</f>
        <v>NA</v>
      </c>
      <c r="L57" s="23" t="str">
        <f>IFERROR(VLOOKUP(B57,AN_Commercial2023[],14,FALSE),"NA")</f>
        <v>NA</v>
      </c>
    </row>
    <row r="58" spans="2:12">
      <c r="B58" s="62">
        <v>118</v>
      </c>
      <c r="C58" s="24" t="s">
        <v>135</v>
      </c>
      <c r="D58" s="98" t="s">
        <v>44</v>
      </c>
      <c r="E58" s="23" t="str">
        <f>IFERROR(VLOOKUP(B58,AN_Commercial2023[],4,FALSE),"NA")</f>
        <v>NA</v>
      </c>
      <c r="F58" s="23" t="str">
        <f>IFERROR(VLOOKUP(B58,AN_Commercial2023[],5,FALSE),"NA")</f>
        <v>NA</v>
      </c>
      <c r="G58" s="23" t="str">
        <f>IFERROR(VLOOKUP(B58,AN_Commercial2023[],7,FALSE),"NA")</f>
        <v>NA</v>
      </c>
      <c r="H58" s="23" t="str">
        <f>IFERROR(VLOOKUP(B58,AN_Commercial2023[],8,FALSE),"NA")</f>
        <v>NA</v>
      </c>
      <c r="I58" s="23" t="str">
        <f>IFERROR(VLOOKUP(B58,AN_Commercial2023[],10,FALSE),"NA")</f>
        <v>NA</v>
      </c>
      <c r="J58" s="23" t="str">
        <f>IFERROR(VLOOKUP(B58,AN_Commercial2023[],11,FALSE),"NA")</f>
        <v>NA</v>
      </c>
      <c r="K58" s="23" t="str">
        <f>IFERROR(VLOOKUP(B58,AN_Commercial2023[],13,FALSE),"NA")</f>
        <v>NA</v>
      </c>
      <c r="L58" s="23" t="str">
        <f>IFERROR(VLOOKUP(B58,AN_Commercial2023[],14,FALSE),"NA")</f>
        <v>NA</v>
      </c>
    </row>
    <row r="59" spans="2:12">
      <c r="B59" s="62">
        <v>119</v>
      </c>
      <c r="C59" s="24" t="s">
        <v>135</v>
      </c>
      <c r="D59" s="98" t="s">
        <v>45</v>
      </c>
      <c r="E59" s="23" t="str">
        <f>IFERROR(VLOOKUP(B59,AN_Commercial2023[],4,FALSE),"NA")</f>
        <v>NA</v>
      </c>
      <c r="F59" s="23" t="str">
        <f>IFERROR(VLOOKUP(B59,AN_Commercial2023[],5,FALSE),"NA")</f>
        <v>NA</v>
      </c>
      <c r="G59" s="23" t="str">
        <f>IFERROR(VLOOKUP(B59,AN_Commercial2023[],7,FALSE),"NA")</f>
        <v>NA</v>
      </c>
      <c r="H59" s="23" t="str">
        <f>IFERROR(VLOOKUP(B59,AN_Commercial2023[],8,FALSE),"NA")</f>
        <v>NA</v>
      </c>
      <c r="I59" s="23" t="str">
        <f>IFERROR(VLOOKUP(B59,AN_Commercial2023[],10,FALSE),"NA")</f>
        <v>NA</v>
      </c>
      <c r="J59" s="23" t="str">
        <f>IFERROR(VLOOKUP(B59,AN_Commercial2023[],11,FALSE),"NA")</f>
        <v>NA</v>
      </c>
      <c r="K59" s="23" t="str">
        <f>IFERROR(VLOOKUP(B59,AN_Commercial2023[],13,FALSE),"NA")</f>
        <v>NA</v>
      </c>
      <c r="L59" s="23" t="str">
        <f>IFERROR(VLOOKUP(B59,AN_Commercial2023[],14,FALSE),"NA")</f>
        <v>NA</v>
      </c>
    </row>
    <row r="60" spans="2:12">
      <c r="B60" s="62">
        <v>120</v>
      </c>
      <c r="C60" s="24" t="s">
        <v>135</v>
      </c>
      <c r="D60" s="98" t="s">
        <v>46</v>
      </c>
      <c r="E60" s="23" t="str">
        <f>IFERROR(VLOOKUP(B60,AN_Commercial2023[],4,FALSE),"NA")</f>
        <v>NA</v>
      </c>
      <c r="F60" s="23" t="str">
        <f>IFERROR(VLOOKUP(B60,AN_Commercial2023[],5,FALSE),"NA")</f>
        <v>NA</v>
      </c>
      <c r="G60" s="23" t="str">
        <f>IFERROR(VLOOKUP(B60,AN_Commercial2023[],7,FALSE),"NA")</f>
        <v>NA</v>
      </c>
      <c r="H60" s="23" t="str">
        <f>IFERROR(VLOOKUP(B60,AN_Commercial2023[],8,FALSE),"NA")</f>
        <v>NA</v>
      </c>
      <c r="I60" s="23" t="str">
        <f>IFERROR(VLOOKUP(B60,AN_Commercial2023[],10,FALSE),"NA")</f>
        <v>NA</v>
      </c>
      <c r="J60" s="23" t="str">
        <f>IFERROR(VLOOKUP(B60,AN_Commercial2023[],11,FALSE),"NA")</f>
        <v>NA</v>
      </c>
      <c r="K60" s="23" t="str">
        <f>IFERROR(VLOOKUP(B60,AN_Commercial2023[],13,FALSE),"NA")</f>
        <v>NA</v>
      </c>
      <c r="L60" s="23" t="str">
        <f>IFERROR(VLOOKUP(B60,AN_Commercial2023[],14,FALSE),"NA")</f>
        <v>NA</v>
      </c>
    </row>
    <row r="61" spans="2:12">
      <c r="B61" s="62">
        <v>121</v>
      </c>
      <c r="C61" s="24" t="s">
        <v>135</v>
      </c>
      <c r="D61" s="98" t="s">
        <v>47</v>
      </c>
      <c r="E61" s="23" t="str">
        <f>IFERROR(VLOOKUP(B61,AN_Commercial2023[],4,FALSE),"NA")</f>
        <v>NA</v>
      </c>
      <c r="F61" s="23" t="str">
        <f>IFERROR(VLOOKUP(B61,AN_Commercial2023[],5,FALSE),"NA")</f>
        <v>NA</v>
      </c>
      <c r="G61" s="23" t="str">
        <f>IFERROR(VLOOKUP(B61,AN_Commercial2023[],7,FALSE),"NA")</f>
        <v>NA</v>
      </c>
      <c r="H61" s="23" t="str">
        <f>IFERROR(VLOOKUP(B61,AN_Commercial2023[],8,FALSE),"NA")</f>
        <v>NA</v>
      </c>
      <c r="I61" s="23" t="str">
        <f>IFERROR(VLOOKUP(B61,AN_Commercial2023[],10,FALSE),"NA")</f>
        <v>NA</v>
      </c>
      <c r="J61" s="23" t="str">
        <f>IFERROR(VLOOKUP(B61,AN_Commercial2023[],11,FALSE),"NA")</f>
        <v>NA</v>
      </c>
      <c r="K61" s="23" t="str">
        <f>IFERROR(VLOOKUP(B61,AN_Commercial2023[],13,FALSE),"NA")</f>
        <v>NA</v>
      </c>
      <c r="L61" s="23" t="str">
        <f>IFERROR(VLOOKUP(B61,AN_Commercial2023[],14,FALSE),"NA")</f>
        <v>NA</v>
      </c>
    </row>
    <row r="62" spans="2:12">
      <c r="B62" s="62">
        <v>122</v>
      </c>
      <c r="C62" s="24" t="s">
        <v>135</v>
      </c>
      <c r="D62" s="98" t="s">
        <v>48</v>
      </c>
      <c r="E62" s="23" t="str">
        <f>IFERROR(VLOOKUP(B62,AN_Commercial2023[],4,FALSE),"NA")</f>
        <v>NA</v>
      </c>
      <c r="F62" s="23" t="str">
        <f>IFERROR(VLOOKUP(B62,AN_Commercial2023[],5,FALSE),"NA")</f>
        <v>NA</v>
      </c>
      <c r="G62" s="23" t="str">
        <f>IFERROR(VLOOKUP(B62,AN_Commercial2023[],7,FALSE),"NA")</f>
        <v>NA</v>
      </c>
      <c r="H62" s="23" t="str">
        <f>IFERROR(VLOOKUP(B62,AN_Commercial2023[],8,FALSE),"NA")</f>
        <v>NA</v>
      </c>
      <c r="I62" s="23" t="str">
        <f>IFERROR(VLOOKUP(B62,AN_Commercial2023[],10,FALSE),"NA")</f>
        <v>NA</v>
      </c>
      <c r="J62" s="23" t="str">
        <f>IFERROR(VLOOKUP(B62,AN_Commercial2023[],11,FALSE),"NA")</f>
        <v>NA</v>
      </c>
      <c r="K62" s="23" t="str">
        <f>IFERROR(VLOOKUP(B62,AN_Commercial2023[],13,FALSE),"NA")</f>
        <v>NA</v>
      </c>
      <c r="L62" s="23" t="str">
        <f>IFERROR(VLOOKUP(B62,AN_Commercial2023[],14,FALSE),"NA")</f>
        <v>NA</v>
      </c>
    </row>
    <row r="63" spans="2:12">
      <c r="B63" s="62">
        <v>123</v>
      </c>
      <c r="C63" s="24" t="s">
        <v>135</v>
      </c>
      <c r="D63" s="98" t="s">
        <v>49</v>
      </c>
      <c r="E63" s="23" t="str">
        <f>IFERROR(VLOOKUP(B63,AN_Commercial2023[],4,FALSE),"NA")</f>
        <v>NA</v>
      </c>
      <c r="F63" s="23" t="str">
        <f>IFERROR(VLOOKUP(B63,AN_Commercial2023[],5,FALSE),"NA")</f>
        <v>NA</v>
      </c>
      <c r="G63" s="23" t="str">
        <f>IFERROR(VLOOKUP(B63,AN_Commercial2023[],7,FALSE),"NA")</f>
        <v>NA</v>
      </c>
      <c r="H63" s="23" t="str">
        <f>IFERROR(VLOOKUP(B63,AN_Commercial2023[],8,FALSE),"NA")</f>
        <v>NA</v>
      </c>
      <c r="I63" s="23" t="str">
        <f>IFERROR(VLOOKUP(B63,AN_Commercial2023[],10,FALSE),"NA")</f>
        <v>NA</v>
      </c>
      <c r="J63" s="23" t="str">
        <f>IFERROR(VLOOKUP(B63,AN_Commercial2023[],11,FALSE),"NA")</f>
        <v>NA</v>
      </c>
      <c r="K63" s="23" t="str">
        <f>IFERROR(VLOOKUP(B63,AN_Commercial2023[],13,FALSE),"NA")</f>
        <v>NA</v>
      </c>
      <c r="L63" s="23" t="str">
        <f>IFERROR(VLOOKUP(B63,AN_Commercial2023[],14,FALSE),"NA")</f>
        <v>NA</v>
      </c>
    </row>
    <row r="64" spans="2:12">
      <c r="B64" s="62">
        <v>124</v>
      </c>
      <c r="C64" s="24" t="s">
        <v>135</v>
      </c>
      <c r="D64" s="98" t="s">
        <v>50</v>
      </c>
      <c r="E64" s="23" t="str">
        <f>IFERROR(VLOOKUP(B64,AN_Commercial2023[],4,FALSE),"NA")</f>
        <v>NA</v>
      </c>
      <c r="F64" s="23" t="str">
        <f>IFERROR(VLOOKUP(B64,AN_Commercial2023[],5,FALSE),"NA")</f>
        <v>NA</v>
      </c>
      <c r="G64" s="23" t="str">
        <f>IFERROR(VLOOKUP(B64,AN_Commercial2023[],7,FALSE),"NA")</f>
        <v>NA</v>
      </c>
      <c r="H64" s="23" t="str">
        <f>IFERROR(VLOOKUP(B64,AN_Commercial2023[],8,FALSE),"NA")</f>
        <v>NA</v>
      </c>
      <c r="I64" s="23" t="str">
        <f>IFERROR(VLOOKUP(B64,AN_Commercial2023[],10,FALSE),"NA")</f>
        <v>NA</v>
      </c>
      <c r="J64" s="23" t="str">
        <f>IFERROR(VLOOKUP(B64,AN_Commercial2023[],11,FALSE),"NA")</f>
        <v>NA</v>
      </c>
      <c r="K64" s="23" t="str">
        <f>IFERROR(VLOOKUP(B64,AN_Commercial2023[],13,FALSE),"NA")</f>
        <v>NA</v>
      </c>
      <c r="L64" s="23" t="str">
        <f>IFERROR(VLOOKUP(B64,AN_Commercial2023[],14,FALSE),"NA")</f>
        <v>NA</v>
      </c>
    </row>
    <row r="65" spans="2:12">
      <c r="B65" s="62">
        <v>125</v>
      </c>
      <c r="C65" s="24" t="s">
        <v>135</v>
      </c>
      <c r="D65" s="98" t="s">
        <v>51</v>
      </c>
      <c r="E65" s="23" t="str">
        <f>IFERROR(VLOOKUP(B65,AN_Commercial2023[],4,FALSE),"NA")</f>
        <v>NA</v>
      </c>
      <c r="F65" s="23" t="str">
        <f>IFERROR(VLOOKUP(B65,AN_Commercial2023[],5,FALSE),"NA")</f>
        <v>NA</v>
      </c>
      <c r="G65" s="23" t="str">
        <f>IFERROR(VLOOKUP(B65,AN_Commercial2023[],7,FALSE),"NA")</f>
        <v>NA</v>
      </c>
      <c r="H65" s="23" t="str">
        <f>IFERROR(VLOOKUP(B65,AN_Commercial2023[],8,FALSE),"NA")</f>
        <v>NA</v>
      </c>
      <c r="I65" s="23" t="str">
        <f>IFERROR(VLOOKUP(B65,AN_Commercial2023[],10,FALSE),"NA")</f>
        <v>NA</v>
      </c>
      <c r="J65" s="23" t="str">
        <f>IFERROR(VLOOKUP(B65,AN_Commercial2023[],11,FALSE),"NA")</f>
        <v>NA</v>
      </c>
      <c r="K65" s="23" t="str">
        <f>IFERROR(VLOOKUP(B65,AN_Commercial2023[],13,FALSE),"NA")</f>
        <v>NA</v>
      </c>
      <c r="L65" s="23" t="str">
        <f>IFERROR(VLOOKUP(B65,AN_Commercial2023[],14,FALSE),"NA")</f>
        <v>NA</v>
      </c>
    </row>
    <row r="66" spans="2:12">
      <c r="B66" s="62">
        <v>126</v>
      </c>
      <c r="C66" s="24" t="s">
        <v>135</v>
      </c>
      <c r="D66" s="98" t="s">
        <v>52</v>
      </c>
      <c r="E66" s="23" t="str">
        <f>IFERROR(VLOOKUP(B66,AN_Commercial2023[],4,FALSE),"NA")</f>
        <v>NA</v>
      </c>
      <c r="F66" s="23" t="str">
        <f>IFERROR(VLOOKUP(B66,AN_Commercial2023[],5,FALSE),"NA")</f>
        <v>NA</v>
      </c>
      <c r="G66" s="23" t="str">
        <f>IFERROR(VLOOKUP(B66,AN_Commercial2023[],7,FALSE),"NA")</f>
        <v>NA</v>
      </c>
      <c r="H66" s="23" t="str">
        <f>IFERROR(VLOOKUP(B66,AN_Commercial2023[],8,FALSE),"NA")</f>
        <v>NA</v>
      </c>
      <c r="I66" s="23" t="str">
        <f>IFERROR(VLOOKUP(B66,AN_Commercial2023[],10,FALSE),"NA")</f>
        <v>NA</v>
      </c>
      <c r="J66" s="23" t="str">
        <f>IFERROR(VLOOKUP(B66,AN_Commercial2023[],11,FALSE),"NA")</f>
        <v>NA</v>
      </c>
      <c r="K66" s="23" t="str">
        <f>IFERROR(VLOOKUP(B66,AN_Commercial2023[],13,FALSE),"NA")</f>
        <v>NA</v>
      </c>
      <c r="L66" s="23" t="str">
        <f>IFERROR(VLOOKUP(B66,AN_Commercial2023[],14,FALSE),"NA")</f>
        <v>NA</v>
      </c>
    </row>
    <row r="67" spans="2:12">
      <c r="B67" s="62">
        <v>127</v>
      </c>
      <c r="C67" s="24" t="s">
        <v>135</v>
      </c>
      <c r="D67" s="98" t="s">
        <v>53</v>
      </c>
      <c r="E67" s="23" t="str">
        <f>IFERROR(VLOOKUP(B67,AN_Commercial2023[],4,FALSE),"NA")</f>
        <v>NA</v>
      </c>
      <c r="F67" s="23" t="str">
        <f>IFERROR(VLOOKUP(B67,AN_Commercial2023[],5,FALSE),"NA")</f>
        <v>NA</v>
      </c>
      <c r="G67" s="23" t="str">
        <f>IFERROR(VLOOKUP(B67,AN_Commercial2023[],7,FALSE),"NA")</f>
        <v>NA</v>
      </c>
      <c r="H67" s="23" t="str">
        <f>IFERROR(VLOOKUP(B67,AN_Commercial2023[],8,FALSE),"NA")</f>
        <v>NA</v>
      </c>
      <c r="I67" s="23" t="str">
        <f>IFERROR(VLOOKUP(B67,AN_Commercial2023[],10,FALSE),"NA")</f>
        <v>NA</v>
      </c>
      <c r="J67" s="23" t="str">
        <f>IFERROR(VLOOKUP(B67,AN_Commercial2023[],11,FALSE),"NA")</f>
        <v>NA</v>
      </c>
      <c r="K67" s="23" t="str">
        <f>IFERROR(VLOOKUP(B67,AN_Commercial2023[],13,FALSE),"NA")</f>
        <v>NA</v>
      </c>
      <c r="L67" s="23" t="str">
        <f>IFERROR(VLOOKUP(B67,AN_Commercial2023[],14,FALSE),"NA")</f>
        <v>NA</v>
      </c>
    </row>
    <row r="68" spans="2:12">
      <c r="B68" s="62">
        <v>128</v>
      </c>
      <c r="C68" s="24" t="s">
        <v>135</v>
      </c>
      <c r="D68" s="98" t="s">
        <v>54</v>
      </c>
      <c r="E68" s="23" t="str">
        <f>IFERROR(VLOOKUP(B68,AN_Commercial2023[],4,FALSE),"NA")</f>
        <v>NA</v>
      </c>
      <c r="F68" s="23" t="str">
        <f>IFERROR(VLOOKUP(B68,AN_Commercial2023[],5,FALSE),"NA")</f>
        <v>NA</v>
      </c>
      <c r="G68" s="23" t="str">
        <f>IFERROR(VLOOKUP(B68,AN_Commercial2023[],7,FALSE),"NA")</f>
        <v>NA</v>
      </c>
      <c r="H68" s="23" t="str">
        <f>IFERROR(VLOOKUP(B68,AN_Commercial2023[],8,FALSE),"NA")</f>
        <v>NA</v>
      </c>
      <c r="I68" s="23" t="str">
        <f>IFERROR(VLOOKUP(B68,AN_Commercial2023[],10,FALSE),"NA")</f>
        <v>NA</v>
      </c>
      <c r="J68" s="23" t="str">
        <f>IFERROR(VLOOKUP(B68,AN_Commercial2023[],11,FALSE),"NA")</f>
        <v>NA</v>
      </c>
      <c r="K68" s="23" t="str">
        <f>IFERROR(VLOOKUP(B68,AN_Commercial2023[],13,FALSE),"NA")</f>
        <v>NA</v>
      </c>
      <c r="L68" s="23" t="str">
        <f>IFERROR(VLOOKUP(B68,AN_Commercial2023[],14,FALSE),"NA")</f>
        <v>NA</v>
      </c>
    </row>
    <row r="69" spans="2:12">
      <c r="B69" s="62">
        <v>129</v>
      </c>
      <c r="C69" s="24" t="s">
        <v>135</v>
      </c>
      <c r="D69" s="98" t="s">
        <v>55</v>
      </c>
      <c r="E69" s="23" t="str">
        <f>IFERROR(VLOOKUP(B69,AN_Commercial2023[],4,FALSE),"NA")</f>
        <v>NA</v>
      </c>
      <c r="F69" s="23" t="str">
        <f>IFERROR(VLOOKUP(B69,AN_Commercial2023[],5,FALSE),"NA")</f>
        <v>NA</v>
      </c>
      <c r="G69" s="23" t="str">
        <f>IFERROR(VLOOKUP(B69,AN_Commercial2023[],7,FALSE),"NA")</f>
        <v>NA</v>
      </c>
      <c r="H69" s="23" t="str">
        <f>IFERROR(VLOOKUP(B69,AN_Commercial2023[],8,FALSE),"NA")</f>
        <v>NA</v>
      </c>
      <c r="I69" s="23" t="str">
        <f>IFERROR(VLOOKUP(B69,AN_Commercial2023[],10,FALSE),"NA")</f>
        <v>NA</v>
      </c>
      <c r="J69" s="23" t="str">
        <f>IFERROR(VLOOKUP(B69,AN_Commercial2023[],11,FALSE),"NA")</f>
        <v>NA</v>
      </c>
      <c r="K69" s="23" t="str">
        <f>IFERROR(VLOOKUP(B69,AN_Commercial2023[],13,FALSE),"NA")</f>
        <v>NA</v>
      </c>
      <c r="L69" s="23" t="str">
        <f>IFERROR(VLOOKUP(B69,AN_Commercial2023[],14,FALSE),"NA")</f>
        <v>NA</v>
      </c>
    </row>
    <row r="70" spans="2:12">
      <c r="B70" s="62">
        <v>130</v>
      </c>
      <c r="C70" s="24" t="s">
        <v>135</v>
      </c>
      <c r="D70" s="98" t="s">
        <v>56</v>
      </c>
      <c r="E70" s="23" t="str">
        <f>IFERROR(VLOOKUP(B70,AN_Commercial2023[],4,FALSE),"NA")</f>
        <v>NA</v>
      </c>
      <c r="F70" s="23" t="str">
        <f>IFERROR(VLOOKUP(B70,AN_Commercial2023[],5,FALSE),"NA")</f>
        <v>NA</v>
      </c>
      <c r="G70" s="23" t="str">
        <f>IFERROR(VLOOKUP(B70,AN_Commercial2023[],7,FALSE),"NA")</f>
        <v>NA</v>
      </c>
      <c r="H70" s="23" t="str">
        <f>IFERROR(VLOOKUP(B70,AN_Commercial2023[],8,FALSE),"NA")</f>
        <v>NA</v>
      </c>
      <c r="I70" s="23" t="str">
        <f>IFERROR(VLOOKUP(B70,AN_Commercial2023[],10,FALSE),"NA")</f>
        <v>NA</v>
      </c>
      <c r="J70" s="23" t="str">
        <f>IFERROR(VLOOKUP(B70,AN_Commercial2023[],11,FALSE),"NA")</f>
        <v>NA</v>
      </c>
      <c r="K70" s="23" t="str">
        <f>IFERROR(VLOOKUP(B70,AN_Commercial2023[],13,FALSE),"NA")</f>
        <v>NA</v>
      </c>
      <c r="L70" s="23" t="str">
        <f>IFERROR(VLOOKUP(B70,AN_Commercial2023[],14,FALSE),"NA")</f>
        <v>NA</v>
      </c>
    </row>
    <row r="71" spans="2:12">
      <c r="B71" s="62">
        <v>131</v>
      </c>
      <c r="C71" s="24" t="s">
        <v>135</v>
      </c>
      <c r="D71" s="98" t="s">
        <v>57</v>
      </c>
      <c r="E71" s="23" t="str">
        <f>IFERROR(VLOOKUP(B71,AN_Commercial2023[],4,FALSE),"NA")</f>
        <v>NA</v>
      </c>
      <c r="F71" s="23" t="str">
        <f>IFERROR(VLOOKUP(B71,AN_Commercial2023[],5,FALSE),"NA")</f>
        <v>NA</v>
      </c>
      <c r="G71" s="23" t="str">
        <f>IFERROR(VLOOKUP(B71,AN_Commercial2023[],7,FALSE),"NA")</f>
        <v>NA</v>
      </c>
      <c r="H71" s="23" t="str">
        <f>IFERROR(VLOOKUP(B71,AN_Commercial2023[],8,FALSE),"NA")</f>
        <v>NA</v>
      </c>
      <c r="I71" s="23" t="str">
        <f>IFERROR(VLOOKUP(B71,AN_Commercial2023[],10,FALSE),"NA")</f>
        <v>NA</v>
      </c>
      <c r="J71" s="23" t="str">
        <f>IFERROR(VLOOKUP(B71,AN_Commercial2023[],11,FALSE),"NA")</f>
        <v>NA</v>
      </c>
      <c r="K71" s="23" t="str">
        <f>IFERROR(VLOOKUP(B71,AN_Commercial2023[],13,FALSE),"NA")</f>
        <v>NA</v>
      </c>
      <c r="L71" s="23" t="str">
        <f>IFERROR(VLOOKUP(B71,AN_Commercial2023[],14,FALSE),"NA")</f>
        <v>NA</v>
      </c>
    </row>
    <row r="72" spans="2:12">
      <c r="B72" s="64"/>
      <c r="D72" s="65"/>
    </row>
    <row r="73" spans="2:12">
      <c r="B73" s="12" t="s">
        <v>138</v>
      </c>
      <c r="C73" s="67"/>
    </row>
    <row r="74" spans="2:12">
      <c r="B74" s="11" t="s">
        <v>119</v>
      </c>
      <c r="C74" s="68"/>
    </row>
    <row r="75" spans="2:12">
      <c r="B75" s="119" t="s">
        <v>26</v>
      </c>
      <c r="C75" s="117" t="s">
        <v>133</v>
      </c>
      <c r="D75" s="117" t="s">
        <v>134</v>
      </c>
      <c r="E75" s="114">
        <v>2023</v>
      </c>
      <c r="F75" s="115"/>
    </row>
    <row r="76" spans="2:12" ht="57.95">
      <c r="B76" s="120"/>
      <c r="C76" s="118"/>
      <c r="D76" s="118"/>
      <c r="E76" s="61" t="s">
        <v>68</v>
      </c>
      <c r="F76" s="61" t="s">
        <v>124</v>
      </c>
    </row>
    <row r="77" spans="2:12" ht="29.1">
      <c r="B77" s="24">
        <v>101</v>
      </c>
      <c r="C77" s="24" t="s">
        <v>139</v>
      </c>
      <c r="D77" s="98" t="s">
        <v>28</v>
      </c>
      <c r="E77" s="7" t="str">
        <f>IFERROR(VLOOKUP(B77,AN_MA_2023[],6,FALSE),"NA")</f>
        <v>NA</v>
      </c>
      <c r="F77" s="7" t="str">
        <f>IFERROR(VLOOKUP(B77,AN_MA_2023[],9,FALSE),"NA")</f>
        <v>NA</v>
      </c>
    </row>
    <row r="78" spans="2:12">
      <c r="B78" s="24">
        <v>102</v>
      </c>
      <c r="C78" s="24" t="s">
        <v>139</v>
      </c>
      <c r="D78" s="98" t="s">
        <v>29</v>
      </c>
      <c r="E78" s="7" t="str">
        <f>IFERROR(VLOOKUP(B78,AN_MA_2023[],6,FALSE),"NA")</f>
        <v>NA</v>
      </c>
      <c r="F78" s="7" t="str">
        <f>IFERROR(VLOOKUP(B78,AN_MA_2023[],9,FALSE),"NA")</f>
        <v>NA</v>
      </c>
    </row>
    <row r="79" spans="2:12">
      <c r="B79" s="24">
        <v>103</v>
      </c>
      <c r="C79" s="24" t="s">
        <v>139</v>
      </c>
      <c r="D79" s="98" t="s">
        <v>30</v>
      </c>
      <c r="E79" s="7" t="str">
        <f>IFERROR(VLOOKUP(B79,AN_MA_2023[],6,FALSE),"NA")</f>
        <v>NA</v>
      </c>
      <c r="F79" s="7" t="str">
        <f>IFERROR(VLOOKUP(B79,AN_MA_2023[],9,FALSE),"NA")</f>
        <v>NA</v>
      </c>
    </row>
    <row r="80" spans="2:12">
      <c r="B80" s="24">
        <v>104</v>
      </c>
      <c r="C80" s="24" t="s">
        <v>139</v>
      </c>
      <c r="D80" s="98" t="s">
        <v>31</v>
      </c>
      <c r="E80" s="7" t="str">
        <f>IFERROR(VLOOKUP(B80,AN_MA_2023[],6,FALSE),"NA")</f>
        <v>NA</v>
      </c>
      <c r="F80" s="7" t="str">
        <f>IFERROR(VLOOKUP(B80,AN_MA_2023[],9,FALSE),"NA")</f>
        <v>NA</v>
      </c>
    </row>
    <row r="81" spans="2:6">
      <c r="B81" s="24">
        <v>106</v>
      </c>
      <c r="C81" s="24" t="s">
        <v>139</v>
      </c>
      <c r="D81" s="98" t="s">
        <v>33</v>
      </c>
      <c r="E81" s="7" t="str">
        <f>IFERROR(VLOOKUP(B81,AN_MA_2023[],6,FALSE),"NA")</f>
        <v>NA</v>
      </c>
      <c r="F81" s="7" t="str">
        <f>IFERROR(VLOOKUP(B81,AN_MA_2023[],9,FALSE),"NA")</f>
        <v>NA</v>
      </c>
    </row>
    <row r="82" spans="2:6" ht="29.1">
      <c r="B82" s="24">
        <v>107</v>
      </c>
      <c r="C82" s="24" t="s">
        <v>139</v>
      </c>
      <c r="D82" s="98" t="s">
        <v>34</v>
      </c>
      <c r="E82" s="7" t="str">
        <f>IFERROR(VLOOKUP(B82,AN_MA_2023[],6,FALSE),"NA")</f>
        <v>NA</v>
      </c>
      <c r="F82" s="7" t="str">
        <f>IFERROR(VLOOKUP(B82,AN_MA_2023[],9,FALSE),"NA")</f>
        <v>NA</v>
      </c>
    </row>
    <row r="83" spans="2:6" ht="43.5">
      <c r="B83" s="62">
        <v>108</v>
      </c>
      <c r="C83" s="24" t="s">
        <v>139</v>
      </c>
      <c r="D83" s="98" t="s">
        <v>35</v>
      </c>
      <c r="E83" s="7" t="str">
        <f>IFERROR(VLOOKUP(B83,AN_MA_2023[],6,FALSE),"NA")</f>
        <v>NA</v>
      </c>
      <c r="F83" s="7" t="str">
        <f>IFERROR(VLOOKUP(B83,AN_MA_2023[],9,FALSE),"NA")</f>
        <v>NA</v>
      </c>
    </row>
    <row r="84" spans="2:6" ht="43.5">
      <c r="B84" s="62">
        <v>109</v>
      </c>
      <c r="C84" s="24" t="s">
        <v>139</v>
      </c>
      <c r="D84" s="98" t="s">
        <v>36</v>
      </c>
      <c r="E84" s="7" t="str">
        <f>IFERROR(VLOOKUP(B84,AN_MA_2023[],6,FALSE),"NA")</f>
        <v>NA</v>
      </c>
      <c r="F84" s="7" t="str">
        <f>IFERROR(VLOOKUP(B84,AN_MA_2023[],9,FALSE),"NA")</f>
        <v>NA</v>
      </c>
    </row>
    <row r="85" spans="2:6">
      <c r="B85" s="62">
        <v>110</v>
      </c>
      <c r="C85" s="24" t="s">
        <v>139</v>
      </c>
      <c r="D85" s="98" t="s">
        <v>37</v>
      </c>
      <c r="E85" s="7" t="str">
        <f>IFERROR(VLOOKUP(B85,AN_MA_2023[],6,FALSE),"NA")</f>
        <v>NA</v>
      </c>
      <c r="F85" s="7" t="str">
        <f>IFERROR(VLOOKUP(B85,AN_MA_2023[],9,FALSE),"NA")</f>
        <v>NA</v>
      </c>
    </row>
    <row r="86" spans="2:6">
      <c r="B86" s="62">
        <v>112</v>
      </c>
      <c r="C86" s="24" t="s">
        <v>139</v>
      </c>
      <c r="D86" s="98" t="s">
        <v>38</v>
      </c>
      <c r="E86" s="7" t="str">
        <f>IFERROR(VLOOKUP(B86,AN_MA_2023[],6,FALSE),"NA")</f>
        <v>NA</v>
      </c>
      <c r="F86" s="7" t="str">
        <f>IFERROR(VLOOKUP(B86,AN_MA_2023[],9,FALSE),"NA")</f>
        <v>NA</v>
      </c>
    </row>
    <row r="87" spans="2:6">
      <c r="B87" s="62">
        <v>113</v>
      </c>
      <c r="C87" s="24" t="s">
        <v>139</v>
      </c>
      <c r="D87" s="98" t="s">
        <v>39</v>
      </c>
      <c r="E87" s="7" t="str">
        <f>IFERROR(VLOOKUP(B87,AN_MA_2023[],6,FALSE),"NA")</f>
        <v>NA</v>
      </c>
      <c r="F87" s="7" t="str">
        <f>IFERROR(VLOOKUP(B87,AN_MA_2023[],9,FALSE),"NA")</f>
        <v>NA</v>
      </c>
    </row>
    <row r="88" spans="2:6" ht="29.1">
      <c r="B88" s="62">
        <v>114</v>
      </c>
      <c r="C88" s="24" t="s">
        <v>139</v>
      </c>
      <c r="D88" s="98" t="s">
        <v>40</v>
      </c>
      <c r="E88" s="7" t="str">
        <f>IFERROR(VLOOKUP(B88,AN_MA_2023[],6,FALSE),"NA")</f>
        <v>NA</v>
      </c>
      <c r="F88" s="7" t="str">
        <f>IFERROR(VLOOKUP(B88,AN_MA_2023[],9,FALSE),"NA")</f>
        <v>NA</v>
      </c>
    </row>
    <row r="89" spans="2:6">
      <c r="B89" s="62">
        <v>115</v>
      </c>
      <c r="C89" s="24" t="s">
        <v>139</v>
      </c>
      <c r="D89" s="98" t="s">
        <v>41</v>
      </c>
      <c r="E89" s="7" t="str">
        <f>IFERROR(VLOOKUP(B89,AN_MA_2023[],6,FALSE),"NA")</f>
        <v>NA</v>
      </c>
      <c r="F89" s="7" t="str">
        <f>IFERROR(VLOOKUP(B89,AN_MA_2023[],9,FALSE),"NA")</f>
        <v>NA</v>
      </c>
    </row>
    <row r="90" spans="2:6">
      <c r="B90" s="62">
        <v>116</v>
      </c>
      <c r="C90" s="24" t="s">
        <v>139</v>
      </c>
      <c r="D90" s="98" t="s">
        <v>42</v>
      </c>
      <c r="E90" s="7" t="str">
        <f>IFERROR(VLOOKUP(B90,AN_MA_2023[],6,FALSE),"NA")</f>
        <v>NA</v>
      </c>
      <c r="F90" s="7" t="str">
        <f>IFERROR(VLOOKUP(B90,AN_MA_2023[],9,FALSE),"NA")</f>
        <v>NA</v>
      </c>
    </row>
    <row r="91" spans="2:6">
      <c r="B91" s="62">
        <v>117</v>
      </c>
      <c r="C91" s="24" t="s">
        <v>139</v>
      </c>
      <c r="D91" s="98" t="s">
        <v>43</v>
      </c>
      <c r="E91" s="7" t="str">
        <f>IFERROR(VLOOKUP(B91,AN_MA_2023[],6,FALSE),"NA")</f>
        <v>NA</v>
      </c>
      <c r="F91" s="7" t="str">
        <f>IFERROR(VLOOKUP(B91,AN_MA_2023[],9,FALSE),"NA")</f>
        <v>NA</v>
      </c>
    </row>
    <row r="92" spans="2:6">
      <c r="B92" s="62">
        <v>118</v>
      </c>
      <c r="C92" s="24" t="s">
        <v>139</v>
      </c>
      <c r="D92" s="98" t="s">
        <v>44</v>
      </c>
      <c r="E92" s="7" t="str">
        <f>IFERROR(VLOOKUP(B92,AN_MA_2023[],6,FALSE),"NA")</f>
        <v>NA</v>
      </c>
      <c r="F92" s="7" t="str">
        <f>IFERROR(VLOOKUP(B92,AN_MA_2023[],9,FALSE),"NA")</f>
        <v>NA</v>
      </c>
    </row>
    <row r="93" spans="2:6">
      <c r="B93" s="62">
        <v>119</v>
      </c>
      <c r="C93" s="24" t="s">
        <v>139</v>
      </c>
      <c r="D93" s="98" t="s">
        <v>45</v>
      </c>
      <c r="E93" s="7" t="str">
        <f>IFERROR(VLOOKUP(B93,AN_MA_2023[],6,FALSE),"NA")</f>
        <v>NA</v>
      </c>
      <c r="F93" s="7" t="str">
        <f>IFERROR(VLOOKUP(B93,AN_MA_2023[],9,FALSE),"NA")</f>
        <v>NA</v>
      </c>
    </row>
    <row r="94" spans="2:6">
      <c r="B94" s="62">
        <v>120</v>
      </c>
      <c r="C94" s="24" t="s">
        <v>139</v>
      </c>
      <c r="D94" s="98" t="s">
        <v>46</v>
      </c>
      <c r="E94" s="7" t="str">
        <f>IFERROR(VLOOKUP(B94,AN_MA_2023[],6,FALSE),"NA")</f>
        <v>NA</v>
      </c>
      <c r="F94" s="7" t="str">
        <f>IFERROR(VLOOKUP(B94,AN_MA_2023[],9,FALSE),"NA")</f>
        <v>NA</v>
      </c>
    </row>
    <row r="95" spans="2:6">
      <c r="B95" s="62">
        <v>121</v>
      </c>
      <c r="C95" s="24" t="s">
        <v>139</v>
      </c>
      <c r="D95" s="98" t="s">
        <v>47</v>
      </c>
      <c r="E95" s="7" t="str">
        <f>IFERROR(VLOOKUP(B95,AN_MA_2023[],6,FALSE),"NA")</f>
        <v>NA</v>
      </c>
      <c r="F95" s="7" t="str">
        <f>IFERROR(VLOOKUP(B95,AN_MA_2023[],9,FALSE),"NA")</f>
        <v>NA</v>
      </c>
    </row>
    <row r="96" spans="2:6">
      <c r="B96" s="62">
        <v>122</v>
      </c>
      <c r="C96" s="24" t="s">
        <v>139</v>
      </c>
      <c r="D96" s="98" t="s">
        <v>48</v>
      </c>
      <c r="E96" s="7" t="str">
        <f>IFERROR(VLOOKUP(B96,AN_MA_2023[],6,FALSE),"NA")</f>
        <v>NA</v>
      </c>
      <c r="F96" s="7" t="str">
        <f>IFERROR(VLOOKUP(B96,AN_MA_2023[],9,FALSE),"NA")</f>
        <v>NA</v>
      </c>
    </row>
    <row r="97" spans="2:8">
      <c r="B97" s="62">
        <v>123</v>
      </c>
      <c r="C97" s="24" t="s">
        <v>139</v>
      </c>
      <c r="D97" s="98" t="s">
        <v>49</v>
      </c>
      <c r="E97" s="7" t="str">
        <f>IFERROR(VLOOKUP(B97,AN_MA_2023[],6,FALSE),"NA")</f>
        <v>NA</v>
      </c>
      <c r="F97" s="7" t="str">
        <f>IFERROR(VLOOKUP(B97,AN_MA_2023[],9,FALSE),"NA")</f>
        <v>NA</v>
      </c>
    </row>
    <row r="98" spans="2:8">
      <c r="B98" s="62">
        <v>124</v>
      </c>
      <c r="C98" s="24" t="s">
        <v>139</v>
      </c>
      <c r="D98" s="98" t="s">
        <v>50</v>
      </c>
      <c r="E98" s="7" t="str">
        <f>IFERROR(VLOOKUP(B98,AN_MA_2023[],6,FALSE),"NA")</f>
        <v>NA</v>
      </c>
      <c r="F98" s="7" t="str">
        <f>IFERROR(VLOOKUP(B98,AN_MA_2023[],9,FALSE),"NA")</f>
        <v>NA</v>
      </c>
    </row>
    <row r="99" spans="2:8">
      <c r="B99" s="62">
        <v>125</v>
      </c>
      <c r="C99" s="24" t="s">
        <v>139</v>
      </c>
      <c r="D99" s="98" t="s">
        <v>51</v>
      </c>
      <c r="E99" s="7" t="str">
        <f>IFERROR(VLOOKUP(B99,AN_MA_2023[],6,FALSE),"NA")</f>
        <v>NA</v>
      </c>
      <c r="F99" s="7" t="str">
        <f>IFERROR(VLOOKUP(B99,AN_MA_2023[],9,FALSE),"NA")</f>
        <v>NA</v>
      </c>
    </row>
    <row r="100" spans="2:8">
      <c r="B100" s="62">
        <v>126</v>
      </c>
      <c r="C100" s="24" t="s">
        <v>139</v>
      </c>
      <c r="D100" s="98" t="s">
        <v>52</v>
      </c>
      <c r="E100" s="7" t="str">
        <f>IFERROR(VLOOKUP(B100,AN_MA_2023[],6,FALSE),"NA")</f>
        <v>NA</v>
      </c>
      <c r="F100" s="7" t="str">
        <f>IFERROR(VLOOKUP(B100,AN_MA_2023[],9,FALSE),"NA")</f>
        <v>NA</v>
      </c>
    </row>
    <row r="101" spans="2:8">
      <c r="B101" s="62">
        <v>127</v>
      </c>
      <c r="C101" s="24" t="s">
        <v>139</v>
      </c>
      <c r="D101" s="98" t="s">
        <v>53</v>
      </c>
      <c r="E101" s="7" t="str">
        <f>IFERROR(VLOOKUP(B101,AN_MA_2023[],6,FALSE),"NA")</f>
        <v>NA</v>
      </c>
      <c r="F101" s="7" t="str">
        <f>IFERROR(VLOOKUP(B101,AN_MA_2023[],9,FALSE),"NA")</f>
        <v>NA</v>
      </c>
    </row>
    <row r="102" spans="2:8">
      <c r="B102" s="62">
        <v>128</v>
      </c>
      <c r="C102" s="24" t="s">
        <v>139</v>
      </c>
      <c r="D102" s="98" t="s">
        <v>54</v>
      </c>
      <c r="E102" s="7" t="str">
        <f>IFERROR(VLOOKUP(B102,AN_MA_2023[],6,FALSE),"NA")</f>
        <v>NA</v>
      </c>
      <c r="F102" s="7" t="str">
        <f>IFERROR(VLOOKUP(B102,AN_MA_2023[],9,FALSE),"NA")</f>
        <v>NA</v>
      </c>
    </row>
    <row r="103" spans="2:8">
      <c r="B103" s="62">
        <v>129</v>
      </c>
      <c r="C103" s="24" t="s">
        <v>139</v>
      </c>
      <c r="D103" s="98" t="s">
        <v>55</v>
      </c>
      <c r="E103" s="7" t="str">
        <f>IFERROR(VLOOKUP(B103,AN_MA_2023[],6,FALSE),"NA")</f>
        <v>NA</v>
      </c>
      <c r="F103" s="7" t="str">
        <f>IFERROR(VLOOKUP(B103,AN_MA_2023[],9,FALSE),"NA")</f>
        <v>NA</v>
      </c>
    </row>
    <row r="104" spans="2:8">
      <c r="B104" s="62">
        <v>130</v>
      </c>
      <c r="C104" s="24" t="s">
        <v>139</v>
      </c>
      <c r="D104" s="98" t="s">
        <v>56</v>
      </c>
      <c r="E104" s="7" t="str">
        <f>IFERROR(VLOOKUP(B104,AN_MA_2023[],6,FALSE),"NA")</f>
        <v>NA</v>
      </c>
      <c r="F104" s="7" t="str">
        <f>IFERROR(VLOOKUP(B104,AN_MA_2023[],9,FALSE),"NA")</f>
        <v>NA</v>
      </c>
    </row>
    <row r="105" spans="2:8">
      <c r="B105" s="62">
        <v>131</v>
      </c>
      <c r="C105" s="24" t="s">
        <v>139</v>
      </c>
      <c r="D105" s="98" t="s">
        <v>57</v>
      </c>
      <c r="E105" s="7" t="str">
        <f>IFERROR(VLOOKUP(B105,AN_MA_2023[],6,FALSE),"NA")</f>
        <v>NA</v>
      </c>
      <c r="F105" s="7" t="str">
        <f>IFERROR(VLOOKUP(B105,AN_MA_2023[],9,FALSE),"NA")</f>
        <v>NA</v>
      </c>
    </row>
    <row r="107" spans="2:8">
      <c r="B107" s="12" t="s">
        <v>140</v>
      </c>
      <c r="C107" s="68"/>
    </row>
    <row r="108" spans="2:8">
      <c r="B108" s="11" t="s">
        <v>141</v>
      </c>
      <c r="C108" s="68"/>
    </row>
    <row r="109" spans="2:8">
      <c r="B109" s="119" t="s">
        <v>26</v>
      </c>
      <c r="C109" s="117" t="s">
        <v>133</v>
      </c>
      <c r="D109" s="117" t="s">
        <v>134</v>
      </c>
      <c r="E109" s="114">
        <v>2023</v>
      </c>
      <c r="F109" s="115"/>
      <c r="G109" s="115"/>
      <c r="H109" s="115"/>
    </row>
    <row r="110" spans="2:8">
      <c r="B110" s="121"/>
      <c r="C110" s="122"/>
      <c r="D110" s="122"/>
      <c r="E110" s="113" t="s">
        <v>68</v>
      </c>
      <c r="F110" s="113"/>
      <c r="G110" s="113" t="s">
        <v>124</v>
      </c>
      <c r="H110" s="113"/>
    </row>
    <row r="111" spans="2:8">
      <c r="B111" s="120"/>
      <c r="C111" s="118"/>
      <c r="D111" s="118"/>
      <c r="E111" s="61" t="s">
        <v>127</v>
      </c>
      <c r="F111" s="61" t="s">
        <v>128</v>
      </c>
      <c r="G111" s="61" t="s">
        <v>127</v>
      </c>
      <c r="H111" s="61" t="s">
        <v>128</v>
      </c>
    </row>
    <row r="112" spans="2:8" ht="29.1">
      <c r="B112" s="24">
        <v>101</v>
      </c>
      <c r="C112" s="24" t="s">
        <v>139</v>
      </c>
      <c r="D112" s="98" t="s">
        <v>28</v>
      </c>
      <c r="E112" s="23" t="str">
        <f>IFERROR(VLOOKUP(B112,AN_MA_2023[],4,FALSE),"NA")</f>
        <v>NA</v>
      </c>
      <c r="F112" s="23" t="str">
        <f>IFERROR(VLOOKUP(B112,AN_MA_2023[],5,FALSE),"NA")</f>
        <v>NA</v>
      </c>
      <c r="G112" s="23" t="str">
        <f>IFERROR(VLOOKUP(B112,AN_MA_2023[],7,FALSE),"NA")</f>
        <v>NA</v>
      </c>
      <c r="H112" s="23" t="str">
        <f>IFERROR(VLOOKUP(B112,AN_MA_2023[],8,FALSE),"NA")</f>
        <v>NA</v>
      </c>
    </row>
    <row r="113" spans="2:8">
      <c r="B113" s="24">
        <v>102</v>
      </c>
      <c r="C113" s="24" t="s">
        <v>139</v>
      </c>
      <c r="D113" s="98" t="s">
        <v>29</v>
      </c>
      <c r="E113" s="23" t="str">
        <f>IFERROR(VLOOKUP(B113,AN_MA_2023[],4,FALSE),"NA")</f>
        <v>NA</v>
      </c>
      <c r="F113" s="23" t="str">
        <f>IFERROR(VLOOKUP(B113,AN_MA_2023[],5,FALSE),"NA")</f>
        <v>NA</v>
      </c>
      <c r="G113" s="23" t="str">
        <f>IFERROR(VLOOKUP(B113,AN_MA_2023[],7,FALSE),"NA")</f>
        <v>NA</v>
      </c>
      <c r="H113" s="23" t="str">
        <f>IFERROR(VLOOKUP(B113,AN_MA_2023[],8,FALSE),"NA")</f>
        <v>NA</v>
      </c>
    </row>
    <row r="114" spans="2:8">
      <c r="B114" s="24">
        <v>103</v>
      </c>
      <c r="C114" s="24" t="s">
        <v>139</v>
      </c>
      <c r="D114" s="98" t="s">
        <v>30</v>
      </c>
      <c r="E114" s="23" t="str">
        <f>IFERROR(VLOOKUP(B114,AN_MA_2023[],4,FALSE),"NA")</f>
        <v>NA</v>
      </c>
      <c r="F114" s="23" t="str">
        <f>IFERROR(VLOOKUP(B114,AN_MA_2023[],5,FALSE),"NA")</f>
        <v>NA</v>
      </c>
      <c r="G114" s="23" t="str">
        <f>IFERROR(VLOOKUP(B114,AN_MA_2023[],7,FALSE),"NA")</f>
        <v>NA</v>
      </c>
      <c r="H114" s="23" t="str">
        <f>IFERROR(VLOOKUP(B114,AN_MA_2023[],8,FALSE),"NA")</f>
        <v>NA</v>
      </c>
    </row>
    <row r="115" spans="2:8">
      <c r="B115" s="24">
        <v>104</v>
      </c>
      <c r="C115" s="24" t="s">
        <v>139</v>
      </c>
      <c r="D115" s="98" t="s">
        <v>31</v>
      </c>
      <c r="E115" s="23" t="str">
        <f>IFERROR(VLOOKUP(B115,AN_MA_2023[],4,FALSE),"NA")</f>
        <v>NA</v>
      </c>
      <c r="F115" s="23" t="str">
        <f>IFERROR(VLOOKUP(B115,AN_MA_2023[],5,FALSE),"NA")</f>
        <v>NA</v>
      </c>
      <c r="G115" s="23" t="str">
        <f>IFERROR(VLOOKUP(B115,AN_MA_2023[],7,FALSE),"NA")</f>
        <v>NA</v>
      </c>
      <c r="H115" s="23" t="str">
        <f>IFERROR(VLOOKUP(B115,AN_MA_2023[],8,FALSE),"NA")</f>
        <v>NA</v>
      </c>
    </row>
    <row r="116" spans="2:8">
      <c r="B116" s="24">
        <v>106</v>
      </c>
      <c r="C116" s="24" t="s">
        <v>139</v>
      </c>
      <c r="D116" s="98" t="s">
        <v>33</v>
      </c>
      <c r="E116" s="23" t="str">
        <f>IFERROR(VLOOKUP(B116,AN_MA_2023[],4,FALSE),"NA")</f>
        <v>NA</v>
      </c>
      <c r="F116" s="23" t="str">
        <f>IFERROR(VLOOKUP(B116,AN_MA_2023[],5,FALSE),"NA")</f>
        <v>NA</v>
      </c>
      <c r="G116" s="23" t="str">
        <f>IFERROR(VLOOKUP(B116,AN_MA_2023[],7,FALSE),"NA")</f>
        <v>NA</v>
      </c>
      <c r="H116" s="23" t="str">
        <f>IFERROR(VLOOKUP(B116,AN_MA_2023[],8,FALSE),"NA")</f>
        <v>NA</v>
      </c>
    </row>
    <row r="117" spans="2:8" ht="29.1">
      <c r="B117" s="24">
        <v>107</v>
      </c>
      <c r="C117" s="24" t="s">
        <v>139</v>
      </c>
      <c r="D117" s="98" t="s">
        <v>34</v>
      </c>
      <c r="E117" s="23" t="str">
        <f>IFERROR(VLOOKUP(B117,AN_MA_2023[],4,FALSE),"NA")</f>
        <v>NA</v>
      </c>
      <c r="F117" s="23" t="str">
        <f>IFERROR(VLOOKUP(B117,AN_MA_2023[],5,FALSE),"NA")</f>
        <v>NA</v>
      </c>
      <c r="G117" s="23" t="str">
        <f>IFERROR(VLOOKUP(B117,AN_MA_2023[],7,FALSE),"NA")</f>
        <v>NA</v>
      </c>
      <c r="H117" s="23" t="str">
        <f>IFERROR(VLOOKUP(B117,AN_MA_2023[],8,FALSE),"NA")</f>
        <v>NA</v>
      </c>
    </row>
    <row r="118" spans="2:8" ht="43.5">
      <c r="B118" s="62">
        <v>108</v>
      </c>
      <c r="C118" s="24" t="s">
        <v>139</v>
      </c>
      <c r="D118" s="98" t="s">
        <v>35</v>
      </c>
      <c r="E118" s="23" t="str">
        <f>IFERROR(VLOOKUP(B118,AN_MA_2023[],4,FALSE),"NA")</f>
        <v>NA</v>
      </c>
      <c r="F118" s="23" t="str">
        <f>IFERROR(VLOOKUP(B118,AN_MA_2023[],5,FALSE),"NA")</f>
        <v>NA</v>
      </c>
      <c r="G118" s="23" t="str">
        <f>IFERROR(VLOOKUP(B118,AN_MA_2023[],7,FALSE),"NA")</f>
        <v>NA</v>
      </c>
      <c r="H118" s="23" t="str">
        <f>IFERROR(VLOOKUP(B118,AN_MA_2023[],8,FALSE),"NA")</f>
        <v>NA</v>
      </c>
    </row>
    <row r="119" spans="2:8" ht="43.5">
      <c r="B119" s="62">
        <v>109</v>
      </c>
      <c r="C119" s="24" t="s">
        <v>139</v>
      </c>
      <c r="D119" s="98" t="s">
        <v>36</v>
      </c>
      <c r="E119" s="23" t="str">
        <f>IFERROR(VLOOKUP(B119,AN_MA_2023[],4,FALSE),"NA")</f>
        <v>NA</v>
      </c>
      <c r="F119" s="23" t="str">
        <f>IFERROR(VLOOKUP(B119,AN_MA_2023[],5,FALSE),"NA")</f>
        <v>NA</v>
      </c>
      <c r="G119" s="23" t="str">
        <f>IFERROR(VLOOKUP(B119,AN_MA_2023[],7,FALSE),"NA")</f>
        <v>NA</v>
      </c>
      <c r="H119" s="23" t="str">
        <f>IFERROR(VLOOKUP(B119,AN_MA_2023[],8,FALSE),"NA")</f>
        <v>NA</v>
      </c>
    </row>
    <row r="120" spans="2:8">
      <c r="B120" s="62">
        <v>110</v>
      </c>
      <c r="C120" s="24" t="s">
        <v>139</v>
      </c>
      <c r="D120" s="98" t="s">
        <v>37</v>
      </c>
      <c r="E120" s="23" t="str">
        <f>IFERROR(VLOOKUP(B120,AN_MA_2023[],4,FALSE),"NA")</f>
        <v>NA</v>
      </c>
      <c r="F120" s="23" t="str">
        <f>IFERROR(VLOOKUP(B120,AN_MA_2023[],5,FALSE),"NA")</f>
        <v>NA</v>
      </c>
      <c r="G120" s="23" t="str">
        <f>IFERROR(VLOOKUP(B120,AN_MA_2023[],7,FALSE),"NA")</f>
        <v>NA</v>
      </c>
      <c r="H120" s="23" t="str">
        <f>IFERROR(VLOOKUP(B120,AN_MA_2023[],8,FALSE),"NA")</f>
        <v>NA</v>
      </c>
    </row>
    <row r="121" spans="2:8">
      <c r="B121" s="62">
        <v>112</v>
      </c>
      <c r="C121" s="24" t="s">
        <v>139</v>
      </c>
      <c r="D121" s="98" t="s">
        <v>38</v>
      </c>
      <c r="E121" s="23" t="str">
        <f>IFERROR(VLOOKUP(B121,AN_MA_2023[],4,FALSE),"NA")</f>
        <v>NA</v>
      </c>
      <c r="F121" s="23" t="str">
        <f>IFERROR(VLOOKUP(B121,AN_MA_2023[],5,FALSE),"NA")</f>
        <v>NA</v>
      </c>
      <c r="G121" s="23" t="str">
        <f>IFERROR(VLOOKUP(B121,AN_MA_2023[],7,FALSE),"NA")</f>
        <v>NA</v>
      </c>
      <c r="H121" s="23" t="str">
        <f>IFERROR(VLOOKUP(B121,AN_MA_2023[],8,FALSE),"NA")</f>
        <v>NA</v>
      </c>
    </row>
    <row r="122" spans="2:8">
      <c r="B122" s="62">
        <v>113</v>
      </c>
      <c r="C122" s="24" t="s">
        <v>139</v>
      </c>
      <c r="D122" s="98" t="s">
        <v>39</v>
      </c>
      <c r="E122" s="23" t="str">
        <f>IFERROR(VLOOKUP(B122,AN_MA_2023[],4,FALSE),"NA")</f>
        <v>NA</v>
      </c>
      <c r="F122" s="23" t="str">
        <f>IFERROR(VLOOKUP(B122,AN_MA_2023[],5,FALSE),"NA")</f>
        <v>NA</v>
      </c>
      <c r="G122" s="23" t="str">
        <f>IFERROR(VLOOKUP(B122,AN_MA_2023[],7,FALSE),"NA")</f>
        <v>NA</v>
      </c>
      <c r="H122" s="23" t="str">
        <f>IFERROR(VLOOKUP(B122,AN_MA_2023[],8,FALSE),"NA")</f>
        <v>NA</v>
      </c>
    </row>
    <row r="123" spans="2:8" ht="29.1">
      <c r="B123" s="62">
        <v>114</v>
      </c>
      <c r="C123" s="24" t="s">
        <v>139</v>
      </c>
      <c r="D123" s="98" t="s">
        <v>40</v>
      </c>
      <c r="E123" s="23" t="str">
        <f>IFERROR(VLOOKUP(B123,AN_MA_2023[],4,FALSE),"NA")</f>
        <v>NA</v>
      </c>
      <c r="F123" s="23" t="str">
        <f>IFERROR(VLOOKUP(B123,AN_MA_2023[],5,FALSE),"NA")</f>
        <v>NA</v>
      </c>
      <c r="G123" s="23" t="str">
        <f>IFERROR(VLOOKUP(B123,AN_MA_2023[],7,FALSE),"NA")</f>
        <v>NA</v>
      </c>
      <c r="H123" s="23" t="str">
        <f>IFERROR(VLOOKUP(B123,AN_MA_2023[],8,FALSE),"NA")</f>
        <v>NA</v>
      </c>
    </row>
    <row r="124" spans="2:8">
      <c r="B124" s="62">
        <v>115</v>
      </c>
      <c r="C124" s="24" t="s">
        <v>139</v>
      </c>
      <c r="D124" s="98" t="s">
        <v>41</v>
      </c>
      <c r="E124" s="23" t="str">
        <f>IFERROR(VLOOKUP(B124,AN_MA_2023[],4,FALSE),"NA")</f>
        <v>NA</v>
      </c>
      <c r="F124" s="23" t="str">
        <f>IFERROR(VLOOKUP(B124,AN_MA_2023[],5,FALSE),"NA")</f>
        <v>NA</v>
      </c>
      <c r="G124" s="23" t="str">
        <f>IFERROR(VLOOKUP(B124,AN_MA_2023[],7,FALSE),"NA")</f>
        <v>NA</v>
      </c>
      <c r="H124" s="23" t="str">
        <f>IFERROR(VLOOKUP(B124,AN_MA_2023[],8,FALSE),"NA")</f>
        <v>NA</v>
      </c>
    </row>
    <row r="125" spans="2:8">
      <c r="B125" s="62">
        <v>116</v>
      </c>
      <c r="C125" s="24" t="s">
        <v>139</v>
      </c>
      <c r="D125" s="98" t="s">
        <v>42</v>
      </c>
      <c r="E125" s="23" t="str">
        <f>IFERROR(VLOOKUP(B125,AN_MA_2023[],4,FALSE),"NA")</f>
        <v>NA</v>
      </c>
      <c r="F125" s="23" t="str">
        <f>IFERROR(VLOOKUP(B125,AN_MA_2023[],5,FALSE),"NA")</f>
        <v>NA</v>
      </c>
      <c r="G125" s="23" t="str">
        <f>IFERROR(VLOOKUP(B125,AN_MA_2023[],7,FALSE),"NA")</f>
        <v>NA</v>
      </c>
      <c r="H125" s="23" t="str">
        <f>IFERROR(VLOOKUP(B125,AN_MA_2023[],8,FALSE),"NA")</f>
        <v>NA</v>
      </c>
    </row>
    <row r="126" spans="2:8">
      <c r="B126" s="62">
        <v>117</v>
      </c>
      <c r="C126" s="24" t="s">
        <v>139</v>
      </c>
      <c r="D126" s="98" t="s">
        <v>43</v>
      </c>
      <c r="E126" s="23" t="str">
        <f>IFERROR(VLOOKUP(B126,AN_MA_2023[],4,FALSE),"NA")</f>
        <v>NA</v>
      </c>
      <c r="F126" s="23" t="str">
        <f>IFERROR(VLOOKUP(B126,AN_MA_2023[],5,FALSE),"NA")</f>
        <v>NA</v>
      </c>
      <c r="G126" s="23" t="str">
        <f>IFERROR(VLOOKUP(B126,AN_MA_2023[],7,FALSE),"NA")</f>
        <v>NA</v>
      </c>
      <c r="H126" s="23" t="str">
        <f>IFERROR(VLOOKUP(B126,AN_MA_2023[],8,FALSE),"NA")</f>
        <v>NA</v>
      </c>
    </row>
    <row r="127" spans="2:8">
      <c r="B127" s="62">
        <v>118</v>
      </c>
      <c r="C127" s="24" t="s">
        <v>139</v>
      </c>
      <c r="D127" s="98" t="s">
        <v>44</v>
      </c>
      <c r="E127" s="23" t="str">
        <f>IFERROR(VLOOKUP(B127,AN_MA_2023[],4,FALSE),"NA")</f>
        <v>NA</v>
      </c>
      <c r="F127" s="23" t="str">
        <f>IFERROR(VLOOKUP(B127,AN_MA_2023[],5,FALSE),"NA")</f>
        <v>NA</v>
      </c>
      <c r="G127" s="23" t="str">
        <f>IFERROR(VLOOKUP(B127,AN_MA_2023[],7,FALSE),"NA")</f>
        <v>NA</v>
      </c>
      <c r="H127" s="23" t="str">
        <f>IFERROR(VLOOKUP(B127,AN_MA_2023[],8,FALSE),"NA")</f>
        <v>NA</v>
      </c>
    </row>
    <row r="128" spans="2:8">
      <c r="B128" s="62">
        <v>119</v>
      </c>
      <c r="C128" s="24" t="s">
        <v>139</v>
      </c>
      <c r="D128" s="98" t="s">
        <v>45</v>
      </c>
      <c r="E128" s="23" t="str">
        <f>IFERROR(VLOOKUP(B128,AN_MA_2023[],4,FALSE),"NA")</f>
        <v>NA</v>
      </c>
      <c r="F128" s="23" t="str">
        <f>IFERROR(VLOOKUP(B128,AN_MA_2023[],5,FALSE),"NA")</f>
        <v>NA</v>
      </c>
      <c r="G128" s="23" t="str">
        <f>IFERROR(VLOOKUP(B128,AN_MA_2023[],7,FALSE),"NA")</f>
        <v>NA</v>
      </c>
      <c r="H128" s="23" t="str">
        <f>IFERROR(VLOOKUP(B128,AN_MA_2023[],8,FALSE),"NA")</f>
        <v>NA</v>
      </c>
    </row>
    <row r="129" spans="2:8">
      <c r="B129" s="62">
        <v>120</v>
      </c>
      <c r="C129" s="24" t="s">
        <v>139</v>
      </c>
      <c r="D129" s="98" t="s">
        <v>46</v>
      </c>
      <c r="E129" s="23" t="str">
        <f>IFERROR(VLOOKUP(B129,AN_MA_2023[],4,FALSE),"NA")</f>
        <v>NA</v>
      </c>
      <c r="F129" s="23" t="str">
        <f>IFERROR(VLOOKUP(B129,AN_MA_2023[],5,FALSE),"NA")</f>
        <v>NA</v>
      </c>
      <c r="G129" s="23" t="str">
        <f>IFERROR(VLOOKUP(B129,AN_MA_2023[],7,FALSE),"NA")</f>
        <v>NA</v>
      </c>
      <c r="H129" s="23" t="str">
        <f>IFERROR(VLOOKUP(B129,AN_MA_2023[],8,FALSE),"NA")</f>
        <v>NA</v>
      </c>
    </row>
    <row r="130" spans="2:8">
      <c r="B130" s="62">
        <v>121</v>
      </c>
      <c r="C130" s="24" t="s">
        <v>139</v>
      </c>
      <c r="D130" s="98" t="s">
        <v>47</v>
      </c>
      <c r="E130" s="23" t="str">
        <f>IFERROR(VLOOKUP(B130,AN_MA_2023[],4,FALSE),"NA")</f>
        <v>NA</v>
      </c>
      <c r="F130" s="23" t="str">
        <f>IFERROR(VLOOKUP(B130,AN_MA_2023[],5,FALSE),"NA")</f>
        <v>NA</v>
      </c>
      <c r="G130" s="23" t="str">
        <f>IFERROR(VLOOKUP(B130,AN_MA_2023[],7,FALSE),"NA")</f>
        <v>NA</v>
      </c>
      <c r="H130" s="23" t="str">
        <f>IFERROR(VLOOKUP(B130,AN_MA_2023[],8,FALSE),"NA")</f>
        <v>NA</v>
      </c>
    </row>
    <row r="131" spans="2:8">
      <c r="B131" s="62">
        <v>122</v>
      </c>
      <c r="C131" s="24" t="s">
        <v>139</v>
      </c>
      <c r="D131" s="98" t="s">
        <v>48</v>
      </c>
      <c r="E131" s="23" t="str">
        <f>IFERROR(VLOOKUP(B131,AN_MA_2023[],4,FALSE),"NA")</f>
        <v>NA</v>
      </c>
      <c r="F131" s="23" t="str">
        <f>IFERROR(VLOOKUP(B131,AN_MA_2023[],5,FALSE),"NA")</f>
        <v>NA</v>
      </c>
      <c r="G131" s="23" t="str">
        <f>IFERROR(VLOOKUP(B131,AN_MA_2023[],7,FALSE),"NA")</f>
        <v>NA</v>
      </c>
      <c r="H131" s="23" t="str">
        <f>IFERROR(VLOOKUP(B131,AN_MA_2023[],8,FALSE),"NA")</f>
        <v>NA</v>
      </c>
    </row>
    <row r="132" spans="2:8">
      <c r="B132" s="62">
        <v>123</v>
      </c>
      <c r="C132" s="24" t="s">
        <v>139</v>
      </c>
      <c r="D132" s="98" t="s">
        <v>49</v>
      </c>
      <c r="E132" s="23" t="str">
        <f>IFERROR(VLOOKUP(B132,AN_MA_2023[],4,FALSE),"NA")</f>
        <v>NA</v>
      </c>
      <c r="F132" s="23" t="str">
        <f>IFERROR(VLOOKUP(B132,AN_MA_2023[],5,FALSE),"NA")</f>
        <v>NA</v>
      </c>
      <c r="G132" s="23" t="str">
        <f>IFERROR(VLOOKUP(B132,AN_MA_2023[],7,FALSE),"NA")</f>
        <v>NA</v>
      </c>
      <c r="H132" s="23" t="str">
        <f>IFERROR(VLOOKUP(B132,AN_MA_2023[],8,FALSE),"NA")</f>
        <v>NA</v>
      </c>
    </row>
    <row r="133" spans="2:8">
      <c r="B133" s="62">
        <v>124</v>
      </c>
      <c r="C133" s="24" t="s">
        <v>139</v>
      </c>
      <c r="D133" s="98" t="s">
        <v>50</v>
      </c>
      <c r="E133" s="23" t="str">
        <f>IFERROR(VLOOKUP(B133,AN_MA_2023[],4,FALSE),"NA")</f>
        <v>NA</v>
      </c>
      <c r="F133" s="23" t="str">
        <f>IFERROR(VLOOKUP(B133,AN_MA_2023[],5,FALSE),"NA")</f>
        <v>NA</v>
      </c>
      <c r="G133" s="23" t="str">
        <f>IFERROR(VLOOKUP(B133,AN_MA_2023[],7,FALSE),"NA")</f>
        <v>NA</v>
      </c>
      <c r="H133" s="23" t="str">
        <f>IFERROR(VLOOKUP(B133,AN_MA_2023[],8,FALSE),"NA")</f>
        <v>NA</v>
      </c>
    </row>
    <row r="134" spans="2:8">
      <c r="B134" s="62">
        <v>125</v>
      </c>
      <c r="C134" s="24" t="s">
        <v>139</v>
      </c>
      <c r="D134" s="98" t="s">
        <v>51</v>
      </c>
      <c r="E134" s="23" t="str">
        <f>IFERROR(VLOOKUP(B134,AN_MA_2023[],4,FALSE),"NA")</f>
        <v>NA</v>
      </c>
      <c r="F134" s="23" t="str">
        <f>IFERROR(VLOOKUP(B134,AN_MA_2023[],5,FALSE),"NA")</f>
        <v>NA</v>
      </c>
      <c r="G134" s="23" t="str">
        <f>IFERROR(VLOOKUP(B134,AN_MA_2023[],7,FALSE),"NA")</f>
        <v>NA</v>
      </c>
      <c r="H134" s="23" t="str">
        <f>IFERROR(VLOOKUP(B134,AN_MA_2023[],8,FALSE),"NA")</f>
        <v>NA</v>
      </c>
    </row>
    <row r="135" spans="2:8">
      <c r="B135" s="62">
        <v>126</v>
      </c>
      <c r="C135" s="24" t="s">
        <v>139</v>
      </c>
      <c r="D135" s="98" t="s">
        <v>52</v>
      </c>
      <c r="E135" s="23" t="str">
        <f>IFERROR(VLOOKUP(B135,AN_MA_2023[],4,FALSE),"NA")</f>
        <v>NA</v>
      </c>
      <c r="F135" s="23" t="str">
        <f>IFERROR(VLOOKUP(B135,AN_MA_2023[],5,FALSE),"NA")</f>
        <v>NA</v>
      </c>
      <c r="G135" s="23" t="str">
        <f>IFERROR(VLOOKUP(B135,AN_MA_2023[],7,FALSE),"NA")</f>
        <v>NA</v>
      </c>
      <c r="H135" s="23" t="str">
        <f>IFERROR(VLOOKUP(B135,AN_MA_2023[],8,FALSE),"NA")</f>
        <v>NA</v>
      </c>
    </row>
    <row r="136" spans="2:8">
      <c r="B136" s="62">
        <v>127</v>
      </c>
      <c r="C136" s="24" t="s">
        <v>139</v>
      </c>
      <c r="D136" s="98" t="s">
        <v>53</v>
      </c>
      <c r="E136" s="23" t="str">
        <f>IFERROR(VLOOKUP(B136,AN_MA_2023[],4,FALSE),"NA")</f>
        <v>NA</v>
      </c>
      <c r="F136" s="23" t="str">
        <f>IFERROR(VLOOKUP(B136,AN_MA_2023[],5,FALSE),"NA")</f>
        <v>NA</v>
      </c>
      <c r="G136" s="23" t="str">
        <f>IFERROR(VLOOKUP(B136,AN_MA_2023[],7,FALSE),"NA")</f>
        <v>NA</v>
      </c>
      <c r="H136" s="23" t="str">
        <f>IFERROR(VLOOKUP(B136,AN_MA_2023[],8,FALSE),"NA")</f>
        <v>NA</v>
      </c>
    </row>
    <row r="137" spans="2:8">
      <c r="B137" s="62">
        <v>128</v>
      </c>
      <c r="C137" s="24" t="s">
        <v>139</v>
      </c>
      <c r="D137" s="98" t="s">
        <v>54</v>
      </c>
      <c r="E137" s="23" t="str">
        <f>IFERROR(VLOOKUP(B137,AN_MA_2023[],4,FALSE),"NA")</f>
        <v>NA</v>
      </c>
      <c r="F137" s="23" t="str">
        <f>IFERROR(VLOOKUP(B137,AN_MA_2023[],5,FALSE),"NA")</f>
        <v>NA</v>
      </c>
      <c r="G137" s="23" t="str">
        <f>IFERROR(VLOOKUP(B137,AN_MA_2023[],7,FALSE),"NA")</f>
        <v>NA</v>
      </c>
      <c r="H137" s="23" t="str">
        <f>IFERROR(VLOOKUP(B137,AN_MA_2023[],8,FALSE),"NA")</f>
        <v>NA</v>
      </c>
    </row>
    <row r="138" spans="2:8">
      <c r="B138" s="62">
        <v>129</v>
      </c>
      <c r="C138" s="24" t="s">
        <v>139</v>
      </c>
      <c r="D138" s="98" t="s">
        <v>55</v>
      </c>
      <c r="E138" s="23" t="str">
        <f>IFERROR(VLOOKUP(B138,AN_MA_2023[],4,FALSE),"NA")</f>
        <v>NA</v>
      </c>
      <c r="F138" s="23" t="str">
        <f>IFERROR(VLOOKUP(B138,AN_MA_2023[],5,FALSE),"NA")</f>
        <v>NA</v>
      </c>
      <c r="G138" s="23" t="str">
        <f>IFERROR(VLOOKUP(B138,AN_MA_2023[],7,FALSE),"NA")</f>
        <v>NA</v>
      </c>
      <c r="H138" s="23" t="str">
        <f>IFERROR(VLOOKUP(B138,AN_MA_2023[],8,FALSE),"NA")</f>
        <v>NA</v>
      </c>
    </row>
    <row r="139" spans="2:8">
      <c r="B139" s="62">
        <v>130</v>
      </c>
      <c r="C139" s="24" t="s">
        <v>139</v>
      </c>
      <c r="D139" s="98" t="s">
        <v>56</v>
      </c>
      <c r="E139" s="23" t="str">
        <f>IFERROR(VLOOKUP(B139,AN_MA_2023[],4,FALSE),"NA")</f>
        <v>NA</v>
      </c>
      <c r="F139" s="23" t="str">
        <f>IFERROR(VLOOKUP(B139,AN_MA_2023[],5,FALSE),"NA")</f>
        <v>NA</v>
      </c>
      <c r="G139" s="23" t="str">
        <f>IFERROR(VLOOKUP(B139,AN_MA_2023[],7,FALSE),"NA")</f>
        <v>NA</v>
      </c>
      <c r="H139" s="23" t="str">
        <f>IFERROR(VLOOKUP(B139,AN_MA_2023[],8,FALSE),"NA")</f>
        <v>NA</v>
      </c>
    </row>
    <row r="140" spans="2:8">
      <c r="B140" s="62">
        <v>131</v>
      </c>
      <c r="C140" s="24" t="s">
        <v>139</v>
      </c>
      <c r="D140" s="98" t="s">
        <v>57</v>
      </c>
      <c r="E140" s="23" t="str">
        <f>IFERROR(VLOOKUP(B140,AN_MA_2023[],4,FALSE),"NA")</f>
        <v>NA</v>
      </c>
      <c r="F140" s="23" t="str">
        <f>IFERROR(VLOOKUP(B140,AN_MA_2023[],5,FALSE),"NA")</f>
        <v>NA</v>
      </c>
      <c r="G140" s="23" t="str">
        <f>IFERROR(VLOOKUP(B140,AN_MA_2023[],7,FALSE),"NA")</f>
        <v>NA</v>
      </c>
      <c r="H140" s="23" t="str">
        <f>IFERROR(VLOOKUP(B140,AN_MA_2023[],8,FALSE),"NA")</f>
        <v>NA</v>
      </c>
    </row>
  </sheetData>
  <sheetProtection algorithmName="SHA-512" hashValue="rYEHti3PicT6pYykXS1+nmizDtfQvh84MICvvyBrTT08D3/SRzseWBImJSzPPg2S/muYB7+uG+Ycl0kCouE+fg==" saltValue="lH30/xXIH0daVkD3yT/1bg==" spinCount="100000" sheet="1" objects="1" scenarios="1"/>
  <mergeCells count="23">
    <mergeCell ref="K41:L41"/>
    <mergeCell ref="E41:F41"/>
    <mergeCell ref="I41:J41"/>
    <mergeCell ref="E6:H6"/>
    <mergeCell ref="B6:B7"/>
    <mergeCell ref="C6:C7"/>
    <mergeCell ref="D6:D7"/>
    <mergeCell ref="B40:B42"/>
    <mergeCell ref="C40:C42"/>
    <mergeCell ref="D40:D42"/>
    <mergeCell ref="E40:L40"/>
    <mergeCell ref="G41:H41"/>
    <mergeCell ref="G110:H110"/>
    <mergeCell ref="E109:H109"/>
    <mergeCell ref="B2:H2"/>
    <mergeCell ref="C75:C76"/>
    <mergeCell ref="D75:D76"/>
    <mergeCell ref="E75:F75"/>
    <mergeCell ref="B75:B76"/>
    <mergeCell ref="B109:B111"/>
    <mergeCell ref="C109:C111"/>
    <mergeCell ref="D109:D111"/>
    <mergeCell ref="E110:F110"/>
  </mergeCells>
  <conditionalFormatting sqref="E77:F105">
    <cfRule type="containsText" dxfId="5" priority="1" operator="containsText" text="NA">
      <formula>NOT(ISERROR(SEARCH("NA",E77)))</formula>
    </cfRule>
  </conditionalFormatting>
  <conditionalFormatting sqref="E8:G36 E77:E105 E43:L71 E112:H140">
    <cfRule type="cellIs" dxfId="4" priority="19" operator="lessThan">
      <formula>0.4</formula>
    </cfRule>
  </conditionalFormatting>
  <conditionalFormatting sqref="E8:H36">
    <cfRule type="containsText" dxfId="3" priority="5" operator="containsText" text="NA">
      <formula>NOT(ISERROR(SEARCH("NA",E8)))</formula>
    </cfRule>
  </conditionalFormatting>
  <conditionalFormatting sqref="E43:L71 E112:H140">
    <cfRule type="cellIs" dxfId="2" priority="15" operator="lessThan">
      <formula>30</formula>
    </cfRule>
  </conditionalFormatting>
  <conditionalFormatting sqref="F77:F105">
    <cfRule type="cellIs" dxfId="1" priority="2" operator="greaterThan">
      <formula>0.6</formula>
    </cfRule>
  </conditionalFormatting>
  <conditionalFormatting sqref="H8:H36">
    <cfRule type="cellIs" dxfId="0" priority="6" operator="greaterThan">
      <formula>0.6</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29a8555-db37-4257-91ea-e6d336cdedf2" xsi:nil="true"/>
    <lcf76f155ced4ddcb4097134ff3c332f xmlns="3ca2d690-4b65-48b8-b367-984c1bbb45d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026CC1A160F2C4E953D5C17456E6333" ma:contentTypeVersion="16" ma:contentTypeDescription="Create a new document." ma:contentTypeScope="" ma:versionID="01bc4b30ec15f9e2754d2b0f6337cf84">
  <xsd:schema xmlns:xsd="http://www.w3.org/2001/XMLSchema" xmlns:xs="http://www.w3.org/2001/XMLSchema" xmlns:p="http://schemas.microsoft.com/office/2006/metadata/properties" xmlns:ns2="3ca2d690-4b65-48b8-b367-984c1bbb45de" xmlns:ns3="d29a8555-db37-4257-91ea-e6d336cdedf2" targetNamespace="http://schemas.microsoft.com/office/2006/metadata/properties" ma:root="true" ma:fieldsID="91d4340abb10c46f6a1c76810111431e" ns2:_="" ns3:_="">
    <xsd:import namespace="3ca2d690-4b65-48b8-b367-984c1bbb45de"/>
    <xsd:import namespace="d29a8555-db37-4257-91ea-e6d336cdedf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DateTake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a2d690-4b65-48b8-b367-984c1bbb45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64c4022-8a08-492a-8fd9-63f32d90377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DateTaken" ma:index="21" nillable="true" ma:displayName="MediaServiceDateTaken" ma:hidden="true" ma:internalName="MediaServiceDateTake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9a8555-db37-4257-91ea-e6d336cdedf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20fe0fe-7f6e-40d9-b998-99db2d565673}" ma:internalName="TaxCatchAll" ma:showField="CatchAllData" ma:web="d29a8555-db37-4257-91ea-e6d336cdedf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72A49E-AB77-47B7-8B70-EC8E9D7D7B03}"/>
</file>

<file path=customXml/itemProps2.xml><?xml version="1.0" encoding="utf-8"?>
<ds:datastoreItem xmlns:ds="http://schemas.openxmlformats.org/officeDocument/2006/customXml" ds:itemID="{CA0DDC61-2346-4601-8BF8-55191E74FCDB}"/>
</file>

<file path=customXml/itemProps3.xml><?xml version="1.0" encoding="utf-8"?>
<ds:datastoreItem xmlns:ds="http://schemas.openxmlformats.org/officeDocument/2006/customXml" ds:itemID="{110FCA2E-AB13-4AA6-900B-6417B0BFA3C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Grace Flaherty</dc:creator>
  <cp:keywords/>
  <dc:description/>
  <cp:lastModifiedBy/>
  <cp:revision/>
  <dcterms:created xsi:type="dcterms:W3CDTF">2022-02-08T18:13:40Z</dcterms:created>
  <dcterms:modified xsi:type="dcterms:W3CDTF">2024-06-18T18:32:51Z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0x0101006026CC1A160F2C4E953D5C17456E6333</vt:lpwstr>
  </property>
  <property fmtid="{D5CDD505-2E9C-101B-9397-08002B2CF9AE}" pid="3" name="MediaServiceImageTags">
    <vt:lpwstr/>
  </property>
</Properties>
</file>