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ctgovexec.sharepoint.com/sites/DEEPEnergyTechPolicy/BTD/Building  Transportation Documents/GreenerGov/Programs, Data, &amp; Policy Research/Lead By Example (LBE)/Application materials/"/>
    </mc:Choice>
  </mc:AlternateContent>
  <xr:revisionPtr revIDLastSave="1" documentId="8_{86D76095-873E-4366-8A77-7B157D26333B}" xr6:coauthVersionLast="47" xr6:coauthVersionMax="47" xr10:uidLastSave="{1B708E70-33D6-422F-8425-C25001E4455D}"/>
  <bookViews>
    <workbookView xWindow="-38520" yWindow="60" windowWidth="38640" windowHeight="21120" xr2:uid="{00000000-000D-0000-FFFF-FFFF00000000}"/>
  </bookViews>
  <sheets>
    <sheet name="Summary Information" sheetId="9" r:id="rId1"/>
    <sheet name="Budget " sheetId="5" r:id="rId2"/>
    <sheet name="Savings &amp; Emission Calculation" sheetId="8" r:id="rId3"/>
    <sheet name="Answer Choices" sheetId="7" state="hidden" r:id="rId4"/>
  </sheets>
  <definedNames>
    <definedName name="_xlnm._FilterDatabase" localSheetId="3" hidden="1">'Answer Choices'!$B$12:$B$31</definedName>
    <definedName name="_xlnm._FilterDatabase" localSheetId="1" hidden="1">'Budget '!$A$1:$P$105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4" i="9" l="1"/>
  <c r="C17" i="8"/>
  <c r="H96" i="5"/>
  <c r="G45" i="5"/>
  <c r="L56" i="9"/>
  <c r="L53" i="9"/>
  <c r="L50" i="9"/>
  <c r="B21" i="8"/>
  <c r="C21" i="8" s="1"/>
  <c r="G39" i="5"/>
  <c r="G48" i="5"/>
  <c r="G47" i="5"/>
  <c r="G46" i="5"/>
  <c r="G44" i="5"/>
  <c r="G43" i="5"/>
  <c r="G42" i="5"/>
  <c r="G41" i="5"/>
  <c r="G40" i="5"/>
  <c r="G38" i="5"/>
  <c r="D14" i="8"/>
  <c r="E21" i="8"/>
  <c r="D21" i="8"/>
  <c r="B62" i="9"/>
  <c r="H98" i="5"/>
  <c r="F24" i="5"/>
  <c r="F29" i="5"/>
  <c r="F28" i="5"/>
  <c r="F27" i="5"/>
  <c r="F26" i="5"/>
  <c r="G11" i="8"/>
  <c r="B44" i="9" s="1"/>
  <c r="F11" i="8"/>
  <c r="B56" i="9" s="1"/>
  <c r="E11" i="8"/>
  <c r="B53" i="9" s="1"/>
  <c r="D11" i="8"/>
  <c r="B50" i="9" s="1"/>
  <c r="L11" i="8" l="1"/>
  <c r="F90" i="5"/>
  <c r="E27" i="8" s="1"/>
  <c r="E90" i="5"/>
  <c r="D27" i="8" s="1"/>
  <c r="D90" i="5"/>
  <c r="G76" i="5"/>
  <c r="E24" i="8" s="1"/>
  <c r="F76" i="5"/>
  <c r="D24" i="8" s="1"/>
  <c r="E76" i="5"/>
  <c r="I48" i="5"/>
  <c r="E17" i="8" s="1"/>
  <c r="H48" i="5"/>
  <c r="E62" i="5"/>
  <c r="F62" i="5"/>
  <c r="G62" i="5"/>
  <c r="K34" i="5"/>
  <c r="J34" i="5"/>
  <c r="M20" i="5"/>
  <c r="L14" i="8" s="1"/>
  <c r="L20" i="5"/>
  <c r="K14" i="8" s="1"/>
  <c r="K20" i="5"/>
  <c r="H14" i="8" s="1"/>
  <c r="J20" i="5"/>
  <c r="G14" i="8" s="1"/>
  <c r="I20" i="5"/>
  <c r="F14" i="8" s="1"/>
  <c r="H20" i="5"/>
  <c r="E14" i="8" s="1"/>
  <c r="G20" i="5"/>
  <c r="F20" i="5"/>
  <c r="C14" i="8" s="1"/>
  <c r="E20" i="5"/>
  <c r="B14" i="8" s="1"/>
  <c r="D17" i="8" l="1"/>
  <c r="I14" i="8"/>
  <c r="J14" i="8" s="1"/>
  <c r="L47" i="9" s="1"/>
  <c r="B24" i="8"/>
  <c r="C24" i="8" s="1"/>
  <c r="B27" i="8"/>
  <c r="C27" i="8" s="1"/>
  <c r="H93" i="5"/>
  <c r="H97" i="5"/>
  <c r="L41" i="9" s="1"/>
  <c r="B11" i="8" l="1"/>
  <c r="B47" i="9" s="1"/>
  <c r="J11" i="8"/>
  <c r="B41" i="9" s="1"/>
  <c r="H11" i="8"/>
  <c r="B32" i="9" s="1"/>
  <c r="H94" i="5"/>
  <c r="H95" i="5" s="1"/>
  <c r="H33" i="5"/>
  <c r="H32" i="5"/>
  <c r="H31" i="5"/>
  <c r="H30" i="5"/>
  <c r="H29" i="5"/>
  <c r="H28" i="5"/>
  <c r="H27" i="5"/>
  <c r="H26" i="5"/>
  <c r="H25" i="5"/>
  <c r="H24" i="5"/>
  <c r="G33" i="5"/>
  <c r="G31" i="5"/>
  <c r="G32" i="5"/>
  <c r="G30" i="5"/>
  <c r="G29" i="5"/>
  <c r="G28" i="5"/>
  <c r="G27" i="5"/>
  <c r="G26" i="5"/>
  <c r="G25" i="5"/>
  <c r="G24" i="5"/>
  <c r="F33" i="5"/>
  <c r="F32" i="5"/>
  <c r="F31" i="5"/>
  <c r="F30" i="5"/>
  <c r="F25" i="5"/>
  <c r="I33" i="5" l="1"/>
  <c r="I26" i="5"/>
  <c r="I25" i="5"/>
  <c r="K11" i="8"/>
  <c r="B37" i="9"/>
  <c r="I30" i="5"/>
  <c r="I27" i="5"/>
  <c r="I29" i="5"/>
  <c r="I31" i="5"/>
  <c r="I28" i="5"/>
  <c r="I24" i="5"/>
  <c r="I32" i="5"/>
  <c r="I34" i="5" l="1"/>
  <c r="B17" i="8" s="1"/>
  <c r="L37" i="9"/>
  <c r="I11" i="8"/>
  <c r="D21" i="7"/>
  <c r="D20" i="7"/>
  <c r="D19" i="7"/>
  <c r="C11" i="8" l="1"/>
  <c r="L59" i="9"/>
  <c r="B59" i="9" l="1"/>
  <c r="B23" i="9"/>
</calcChain>
</file>

<file path=xl/sharedStrings.xml><?xml version="1.0" encoding="utf-8"?>
<sst xmlns="http://schemas.openxmlformats.org/spreadsheetml/2006/main" count="276" uniqueCount="192">
  <si>
    <t xml:space="preserve">Lead By Example - Budget Form </t>
  </si>
  <si>
    <t xml:space="preserve">Smart Technology </t>
  </si>
  <si>
    <t>Subtotal of Project Costs</t>
  </si>
  <si>
    <t>Contingency (10%)</t>
  </si>
  <si>
    <t>Total Project Costs</t>
  </si>
  <si>
    <t xml:space="preserve">Energy Audit </t>
  </si>
  <si>
    <t xml:space="preserve">HVAC Upgrades </t>
  </si>
  <si>
    <t xml:space="preserve">Lighting Upgrades </t>
  </si>
  <si>
    <t xml:space="preserve">Insulation </t>
  </si>
  <si>
    <t>Measure 1</t>
  </si>
  <si>
    <t xml:space="preserve"> </t>
  </si>
  <si>
    <t>Measure 3</t>
  </si>
  <si>
    <t>Measure 4</t>
  </si>
  <si>
    <t>Measure 5</t>
  </si>
  <si>
    <t>Measure 2</t>
  </si>
  <si>
    <t>Measure 6</t>
  </si>
  <si>
    <t>Measure 7</t>
  </si>
  <si>
    <t>Measure 8</t>
  </si>
  <si>
    <t>Measure 9</t>
  </si>
  <si>
    <t xml:space="preserve">Measure 10 </t>
  </si>
  <si>
    <t>Appliance Upgrades</t>
  </si>
  <si>
    <t xml:space="preserve">Transportation </t>
  </si>
  <si>
    <t xml:space="preserve">Geothermal </t>
  </si>
  <si>
    <t xml:space="preserve">Battery Storage </t>
  </si>
  <si>
    <t>Window Replacement/Upgrades</t>
  </si>
  <si>
    <t xml:space="preserve">Agency </t>
  </si>
  <si>
    <t>Project Name</t>
  </si>
  <si>
    <t xml:space="preserve">Other </t>
  </si>
  <si>
    <t xml:space="preserve">Estimated Measure Life Expectancy (years) </t>
  </si>
  <si>
    <t xml:space="preserve"> Measure #</t>
  </si>
  <si>
    <t>Estimated Annual Electric Savings (kWh)</t>
  </si>
  <si>
    <t>Estimated Annual Natural Gas Savings (CCF)</t>
  </si>
  <si>
    <t>Estimated Annual Fuel Oil Savings (Gallons)</t>
  </si>
  <si>
    <t xml:space="preserve">Estimated Annual Propane Savings (Gallons) </t>
  </si>
  <si>
    <t xml:space="preserve">Estimated Annual Water Savings (Gallons) </t>
  </si>
  <si>
    <t xml:space="preserve">Estimated Annual Cost Savings ($) </t>
  </si>
  <si>
    <t>Estimated Measure Cost ($)</t>
  </si>
  <si>
    <t xml:space="preserve">Estimated Annual Hot Water Savings (MMBTU) </t>
  </si>
  <si>
    <r>
      <t xml:space="preserve">Energy Efficiency Measure </t>
    </r>
    <r>
      <rPr>
        <i/>
        <sz val="12"/>
        <rFont val="Calibri"/>
        <family val="2"/>
        <scheme val="minor"/>
      </rPr>
      <t>(select form drop down menu)</t>
    </r>
  </si>
  <si>
    <t xml:space="preserve">Measure Description  </t>
  </si>
  <si>
    <t>Project Payback (years)</t>
  </si>
  <si>
    <t xml:space="preserve">Fuel Cell Installation </t>
  </si>
  <si>
    <t>Heat Pump</t>
  </si>
  <si>
    <t xml:space="preserve">Estimated Waste Savings (Tons) </t>
  </si>
  <si>
    <t>Location/Address</t>
  </si>
  <si>
    <t>Total Annual Cost savings ($)</t>
  </si>
  <si>
    <t>Estimated Annual Natural Gas Savings (MMBTU)</t>
  </si>
  <si>
    <t>Estimated Annual Fuel Oil Savings (MMBTU)</t>
  </si>
  <si>
    <t xml:space="preserve">Estimated Annual Propane Savings (MMBTU) </t>
  </si>
  <si>
    <t>The following fields will automatically populate</t>
  </si>
  <si>
    <t>Estimated Annual Chilled Water Savings (MMBTU)</t>
  </si>
  <si>
    <t>Estimated Annual Diesel Savings (MMBTU)</t>
  </si>
  <si>
    <t xml:space="preserve">Waste Reduction </t>
  </si>
  <si>
    <t xml:space="preserve">Square Footage Reduction </t>
  </si>
  <si>
    <t xml:space="preserve">Water Conservation </t>
  </si>
  <si>
    <t>Estimated Annual Chilled Water Savings (Ton Hours)</t>
  </si>
  <si>
    <r>
      <t>The project must contribute to at least one of the following</t>
    </r>
    <r>
      <rPr>
        <sz val="11"/>
        <color rgb="FF000000"/>
        <rFont val="Calibri"/>
        <family val="2"/>
        <scheme val="minor"/>
      </rPr>
      <t>:</t>
    </r>
    <r>
      <rPr>
        <sz val="11"/>
        <color theme="1"/>
        <rFont val="Calibri"/>
        <family val="2"/>
        <scheme val="minor"/>
      </rPr>
      <t xml:space="preserve">   </t>
    </r>
  </si>
  <si>
    <t xml:space="preserve">The project leads to GHG reductions  </t>
  </si>
  <si>
    <t xml:space="preserve">The project contributes to a reduction in water consumption.   </t>
  </si>
  <si>
    <t xml:space="preserve">The project leads to a reduction in waste generation  </t>
  </si>
  <si>
    <t xml:space="preserve">The project leads to a divestment of building square footage.  </t>
  </si>
  <si>
    <t xml:space="preserve">The project increases kW DC solar capacity </t>
  </si>
  <si>
    <t xml:space="preserve">The project supports the implementation of zero emission light-duty state vehicles.   </t>
  </si>
  <si>
    <t>The project results in no increases in operating costs for the agency.</t>
  </si>
  <si>
    <t>Environmental impact</t>
  </si>
  <si>
    <t xml:space="preserve">Project plan  </t>
  </si>
  <si>
    <t xml:space="preserve">Agency Cost Impact </t>
  </si>
  <si>
    <t xml:space="preserve">Projects will be ranked against other projects  based on the following criteria: </t>
  </si>
  <si>
    <t xml:space="preserve">Projects have a payback period of less than the projected useful life of the installed equipment and are ranked higher for shorter payback periods. </t>
  </si>
  <si>
    <t xml:space="preserve">Project payback </t>
  </si>
  <si>
    <t xml:space="preserve">Projects that achieve the greatest reductions in costs for agencies are ranked higher. </t>
  </si>
  <si>
    <t>Projects that achieve greater reduction in air pollution per dollar are ranked higher</t>
  </si>
  <si>
    <t>Evaluate tons of emissions avoided per dollar invested</t>
  </si>
  <si>
    <t>Evaluate square footage divested per dollar invested. ​</t>
  </si>
  <si>
    <t>Zero Emission Fleet Implementation ​</t>
  </si>
  <si>
    <t>Evaluate gallons of fuel consumption reduced per dollar invested.</t>
  </si>
  <si>
    <t xml:space="preserve">Solar Installation </t>
  </si>
  <si>
    <r>
      <t xml:space="preserve">To submit your budget please fill out the fields in the Budget tab and submit this budget along with your </t>
    </r>
    <r>
      <rPr>
        <sz val="11"/>
        <color theme="1"/>
        <rFont val="Calibri"/>
        <family val="2"/>
        <scheme val="minor"/>
      </rPr>
      <t xml:space="preserve">Project Proposal to </t>
    </r>
    <r>
      <rPr>
        <i/>
        <sz val="11"/>
        <color theme="1"/>
        <rFont val="Calibri"/>
        <family val="2"/>
        <scheme val="minor"/>
      </rPr>
      <t xml:space="preserve">leadbyexample@ct.gov. </t>
    </r>
  </si>
  <si>
    <t xml:space="preserve">Leadership Approval </t>
  </si>
  <si>
    <t>Air Pollution Savings</t>
  </si>
  <si>
    <t xml:space="preserve">Tons waste reduced per dollar invested </t>
  </si>
  <si>
    <t xml:space="preserve">Gallons water reduced per dollar invested </t>
  </si>
  <si>
    <t xml:space="preserve">Gallons of Vehicle Fuel reduced per dollar invested </t>
  </si>
  <si>
    <t xml:space="preserve">Check if your project meets the following criteria </t>
  </si>
  <si>
    <t xml:space="preserve">Please fill out the following the following fields. </t>
  </si>
  <si>
    <t>Estimated  Air pollution Savings per year (lbs. NOx)</t>
  </si>
  <si>
    <t xml:space="preserve">Energy Efficiency </t>
  </si>
  <si>
    <t>Transportation - Electric Vehicle Supply Equipment  (EVSE)</t>
  </si>
  <si>
    <t>Transportation - Electric Vehicles (EV's)</t>
  </si>
  <si>
    <t>Number of charging ports</t>
  </si>
  <si>
    <t>Project #</t>
  </si>
  <si>
    <t>Project 2</t>
  </si>
  <si>
    <t>Project 3</t>
  </si>
  <si>
    <t>Project 4</t>
  </si>
  <si>
    <t>Project 5</t>
  </si>
  <si>
    <t>Project 6</t>
  </si>
  <si>
    <t>Project 7</t>
  </si>
  <si>
    <t>Project 8</t>
  </si>
  <si>
    <t>Project 9</t>
  </si>
  <si>
    <t xml:space="preserve">Project 10 </t>
  </si>
  <si>
    <t xml:space="preserve">Vehicle being replaced (Make and Model </t>
  </si>
  <si>
    <t>Fuel economy of vehicle being replaced (MPG)</t>
  </si>
  <si>
    <t xml:space="preserve">Charger Model </t>
  </si>
  <si>
    <t xml:space="preserve">EV Vehicle Model </t>
  </si>
  <si>
    <t>I</t>
  </si>
  <si>
    <t>II</t>
  </si>
  <si>
    <t>DC Fast Charge</t>
  </si>
  <si>
    <t xml:space="preserve">Max charging Capability (cars per day) </t>
  </si>
  <si>
    <t xml:space="preserve">Water </t>
  </si>
  <si>
    <t xml:space="preserve">Waste </t>
  </si>
  <si>
    <t xml:space="preserve">Square Footage </t>
  </si>
  <si>
    <t xml:space="preserve">Total Reduction per dollar invested </t>
  </si>
  <si>
    <t>IMPORTANT: Yellow cells have built-in formulas that will automatically calculate when you plug information into the white cells.</t>
  </si>
  <si>
    <t xml:space="preserve">Waste Reduction Measure </t>
  </si>
  <si>
    <t>Water Conservation Measure</t>
  </si>
  <si>
    <t>Square Footage Reduction Measure</t>
  </si>
  <si>
    <t xml:space="preserve">Estimated Electric Range per hour of charging </t>
  </si>
  <si>
    <t xml:space="preserve">Estimated charge time from empty (Battery Electric Vehicles) </t>
  </si>
  <si>
    <t>Estimated Electric Range per Hour of Charging</t>
  </si>
  <si>
    <t xml:space="preserve">EV Charger Type </t>
  </si>
  <si>
    <t xml:space="preserve">Estimated hours of charge time from empty (Battery Electric Vehicles) </t>
  </si>
  <si>
    <t xml:space="preserve">Max Charging Capability (cars per day) </t>
  </si>
  <si>
    <r>
      <t xml:space="preserve">Level of charger (Level I, Level II, or DC Fast Charge, </t>
    </r>
    <r>
      <rPr>
        <i/>
        <sz val="12"/>
        <color rgb="FF000000"/>
        <rFont val="Calibri"/>
        <family val="2"/>
        <scheme val="minor"/>
      </rPr>
      <t>select form drop down menu</t>
    </r>
    <r>
      <rPr>
        <b/>
        <sz val="12"/>
        <color rgb="FF000000"/>
        <rFont val="Calibri"/>
        <family val="2"/>
        <scheme val="minor"/>
      </rPr>
      <t>)</t>
    </r>
  </si>
  <si>
    <t xml:space="preserve"> EV Charging Infastructure: https://www.transportation.gov/rural/ev/toolkit/ev-basics/charging-speeds</t>
  </si>
  <si>
    <t>EnergyStar Conversion factors: https://portfoliomanager.energystar.gov/pdf/reference/Thermal%20Conversions.pdf</t>
  </si>
  <si>
    <t xml:space="preserve">Total GHG savings per dollar invested (Metric Tons CO2e) </t>
  </si>
  <si>
    <t xml:space="preserve">Total GHG savings (Metric Tons CO2e) </t>
  </si>
  <si>
    <t>Total</t>
  </si>
  <si>
    <t>Estimated Annual Gasoline Savings (Gallons)</t>
  </si>
  <si>
    <t xml:space="preserve">Annual Gasoline of Vehicle being Replaced (Gallons) </t>
  </si>
  <si>
    <t xml:space="preserve">Annual Mileage </t>
  </si>
  <si>
    <t xml:space="preserve">Total Estimated Annual Cost Savings ($) </t>
  </si>
  <si>
    <t>Project Summary</t>
  </si>
  <si>
    <t>Total Estimated  Cost ($)</t>
  </si>
  <si>
    <t>Total Project  Cost ($)</t>
  </si>
  <si>
    <t>Transportation Savings (Gallons of Gasoline)</t>
  </si>
  <si>
    <t xml:space="preserve">Waste savings (tons) </t>
  </si>
  <si>
    <t xml:space="preserve">Water Savings (gallons) </t>
  </si>
  <si>
    <t xml:space="preserve">Square Footage Savings (SQRFT) </t>
  </si>
  <si>
    <t>Cost Savings ($)</t>
  </si>
  <si>
    <t xml:space="preserve">Sources links: </t>
  </si>
  <si>
    <t>Are NOx Estimates Local? (select checkbox)</t>
  </si>
  <si>
    <t xml:space="preserve">Are NOx Estimates  Regional? (select checkbox) </t>
  </si>
  <si>
    <t>Carbon Dioxide conversion factors; https://www.epa.gov/statelocalenergy/state-inventory-and-projection-tool</t>
  </si>
  <si>
    <t xml:space="preserve">Miles per gallon assumption: https://www.bts.gov/content/average-fuel-efficiency-us-light-duty-vehicles </t>
  </si>
  <si>
    <t xml:space="preserve">Agency operational Cost Savings Achieved </t>
  </si>
  <si>
    <t>Contact Information</t>
  </si>
  <si>
    <t>Estimated Annual Diesel Savings (Gallons)</t>
  </si>
  <si>
    <r>
      <t>Comments/Notes</t>
    </r>
    <r>
      <rPr>
        <b/>
        <i/>
        <sz val="12"/>
        <color theme="1"/>
        <rFont val="Calibri"/>
        <family val="2"/>
        <scheme val="minor"/>
      </rPr>
      <t xml:space="preserve"> (please note fuel cost assumptions used in columns L and M)</t>
    </r>
  </si>
  <si>
    <t>Charger 1</t>
  </si>
  <si>
    <t>Vehicle 1</t>
  </si>
  <si>
    <t xml:space="preserve">Please provide information on how NOx estimates were calculated </t>
  </si>
  <si>
    <t>Yes</t>
  </si>
  <si>
    <t>No</t>
  </si>
  <si>
    <t xml:space="preserve">Does the proposed projects bring facilities above base code requirements? </t>
  </si>
  <si>
    <t>Air Pollution Reduction Achieved (criteria air pollutants)​</t>
  </si>
  <si>
    <t xml:space="preserve">GHG Emission Reduction Achieved  </t>
  </si>
  <si>
    <t xml:space="preserve">Water Reduction ​Achieved </t>
  </si>
  <si>
    <t xml:space="preserve">Square Footage Divestment​ Achieved </t>
  </si>
  <si>
    <t xml:space="preserve">Waste Reduction ​Achieved </t>
  </si>
  <si>
    <t>Evaluate Tons avoided per dollar invested. </t>
  </si>
  <si>
    <t>Evaluate Gallons avoided per dollar invested. </t>
  </si>
  <si>
    <r>
      <t>Comments/Notes</t>
    </r>
    <r>
      <rPr>
        <b/>
        <i/>
        <sz val="12"/>
        <color theme="1"/>
        <rFont val="Calibri"/>
        <family val="2"/>
        <scheme val="minor"/>
      </rPr>
      <t xml:space="preserve"> (please note fuel cost assumptions made in columns H and I)</t>
    </r>
  </si>
  <si>
    <r>
      <t xml:space="preserve">Comments/Notes </t>
    </r>
    <r>
      <rPr>
        <b/>
        <i/>
        <sz val="12"/>
        <color theme="1"/>
        <rFont val="Calibri"/>
        <family val="2"/>
        <scheme val="minor"/>
      </rPr>
      <t>(please note fuel cost assumptions made in columns J and K, and note if the chargers will be publicly available )</t>
    </r>
    <r>
      <rPr>
        <b/>
        <sz val="12"/>
        <color theme="1"/>
        <rFont val="Calibri"/>
        <family val="2"/>
        <scheme val="minor"/>
      </rPr>
      <t xml:space="preserve"> </t>
    </r>
  </si>
  <si>
    <r>
      <t xml:space="preserve">Comments/Notes </t>
    </r>
    <r>
      <rPr>
        <b/>
        <i/>
        <sz val="12"/>
        <color theme="1"/>
        <rFont val="Calibri"/>
        <family val="2"/>
        <scheme val="minor"/>
      </rPr>
      <t xml:space="preserve">(Please note cost assumptions made in Columns F and G) </t>
    </r>
  </si>
  <si>
    <t xml:space="preserve">Comments/Notes (Please note cost assumptions made in Columns E and F) </t>
  </si>
  <si>
    <t xml:space="preserve">Air Pollution Savings (lbs. NOx) </t>
  </si>
  <si>
    <t xml:space="preserve">Please check if your project meets the following Criteria: </t>
  </si>
  <si>
    <t xml:space="preserve">Signature </t>
  </si>
  <si>
    <t xml:space="preserve">Does the project plan adequately outlines key goals, risks and challenges of the project, and how those challenges and risks will be addressed.  (the project plan should be submitted in the Project proposal) </t>
  </si>
  <si>
    <t>Important Note: The grey cells below will  self check based on information inputted into the Budget tab</t>
  </si>
  <si>
    <t xml:space="preserve">Max life of equipment </t>
  </si>
  <si>
    <t xml:space="preserve">Energy Efficiency savings  (Metric Tons CO2e)  </t>
  </si>
  <si>
    <t>Estimated Annual Electric Savings (lb. CO2e)</t>
  </si>
  <si>
    <t>years</t>
  </si>
  <si>
    <t xml:space="preserve">Environmental Justice Community   </t>
  </si>
  <si>
    <t xml:space="preserve">Is this project located at an environmental justice community?                                                                                 </t>
  </si>
  <si>
    <t>a distressed municipality, as designated by the Connecticut Department of Economic and Community Development; OR
defined census block groups where 30% of the population is living below 200% of the federal poverty level.</t>
  </si>
  <si>
    <t xml:space="preserve">Section 22a-20a of the Connecticut General Statutes defines an Environmental Justice Community as:                                                                                                                                                     </t>
  </si>
  <si>
    <t>Projects in environmental justice census blocks are ranked higher.</t>
  </si>
  <si>
    <t xml:space="preserve">Review this map to see Environmental Justice Blocks Groups and distressed municipalities in CT </t>
  </si>
  <si>
    <t xml:space="preserve">Environmental Justice Community </t>
  </si>
  <si>
    <t xml:space="preserve">Transportation  </t>
  </si>
  <si>
    <t xml:space="preserve">Estimated Annual Vehicle Fuel Reduction (Gallons) </t>
  </si>
  <si>
    <t>Estimated Annual Waste Reduction (Tons)</t>
  </si>
  <si>
    <t>Estimated Annual Water Reduction (Gallons)</t>
  </si>
  <si>
    <t>Estimated Square Footage Reduction  (Gallons)</t>
  </si>
  <si>
    <t>lbs. Nox/$</t>
  </si>
  <si>
    <t>CO2e/$</t>
  </si>
  <si>
    <t>Tons/$</t>
  </si>
  <si>
    <t>Gallons/$</t>
  </si>
  <si>
    <t>sqft/$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</si>
</sst>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0.0"/>
    <numFmt numFmtId="165" formatCode="_([$$-409]* #,##0.00_);_([$$-409]* \(#,##0.00\);_([$$-409]* &quot;-&quot;??_);_(@_)"/>
  </numFmts>
  <fonts count="27" x14ac:knownFonts="1">
    <font>
      <sz val="11"/>
      <color theme="1"/>
      <name val="Calibri"/>
      <family val="2"/>
      <scheme val="minor"/>
    </font>
    <font>
      <b/>
      <sz val="11"/>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0"/>
      <name val="Calibri"/>
      <family val="2"/>
      <scheme val="minor"/>
    </font>
    <font>
      <sz val="10"/>
      <name val="Calibri"/>
      <family val="2"/>
      <scheme val="minor"/>
    </font>
    <font>
      <sz val="11"/>
      <color theme="1"/>
      <name val="Calibri"/>
      <family val="2"/>
      <scheme val="minor"/>
    </font>
    <font>
      <sz val="12"/>
      <color theme="1"/>
      <name val="Calibri"/>
      <family val="2"/>
      <scheme val="minor"/>
    </font>
    <font>
      <b/>
      <sz val="12"/>
      <name val="Calibri"/>
      <family val="2"/>
      <scheme val="minor"/>
    </font>
    <font>
      <b/>
      <sz val="12"/>
      <color rgb="FF000000"/>
      <name val="Calibri"/>
      <family val="2"/>
      <scheme val="minor"/>
    </font>
    <font>
      <b/>
      <sz val="14"/>
      <color theme="1"/>
      <name val="Calibri"/>
      <family val="2"/>
      <scheme val="minor"/>
    </font>
    <font>
      <sz val="16"/>
      <color theme="0"/>
      <name val="Calibri"/>
      <family val="2"/>
      <scheme val="minor"/>
    </font>
    <font>
      <b/>
      <sz val="11"/>
      <name val="Calibri"/>
      <family val="2"/>
      <scheme val="minor"/>
    </font>
    <font>
      <i/>
      <sz val="12"/>
      <name val="Calibri"/>
      <family val="2"/>
      <scheme val="minor"/>
    </font>
    <font>
      <b/>
      <sz val="16"/>
      <color theme="1"/>
      <name val="Calibri"/>
      <family val="2"/>
      <scheme val="minor"/>
    </font>
    <font>
      <sz val="11"/>
      <name val="Calibri"/>
      <family val="2"/>
      <scheme val="minor"/>
    </font>
    <font>
      <i/>
      <sz val="11"/>
      <name val="Calibri"/>
      <family val="2"/>
      <scheme val="minor"/>
    </font>
    <font>
      <sz val="11"/>
      <color rgb="FF000000"/>
      <name val="Calibri"/>
      <family val="2"/>
      <scheme val="minor"/>
    </font>
    <font>
      <b/>
      <sz val="11"/>
      <color rgb="FF000000"/>
      <name val="Calibri"/>
      <family val="2"/>
      <scheme val="minor"/>
    </font>
    <font>
      <i/>
      <sz val="11"/>
      <color theme="1"/>
      <name val="Calibri"/>
      <family val="2"/>
      <scheme val="minor"/>
    </font>
    <font>
      <sz val="12"/>
      <name val="Calibri"/>
      <family val="2"/>
      <scheme val="minor"/>
    </font>
    <font>
      <sz val="16"/>
      <color rgb="FFFF0000"/>
      <name val="Calibri"/>
      <family val="2"/>
      <scheme val="minor"/>
    </font>
    <font>
      <b/>
      <sz val="9"/>
      <color rgb="FF212529"/>
      <name val="Source Sans Pro"/>
      <family val="2"/>
    </font>
    <font>
      <i/>
      <sz val="12"/>
      <color rgb="FF000000"/>
      <name val="Calibri"/>
      <family val="2"/>
      <scheme val="minor"/>
    </font>
    <font>
      <u/>
      <sz val="11"/>
      <color theme="10"/>
      <name val="Calibri"/>
      <family val="2"/>
      <scheme val="minor"/>
    </font>
    <font>
      <b/>
      <i/>
      <sz val="12"/>
      <color theme="1"/>
      <name val="Calibri"/>
      <family val="2"/>
      <scheme val="minor"/>
    </font>
  </fonts>
  <fills count="10">
    <fill>
      <patternFill patternType="none"/>
    </fill>
    <fill>
      <patternFill patternType="gray125"/>
    </fill>
    <fill>
      <patternFill patternType="solid">
        <fgColor theme="2" tint="-0.249977111117893"/>
        <bgColor indexed="64"/>
      </patternFill>
    </fill>
    <fill>
      <patternFill patternType="solid">
        <fgColor theme="2" tint="-9.9978637043366805E-2"/>
        <bgColor indexed="64"/>
      </patternFill>
    </fill>
    <fill>
      <patternFill patternType="solid">
        <fgColor theme="2" tint="-0.749992370372631"/>
        <bgColor indexed="64"/>
      </patternFill>
    </fill>
    <fill>
      <patternFill patternType="solid">
        <fgColor theme="0"/>
        <bgColor indexed="64"/>
      </patternFill>
    </fill>
    <fill>
      <patternFill patternType="solid">
        <fgColor theme="2" tint="-9.9978637043366805E-2"/>
        <bgColor rgb="FF000000"/>
      </patternFill>
    </fill>
    <fill>
      <patternFill patternType="solid">
        <fgColor theme="7" tint="0.79998168889431442"/>
        <bgColor indexed="64"/>
      </patternFill>
    </fill>
    <fill>
      <patternFill patternType="solid">
        <fgColor theme="7" tint="0.59999389629810485"/>
        <bgColor indexed="64"/>
      </patternFill>
    </fill>
    <fill>
      <patternFill patternType="solid">
        <fgColor theme="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rgb="FF000000"/>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rgb="FF000000"/>
      </left>
      <right/>
      <top style="thin">
        <color indexed="64"/>
      </top>
      <bottom style="thin">
        <color indexed="64"/>
      </bottom>
      <diagonal/>
    </border>
    <border>
      <left style="thin">
        <color rgb="FF000000"/>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rgb="FF000000"/>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rgb="FF000000"/>
      </left>
      <right style="medium">
        <color indexed="64"/>
      </right>
      <top style="thin">
        <color indexed="64"/>
      </top>
      <bottom/>
      <diagonal/>
    </border>
    <border>
      <left style="medium">
        <color indexed="64"/>
      </left>
      <right/>
      <top style="thin">
        <color indexed="64"/>
      </top>
      <bottom style="medium">
        <color indexed="64"/>
      </bottom>
      <diagonal/>
    </border>
    <border>
      <left style="thin">
        <color rgb="FF000000"/>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style="medium">
        <color indexed="64"/>
      </left>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rgb="FF000000"/>
      </right>
      <top style="thin">
        <color indexed="64"/>
      </top>
      <bottom/>
      <diagonal/>
    </border>
    <border>
      <left/>
      <right style="thin">
        <color rgb="FF000000"/>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thin">
        <color indexed="64"/>
      </top>
      <bottom/>
      <diagonal/>
    </border>
    <border>
      <left style="medium">
        <color indexed="64"/>
      </left>
      <right style="thin">
        <color rgb="FF000000"/>
      </right>
      <top style="thin">
        <color indexed="64"/>
      </top>
      <bottom style="medium">
        <color indexed="64"/>
      </bottom>
      <diagonal/>
    </border>
    <border>
      <left style="thin">
        <color rgb="FF000000"/>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44" fontId="7" fillId="0" borderId="0" applyFont="0" applyFill="0" applyBorder="0" applyAlignment="0" applyProtection="0"/>
    <xf numFmtId="0" fontId="25" fillId="0" borderId="0" applyNumberFormat="0" applyFill="0" applyBorder="0" applyAlignment="0" applyProtection="0"/>
  </cellStyleXfs>
  <cellXfs count="263">
    <xf numFmtId="0" fontId="0" fillId="0" borderId="0" xfId="0"/>
    <xf numFmtId="0" fontId="0" fillId="0" borderId="0" xfId="0" applyAlignment="1">
      <alignment wrapText="1"/>
    </xf>
    <xf numFmtId="165" fontId="6" fillId="0" borderId="1" xfId="1" applyNumberFormat="1" applyFont="1" applyBorder="1" applyProtection="1">
      <protection locked="0"/>
    </xf>
    <xf numFmtId="165" fontId="6" fillId="0" borderId="6" xfId="1" applyNumberFormat="1" applyFont="1" applyBorder="1" applyProtection="1">
      <protection locked="0"/>
    </xf>
    <xf numFmtId="165" fontId="6" fillId="0" borderId="20" xfId="1" applyNumberFormat="1" applyFont="1" applyBorder="1" applyProtection="1">
      <protection locked="0"/>
    </xf>
    <xf numFmtId="165" fontId="6" fillId="0" borderId="22" xfId="1" applyNumberFormat="1" applyFont="1" applyBorder="1" applyProtection="1">
      <protection locked="0"/>
    </xf>
    <xf numFmtId="0" fontId="0" fillId="0" borderId="1" xfId="0" applyBorder="1"/>
    <xf numFmtId="0" fontId="0" fillId="0" borderId="1" xfId="0" applyBorder="1" applyAlignment="1">
      <alignment wrapText="1"/>
    </xf>
    <xf numFmtId="0" fontId="0" fillId="0" borderId="42" xfId="0" applyBorder="1" applyAlignment="1">
      <alignment wrapText="1"/>
    </xf>
    <xf numFmtId="0" fontId="0" fillId="0" borderId="43" xfId="0" applyBorder="1" applyAlignment="1">
      <alignment wrapText="1"/>
    </xf>
    <xf numFmtId="0" fontId="0" fillId="0" borderId="0" xfId="0" applyProtection="1">
      <protection locked="0"/>
    </xf>
    <xf numFmtId="0" fontId="6" fillId="0" borderId="22" xfId="0" applyFont="1" applyBorder="1" applyAlignment="1" applyProtection="1">
      <alignment horizontal="left"/>
      <protection locked="0"/>
    </xf>
    <xf numFmtId="0" fontId="3" fillId="0" borderId="24" xfId="0" applyFont="1" applyBorder="1" applyProtection="1">
      <protection locked="0"/>
    </xf>
    <xf numFmtId="0" fontId="6" fillId="5" borderId="1" xfId="0" applyFont="1" applyFill="1" applyBorder="1" applyAlignment="1" applyProtection="1">
      <alignment horizontal="left"/>
      <protection locked="0"/>
    </xf>
    <xf numFmtId="0" fontId="3" fillId="0" borderId="13" xfId="0" applyFont="1" applyBorder="1" applyProtection="1">
      <protection locked="0"/>
    </xf>
    <xf numFmtId="0" fontId="6" fillId="0" borderId="9" xfId="0" applyFont="1" applyBorder="1" applyAlignment="1" applyProtection="1">
      <alignment horizontal="left"/>
      <protection locked="0"/>
    </xf>
    <xf numFmtId="0" fontId="6" fillId="0" borderId="1" xfId="0" applyFont="1" applyBorder="1" applyAlignment="1" applyProtection="1">
      <alignment horizontal="left"/>
      <protection locked="0"/>
    </xf>
    <xf numFmtId="0" fontId="6" fillId="0" borderId="10" xfId="0" applyFont="1" applyBorder="1" applyAlignment="1" applyProtection="1">
      <alignment horizontal="left"/>
      <protection locked="0"/>
    </xf>
    <xf numFmtId="0" fontId="3" fillId="0" borderId="16" xfId="0" applyFont="1" applyBorder="1" applyProtection="1">
      <protection locked="0"/>
    </xf>
    <xf numFmtId="0" fontId="6" fillId="0" borderId="18" xfId="0" applyFont="1" applyBorder="1" applyAlignment="1" applyProtection="1">
      <alignment horizontal="left"/>
      <protection locked="0"/>
    </xf>
    <xf numFmtId="0" fontId="6" fillId="0" borderId="19" xfId="0" applyFont="1" applyBorder="1" applyAlignment="1" applyProtection="1">
      <alignment horizontal="left"/>
      <protection locked="0"/>
    </xf>
    <xf numFmtId="0" fontId="3" fillId="0" borderId="21" xfId="0" applyFont="1" applyBorder="1" applyProtection="1">
      <protection locked="0"/>
    </xf>
    <xf numFmtId="0" fontId="6" fillId="0" borderId="46" xfId="0" applyFont="1" applyBorder="1" applyAlignment="1" applyProtection="1">
      <alignment horizontal="left"/>
      <protection locked="0"/>
    </xf>
    <xf numFmtId="0" fontId="6" fillId="5" borderId="47" xfId="0" applyFont="1" applyFill="1" applyBorder="1" applyAlignment="1" applyProtection="1">
      <alignment horizontal="left"/>
      <protection locked="0"/>
    </xf>
    <xf numFmtId="0" fontId="6" fillId="0" borderId="47" xfId="0" applyFont="1" applyBorder="1" applyAlignment="1" applyProtection="1">
      <alignment horizontal="left"/>
      <protection locked="0"/>
    </xf>
    <xf numFmtId="165" fontId="6" fillId="0" borderId="42" xfId="1" applyNumberFormat="1" applyFont="1" applyBorder="1" applyProtection="1">
      <protection locked="0"/>
    </xf>
    <xf numFmtId="165" fontId="6" fillId="0" borderId="43" xfId="1" applyNumberFormat="1" applyFont="1" applyBorder="1" applyProtection="1">
      <protection locked="0"/>
    </xf>
    <xf numFmtId="165" fontId="6" fillId="0" borderId="49" xfId="1" applyNumberFormat="1" applyFont="1" applyBorder="1" applyProtection="1">
      <protection locked="0"/>
    </xf>
    <xf numFmtId="165" fontId="6" fillId="0" borderId="50" xfId="1" applyNumberFormat="1" applyFont="1" applyBorder="1" applyProtection="1">
      <protection locked="0"/>
    </xf>
    <xf numFmtId="0" fontId="6" fillId="0" borderId="24" xfId="0" applyFont="1" applyBorder="1" applyAlignment="1" applyProtection="1">
      <alignment horizontal="left"/>
      <protection locked="0"/>
    </xf>
    <xf numFmtId="0" fontId="6" fillId="5" borderId="12" xfId="0" applyFont="1" applyFill="1" applyBorder="1" applyAlignment="1" applyProtection="1">
      <alignment horizontal="left"/>
      <protection locked="0"/>
    </xf>
    <xf numFmtId="0" fontId="6" fillId="0" borderId="12" xfId="0" applyFont="1" applyBorder="1" applyAlignment="1" applyProtection="1">
      <alignment horizontal="left"/>
      <protection locked="0"/>
    </xf>
    <xf numFmtId="0" fontId="6" fillId="0" borderId="28" xfId="0" applyFont="1" applyBorder="1" applyAlignment="1" applyProtection="1">
      <alignment horizontal="left"/>
      <protection locked="0"/>
    </xf>
    <xf numFmtId="165" fontId="6" fillId="0" borderId="23" xfId="1" applyNumberFormat="1" applyFont="1" applyBorder="1" applyProtection="1">
      <protection locked="0"/>
    </xf>
    <xf numFmtId="165" fontId="6" fillId="0" borderId="11" xfId="1" applyNumberFormat="1" applyFont="1" applyBorder="1" applyProtection="1">
      <protection locked="0"/>
    </xf>
    <xf numFmtId="165" fontId="6" fillId="0" borderId="52" xfId="1" applyNumberFormat="1" applyFont="1" applyBorder="1" applyProtection="1">
      <protection locked="0"/>
    </xf>
    <xf numFmtId="165" fontId="6" fillId="0" borderId="53" xfId="1" applyNumberFormat="1" applyFont="1" applyBorder="1" applyProtection="1">
      <protection locked="0"/>
    </xf>
    <xf numFmtId="0" fontId="3" fillId="0" borderId="1" xfId="0" applyFont="1" applyBorder="1" applyProtection="1">
      <protection locked="0"/>
    </xf>
    <xf numFmtId="0" fontId="3" fillId="0" borderId="22" xfId="0" applyFont="1" applyBorder="1" applyProtection="1">
      <protection locked="0"/>
    </xf>
    <xf numFmtId="0" fontId="1" fillId="0" borderId="1" xfId="0" applyFont="1" applyBorder="1" applyAlignment="1">
      <alignment wrapText="1"/>
    </xf>
    <xf numFmtId="0" fontId="23" fillId="0" borderId="1" xfId="0" applyFont="1" applyBorder="1" applyAlignment="1">
      <alignment wrapText="1"/>
    </xf>
    <xf numFmtId="0" fontId="25" fillId="0" borderId="0" xfId="2" applyAlignment="1">
      <alignment wrapText="1"/>
    </xf>
    <xf numFmtId="165" fontId="6" fillId="0" borderId="55" xfId="1" applyNumberFormat="1" applyFont="1" applyBorder="1" applyProtection="1">
      <protection locked="0"/>
    </xf>
    <xf numFmtId="165" fontId="6" fillId="0" borderId="56" xfId="1" applyNumberFormat="1" applyFont="1" applyBorder="1" applyProtection="1">
      <protection locked="0"/>
    </xf>
    <xf numFmtId="165" fontId="6" fillId="0" borderId="57" xfId="1" applyNumberFormat="1" applyFont="1" applyBorder="1" applyProtection="1">
      <protection locked="0"/>
    </xf>
    <xf numFmtId="0" fontId="3" fillId="0" borderId="55" xfId="0" applyFont="1" applyBorder="1" applyProtection="1">
      <protection locked="0"/>
    </xf>
    <xf numFmtId="0" fontId="3" fillId="0" borderId="56" xfId="0" applyFont="1" applyBorder="1" applyProtection="1">
      <protection locked="0"/>
    </xf>
    <xf numFmtId="0" fontId="3" fillId="0" borderId="57" xfId="0" applyFont="1" applyBorder="1" applyProtection="1">
      <protection locked="0"/>
    </xf>
    <xf numFmtId="2" fontId="6" fillId="0" borderId="22" xfId="0" applyNumberFormat="1" applyFont="1" applyBorder="1" applyAlignment="1" applyProtection="1">
      <alignment horizontal="left"/>
      <protection locked="0"/>
    </xf>
    <xf numFmtId="2" fontId="6" fillId="5" borderId="1" xfId="0" applyNumberFormat="1" applyFont="1" applyFill="1" applyBorder="1" applyAlignment="1" applyProtection="1">
      <alignment horizontal="left"/>
      <protection locked="0"/>
    </xf>
    <xf numFmtId="2" fontId="6" fillId="0" borderId="1" xfId="0" applyNumberFormat="1" applyFont="1" applyBorder="1" applyAlignment="1" applyProtection="1">
      <alignment horizontal="left"/>
      <protection locked="0"/>
    </xf>
    <xf numFmtId="2" fontId="6" fillId="0" borderId="19" xfId="0" applyNumberFormat="1" applyFont="1" applyBorder="1" applyAlignment="1" applyProtection="1">
      <alignment horizontal="left"/>
      <protection locked="0"/>
    </xf>
    <xf numFmtId="2" fontId="6" fillId="0" borderId="24" xfId="0" applyNumberFormat="1" applyFont="1" applyBorder="1" applyAlignment="1" applyProtection="1">
      <alignment horizontal="left"/>
      <protection locked="0"/>
    </xf>
    <xf numFmtId="2" fontId="6" fillId="5" borderId="12" xfId="0" applyNumberFormat="1" applyFont="1" applyFill="1" applyBorder="1" applyAlignment="1" applyProtection="1">
      <alignment horizontal="left"/>
      <protection locked="0"/>
    </xf>
    <xf numFmtId="2" fontId="6" fillId="0" borderId="12" xfId="0" applyNumberFormat="1" applyFont="1" applyBorder="1" applyAlignment="1" applyProtection="1">
      <alignment horizontal="left"/>
      <protection locked="0"/>
    </xf>
    <xf numFmtId="2" fontId="6" fillId="0" borderId="28" xfId="0" applyNumberFormat="1" applyFont="1" applyBorder="1" applyAlignment="1" applyProtection="1">
      <alignment horizontal="left"/>
      <protection locked="0"/>
    </xf>
    <xf numFmtId="44" fontId="6" fillId="0" borderId="23" xfId="1" applyFont="1" applyBorder="1" applyProtection="1">
      <protection locked="0"/>
    </xf>
    <xf numFmtId="44" fontId="6" fillId="0" borderId="11" xfId="1" applyFont="1" applyBorder="1" applyProtection="1">
      <protection locked="0"/>
    </xf>
    <xf numFmtId="44" fontId="6" fillId="0" borderId="52" xfId="1" applyFont="1" applyBorder="1" applyProtection="1">
      <protection locked="0"/>
    </xf>
    <xf numFmtId="44" fontId="6" fillId="0" borderId="53" xfId="1" applyFont="1" applyBorder="1" applyProtection="1">
      <protection locked="0"/>
    </xf>
    <xf numFmtId="0" fontId="1" fillId="0" borderId="1" xfId="0" applyFont="1" applyBorder="1"/>
    <xf numFmtId="0" fontId="0" fillId="0" borderId="1" xfId="0" applyBorder="1" applyAlignment="1">
      <alignment vertical="center" wrapText="1"/>
    </xf>
    <xf numFmtId="0" fontId="0" fillId="5" borderId="40" xfId="0" applyFill="1" applyBorder="1"/>
    <xf numFmtId="0" fontId="0" fillId="5" borderId="41" xfId="0" applyFill="1" applyBorder="1"/>
    <xf numFmtId="164" fontId="9" fillId="3" borderId="32" xfId="0" applyNumberFormat="1" applyFont="1" applyFill="1" applyBorder="1" applyAlignment="1">
      <alignment horizontal="left" wrapText="1"/>
    </xf>
    <xf numFmtId="0" fontId="9" fillId="3" borderId="33" xfId="0" applyFont="1" applyFill="1" applyBorder="1" applyAlignment="1">
      <alignment wrapText="1"/>
    </xf>
    <xf numFmtId="0" fontId="9" fillId="3" borderId="34" xfId="0" applyFont="1" applyFill="1" applyBorder="1" applyAlignment="1">
      <alignment wrapText="1"/>
    </xf>
    <xf numFmtId="0" fontId="9" fillId="3" borderId="5" xfId="0" applyFont="1" applyFill="1" applyBorder="1" applyAlignment="1">
      <alignment wrapText="1"/>
    </xf>
    <xf numFmtId="42" fontId="9" fillId="3" borderId="8" xfId="0" applyNumberFormat="1" applyFont="1" applyFill="1" applyBorder="1" applyAlignment="1">
      <alignment wrapText="1"/>
    </xf>
    <xf numFmtId="0" fontId="2" fillId="3" borderId="7" xfId="0" applyFont="1" applyFill="1" applyBorder="1" applyAlignment="1">
      <alignment wrapText="1"/>
    </xf>
    <xf numFmtId="0" fontId="9" fillId="0" borderId="35" xfId="0" applyFont="1" applyBorder="1" applyAlignment="1">
      <alignment horizontal="left"/>
    </xf>
    <xf numFmtId="0" fontId="6" fillId="9" borderId="54" xfId="0" applyFont="1" applyFill="1" applyBorder="1" applyAlignment="1">
      <alignment horizontal="left"/>
    </xf>
    <xf numFmtId="0" fontId="6" fillId="9" borderId="33" xfId="0" applyFont="1" applyFill="1" applyBorder="1" applyAlignment="1">
      <alignment horizontal="left"/>
    </xf>
    <xf numFmtId="2" fontId="6" fillId="8" borderId="33" xfId="0" applyNumberFormat="1" applyFont="1" applyFill="1" applyBorder="1" applyAlignment="1">
      <alignment horizontal="left"/>
    </xf>
    <xf numFmtId="44" fontId="6" fillId="8" borderId="33" xfId="1" applyFont="1" applyFill="1" applyBorder="1" applyAlignment="1" applyProtection="1">
      <alignment horizontal="left"/>
    </xf>
    <xf numFmtId="0" fontId="0" fillId="9" borderId="0" xfId="0" applyFill="1"/>
    <xf numFmtId="164" fontId="13" fillId="3" borderId="25" xfId="0" applyNumberFormat="1" applyFont="1" applyFill="1" applyBorder="1" applyAlignment="1">
      <alignment wrapText="1"/>
    </xf>
    <xf numFmtId="164" fontId="13" fillId="3" borderId="11" xfId="0" applyNumberFormat="1" applyFont="1" applyFill="1" applyBorder="1" applyAlignment="1">
      <alignment wrapText="1"/>
    </xf>
    <xf numFmtId="0" fontId="2" fillId="2" borderId="11" xfId="0" applyFont="1" applyFill="1" applyBorder="1" applyAlignment="1">
      <alignment wrapText="1"/>
    </xf>
    <xf numFmtId="0" fontId="2" fillId="2" borderId="27" xfId="0" applyFont="1" applyFill="1" applyBorder="1" applyAlignment="1">
      <alignment wrapText="1"/>
    </xf>
    <xf numFmtId="42" fontId="5" fillId="8" borderId="26" xfId="0" applyNumberFormat="1" applyFont="1" applyFill="1" applyBorder="1"/>
    <xf numFmtId="42" fontId="5" fillId="8" borderId="12" xfId="0" applyNumberFormat="1" applyFont="1" applyFill="1" applyBorder="1"/>
    <xf numFmtId="165" fontId="9" fillId="8" borderId="28" xfId="0" applyNumberFormat="1" applyFont="1" applyFill="1" applyBorder="1"/>
    <xf numFmtId="165" fontId="6" fillId="8" borderId="33" xfId="0" applyNumberFormat="1" applyFont="1" applyFill="1" applyBorder="1" applyAlignment="1">
      <alignment horizontal="left"/>
    </xf>
    <xf numFmtId="164" fontId="9" fillId="3" borderId="5" xfId="0" applyNumberFormat="1" applyFont="1" applyFill="1" applyBorder="1" applyAlignment="1">
      <alignment horizontal="left" wrapText="1"/>
    </xf>
    <xf numFmtId="0" fontId="13" fillId="0" borderId="23" xfId="0" applyFont="1" applyBorder="1" applyAlignment="1">
      <alignment horizontal="left"/>
    </xf>
    <xf numFmtId="0" fontId="13" fillId="0" borderId="11" xfId="0" applyFont="1" applyBorder="1" applyAlignment="1">
      <alignment horizontal="left"/>
    </xf>
    <xf numFmtId="0" fontId="13" fillId="0" borderId="14" xfId="0" applyFont="1" applyBorder="1" applyAlignment="1">
      <alignment horizontal="left"/>
    </xf>
    <xf numFmtId="0" fontId="13" fillId="0" borderId="15" xfId="0" applyFont="1" applyBorder="1" applyAlignment="1">
      <alignment horizontal="left"/>
    </xf>
    <xf numFmtId="0" fontId="13" fillId="0" borderId="17" xfId="0" applyFont="1" applyBorder="1" applyAlignment="1">
      <alignment horizontal="left"/>
    </xf>
    <xf numFmtId="0" fontId="15" fillId="2" borderId="2" xfId="0" applyFont="1" applyFill="1" applyBorder="1" applyAlignment="1">
      <alignment wrapText="1"/>
    </xf>
    <xf numFmtId="0" fontId="15" fillId="2" borderId="3" xfId="0" applyFont="1" applyFill="1" applyBorder="1" applyAlignment="1">
      <alignment wrapText="1"/>
    </xf>
    <xf numFmtId="0" fontId="15" fillId="2" borderId="4" xfId="0" applyFont="1" applyFill="1" applyBorder="1" applyAlignment="1">
      <alignment wrapText="1"/>
    </xf>
    <xf numFmtId="0" fontId="9" fillId="3" borderId="8" xfId="0" applyFont="1" applyFill="1" applyBorder="1" applyAlignment="1">
      <alignment wrapText="1"/>
    </xf>
    <xf numFmtId="0" fontId="9" fillId="3" borderId="7" xfId="0" applyFont="1" applyFill="1" applyBorder="1" applyAlignment="1">
      <alignment wrapText="1"/>
    </xf>
    <xf numFmtId="2" fontId="10" fillId="6" borderId="7" xfId="0" applyNumberFormat="1" applyFont="1" applyFill="1" applyBorder="1" applyAlignment="1">
      <alignment horizontal="center" vertical="center" wrapText="1"/>
    </xf>
    <xf numFmtId="0" fontId="6" fillId="8" borderId="22" xfId="0" applyFont="1" applyFill="1" applyBorder="1" applyAlignment="1">
      <alignment horizontal="left"/>
    </xf>
    <xf numFmtId="0" fontId="6" fillId="8" borderId="33" xfId="0" applyFont="1" applyFill="1" applyBorder="1" applyAlignment="1">
      <alignment horizontal="left"/>
    </xf>
    <xf numFmtId="2" fontId="10" fillId="6" borderId="3" xfId="0" applyNumberFormat="1" applyFont="1" applyFill="1" applyBorder="1" applyAlignment="1">
      <alignment horizontal="center" vertical="center" wrapText="1"/>
    </xf>
    <xf numFmtId="2" fontId="10" fillId="6" borderId="8" xfId="0" applyNumberFormat="1" applyFont="1" applyFill="1" applyBorder="1" applyAlignment="1">
      <alignment horizontal="center" vertical="center" wrapText="1"/>
    </xf>
    <xf numFmtId="2" fontId="10" fillId="6" borderId="4" xfId="0" applyNumberFormat="1" applyFont="1" applyFill="1" applyBorder="1" applyAlignment="1">
      <alignment horizontal="center" vertical="center" wrapText="1"/>
    </xf>
    <xf numFmtId="0" fontId="3" fillId="8" borderId="39" xfId="0" applyFont="1" applyFill="1" applyBorder="1"/>
    <xf numFmtId="0" fontId="3" fillId="8" borderId="22" xfId="0" applyFont="1" applyFill="1" applyBorder="1"/>
    <xf numFmtId="0" fontId="15" fillId="2" borderId="37" xfId="0" applyFont="1" applyFill="1" applyBorder="1" applyAlignment="1">
      <alignment wrapText="1"/>
    </xf>
    <xf numFmtId="0" fontId="9" fillId="3" borderId="48" xfId="0" applyFont="1" applyFill="1" applyBorder="1" applyAlignment="1">
      <alignment wrapText="1"/>
    </xf>
    <xf numFmtId="0" fontId="3" fillId="9" borderId="45" xfId="0" applyFont="1" applyFill="1" applyBorder="1"/>
    <xf numFmtId="0" fontId="13" fillId="0" borderId="1" xfId="0" applyFont="1" applyBorder="1" applyAlignment="1">
      <alignment horizontal="left"/>
    </xf>
    <xf numFmtId="0" fontId="11" fillId="2" borderId="59" xfId="0" applyFont="1" applyFill="1" applyBorder="1" applyAlignment="1">
      <alignment horizontal="left"/>
    </xf>
    <xf numFmtId="0" fontId="11" fillId="2" borderId="14" xfId="0" applyFont="1" applyFill="1" applyBorder="1" applyAlignment="1">
      <alignment horizontal="left"/>
    </xf>
    <xf numFmtId="0" fontId="11" fillId="2" borderId="17" xfId="0" applyFont="1" applyFill="1" applyBorder="1" applyAlignment="1">
      <alignment horizontal="left"/>
    </xf>
    <xf numFmtId="0" fontId="12" fillId="0" borderId="0" xfId="0" applyFont="1"/>
    <xf numFmtId="0" fontId="9" fillId="3" borderId="38" xfId="0" applyFont="1" applyFill="1" applyBorder="1" applyAlignment="1">
      <alignment wrapText="1"/>
    </xf>
    <xf numFmtId="0" fontId="9" fillId="3" borderId="51" xfId="0" applyFont="1" applyFill="1" applyBorder="1" applyAlignment="1">
      <alignment wrapText="1"/>
    </xf>
    <xf numFmtId="42" fontId="9" fillId="3" borderId="51" xfId="0" applyNumberFormat="1" applyFont="1" applyFill="1" applyBorder="1" applyAlignment="1">
      <alignment wrapText="1"/>
    </xf>
    <xf numFmtId="0" fontId="2" fillId="3" borderId="51" xfId="0" applyFont="1" applyFill="1" applyBorder="1" applyAlignment="1">
      <alignment wrapText="1"/>
    </xf>
    <xf numFmtId="0" fontId="3" fillId="0" borderId="0" xfId="0" applyFont="1"/>
    <xf numFmtId="2" fontId="0" fillId="0" borderId="5" xfId="0" applyNumberFormat="1" applyBorder="1" applyAlignment="1" applyProtection="1">
      <alignment wrapText="1"/>
      <protection locked="0"/>
    </xf>
    <xf numFmtId="0" fontId="0" fillId="0" borderId="8" xfId="0" applyBorder="1" applyAlignment="1" applyProtection="1">
      <alignment wrapText="1"/>
      <protection locked="0"/>
      <extLst>
        <ext xmlns:xfpb="http://schemas.microsoft.com/office/spreadsheetml/2022/featurepropertybag" uri="{C7286773-470A-42A8-94C5-96B5CB345126}">
          <xfpb:xfComplement i="0"/>
        </ext>
      </extLst>
    </xf>
    <xf numFmtId="0" fontId="16" fillId="0" borderId="0" xfId="0" applyFont="1"/>
    <xf numFmtId="0" fontId="9" fillId="3" borderId="2" xfId="0" applyFont="1" applyFill="1" applyBorder="1" applyAlignment="1">
      <alignment wrapText="1"/>
    </xf>
    <xf numFmtId="0" fontId="17" fillId="0" borderId="0" xfId="0" applyFont="1" applyAlignment="1">
      <alignment horizontal="center"/>
    </xf>
    <xf numFmtId="2" fontId="9" fillId="2" borderId="44" xfId="0" applyNumberFormat="1" applyFont="1" applyFill="1" applyBorder="1" applyAlignment="1">
      <alignment vertical="center" wrapText="1"/>
    </xf>
    <xf numFmtId="2" fontId="9" fillId="2" borderId="37" xfId="0" applyNumberFormat="1" applyFont="1" applyFill="1" applyBorder="1" applyAlignment="1">
      <alignment vertical="center" wrapText="1"/>
    </xf>
    <xf numFmtId="2" fontId="0" fillId="8" borderId="5" xfId="0" applyNumberFormat="1" applyFill="1" applyBorder="1"/>
    <xf numFmtId="2" fontId="0" fillId="8" borderId="8" xfId="0" applyNumberFormat="1" applyFill="1" applyBorder="1"/>
    <xf numFmtId="42" fontId="17" fillId="8" borderId="8" xfId="0" applyNumberFormat="1" applyFont="1" applyFill="1" applyBorder="1" applyAlignment="1">
      <alignment horizontal="center"/>
    </xf>
    <xf numFmtId="42" fontId="17" fillId="8" borderId="7" xfId="0" applyNumberFormat="1" applyFont="1" applyFill="1" applyBorder="1" applyAlignment="1">
      <alignment horizontal="center"/>
    </xf>
    <xf numFmtId="42" fontId="9" fillId="3" borderId="7" xfId="0" applyNumberFormat="1" applyFont="1" applyFill="1" applyBorder="1" applyAlignment="1">
      <alignment wrapText="1"/>
    </xf>
    <xf numFmtId="0" fontId="0" fillId="8" borderId="8" xfId="0" applyFill="1" applyBorder="1"/>
    <xf numFmtId="2" fontId="0" fillId="8" borderId="32" xfId="0" applyNumberFormat="1" applyFill="1" applyBorder="1"/>
    <xf numFmtId="0" fontId="1" fillId="0" borderId="0" xfId="0" applyFont="1"/>
    <xf numFmtId="0" fontId="8" fillId="0" borderId="0" xfId="0" applyFont="1" applyAlignment="1">
      <alignment wrapText="1"/>
    </xf>
    <xf numFmtId="0" fontId="13" fillId="0" borderId="3" xfId="0" applyFont="1" applyBorder="1"/>
    <xf numFmtId="0" fontId="13" fillId="0" borderId="29" xfId="0" applyFont="1" applyBorder="1"/>
    <xf numFmtId="0" fontId="13" fillId="0" borderId="0" xfId="0" applyFont="1"/>
    <xf numFmtId="0" fontId="13" fillId="0" borderId="0" xfId="0" applyFont="1" applyAlignment="1">
      <alignment horizontal="left"/>
    </xf>
    <xf numFmtId="0" fontId="6" fillId="0" borderId="0" xfId="0" applyFont="1" applyAlignment="1">
      <alignment horizontal="left"/>
    </xf>
    <xf numFmtId="165" fontId="6" fillId="0" borderId="0" xfId="1" applyNumberFormat="1" applyFont="1" applyBorder="1" applyProtection="1"/>
    <xf numFmtId="0" fontId="15" fillId="0" borderId="0" xfId="0" applyFont="1" applyAlignment="1">
      <alignment wrapText="1"/>
    </xf>
    <xf numFmtId="0" fontId="5" fillId="0" borderId="0" xfId="0" applyFont="1"/>
    <xf numFmtId="0" fontId="6" fillId="0" borderId="0" xfId="0" applyFont="1"/>
    <xf numFmtId="164" fontId="5" fillId="0" borderId="0" xfId="0" applyNumberFormat="1" applyFont="1"/>
    <xf numFmtId="42" fontId="5" fillId="0" borderId="0" xfId="0" applyNumberFormat="1" applyFont="1"/>
    <xf numFmtId="0" fontId="4" fillId="0" borderId="0" xfId="0" applyFont="1"/>
    <xf numFmtId="0" fontId="2" fillId="0" borderId="0" xfId="0" applyFont="1"/>
    <xf numFmtId="0" fontId="9" fillId="8" borderId="12" xfId="0" applyFont="1" applyFill="1" applyBorder="1"/>
    <xf numFmtId="165" fontId="2" fillId="0" borderId="0" xfId="0" applyNumberFormat="1" applyFont="1"/>
    <xf numFmtId="0" fontId="15" fillId="0" borderId="0" xfId="0" applyFont="1"/>
    <xf numFmtId="44" fontId="0" fillId="8" borderId="33" xfId="0" applyNumberFormat="1" applyFill="1" applyBorder="1"/>
    <xf numFmtId="44" fontId="0" fillId="8" borderId="34" xfId="0" applyNumberFormat="1" applyFill="1" applyBorder="1"/>
    <xf numFmtId="2" fontId="9" fillId="8" borderId="28" xfId="0" applyNumberFormat="1" applyFont="1" applyFill="1" applyBorder="1"/>
    <xf numFmtId="0" fontId="16" fillId="5" borderId="0" xfId="0" applyFont="1" applyFill="1" applyAlignment="1">
      <alignment horizontal="center"/>
    </xf>
    <xf numFmtId="0" fontId="0" fillId="5" borderId="0" xfId="0" applyFill="1"/>
    <xf numFmtId="0" fontId="0" fillId="5" borderId="0" xfId="0" applyFill="1" applyProtection="1">
      <protection locked="0"/>
      <extLst>
        <ext xmlns:xfpb="http://schemas.microsoft.com/office/spreadsheetml/2022/featurepropertybag" uri="{C7286773-470A-42A8-94C5-96B5CB345126}">
          <xfpb:xfComplement i="0"/>
        </ext>
      </extLst>
    </xf>
    <xf numFmtId="0" fontId="0" fillId="5" borderId="0" xfId="0" applyFill="1" applyProtection="1">
      <protection locked="0"/>
    </xf>
    <xf numFmtId="0" fontId="0" fillId="5" borderId="0" xfId="0" applyFill="1" applyAlignment="1">
      <alignment vertical="center" wrapText="1"/>
    </xf>
    <xf numFmtId="0" fontId="0" fillId="5" borderId="0" xfId="0" applyFill="1" applyAlignment="1">
      <alignment horizontal="left" vertical="center" wrapText="1"/>
    </xf>
    <xf numFmtId="0" fontId="17" fillId="5" borderId="41" xfId="0" applyFont="1" applyFill="1" applyBorder="1" applyAlignment="1">
      <alignment horizontal="center"/>
    </xf>
    <xf numFmtId="0" fontId="0" fillId="5" borderId="41" xfId="0" applyFill="1" applyBorder="1" applyProtection="1">
      <protection locked="0"/>
      <extLst>
        <ext xmlns:xfpb="http://schemas.microsoft.com/office/spreadsheetml/2022/featurepropertybag" uri="{C7286773-470A-42A8-94C5-96B5CB345126}">
          <xfpb:xfComplement i="0"/>
        </ext>
      </extLst>
    </xf>
    <xf numFmtId="0" fontId="0" fillId="5" borderId="41" xfId="0" applyFill="1" applyBorder="1" applyAlignment="1" applyProtection="1">
      <alignment horizontal="left" vertical="center"/>
      <protection locked="0"/>
    </xf>
    <xf numFmtId="0" fontId="0" fillId="5" borderId="41" xfId="0" applyFill="1" applyBorder="1" applyAlignment="1">
      <alignment horizontal="left" vertical="center"/>
    </xf>
    <xf numFmtId="0" fontId="18" fillId="5" borderId="41" xfId="0" applyFont="1" applyFill="1" applyBorder="1" applyAlignment="1">
      <alignment horizontal="left" vertical="center"/>
    </xf>
    <xf numFmtId="0" fontId="18" fillId="5" borderId="40" xfId="0" applyFont="1" applyFill="1" applyBorder="1" applyAlignment="1">
      <alignment vertical="center" wrapText="1"/>
    </xf>
    <xf numFmtId="44" fontId="0" fillId="8" borderId="8" xfId="1" applyFont="1" applyFill="1" applyBorder="1"/>
    <xf numFmtId="0" fontId="18" fillId="3" borderId="0" xfId="0" applyFont="1" applyFill="1" applyAlignment="1">
      <alignment horizontal="center" vertical="center" wrapText="1"/>
    </xf>
    <xf numFmtId="2" fontId="21" fillId="2" borderId="37" xfId="0" applyNumberFormat="1" applyFont="1" applyFill="1" applyBorder="1" applyAlignment="1">
      <alignment horizontal="center" vertical="center" wrapText="1"/>
    </xf>
    <xf numFmtId="2" fontId="21" fillId="2" borderId="35" xfId="0" applyNumberFormat="1" applyFont="1" applyFill="1" applyBorder="1" applyAlignment="1">
      <alignment horizontal="center" vertical="center" wrapText="1"/>
    </xf>
    <xf numFmtId="0" fontId="0" fillId="5" borderId="0" xfId="0" applyFill="1" applyAlignment="1" applyProtection="1">
      <alignment vertical="center" wrapText="1"/>
      <protection locked="0"/>
    </xf>
    <xf numFmtId="0" fontId="1" fillId="5" borderId="0" xfId="0" applyFont="1" applyFill="1" applyAlignment="1">
      <alignment horizontal="left" vertical="center"/>
    </xf>
    <xf numFmtId="0" fontId="0" fillId="2" borderId="41" xfId="0" applyFill="1" applyBorder="1">
      <extLst>
        <ext xmlns:xfpb="http://schemas.microsoft.com/office/spreadsheetml/2022/featurepropertybag" uri="{C7286773-470A-42A8-94C5-96B5CB345126}">
          <xfpb:xfComplement i="0"/>
        </ext>
      </extLst>
    </xf>
    <xf numFmtId="0" fontId="1" fillId="2" borderId="0" xfId="0" applyFont="1" applyFill="1" applyAlignment="1">
      <alignment horizontal="left" vertical="center"/>
    </xf>
    <xf numFmtId="0" fontId="0" fillId="2" borderId="0" xfId="0" applyFill="1"/>
    <xf numFmtId="0" fontId="0" fillId="2" borderId="40" xfId="0" applyFill="1" applyBorder="1"/>
    <xf numFmtId="0" fontId="0" fillId="3" borderId="41" xfId="0" applyFill="1" applyBorder="1"/>
    <xf numFmtId="0" fontId="0" fillId="3" borderId="0" xfId="0" applyFill="1" applyAlignment="1">
      <alignment horizontal="left" vertical="center"/>
    </xf>
    <xf numFmtId="0" fontId="0" fillId="3" borderId="0" xfId="0" applyFill="1"/>
    <xf numFmtId="0" fontId="0" fillId="3" borderId="40" xfId="0" applyFill="1" applyBorder="1"/>
    <xf numFmtId="0" fontId="19" fillId="3" borderId="41" xfId="0" applyFont="1" applyFill="1" applyBorder="1" applyAlignment="1">
      <alignment horizontal="left" vertical="center"/>
    </xf>
    <xf numFmtId="0" fontId="18" fillId="3" borderId="0" xfId="0" applyFont="1" applyFill="1" applyAlignment="1">
      <alignment horizontal="left" vertical="center"/>
    </xf>
    <xf numFmtId="0" fontId="0" fillId="3" borderId="58" xfId="0" applyFill="1" applyBorder="1"/>
    <xf numFmtId="0" fontId="18" fillId="2" borderId="0" xfId="0" applyFont="1" applyFill="1" applyAlignment="1">
      <alignment horizontal="left" vertical="center"/>
    </xf>
    <xf numFmtId="2" fontId="0" fillId="2" borderId="58" xfId="0" applyNumberFormat="1" applyFill="1" applyBorder="1"/>
    <xf numFmtId="0" fontId="18" fillId="3" borderId="58" xfId="0" applyFont="1" applyFill="1" applyBorder="1" applyAlignment="1">
      <alignment vertical="center" wrapText="1"/>
    </xf>
    <xf numFmtId="0" fontId="18" fillId="3" borderId="58" xfId="0" applyFont="1" applyFill="1" applyBorder="1" applyAlignment="1">
      <alignment horizontal="center" vertical="center" wrapText="1"/>
    </xf>
    <xf numFmtId="0" fontId="0" fillId="2" borderId="0" xfId="0" applyFill="1" applyAlignment="1">
      <alignment vertical="center" readingOrder="1"/>
    </xf>
    <xf numFmtId="0" fontId="0" fillId="3" borderId="0" xfId="0" applyFill="1" applyAlignment="1">
      <alignment vertical="center" readingOrder="1"/>
    </xf>
    <xf numFmtId="0" fontId="0" fillId="2" borderId="58" xfId="0" applyFill="1" applyBorder="1"/>
    <xf numFmtId="44" fontId="6" fillId="0" borderId="46" xfId="1" applyFont="1" applyBorder="1" applyProtection="1">
      <protection locked="0"/>
    </xf>
    <xf numFmtId="44" fontId="6" fillId="0" borderId="47" xfId="1" applyFont="1" applyBorder="1" applyProtection="1">
      <protection locked="0"/>
    </xf>
    <xf numFmtId="44" fontId="6" fillId="0" borderId="60" xfId="1" applyFont="1" applyBorder="1" applyProtection="1">
      <protection locked="0"/>
    </xf>
    <xf numFmtId="44" fontId="6" fillId="0" borderId="61" xfId="1" applyFont="1" applyBorder="1" applyProtection="1">
      <protection locked="0"/>
    </xf>
    <xf numFmtId="0" fontId="2" fillId="3" borderId="62" xfId="0" applyFont="1" applyFill="1" applyBorder="1" applyAlignment="1">
      <alignment wrapText="1"/>
    </xf>
    <xf numFmtId="0" fontId="3" fillId="0" borderId="12" xfId="0" applyFont="1" applyBorder="1" applyProtection="1">
      <protection locked="0"/>
    </xf>
    <xf numFmtId="0" fontId="0" fillId="9" borderId="36" xfId="0" applyFill="1" applyBorder="1"/>
    <xf numFmtId="2" fontId="6" fillId="8" borderId="22" xfId="0" applyNumberFormat="1" applyFont="1" applyFill="1" applyBorder="1" applyAlignment="1">
      <alignment horizontal="left"/>
    </xf>
    <xf numFmtId="2" fontId="21" fillId="0" borderId="0" xfId="0" applyNumberFormat="1" applyFont="1" applyAlignment="1">
      <alignment horizontal="center" vertical="center" wrapText="1"/>
    </xf>
    <xf numFmtId="2" fontId="0" fillId="0" borderId="0" xfId="0" applyNumberFormat="1"/>
    <xf numFmtId="44" fontId="0" fillId="8" borderId="33" xfId="1" applyFont="1" applyFill="1" applyBorder="1"/>
    <xf numFmtId="44" fontId="0" fillId="8" borderId="34" xfId="1" applyFont="1" applyFill="1" applyBorder="1"/>
    <xf numFmtId="44" fontId="0" fillId="8" borderId="7" xfId="1" applyFont="1" applyFill="1" applyBorder="1"/>
    <xf numFmtId="44" fontId="0" fillId="2" borderId="58" xfId="1" applyFont="1" applyFill="1" applyBorder="1" applyAlignment="1" applyProtection="1"/>
    <xf numFmtId="44" fontId="0" fillId="2" borderId="40" xfId="1" applyFont="1" applyFill="1" applyBorder="1" applyAlignment="1" applyProtection="1"/>
    <xf numFmtId="0" fontId="2" fillId="5" borderId="37" xfId="0" applyFont="1" applyFill="1" applyBorder="1" applyAlignment="1">
      <alignment horizontal="center"/>
    </xf>
    <xf numFmtId="0" fontId="2" fillId="5" borderId="29" xfId="0" applyFont="1" applyFill="1" applyBorder="1" applyAlignment="1">
      <alignment horizontal="center"/>
    </xf>
    <xf numFmtId="0" fontId="2" fillId="5" borderId="30" xfId="0" applyFont="1" applyFill="1" applyBorder="1" applyAlignment="1">
      <alignment horizontal="center"/>
    </xf>
    <xf numFmtId="0" fontId="2" fillId="5" borderId="41" xfId="0" applyFont="1" applyFill="1" applyBorder="1" applyAlignment="1">
      <alignment horizontal="center"/>
    </xf>
    <xf numFmtId="0" fontId="2" fillId="5" borderId="0" xfId="0" applyFont="1" applyFill="1" applyAlignment="1">
      <alignment horizontal="center"/>
    </xf>
    <xf numFmtId="0" fontId="2" fillId="5" borderId="40" xfId="0" applyFont="1" applyFill="1" applyBorder="1" applyAlignment="1">
      <alignment horizontal="center"/>
    </xf>
    <xf numFmtId="0" fontId="17" fillId="7" borderId="41" xfId="0" applyFont="1" applyFill="1" applyBorder="1" applyAlignment="1">
      <alignment horizontal="center"/>
    </xf>
    <xf numFmtId="0" fontId="17" fillId="7" borderId="0" xfId="0" applyFont="1" applyFill="1" applyAlignment="1">
      <alignment horizontal="center"/>
    </xf>
    <xf numFmtId="0" fontId="17" fillId="7" borderId="40" xfId="0" applyFont="1" applyFill="1" applyBorder="1" applyAlignment="1">
      <alignment horizontal="center"/>
    </xf>
    <xf numFmtId="0" fontId="18" fillId="3" borderId="41" xfId="0" applyFont="1" applyFill="1" applyBorder="1" applyAlignment="1">
      <alignment horizontal="center" vertical="center" wrapText="1"/>
    </xf>
    <xf numFmtId="0" fontId="18" fillId="3" borderId="0" xfId="0" applyFont="1" applyFill="1" applyAlignment="1">
      <alignment horizontal="center" vertical="center" wrapText="1"/>
    </xf>
    <xf numFmtId="0" fontId="18" fillId="3" borderId="40" xfId="0" applyFont="1" applyFill="1" applyBorder="1" applyAlignment="1">
      <alignment horizontal="center" vertical="center" wrapText="1"/>
    </xf>
    <xf numFmtId="0" fontId="18" fillId="3" borderId="35" xfId="0" applyFont="1" applyFill="1" applyBorder="1" applyAlignment="1">
      <alignment horizontal="center" vertical="center" wrapText="1"/>
    </xf>
    <xf numFmtId="0" fontId="18" fillId="3" borderId="31" xfId="0" applyFont="1" applyFill="1" applyBorder="1" applyAlignment="1">
      <alignment horizontal="center" vertical="center" wrapText="1"/>
    </xf>
    <xf numFmtId="0" fontId="18" fillId="3" borderId="36" xfId="0" applyFont="1" applyFill="1" applyBorder="1" applyAlignment="1">
      <alignment horizontal="center" vertical="center" wrapText="1"/>
    </xf>
    <xf numFmtId="0" fontId="18" fillId="3" borderId="0" xfId="0" applyFont="1" applyFill="1" applyAlignment="1">
      <alignment horizontal="left" vertical="center" wrapText="1"/>
    </xf>
    <xf numFmtId="0" fontId="0" fillId="5" borderId="0" xfId="0" applyFill="1" applyAlignment="1">
      <alignment horizontal="left" vertical="center" wrapText="1" indent="1"/>
    </xf>
    <xf numFmtId="0" fontId="1" fillId="5" borderId="41" xfId="0" applyFont="1" applyFill="1" applyBorder="1" applyAlignment="1">
      <alignment horizontal="center"/>
    </xf>
    <xf numFmtId="0" fontId="1" fillId="5" borderId="0" xfId="0" applyFont="1" applyFill="1" applyAlignment="1">
      <alignment horizontal="center"/>
    </xf>
    <xf numFmtId="0" fontId="20" fillId="5" borderId="0" xfId="0" applyFont="1" applyFill="1" applyAlignment="1">
      <alignment horizontal="left" vertical="center" wrapText="1" indent="1"/>
    </xf>
    <xf numFmtId="0" fontId="20" fillId="5" borderId="0" xfId="0" applyFont="1" applyFill="1" applyAlignment="1">
      <alignment horizontal="left" vertical="center" wrapText="1" indent="2"/>
    </xf>
    <xf numFmtId="0" fontId="25" fillId="5" borderId="0" xfId="2" applyFill="1" applyAlignment="1" applyProtection="1">
      <alignment horizontal="left" vertical="center" wrapText="1" indent="1"/>
    </xf>
    <xf numFmtId="0" fontId="0" fillId="5" borderId="41" xfId="0" applyFill="1" applyBorder="1" applyAlignment="1">
      <alignment horizontal="center" wrapText="1"/>
    </xf>
    <xf numFmtId="0" fontId="0" fillId="5" borderId="0" xfId="0" applyFill="1" applyAlignment="1">
      <alignment horizontal="center" wrapText="1"/>
    </xf>
    <xf numFmtId="0" fontId="15" fillId="2" borderId="2" xfId="0" applyFont="1" applyFill="1" applyBorder="1" applyAlignment="1">
      <alignment horizontal="center"/>
    </xf>
    <xf numFmtId="0" fontId="15" fillId="2" borderId="3" xfId="0" applyFont="1" applyFill="1" applyBorder="1" applyAlignment="1">
      <alignment horizontal="center"/>
    </xf>
    <xf numFmtId="0" fontId="15" fillId="2" borderId="4" xfId="0" applyFont="1" applyFill="1" applyBorder="1" applyAlignment="1">
      <alignment horizontal="center"/>
    </xf>
    <xf numFmtId="0" fontId="3" fillId="0" borderId="31" xfId="0" applyFont="1" applyBorder="1" applyAlignment="1">
      <alignment horizontal="center"/>
    </xf>
    <xf numFmtId="0" fontId="15" fillId="2" borderId="2" xfId="0" applyFont="1" applyFill="1" applyBorder="1" applyAlignment="1">
      <alignment horizontal="center" wrapText="1"/>
    </xf>
    <xf numFmtId="0" fontId="15" fillId="2" borderId="3" xfId="0" applyFont="1" applyFill="1" applyBorder="1" applyAlignment="1">
      <alignment horizontal="center" wrapText="1"/>
    </xf>
    <xf numFmtId="0" fontId="15" fillId="2" borderId="4" xfId="0" applyFont="1" applyFill="1" applyBorder="1" applyAlignment="1">
      <alignment horizontal="center" wrapText="1"/>
    </xf>
    <xf numFmtId="0" fontId="1" fillId="0" borderId="25" xfId="0" applyFont="1" applyBorder="1" applyAlignment="1" applyProtection="1">
      <alignment horizontal="center"/>
      <protection locked="0"/>
    </xf>
    <xf numFmtId="0" fontId="1" fillId="0" borderId="39"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27" xfId="0" applyFont="1" applyBorder="1" applyAlignment="1" applyProtection="1">
      <alignment horizontal="center"/>
      <protection locked="0"/>
    </xf>
    <xf numFmtId="0" fontId="1" fillId="0" borderId="19" xfId="0" applyFont="1" applyBorder="1" applyAlignment="1" applyProtection="1">
      <alignment horizontal="center"/>
      <protection locked="0"/>
    </xf>
    <xf numFmtId="0" fontId="1" fillId="0" borderId="28" xfId="0" applyFont="1" applyBorder="1" applyAlignment="1" applyProtection="1">
      <alignment horizontal="center"/>
      <protection locked="0"/>
    </xf>
    <xf numFmtId="0" fontId="12" fillId="4" borderId="41" xfId="0" applyFont="1" applyFill="1" applyBorder="1" applyAlignment="1">
      <alignment horizontal="center"/>
    </xf>
    <xf numFmtId="0" fontId="12" fillId="4" borderId="0" xfId="0" applyFont="1" applyFill="1" applyAlignment="1">
      <alignment horizontal="center"/>
    </xf>
    <xf numFmtId="0" fontId="22" fillId="8" borderId="3" xfId="0" applyFont="1" applyFill="1" applyBorder="1" applyAlignment="1">
      <alignment horizontal="center"/>
    </xf>
    <xf numFmtId="2" fontId="21" fillId="2" borderId="37" xfId="0" applyNumberFormat="1" applyFont="1" applyFill="1" applyBorder="1" applyAlignment="1">
      <alignment horizontal="center" vertical="center" wrapText="1"/>
    </xf>
    <xf numFmtId="2" fontId="21" fillId="2" borderId="35" xfId="0" applyNumberFormat="1" applyFont="1" applyFill="1" applyBorder="1" applyAlignment="1">
      <alignment horizontal="center" vertical="center" wrapText="1"/>
    </xf>
    <xf numFmtId="2" fontId="9" fillId="2" borderId="44" xfId="0" applyNumberFormat="1" applyFont="1" applyFill="1" applyBorder="1" applyAlignment="1">
      <alignment horizontal="center" vertical="center" wrapText="1"/>
    </xf>
    <xf numFmtId="2" fontId="9" fillId="2" borderId="35" xfId="0" applyNumberFormat="1" applyFont="1" applyFill="1" applyBorder="1" applyAlignment="1">
      <alignment horizontal="center" vertical="center" wrapText="1"/>
    </xf>
    <xf numFmtId="0" fontId="17" fillId="7" borderId="2" xfId="0" applyFont="1" applyFill="1" applyBorder="1" applyAlignment="1">
      <alignment horizontal="center"/>
    </xf>
    <xf numFmtId="0" fontId="17" fillId="7" borderId="3" xfId="0" applyFont="1" applyFill="1" applyBorder="1" applyAlignment="1">
      <alignment horizontal="center"/>
    </xf>
    <xf numFmtId="0" fontId="17" fillId="7" borderId="4" xfId="0" applyFont="1" applyFill="1" applyBorder="1" applyAlignment="1">
      <alignment horizontal="center"/>
    </xf>
    <xf numFmtId="2" fontId="21" fillId="2" borderId="44" xfId="0" applyNumberFormat="1" applyFont="1" applyFill="1" applyBorder="1" applyAlignment="1">
      <alignment horizontal="center" vertical="center" wrapText="1"/>
    </xf>
    <xf numFmtId="2" fontId="21" fillId="2" borderId="45" xfId="0" applyNumberFormat="1" applyFont="1" applyFill="1" applyBorder="1" applyAlignment="1">
      <alignment horizontal="center" vertical="center" wrapText="1"/>
    </xf>
    <xf numFmtId="0" fontId="9" fillId="3" borderId="2" xfId="0" applyFont="1" applyFill="1" applyBorder="1" applyAlignment="1">
      <alignment horizontal="center" wrapText="1"/>
    </xf>
    <xf numFmtId="0" fontId="9" fillId="3" borderId="3" xfId="0" applyFont="1" applyFill="1" applyBorder="1" applyAlignment="1">
      <alignment horizontal="center" wrapText="1"/>
    </xf>
    <xf numFmtId="0" fontId="9" fillId="3" borderId="4" xfId="0" applyFont="1" applyFill="1" applyBorder="1" applyAlignment="1">
      <alignment horizontal="center" wrapText="1"/>
    </xf>
    <xf numFmtId="0" fontId="0" fillId="0" borderId="38" xfId="0" applyBorder="1" applyAlignment="1" applyProtection="1">
      <alignment horizontal="center" wrapText="1"/>
      <protection locked="0"/>
    </xf>
    <xf numFmtId="0" fontId="0" fillId="0" borderId="3"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1" fillId="0" borderId="1" xfId="0" applyFont="1" applyBorder="1" applyAlignment="1">
      <alignment horizontal="center" vertical="center" wrapText="1"/>
    </xf>
    <xf numFmtId="0" fontId="1" fillId="0" borderId="47" xfId="0" applyFont="1" applyBorder="1" applyAlignment="1">
      <alignment horizontal="center" wrapText="1"/>
    </xf>
    <xf numFmtId="0" fontId="1" fillId="0" borderId="1" xfId="0" applyFont="1" applyBorder="1" applyAlignment="1">
      <alignment horizont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13</xdr:col>
      <xdr:colOff>100262</xdr:colOff>
      <xdr:row>0</xdr:row>
      <xdr:rowOff>43052</xdr:rowOff>
    </xdr:from>
    <xdr:to>
      <xdr:col>20</xdr:col>
      <xdr:colOff>59905</xdr:colOff>
      <xdr:row>11</xdr:row>
      <xdr:rowOff>21526</xdr:rowOff>
    </xdr:to>
    <xdr:sp macro="" textlink="">
      <xdr:nvSpPr>
        <xdr:cNvPr id="2" name="TextBox 1">
          <a:extLst>
            <a:ext uri="{FF2B5EF4-FFF2-40B4-BE49-F238E27FC236}">
              <a16:creationId xmlns:a16="http://schemas.microsoft.com/office/drawing/2014/main" id="{5360068F-F4CA-04CA-1FA1-579E24705EDB}"/>
            </a:ext>
          </a:extLst>
        </xdr:cNvPr>
        <xdr:cNvSpPr txBox="1"/>
      </xdr:nvSpPr>
      <xdr:spPr>
        <a:xfrm>
          <a:off x="10571771" y="43052"/>
          <a:ext cx="5411059" cy="36207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kern="1200"/>
            <a:t>Conversion Factors: 			</a:t>
          </a:r>
          <a:br>
            <a:rPr lang="en-US"/>
          </a:br>
          <a:r>
            <a:rPr lang="en-US" sz="1100" b="0" i="0">
              <a:solidFill>
                <a:schemeClr val="dk1"/>
              </a:solidFill>
              <a:effectLst/>
              <a:latin typeface="+mn-lt"/>
              <a:ea typeface="+mn-ea"/>
              <a:cs typeface="+mn-cs"/>
            </a:rPr>
            <a:t>Electric  	1 kWh  x 0.003412 = 1 MMBtu</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endParaRPr lang="en-US" sz="1100" b="0" i="0" kern="1200" baseline="0">
            <a:solidFill>
              <a:schemeClr val="dk1"/>
            </a:solidFill>
            <a:effectLst/>
            <a:latin typeface="+mn-lt"/>
            <a:ea typeface="+mn-ea"/>
            <a:cs typeface="+mn-cs"/>
          </a:endParaRPr>
        </a:p>
        <a:p>
          <a:r>
            <a:rPr lang="en-US" sz="1100" b="0" i="0" kern="1200" baseline="0">
              <a:solidFill>
                <a:schemeClr val="dk1"/>
              </a:solidFill>
              <a:effectLst/>
              <a:latin typeface="+mn-lt"/>
              <a:ea typeface="+mn-ea"/>
              <a:cs typeface="+mn-cs"/>
            </a:rPr>
            <a:t>Natural Gas 	</a:t>
          </a:r>
          <a:r>
            <a:rPr lang="en-US" sz="1100" b="0" i="0">
              <a:solidFill>
                <a:schemeClr val="dk1"/>
              </a:solidFill>
              <a:effectLst/>
              <a:latin typeface="+mn-lt"/>
              <a:ea typeface="+mn-ea"/>
              <a:cs typeface="+mn-cs"/>
            </a:rPr>
            <a:t>1 CCF  x 0.1036  = 1 MMBtu</a:t>
          </a:r>
          <a:endParaRPr lang="en-US" sz="1100" b="0" i="0" kern="1200" baseline="0">
            <a:solidFill>
              <a:schemeClr val="dk1"/>
            </a:solidFill>
            <a:effectLst/>
            <a:latin typeface="+mn-lt"/>
            <a:ea typeface="+mn-ea"/>
            <a:cs typeface="+mn-cs"/>
          </a:endParaRPr>
        </a:p>
        <a:p>
          <a:r>
            <a:rPr lang="en-US" sz="1100" b="0" i="0" kern="1200" baseline="0">
              <a:solidFill>
                <a:schemeClr val="dk1"/>
              </a:solidFill>
              <a:effectLst/>
              <a:latin typeface="+mn-lt"/>
              <a:ea typeface="+mn-ea"/>
              <a:cs typeface="+mn-cs"/>
            </a:rPr>
            <a:t>Fuel Oil 	</a:t>
          </a:r>
          <a:r>
            <a:rPr lang="en-US" sz="1100" b="0" i="0">
              <a:solidFill>
                <a:schemeClr val="dk1"/>
              </a:solidFill>
              <a:effectLst/>
              <a:latin typeface="+mn-lt"/>
              <a:ea typeface="+mn-ea"/>
              <a:cs typeface="+mn-cs"/>
            </a:rPr>
            <a:t>1 gal  x 0.13869 = 1 MMBtu</a:t>
          </a:r>
          <a:endParaRPr lang="en-US" sz="1100" b="0" i="0" kern="1200" baseline="0">
            <a:solidFill>
              <a:schemeClr val="dk1"/>
            </a:solidFill>
            <a:effectLst/>
            <a:latin typeface="+mn-lt"/>
            <a:ea typeface="+mn-ea"/>
            <a:cs typeface="+mn-cs"/>
          </a:endParaRPr>
        </a:p>
        <a:p>
          <a:r>
            <a:rPr lang="en-US" sz="1100" b="0" i="0" kern="1200" baseline="0">
              <a:solidFill>
                <a:schemeClr val="dk1"/>
              </a:solidFill>
              <a:effectLst/>
              <a:latin typeface="+mn-lt"/>
              <a:ea typeface="+mn-ea"/>
              <a:cs typeface="+mn-cs"/>
            </a:rPr>
            <a:t>Diesel 	</a:t>
          </a:r>
          <a:r>
            <a:rPr lang="en-US" sz="1100" b="0" i="0">
              <a:solidFill>
                <a:schemeClr val="dk1"/>
              </a:solidFill>
              <a:effectLst/>
              <a:latin typeface="+mn-lt"/>
              <a:ea typeface="+mn-ea"/>
              <a:cs typeface="+mn-cs"/>
            </a:rPr>
            <a:t>1 gal x  0.138 =  1 MMBtu</a:t>
          </a:r>
          <a:endParaRPr lang="en-US" sz="1100" b="0" i="0" kern="1200" baseline="0">
            <a:solidFill>
              <a:schemeClr val="dk1"/>
            </a:solidFill>
            <a:effectLst/>
            <a:latin typeface="+mn-lt"/>
            <a:ea typeface="+mn-ea"/>
            <a:cs typeface="+mn-cs"/>
          </a:endParaRPr>
        </a:p>
        <a:p>
          <a:r>
            <a:rPr lang="en-US" sz="1100" b="0" i="0" kern="1200" baseline="0">
              <a:solidFill>
                <a:schemeClr val="dk1"/>
              </a:solidFill>
              <a:effectLst/>
              <a:latin typeface="+mn-lt"/>
              <a:ea typeface="+mn-ea"/>
              <a:cs typeface="+mn-cs"/>
            </a:rPr>
            <a:t>Propane 	</a:t>
          </a:r>
          <a:r>
            <a:rPr lang="en-US" sz="1100" b="0" i="0">
              <a:solidFill>
                <a:schemeClr val="dk1"/>
              </a:solidFill>
              <a:effectLst/>
              <a:latin typeface="+mn-lt"/>
              <a:ea typeface="+mn-ea"/>
              <a:cs typeface="+mn-cs"/>
            </a:rPr>
            <a:t>1 gal x 0.092 = 1 MMBtu</a:t>
          </a:r>
          <a:endParaRPr lang="en-US" sz="1100" b="0" i="0" kern="1200" baseline="0">
            <a:solidFill>
              <a:schemeClr val="dk1"/>
            </a:solidFill>
            <a:effectLst/>
            <a:latin typeface="+mn-lt"/>
            <a:ea typeface="+mn-ea"/>
            <a:cs typeface="+mn-cs"/>
          </a:endParaRPr>
        </a:p>
        <a:p>
          <a:r>
            <a:rPr lang="en-US" sz="1100" b="0" i="0" kern="1200" baseline="0">
              <a:solidFill>
                <a:schemeClr val="dk1"/>
              </a:solidFill>
              <a:effectLst/>
              <a:latin typeface="+mn-lt"/>
              <a:ea typeface="+mn-ea"/>
              <a:cs typeface="+mn-cs"/>
            </a:rPr>
            <a:t>Chilled Water 	(1 TON hour x 12)/1000 = 1 MMBTU </a:t>
          </a:r>
        </a:p>
        <a:p>
          <a:r>
            <a:rPr lang="en-US" sz="1100" b="0" i="0" kern="1200" baseline="0">
              <a:solidFill>
                <a:schemeClr val="dk1"/>
              </a:solidFill>
              <a:effectLst/>
              <a:latin typeface="+mn-lt"/>
              <a:ea typeface="+mn-ea"/>
              <a:cs typeface="+mn-cs"/>
            </a:rPr>
            <a:t>Hot Water 	</a:t>
          </a:r>
          <a:r>
            <a:rPr lang="en-US" sz="1100" b="0" i="0">
              <a:solidFill>
                <a:schemeClr val="dk1"/>
              </a:solidFill>
              <a:effectLst/>
              <a:latin typeface="+mn-lt"/>
              <a:ea typeface="+mn-ea"/>
              <a:cs typeface="+mn-cs"/>
            </a:rPr>
            <a:t>1 MMBtu  x 1 =  1 MMBtu</a:t>
          </a:r>
          <a:endParaRPr lang="en-US" sz="1100" b="0" i="0" kern="1200" baseline="0">
            <a:solidFill>
              <a:schemeClr val="dk1"/>
            </a:solidFill>
            <a:effectLst/>
            <a:latin typeface="+mn-lt"/>
            <a:ea typeface="+mn-ea"/>
            <a:cs typeface="+mn-cs"/>
          </a:endParaRPr>
        </a:p>
        <a:p>
          <a:endParaRPr lang="en-US" sz="1100" kern="1200" baseline="0"/>
        </a:p>
        <a:p>
          <a:endParaRPr lang="en-US" sz="1000" i="1" kern="12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1" i="0" u="none" strike="noStrike">
              <a:solidFill>
                <a:schemeClr val="dk1"/>
              </a:solidFill>
              <a:effectLst/>
              <a:latin typeface="+mn-lt"/>
              <a:ea typeface="+mn-ea"/>
              <a:cs typeface="+mn-cs"/>
            </a:rPr>
            <a:t>Conversion Factors CO2e: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Electric  0.34 lb. CO2e per kWhNatural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Gas 117 lb. CO2e per million BTU</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Fuel Oil 163 lb. Co2e per million BTU</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Diesel 163 lb. Co2e per million BTU</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Propane 139 lb. CO2e per million BTU</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Chilled Water 33 lb. CO2e per million BTU</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u="none" strike="noStrike">
              <a:solidFill>
                <a:schemeClr val="dk1"/>
              </a:solidFill>
              <a:effectLst/>
              <a:latin typeface="+mn-lt"/>
              <a:ea typeface="+mn-ea"/>
              <a:cs typeface="+mn-cs"/>
            </a:rPr>
            <a:t>Hot Water (Gas)117 lb. CO2e per million BTU</a:t>
          </a:r>
          <a:endParaRPr lang="en-US"/>
        </a:p>
        <a:p>
          <a:endParaRPr lang="en-US" sz="1100" b="1" i="0" kern="1200" baseline="0"/>
        </a:p>
        <a:p>
          <a:endParaRPr lang="en-US" sz="1100" b="1" i="0" kern="1200" baseline="0"/>
        </a:p>
        <a:p>
          <a:r>
            <a:rPr lang="en-US" sz="1100" b="1" i="0" kern="1200" baseline="0"/>
            <a:t>Transportation Assumptions: </a:t>
          </a:r>
          <a:endParaRPr lang="en-US" sz="1000" i="1" kern="1200" baseline="0"/>
        </a:p>
        <a:p>
          <a:endParaRPr lang="en-US" sz="1000" i="1" kern="1200" baseline="0"/>
        </a:p>
        <a:p>
          <a:r>
            <a:rPr lang="en-US" sz="1000" i="0" kern="1200"/>
            <a:t>MPG</a:t>
          </a:r>
          <a:r>
            <a:rPr lang="en-US" sz="1000" i="0" kern="1200" baseline="0"/>
            <a:t> for Light duty Vehicles: 22.4 </a:t>
          </a:r>
        </a:p>
        <a:p>
          <a:r>
            <a:rPr lang="en-US" sz="1000" i="0" kern="1200" baseline="0"/>
            <a:t>EV charger is operation 60% of the time </a:t>
          </a:r>
          <a:endParaRPr lang="en-US" sz="1000" i="0" kern="12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hyperlink" Target="https://ctdeep.maps.arcgis.com/apps/webappviewer/index.html?id=d04ec429d0a4477b9526689dc7809ffe"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DAA2A-6006-48F9-A505-25184396BF88}">
  <dimension ref="B1:M76"/>
  <sheetViews>
    <sheetView tabSelected="1" topLeftCell="A28" zoomScale="124" zoomScaleNormal="164" workbookViewId="0">
      <selection activeCell="Q58" sqref="Q58"/>
    </sheetView>
  </sheetViews>
  <sheetFormatPr defaultRowHeight="14.5" x14ac:dyDescent="0.35"/>
  <cols>
    <col min="1" max="1" width="9.1796875" customWidth="1"/>
    <col min="2" max="2" width="7.54296875" customWidth="1"/>
    <col min="3" max="3" width="7.453125" customWidth="1"/>
    <col min="12" max="12" width="11.54296875" customWidth="1"/>
    <col min="13" max="13" width="12.7265625" customWidth="1"/>
  </cols>
  <sheetData>
    <row r="1" spans="2:13" ht="13.5" customHeight="1" x14ac:dyDescent="0.35">
      <c r="B1" s="202" t="s">
        <v>167</v>
      </c>
      <c r="C1" s="203"/>
      <c r="D1" s="203"/>
      <c r="E1" s="203"/>
      <c r="F1" s="203"/>
      <c r="G1" s="203"/>
      <c r="H1" s="203"/>
      <c r="I1" s="203"/>
      <c r="J1" s="203"/>
      <c r="K1" s="203"/>
      <c r="L1" s="203"/>
      <c r="M1" s="204"/>
    </row>
    <row r="2" spans="2:13" ht="15.65" customHeight="1" x14ac:dyDescent="0.35">
      <c r="B2" s="205"/>
      <c r="C2" s="206"/>
      <c r="D2" s="206"/>
      <c r="E2" s="206"/>
      <c r="F2" s="206"/>
      <c r="G2" s="206"/>
      <c r="H2" s="206"/>
      <c r="I2" s="206"/>
      <c r="J2" s="206"/>
      <c r="K2" s="206"/>
      <c r="L2" s="206"/>
      <c r="M2" s="207"/>
    </row>
    <row r="3" spans="2:13" ht="14.5" customHeight="1" x14ac:dyDescent="0.35">
      <c r="B3" s="205"/>
      <c r="C3" s="206"/>
      <c r="D3" s="206"/>
      <c r="E3" s="206"/>
      <c r="F3" s="206"/>
      <c r="G3" s="206"/>
      <c r="H3" s="206"/>
      <c r="I3" s="206"/>
      <c r="J3" s="206"/>
      <c r="K3" s="206"/>
      <c r="L3" s="206"/>
      <c r="M3" s="207"/>
    </row>
    <row r="4" spans="2:13" x14ac:dyDescent="0.35">
      <c r="B4" s="208" t="s">
        <v>83</v>
      </c>
      <c r="C4" s="209"/>
      <c r="D4" s="209"/>
      <c r="E4" s="209"/>
      <c r="F4" s="209"/>
      <c r="G4" s="209"/>
      <c r="H4" s="209"/>
      <c r="I4" s="209"/>
      <c r="J4" s="209"/>
      <c r="K4" s="209"/>
      <c r="L4" s="209"/>
      <c r="M4" s="210"/>
    </row>
    <row r="5" spans="2:13" x14ac:dyDescent="0.35">
      <c r="B5" s="157" t="s">
        <v>152</v>
      </c>
      <c r="C5" s="151" t="s">
        <v>153</v>
      </c>
      <c r="D5" s="151"/>
      <c r="E5" s="151"/>
      <c r="F5" s="151"/>
      <c r="G5" s="151"/>
      <c r="H5" s="151"/>
      <c r="I5" s="151"/>
      <c r="J5" s="151"/>
      <c r="K5" s="151"/>
      <c r="L5" s="151"/>
      <c r="M5" s="62"/>
    </row>
    <row r="6" spans="2:13" x14ac:dyDescent="0.35">
      <c r="B6" s="158" t="b">
        <v>0</v>
      </c>
      <c r="C6" s="153" t="b">
        <v>0</v>
      </c>
      <c r="D6" s="168" t="s">
        <v>154</v>
      </c>
      <c r="E6" s="152"/>
      <c r="F6" s="152"/>
      <c r="G6" s="152"/>
      <c r="H6" s="152"/>
      <c r="I6" s="152"/>
      <c r="J6" s="152"/>
      <c r="K6" s="152"/>
      <c r="L6" s="152"/>
      <c r="M6" s="62"/>
    </row>
    <row r="7" spans="2:13" x14ac:dyDescent="0.35">
      <c r="B7" s="159"/>
      <c r="C7" s="154"/>
      <c r="D7" s="152"/>
      <c r="E7" s="152"/>
      <c r="F7" s="152"/>
      <c r="G7" s="152"/>
      <c r="H7" s="152"/>
      <c r="I7" s="152"/>
      <c r="J7" s="152"/>
      <c r="K7" s="152"/>
      <c r="L7" s="152"/>
      <c r="M7" s="62"/>
    </row>
    <row r="8" spans="2:13" x14ac:dyDescent="0.35">
      <c r="B8" s="158" t="b">
        <v>0</v>
      </c>
      <c r="C8" s="153" t="b">
        <v>0</v>
      </c>
      <c r="D8" s="168" t="s">
        <v>65</v>
      </c>
      <c r="E8" s="152"/>
      <c r="F8" s="152"/>
      <c r="G8" s="152"/>
      <c r="H8" s="152"/>
      <c r="I8" s="152"/>
      <c r="J8" s="152"/>
      <c r="K8" s="152"/>
      <c r="L8" s="152"/>
      <c r="M8" s="62"/>
    </row>
    <row r="9" spans="2:13" x14ac:dyDescent="0.35">
      <c r="B9" s="160"/>
      <c r="C9" s="155"/>
      <c r="D9" s="218" t="s">
        <v>169</v>
      </c>
      <c r="E9" s="218"/>
      <c r="F9" s="218"/>
      <c r="G9" s="218"/>
      <c r="H9" s="218"/>
      <c r="I9" s="218"/>
      <c r="J9" s="218"/>
      <c r="K9" s="218"/>
      <c r="L9" s="218"/>
      <c r="M9" s="62"/>
    </row>
    <row r="10" spans="2:13" x14ac:dyDescent="0.35">
      <c r="B10" s="161"/>
      <c r="C10" s="155"/>
      <c r="D10" s="218"/>
      <c r="E10" s="218"/>
      <c r="F10" s="218"/>
      <c r="G10" s="218"/>
      <c r="H10" s="218"/>
      <c r="I10" s="218"/>
      <c r="J10" s="218"/>
      <c r="K10" s="218"/>
      <c r="L10" s="218"/>
      <c r="M10" s="62"/>
    </row>
    <row r="11" spans="2:13" x14ac:dyDescent="0.35">
      <c r="B11" s="161"/>
      <c r="C11" s="156"/>
      <c r="D11" s="218"/>
      <c r="E11" s="218"/>
      <c r="F11" s="218"/>
      <c r="G11" s="218"/>
      <c r="H11" s="218"/>
      <c r="I11" s="218"/>
      <c r="J11" s="218"/>
      <c r="K11" s="218"/>
      <c r="L11" s="218"/>
      <c r="M11" s="62"/>
    </row>
    <row r="12" spans="2:13" x14ac:dyDescent="0.35">
      <c r="B12" s="161"/>
      <c r="C12" s="156"/>
      <c r="D12" s="156"/>
      <c r="E12" s="156"/>
      <c r="F12" s="156"/>
      <c r="G12" s="156"/>
      <c r="H12" s="156"/>
      <c r="I12" s="156"/>
      <c r="J12" s="156"/>
      <c r="K12" s="156"/>
      <c r="L12" s="156"/>
      <c r="M12" s="62"/>
    </row>
    <row r="13" spans="2:13" ht="13.5" customHeight="1" x14ac:dyDescent="0.35">
      <c r="B13" s="158" t="b">
        <v>0</v>
      </c>
      <c r="C13" s="153" t="b">
        <v>0</v>
      </c>
      <c r="D13" s="168" t="s">
        <v>175</v>
      </c>
      <c r="E13" s="152"/>
      <c r="F13" s="152"/>
      <c r="G13" s="152"/>
      <c r="H13" s="152"/>
      <c r="I13" s="152"/>
      <c r="J13" s="152"/>
      <c r="K13" s="152"/>
      <c r="L13" s="152"/>
      <c r="M13" s="62"/>
    </row>
    <row r="14" spans="2:13" ht="13.5" customHeight="1" x14ac:dyDescent="0.35">
      <c r="B14" s="160"/>
      <c r="C14" s="155"/>
      <c r="D14" s="218" t="s">
        <v>176</v>
      </c>
      <c r="E14" s="218"/>
      <c r="F14" s="218"/>
      <c r="G14" s="218"/>
      <c r="H14" s="218"/>
      <c r="I14" s="218"/>
      <c r="J14" s="218"/>
      <c r="K14" s="218"/>
      <c r="L14" s="218"/>
      <c r="M14" s="62"/>
    </row>
    <row r="15" spans="2:13" ht="13.5" customHeight="1" x14ac:dyDescent="0.35">
      <c r="B15" s="161"/>
      <c r="C15" s="155"/>
      <c r="D15" s="221" t="s">
        <v>178</v>
      </c>
      <c r="E15" s="221"/>
      <c r="F15" s="221"/>
      <c r="G15" s="221"/>
      <c r="H15" s="221"/>
      <c r="I15" s="221"/>
      <c r="J15" s="221"/>
      <c r="K15" s="221"/>
      <c r="L15" s="221"/>
      <c r="M15" s="62"/>
    </row>
    <row r="16" spans="2:13" ht="13.5" customHeight="1" x14ac:dyDescent="0.35">
      <c r="B16" s="161"/>
      <c r="C16" s="155"/>
      <c r="D16" s="221"/>
      <c r="E16" s="221"/>
      <c r="F16" s="221"/>
      <c r="G16" s="221"/>
      <c r="H16" s="221"/>
      <c r="I16" s="221"/>
      <c r="J16" s="221"/>
      <c r="K16" s="221"/>
      <c r="L16" s="221"/>
      <c r="M16" s="62"/>
    </row>
    <row r="17" spans="2:13" ht="13.5" customHeight="1" x14ac:dyDescent="0.35">
      <c r="B17" s="161"/>
      <c r="C17" s="155"/>
      <c r="D17" s="222" t="s">
        <v>177</v>
      </c>
      <c r="E17" s="222"/>
      <c r="F17" s="222"/>
      <c r="G17" s="222"/>
      <c r="H17" s="222"/>
      <c r="I17" s="222"/>
      <c r="J17" s="222"/>
      <c r="K17" s="222"/>
      <c r="L17" s="222"/>
      <c r="M17" s="62"/>
    </row>
    <row r="18" spans="2:13" ht="13.5" customHeight="1" x14ac:dyDescent="0.35">
      <c r="B18" s="161"/>
      <c r="C18" s="155"/>
      <c r="D18" s="222"/>
      <c r="E18" s="222"/>
      <c r="F18" s="222"/>
      <c r="G18" s="222"/>
      <c r="H18" s="222"/>
      <c r="I18" s="222"/>
      <c r="J18" s="222"/>
      <c r="K18" s="222"/>
      <c r="L18" s="222"/>
      <c r="M18" s="62"/>
    </row>
    <row r="19" spans="2:13" ht="13.5" customHeight="1" x14ac:dyDescent="0.35">
      <c r="B19" s="161"/>
      <c r="C19" s="155"/>
      <c r="D19" s="222"/>
      <c r="E19" s="222"/>
      <c r="F19" s="222"/>
      <c r="G19" s="222"/>
      <c r="H19" s="222"/>
      <c r="I19" s="222"/>
      <c r="J19" s="222"/>
      <c r="K19" s="222"/>
      <c r="L19" s="222"/>
      <c r="M19" s="62"/>
    </row>
    <row r="20" spans="2:13" ht="13.5" customHeight="1" x14ac:dyDescent="0.35">
      <c r="B20" s="161"/>
      <c r="C20" s="155"/>
      <c r="D20" s="223" t="s">
        <v>180</v>
      </c>
      <c r="E20" s="223"/>
      <c r="F20" s="223"/>
      <c r="G20" s="223"/>
      <c r="H20" s="223"/>
      <c r="I20" s="223"/>
      <c r="J20" s="223"/>
      <c r="K20" s="223"/>
      <c r="L20" s="223"/>
      <c r="M20" s="62"/>
    </row>
    <row r="21" spans="2:13" ht="14.5" customHeight="1" x14ac:dyDescent="0.35">
      <c r="B21" s="161"/>
      <c r="C21" s="156"/>
      <c r="D21" s="167"/>
      <c r="E21" s="167"/>
      <c r="F21" s="167"/>
      <c r="G21" s="167"/>
      <c r="H21" s="167"/>
      <c r="I21" s="167"/>
      <c r="J21" s="167"/>
      <c r="K21" s="167"/>
      <c r="L21" s="167"/>
      <c r="M21" s="62"/>
    </row>
    <row r="22" spans="2:13" x14ac:dyDescent="0.35">
      <c r="B22" s="208" t="s">
        <v>170</v>
      </c>
      <c r="C22" s="209"/>
      <c r="D22" s="209"/>
      <c r="E22" s="209"/>
      <c r="F22" s="209"/>
      <c r="G22" s="209"/>
      <c r="H22" s="209"/>
      <c r="I22" s="209"/>
      <c r="J22" s="209"/>
      <c r="K22" s="209"/>
      <c r="L22" s="209"/>
      <c r="M22" s="210"/>
    </row>
    <row r="23" spans="2:13" x14ac:dyDescent="0.35">
      <c r="B23" s="169" t="b">
        <f>OR('Savings &amp; Emission Calculation'!B11&gt;0,'Savings &amp; Emission Calculation'!C11&gt;0,'Savings &amp; Emission Calculation'!D11&gt;0,'Savings &amp; Emission Calculation'!E11&gt;0,'Savings &amp; Emission Calculation'!F11&gt;0,'Savings &amp; Emission Calculation'!G11&gt;0)</f>
        <v>0</v>
      </c>
      <c r="C23" s="170" t="s">
        <v>64</v>
      </c>
      <c r="D23" s="171"/>
      <c r="E23" s="171"/>
      <c r="F23" s="171"/>
      <c r="G23" s="171"/>
      <c r="H23" s="171"/>
      <c r="I23" s="171"/>
      <c r="J23" s="171"/>
      <c r="K23" s="171"/>
      <c r="L23" s="171"/>
      <c r="M23" s="172"/>
    </row>
    <row r="24" spans="2:13" x14ac:dyDescent="0.35">
      <c r="B24" s="173"/>
      <c r="C24" s="174" t="s">
        <v>56</v>
      </c>
      <c r="D24" s="175"/>
      <c r="E24" s="175"/>
      <c r="F24" s="175"/>
      <c r="G24" s="175"/>
      <c r="H24" s="175"/>
      <c r="I24" s="175"/>
      <c r="J24" s="175"/>
      <c r="K24" s="175"/>
      <c r="L24" s="175"/>
      <c r="M24" s="176"/>
    </row>
    <row r="25" spans="2:13" x14ac:dyDescent="0.35">
      <c r="B25" s="173"/>
      <c r="C25" s="174" t="s">
        <v>57</v>
      </c>
      <c r="D25" s="175"/>
      <c r="E25" s="175"/>
      <c r="F25" s="175"/>
      <c r="G25" s="175"/>
      <c r="H25" s="175"/>
      <c r="I25" s="175"/>
      <c r="J25" s="175"/>
      <c r="K25" s="175"/>
      <c r="L25" s="175"/>
      <c r="M25" s="176"/>
    </row>
    <row r="26" spans="2:13" x14ac:dyDescent="0.35">
      <c r="B26" s="173"/>
      <c r="C26" s="174" t="s">
        <v>58</v>
      </c>
      <c r="D26" s="175"/>
      <c r="E26" s="175"/>
      <c r="F26" s="175"/>
      <c r="G26" s="175"/>
      <c r="H26" s="175"/>
      <c r="I26" s="175"/>
      <c r="J26" s="175"/>
      <c r="K26" s="175"/>
      <c r="L26" s="175"/>
      <c r="M26" s="176"/>
    </row>
    <row r="27" spans="2:13" x14ac:dyDescent="0.35">
      <c r="B27" s="173"/>
      <c r="C27" s="174" t="s">
        <v>59</v>
      </c>
      <c r="D27" s="175"/>
      <c r="E27" s="175"/>
      <c r="F27" s="175"/>
      <c r="G27" s="175"/>
      <c r="H27" s="175"/>
      <c r="I27" s="175"/>
      <c r="J27" s="175"/>
      <c r="K27" s="175"/>
      <c r="L27" s="175"/>
      <c r="M27" s="176"/>
    </row>
    <row r="28" spans="2:13" x14ac:dyDescent="0.35">
      <c r="B28" s="173"/>
      <c r="C28" s="174" t="s">
        <v>60</v>
      </c>
      <c r="D28" s="175"/>
      <c r="E28" s="175"/>
      <c r="F28" s="175"/>
      <c r="G28" s="175"/>
      <c r="H28" s="175"/>
      <c r="I28" s="175"/>
      <c r="J28" s="175"/>
      <c r="K28" s="175"/>
      <c r="L28" s="175"/>
      <c r="M28" s="176"/>
    </row>
    <row r="29" spans="2:13" x14ac:dyDescent="0.35">
      <c r="B29" s="173"/>
      <c r="C29" s="174" t="s">
        <v>61</v>
      </c>
      <c r="D29" s="175"/>
      <c r="E29" s="175"/>
      <c r="F29" s="175"/>
      <c r="G29" s="175"/>
      <c r="H29" s="175"/>
      <c r="I29" s="175"/>
      <c r="J29" s="175"/>
      <c r="K29" s="175"/>
      <c r="L29" s="175"/>
      <c r="M29" s="176"/>
    </row>
    <row r="30" spans="2:13" x14ac:dyDescent="0.35">
      <c r="B30" s="173"/>
      <c r="C30" s="174" t="s">
        <v>62</v>
      </c>
      <c r="D30" s="175"/>
      <c r="E30" s="175"/>
      <c r="F30" s="175"/>
      <c r="G30" s="175"/>
      <c r="H30" s="175"/>
      <c r="I30" s="175"/>
      <c r="J30" s="175"/>
      <c r="K30" s="175"/>
      <c r="L30" s="175"/>
      <c r="M30" s="176"/>
    </row>
    <row r="31" spans="2:13" x14ac:dyDescent="0.35">
      <c r="B31" s="173"/>
      <c r="C31" s="175"/>
      <c r="D31" s="175"/>
      <c r="E31" s="175"/>
      <c r="F31" s="175"/>
      <c r="G31" s="175"/>
      <c r="H31" s="175"/>
      <c r="I31" s="175"/>
      <c r="J31" s="175"/>
      <c r="K31" s="175"/>
      <c r="L31" s="175"/>
      <c r="M31" s="176"/>
    </row>
    <row r="32" spans="2:13" x14ac:dyDescent="0.35">
      <c r="B32" s="169" t="b">
        <f>OR('Savings &amp; Emission Calculation'!H11&gt;0)</f>
        <v>0</v>
      </c>
      <c r="C32" s="170" t="s">
        <v>66</v>
      </c>
      <c r="D32" s="171"/>
      <c r="E32" s="171"/>
      <c r="F32" s="171"/>
      <c r="G32" s="171"/>
      <c r="H32" s="171"/>
      <c r="I32" s="171"/>
      <c r="J32" s="171"/>
      <c r="K32" s="171"/>
      <c r="L32" s="171"/>
      <c r="M32" s="172"/>
    </row>
    <row r="33" spans="2:13" x14ac:dyDescent="0.35">
      <c r="B33" s="173"/>
      <c r="C33" s="174" t="s">
        <v>63</v>
      </c>
      <c r="D33" s="175"/>
      <c r="E33" s="175"/>
      <c r="F33" s="175"/>
      <c r="G33" s="175"/>
      <c r="H33" s="175"/>
      <c r="I33" s="175"/>
      <c r="J33" s="175"/>
      <c r="K33" s="175"/>
      <c r="L33" s="175"/>
      <c r="M33" s="176"/>
    </row>
    <row r="34" spans="2:13" x14ac:dyDescent="0.35">
      <c r="B34" s="173"/>
      <c r="C34" s="175"/>
      <c r="D34" s="175"/>
      <c r="E34" s="175"/>
      <c r="F34" s="175"/>
      <c r="G34" s="175"/>
      <c r="H34" s="175"/>
      <c r="I34" s="175"/>
      <c r="J34" s="175"/>
      <c r="K34" s="175"/>
      <c r="L34" s="175"/>
      <c r="M34" s="176"/>
    </row>
    <row r="35" spans="2:13" x14ac:dyDescent="0.35">
      <c r="B35" s="177" t="s">
        <v>67</v>
      </c>
      <c r="C35" s="178"/>
      <c r="D35" s="175"/>
      <c r="E35" s="175"/>
      <c r="F35" s="175"/>
      <c r="G35" s="175"/>
      <c r="H35" s="175"/>
      <c r="I35" s="175"/>
      <c r="J35" s="175"/>
      <c r="K35" s="175"/>
      <c r="L35" s="179"/>
      <c r="M35" s="176"/>
    </row>
    <row r="36" spans="2:13" x14ac:dyDescent="0.35">
      <c r="B36" s="173"/>
      <c r="C36" s="174"/>
      <c r="D36" s="175"/>
      <c r="E36" s="175"/>
      <c r="F36" s="175"/>
      <c r="G36" s="175"/>
      <c r="H36" s="175"/>
      <c r="I36" s="175"/>
      <c r="J36" s="175"/>
      <c r="K36" s="175"/>
      <c r="L36" s="179"/>
      <c r="M36" s="176"/>
    </row>
    <row r="37" spans="2:13" x14ac:dyDescent="0.35">
      <c r="B37" s="169" t="b">
        <f>OR('Budget '!H98&gt;'Budget '!H96)</f>
        <v>0</v>
      </c>
      <c r="C37" s="180" t="s">
        <v>69</v>
      </c>
      <c r="D37" s="171"/>
      <c r="E37" s="171"/>
      <c r="F37" s="171"/>
      <c r="G37" s="171"/>
      <c r="H37" s="171"/>
      <c r="I37" s="171"/>
      <c r="J37" s="171"/>
      <c r="K37" s="171"/>
      <c r="L37" s="181">
        <f>'Budget '!H96</f>
        <v>0</v>
      </c>
      <c r="M37" s="172" t="s">
        <v>174</v>
      </c>
    </row>
    <row r="38" spans="2:13" ht="14.5" customHeight="1" x14ac:dyDescent="0.35">
      <c r="B38" s="173"/>
      <c r="C38" s="217" t="s">
        <v>68</v>
      </c>
      <c r="D38" s="217"/>
      <c r="E38" s="217"/>
      <c r="F38" s="217"/>
      <c r="G38" s="217"/>
      <c r="H38" s="217"/>
      <c r="I38" s="217"/>
      <c r="J38" s="217"/>
      <c r="K38" s="217"/>
      <c r="L38" s="182"/>
      <c r="M38" s="176"/>
    </row>
    <row r="39" spans="2:13" x14ac:dyDescent="0.35">
      <c r="B39" s="173"/>
      <c r="C39" s="217"/>
      <c r="D39" s="217"/>
      <c r="E39" s="217"/>
      <c r="F39" s="217"/>
      <c r="G39" s="217"/>
      <c r="H39" s="217"/>
      <c r="I39" s="217"/>
      <c r="J39" s="217"/>
      <c r="K39" s="217"/>
      <c r="L39" s="182"/>
      <c r="M39" s="176"/>
    </row>
    <row r="40" spans="2:13" x14ac:dyDescent="0.35">
      <c r="B40" s="173"/>
      <c r="C40" s="164"/>
      <c r="D40" s="164"/>
      <c r="E40" s="164"/>
      <c r="F40" s="164"/>
      <c r="G40" s="164"/>
      <c r="H40" s="164"/>
      <c r="I40" s="164"/>
      <c r="J40" s="164"/>
      <c r="K40" s="164"/>
      <c r="L40" s="183"/>
      <c r="M40" s="176"/>
    </row>
    <row r="41" spans="2:13" x14ac:dyDescent="0.35">
      <c r="B41" s="169" t="b">
        <f>OR('Savings &amp; Emission Calculation'!J11&gt;0)</f>
        <v>0</v>
      </c>
      <c r="C41" s="180" t="s">
        <v>145</v>
      </c>
      <c r="D41" s="171"/>
      <c r="E41" s="171"/>
      <c r="F41" s="171"/>
      <c r="G41" s="171"/>
      <c r="H41" s="171"/>
      <c r="I41" s="171"/>
      <c r="J41" s="171"/>
      <c r="K41" s="171"/>
      <c r="L41" s="200">
        <f>'Budget '!H97</f>
        <v>0</v>
      </c>
      <c r="M41" s="201"/>
    </row>
    <row r="42" spans="2:13" x14ac:dyDescent="0.35">
      <c r="B42" s="173"/>
      <c r="C42" s="178" t="s">
        <v>70</v>
      </c>
      <c r="D42" s="175"/>
      <c r="E42" s="175"/>
      <c r="F42" s="175"/>
      <c r="G42" s="175"/>
      <c r="H42" s="175"/>
      <c r="I42" s="175"/>
      <c r="J42" s="175"/>
      <c r="K42" s="175"/>
      <c r="L42" s="179"/>
      <c r="M42" s="176"/>
    </row>
    <row r="43" spans="2:13" x14ac:dyDescent="0.35">
      <c r="B43" s="173"/>
      <c r="C43" s="175"/>
      <c r="D43" s="175"/>
      <c r="E43" s="175"/>
      <c r="F43" s="175"/>
      <c r="G43" s="175"/>
      <c r="H43" s="175"/>
      <c r="I43" s="175"/>
      <c r="J43" s="175"/>
      <c r="K43" s="175"/>
      <c r="L43" s="179"/>
      <c r="M43" s="176"/>
    </row>
    <row r="44" spans="2:13" x14ac:dyDescent="0.35">
      <c r="B44" s="169" t="b">
        <f>OR('Savings &amp; Emission Calculation'!G11&gt;0)</f>
        <v>0</v>
      </c>
      <c r="C44" s="184" t="s">
        <v>155</v>
      </c>
      <c r="D44" s="171"/>
      <c r="E44" s="171"/>
      <c r="F44" s="171"/>
      <c r="G44" s="171"/>
      <c r="H44" s="171"/>
      <c r="I44" s="171"/>
      <c r="J44" s="171"/>
      <c r="K44" s="171"/>
      <c r="L44" s="181">
        <f>IFERROR('Savings &amp; Emission Calculation'!G11/'Savings &amp; Emission Calculation'!K11,0)</f>
        <v>0</v>
      </c>
      <c r="M44" s="172" t="s">
        <v>187</v>
      </c>
    </row>
    <row r="45" spans="2:13" x14ac:dyDescent="0.35">
      <c r="B45" s="173"/>
      <c r="C45" s="185" t="s">
        <v>71</v>
      </c>
      <c r="D45" s="175"/>
      <c r="E45" s="175"/>
      <c r="F45" s="175"/>
      <c r="G45" s="175"/>
      <c r="H45" s="175"/>
      <c r="I45" s="175"/>
      <c r="J45" s="175"/>
      <c r="K45" s="175"/>
      <c r="L45" s="179"/>
      <c r="M45" s="176"/>
    </row>
    <row r="46" spans="2:13" x14ac:dyDescent="0.35">
      <c r="B46" s="173"/>
      <c r="C46" s="175"/>
      <c r="D46" s="175"/>
      <c r="E46" s="175"/>
      <c r="F46" s="175"/>
      <c r="G46" s="175"/>
      <c r="H46" s="175"/>
      <c r="I46" s="175"/>
      <c r="J46" s="175"/>
      <c r="K46" s="175"/>
      <c r="L46" s="179"/>
      <c r="M46" s="176"/>
    </row>
    <row r="47" spans="2:13" x14ac:dyDescent="0.35">
      <c r="B47" s="169" t="b">
        <f>OR('Savings &amp; Emission Calculation'!B11&gt;0)</f>
        <v>0</v>
      </c>
      <c r="C47" s="171" t="s">
        <v>156</v>
      </c>
      <c r="D47" s="171"/>
      <c r="E47" s="171"/>
      <c r="F47" s="171"/>
      <c r="G47" s="171"/>
      <c r="H47" s="171"/>
      <c r="I47" s="171"/>
      <c r="J47" s="171"/>
      <c r="K47" s="171"/>
      <c r="L47" s="181">
        <f>'Savings &amp; Emission Calculation'!J14</f>
        <v>0</v>
      </c>
      <c r="M47" s="172" t="s">
        <v>188</v>
      </c>
    </row>
    <row r="48" spans="2:13" x14ac:dyDescent="0.35">
      <c r="B48" s="173"/>
      <c r="C48" s="175" t="s">
        <v>72</v>
      </c>
      <c r="D48" s="175"/>
      <c r="E48" s="175"/>
      <c r="F48" s="175"/>
      <c r="G48" s="175"/>
      <c r="H48" s="175"/>
      <c r="I48" s="175"/>
      <c r="J48" s="175"/>
      <c r="K48" s="175"/>
      <c r="L48" s="179"/>
      <c r="M48" s="176"/>
    </row>
    <row r="49" spans="2:13" x14ac:dyDescent="0.35">
      <c r="B49" s="173"/>
      <c r="C49" s="175"/>
      <c r="D49" s="175"/>
      <c r="E49" s="175"/>
      <c r="F49" s="175"/>
      <c r="G49" s="175"/>
      <c r="H49" s="175"/>
      <c r="I49" s="175"/>
      <c r="J49" s="175"/>
      <c r="K49" s="175"/>
      <c r="L49" s="179"/>
      <c r="M49" s="176"/>
    </row>
    <row r="50" spans="2:13" x14ac:dyDescent="0.35">
      <c r="B50" s="169" t="b">
        <f>OR('Savings &amp; Emission Calculation'!$D$11&gt;0)</f>
        <v>0</v>
      </c>
      <c r="C50" s="184" t="s">
        <v>159</v>
      </c>
      <c r="D50" s="171"/>
      <c r="E50" s="171"/>
      <c r="F50" s="171"/>
      <c r="G50" s="171"/>
      <c r="H50" s="171"/>
      <c r="I50" s="171"/>
      <c r="J50" s="171"/>
      <c r="K50" s="171"/>
      <c r="L50" s="181">
        <f>'Savings &amp; Emission Calculation'!C21</f>
        <v>0</v>
      </c>
      <c r="M50" s="172" t="s">
        <v>189</v>
      </c>
    </row>
    <row r="51" spans="2:13" x14ac:dyDescent="0.35">
      <c r="B51" s="173"/>
      <c r="C51" s="175" t="s">
        <v>160</v>
      </c>
      <c r="D51" s="175"/>
      <c r="E51" s="175"/>
      <c r="F51" s="175"/>
      <c r="G51" s="175"/>
      <c r="H51" s="175"/>
      <c r="I51" s="175"/>
      <c r="J51" s="175"/>
      <c r="K51" s="175"/>
      <c r="L51" s="179"/>
      <c r="M51" s="176"/>
    </row>
    <row r="52" spans="2:13" x14ac:dyDescent="0.35">
      <c r="B52" s="173"/>
      <c r="C52" s="175"/>
      <c r="D52" s="175"/>
      <c r="E52" s="175"/>
      <c r="F52" s="175"/>
      <c r="G52" s="175"/>
      <c r="H52" s="175"/>
      <c r="I52" s="175"/>
      <c r="J52" s="175"/>
      <c r="K52" s="175"/>
      <c r="L52" s="179"/>
      <c r="M52" s="176"/>
    </row>
    <row r="53" spans="2:13" x14ac:dyDescent="0.35">
      <c r="B53" s="169" t="b">
        <f>OR('Savings &amp; Emission Calculation'!$E$11&gt;0)</f>
        <v>0</v>
      </c>
      <c r="C53" s="184" t="s">
        <v>157</v>
      </c>
      <c r="D53" s="171"/>
      <c r="E53" s="171"/>
      <c r="F53" s="171"/>
      <c r="G53" s="171"/>
      <c r="H53" s="171"/>
      <c r="I53" s="171"/>
      <c r="J53" s="171"/>
      <c r="K53" s="171"/>
      <c r="L53" s="181">
        <f>'Savings &amp; Emission Calculation'!C24</f>
        <v>0</v>
      </c>
      <c r="M53" s="172" t="s">
        <v>190</v>
      </c>
    </row>
    <row r="54" spans="2:13" x14ac:dyDescent="0.35">
      <c r="B54" s="173"/>
      <c r="C54" s="175" t="s">
        <v>161</v>
      </c>
      <c r="D54" s="175"/>
      <c r="E54" s="175"/>
      <c r="F54" s="175"/>
      <c r="G54" s="175"/>
      <c r="H54" s="175"/>
      <c r="I54" s="175"/>
      <c r="J54" s="175"/>
      <c r="K54" s="175"/>
      <c r="L54" s="179"/>
      <c r="M54" s="176"/>
    </row>
    <row r="55" spans="2:13" x14ac:dyDescent="0.35">
      <c r="B55" s="173"/>
      <c r="C55" s="175"/>
      <c r="D55" s="175"/>
      <c r="E55" s="175"/>
      <c r="F55" s="175"/>
      <c r="G55" s="175"/>
      <c r="H55" s="175"/>
      <c r="I55" s="175"/>
      <c r="J55" s="175"/>
      <c r="K55" s="175"/>
      <c r="L55" s="179"/>
      <c r="M55" s="176"/>
    </row>
    <row r="56" spans="2:13" x14ac:dyDescent="0.35">
      <c r="B56" s="169" t="b">
        <f>OR('Savings &amp; Emission Calculation'!F11&gt;0)</f>
        <v>0</v>
      </c>
      <c r="C56" s="184" t="s">
        <v>158</v>
      </c>
      <c r="D56" s="171"/>
      <c r="E56" s="171"/>
      <c r="F56" s="171"/>
      <c r="G56" s="171"/>
      <c r="H56" s="171"/>
      <c r="I56" s="171"/>
      <c r="J56" s="171"/>
      <c r="K56" s="171"/>
      <c r="L56" s="181">
        <f>'Savings &amp; Emission Calculation'!C27</f>
        <v>0</v>
      </c>
      <c r="M56" s="172" t="s">
        <v>191</v>
      </c>
    </row>
    <row r="57" spans="2:13" x14ac:dyDescent="0.35">
      <c r="B57" s="173"/>
      <c r="C57" s="185" t="s">
        <v>73</v>
      </c>
      <c r="D57" s="175"/>
      <c r="E57" s="175"/>
      <c r="F57" s="175"/>
      <c r="G57" s="175"/>
      <c r="H57" s="175"/>
      <c r="I57" s="175"/>
      <c r="J57" s="175"/>
      <c r="K57" s="175"/>
      <c r="L57" s="179"/>
      <c r="M57" s="176"/>
    </row>
    <row r="58" spans="2:13" x14ac:dyDescent="0.35">
      <c r="B58" s="173"/>
      <c r="C58" s="175"/>
      <c r="D58" s="175"/>
      <c r="E58" s="175"/>
      <c r="F58" s="175"/>
      <c r="G58" s="175"/>
      <c r="H58" s="175"/>
      <c r="I58" s="175"/>
      <c r="J58" s="175"/>
      <c r="K58" s="175"/>
      <c r="L58" s="179"/>
      <c r="M58" s="176"/>
    </row>
    <row r="59" spans="2:13" x14ac:dyDescent="0.35">
      <c r="B59" s="169" t="b">
        <f>OR('Savings &amp; Emission Calculation'!C11&gt;0)</f>
        <v>0</v>
      </c>
      <c r="C59" s="184" t="s">
        <v>74</v>
      </c>
      <c r="D59" s="171"/>
      <c r="E59" s="171"/>
      <c r="F59" s="171"/>
      <c r="G59" s="171"/>
      <c r="H59" s="171"/>
      <c r="I59" s="171"/>
      <c r="J59" s="171"/>
      <c r="K59" s="171"/>
      <c r="L59" s="181">
        <f>'Savings &amp; Emission Calculation'!C17</f>
        <v>0</v>
      </c>
      <c r="M59" s="172" t="s">
        <v>190</v>
      </c>
    </row>
    <row r="60" spans="2:13" x14ac:dyDescent="0.35">
      <c r="B60" s="173"/>
      <c r="C60" s="185" t="s">
        <v>75</v>
      </c>
      <c r="D60" s="175"/>
      <c r="E60" s="175"/>
      <c r="F60" s="175"/>
      <c r="G60" s="175"/>
      <c r="H60" s="175"/>
      <c r="I60" s="175"/>
      <c r="J60" s="175"/>
      <c r="K60" s="175"/>
      <c r="L60" s="179"/>
      <c r="M60" s="176"/>
    </row>
    <row r="61" spans="2:13" x14ac:dyDescent="0.35">
      <c r="B61" s="173"/>
      <c r="C61" s="185"/>
      <c r="D61" s="175"/>
      <c r="E61" s="175"/>
      <c r="F61" s="175"/>
      <c r="G61" s="175"/>
      <c r="H61" s="175"/>
      <c r="I61" s="175"/>
      <c r="J61" s="175"/>
      <c r="K61" s="175"/>
      <c r="L61" s="179"/>
      <c r="M61" s="176"/>
    </row>
    <row r="62" spans="2:13" x14ac:dyDescent="0.35">
      <c r="B62" s="169" t="b">
        <f>OR(B13)</f>
        <v>0</v>
      </c>
      <c r="C62" s="184" t="s">
        <v>181</v>
      </c>
      <c r="D62" s="171"/>
      <c r="E62" s="171"/>
      <c r="F62" s="171"/>
      <c r="G62" s="171"/>
      <c r="H62" s="171"/>
      <c r="I62" s="171"/>
      <c r="J62" s="171"/>
      <c r="K62" s="171"/>
      <c r="L62" s="186"/>
      <c r="M62" s="172"/>
    </row>
    <row r="63" spans="2:13" x14ac:dyDescent="0.35">
      <c r="B63" s="173"/>
      <c r="C63" s="185" t="s">
        <v>179</v>
      </c>
      <c r="D63" s="175"/>
      <c r="E63" s="175"/>
      <c r="F63" s="175"/>
      <c r="G63" s="175"/>
      <c r="H63" s="175"/>
      <c r="I63" s="175"/>
      <c r="J63" s="175"/>
      <c r="K63" s="175"/>
      <c r="L63" s="179"/>
      <c r="M63" s="176"/>
    </row>
    <row r="64" spans="2:13" x14ac:dyDescent="0.35">
      <c r="B64" s="173"/>
      <c r="C64" s="175"/>
      <c r="D64" s="175"/>
      <c r="E64" s="175"/>
      <c r="F64" s="175"/>
      <c r="G64" s="175"/>
      <c r="H64" s="175"/>
      <c r="I64" s="175"/>
      <c r="J64" s="175"/>
      <c r="K64" s="175"/>
      <c r="L64" s="179"/>
      <c r="M64" s="176"/>
    </row>
    <row r="65" spans="2:13" x14ac:dyDescent="0.35">
      <c r="B65" s="219" t="s">
        <v>168</v>
      </c>
      <c r="C65" s="220"/>
      <c r="D65" s="220"/>
      <c r="E65" s="220"/>
      <c r="F65" s="220"/>
      <c r="G65" s="220"/>
      <c r="H65" s="220"/>
      <c r="I65" s="220"/>
      <c r="J65" s="220"/>
      <c r="K65" s="220"/>
      <c r="L65" s="220"/>
      <c r="M65" s="62"/>
    </row>
    <row r="66" spans="2:13" ht="14.5" customHeight="1" x14ac:dyDescent="0.35">
      <c r="B66" s="224" t="s">
        <v>78</v>
      </c>
      <c r="C66" s="225"/>
      <c r="D66" s="152"/>
      <c r="E66" s="152"/>
      <c r="F66" s="154"/>
      <c r="G66" s="152"/>
      <c r="H66" s="152"/>
      <c r="I66" s="152"/>
      <c r="J66" s="152"/>
      <c r="K66" s="152"/>
      <c r="L66" s="152"/>
      <c r="M66" s="62"/>
    </row>
    <row r="67" spans="2:13" x14ac:dyDescent="0.35">
      <c r="B67" s="224"/>
      <c r="C67" s="225"/>
      <c r="D67" s="152"/>
      <c r="E67" s="152"/>
      <c r="F67" s="152"/>
      <c r="G67" s="152"/>
      <c r="H67" s="152"/>
      <c r="I67" s="152"/>
      <c r="J67" s="152"/>
      <c r="K67" s="152"/>
      <c r="L67" s="152"/>
      <c r="M67" s="62"/>
    </row>
    <row r="68" spans="2:13" x14ac:dyDescent="0.35">
      <c r="B68" s="224"/>
      <c r="C68" s="225"/>
      <c r="D68" s="152"/>
      <c r="E68" s="152"/>
      <c r="F68" s="152"/>
      <c r="G68" s="152"/>
      <c r="H68" s="152"/>
      <c r="I68" s="152"/>
      <c r="J68" s="152"/>
      <c r="K68" s="152"/>
      <c r="L68" s="152"/>
      <c r="M68" s="62"/>
    </row>
    <row r="69" spans="2:13" x14ac:dyDescent="0.35">
      <c r="B69" s="224"/>
      <c r="C69" s="225"/>
      <c r="D69" s="152"/>
      <c r="E69" s="152"/>
      <c r="F69" s="152"/>
      <c r="G69" s="152"/>
      <c r="H69" s="152"/>
      <c r="I69" s="152"/>
      <c r="J69" s="152"/>
      <c r="K69" s="152"/>
      <c r="L69" s="152"/>
      <c r="M69" s="62"/>
    </row>
    <row r="70" spans="2:13" x14ac:dyDescent="0.35">
      <c r="B70" s="63"/>
      <c r="C70" s="152"/>
      <c r="D70" s="152"/>
      <c r="E70" s="152"/>
      <c r="F70" s="152"/>
      <c r="G70" s="152"/>
      <c r="H70" s="152"/>
      <c r="I70" s="152"/>
      <c r="J70" s="152"/>
      <c r="K70" s="152"/>
      <c r="L70" s="152"/>
      <c r="M70" s="62"/>
    </row>
    <row r="71" spans="2:13" x14ac:dyDescent="0.35">
      <c r="B71" s="63"/>
      <c r="C71" s="152"/>
      <c r="D71" s="152"/>
      <c r="E71" s="152"/>
      <c r="F71" s="152"/>
      <c r="G71" s="152"/>
      <c r="H71" s="152"/>
      <c r="I71" s="152"/>
      <c r="J71" s="152"/>
      <c r="K71" s="152"/>
      <c r="L71" s="152"/>
      <c r="M71" s="62"/>
    </row>
    <row r="72" spans="2:13" ht="15" customHeight="1" x14ac:dyDescent="0.35">
      <c r="B72" s="63"/>
      <c r="C72" s="152"/>
      <c r="D72" s="152"/>
      <c r="E72" s="152"/>
      <c r="F72" s="152"/>
      <c r="G72" s="152"/>
      <c r="H72" s="152"/>
      <c r="I72" s="152"/>
      <c r="J72" s="152"/>
      <c r="K72" s="152"/>
      <c r="L72" s="152"/>
      <c r="M72" s="162"/>
    </row>
    <row r="73" spans="2:13" x14ac:dyDescent="0.35">
      <c r="B73" s="63"/>
      <c r="C73" s="152"/>
      <c r="D73" s="152"/>
      <c r="E73" s="152"/>
      <c r="F73" s="152"/>
      <c r="G73" s="152"/>
      <c r="H73" s="152"/>
      <c r="I73" s="152"/>
      <c r="J73" s="152"/>
      <c r="K73" s="152"/>
      <c r="L73" s="152"/>
      <c r="M73" s="162"/>
    </row>
    <row r="74" spans="2:13" x14ac:dyDescent="0.35">
      <c r="B74" s="63"/>
      <c r="C74" s="152"/>
      <c r="D74" s="152"/>
      <c r="E74" s="152"/>
      <c r="F74" s="152"/>
      <c r="G74" s="152"/>
      <c r="H74" s="152"/>
      <c r="I74" s="152"/>
      <c r="J74" s="152"/>
      <c r="K74" s="152"/>
      <c r="L74" s="152"/>
      <c r="M74" s="62"/>
    </row>
    <row r="75" spans="2:13" ht="14.5" customHeight="1" x14ac:dyDescent="0.35">
      <c r="B75" s="211" t="s">
        <v>77</v>
      </c>
      <c r="C75" s="212"/>
      <c r="D75" s="212"/>
      <c r="E75" s="212"/>
      <c r="F75" s="212"/>
      <c r="G75" s="212"/>
      <c r="H75" s="212"/>
      <c r="I75" s="212"/>
      <c r="J75" s="212"/>
      <c r="K75" s="212"/>
      <c r="L75" s="212"/>
      <c r="M75" s="213"/>
    </row>
    <row r="76" spans="2:13" ht="15" thickBot="1" x14ac:dyDescent="0.4">
      <c r="B76" s="214"/>
      <c r="C76" s="215"/>
      <c r="D76" s="215"/>
      <c r="E76" s="215"/>
      <c r="F76" s="215"/>
      <c r="G76" s="215"/>
      <c r="H76" s="215"/>
      <c r="I76" s="215"/>
      <c r="J76" s="215"/>
      <c r="K76" s="215"/>
      <c r="L76" s="215"/>
      <c r="M76" s="216"/>
    </row>
  </sheetData>
  <sheetProtection algorithmName="SHA-512" hashValue="HOQeTkpaA8onU/mMsDQdsnHWLOSlzYFoi8eXkgSXoQLDdcYu4raJFFoqWk7J860BQKtZ2RdtQz7gW3QrRRymVQ==" saltValue="aPtcnM3bAMQwrlkbtiiPCA==" spinCount="100000" sheet="1" objects="1" scenarios="1" formatCells="0" formatColumns="0" formatRows="0"/>
  <mergeCells count="12">
    <mergeCell ref="B1:M3"/>
    <mergeCell ref="B4:M4"/>
    <mergeCell ref="B22:M22"/>
    <mergeCell ref="B75:M76"/>
    <mergeCell ref="C38:K39"/>
    <mergeCell ref="D9:L11"/>
    <mergeCell ref="B65:L65"/>
    <mergeCell ref="D14:L14"/>
    <mergeCell ref="D15:L16"/>
    <mergeCell ref="D17:L19"/>
    <mergeCell ref="D20:L20"/>
    <mergeCell ref="B66:C69"/>
  </mergeCells>
  <conditionalFormatting sqref="B23">
    <cfRule type="expression" priority="1">
      <formula>"if 'Savings &amp; Emission Calculation'!$B$9:$J$9&gt;0"</formula>
    </cfRule>
  </conditionalFormatting>
  <hyperlinks>
    <hyperlink ref="D20:L20" r:id="rId1" display="Review this map to see Environmental Justice Blocks Groups and distressed municipalities in CT " xr:uid="{602BD5B2-F163-47B0-B4F2-8ABBAD3F030B}"/>
  </hyperlinks>
  <pageMargins left="0.7" right="0.7" top="0.75" bottom="0.75" header="0.3" footer="0.3"/>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1553E-8900-47DE-B371-BD85D679D6C0}">
  <sheetPr codeName="Sheet3"/>
  <dimension ref="A1:P105"/>
  <sheetViews>
    <sheetView topLeftCell="A41" zoomScale="60" zoomScaleNormal="60" workbookViewId="0">
      <selection activeCell="H97" sqref="H97"/>
    </sheetView>
  </sheetViews>
  <sheetFormatPr defaultRowHeight="14.5" x14ac:dyDescent="0.35"/>
  <cols>
    <col min="1" max="1" width="21.7265625" style="115" bestFit="1" customWidth="1"/>
    <col min="2" max="2" width="20.1796875" style="115" customWidth="1"/>
    <col min="3" max="11" width="17.26953125" style="115" customWidth="1"/>
    <col min="12" max="12" width="25.81640625" style="115" customWidth="1"/>
    <col min="13" max="15" width="17.26953125" style="115" customWidth="1"/>
  </cols>
  <sheetData>
    <row r="1" spans="1:15" ht="15" thickBot="1" x14ac:dyDescent="0.4">
      <c r="A1" s="229"/>
      <c r="B1" s="229"/>
      <c r="C1" s="229"/>
      <c r="D1" s="229"/>
      <c r="E1" s="229"/>
      <c r="F1" s="229"/>
      <c r="G1" s="229"/>
      <c r="H1" s="229"/>
      <c r="I1" s="229"/>
      <c r="J1" s="229"/>
      <c r="K1" s="229"/>
    </row>
    <row r="2" spans="1:15" ht="21.5" thickBot="1" x14ac:dyDescent="0.55000000000000004">
      <c r="A2" s="242" t="s">
        <v>0</v>
      </c>
      <c r="B2" s="243"/>
      <c r="C2" s="243"/>
      <c r="D2" s="243"/>
      <c r="E2" s="243"/>
      <c r="F2" s="243"/>
      <c r="G2" s="243"/>
      <c r="H2" s="243"/>
      <c r="I2" s="243"/>
      <c r="J2" s="243"/>
      <c r="K2" s="243"/>
      <c r="L2" s="243"/>
      <c r="M2" s="243"/>
      <c r="N2" s="243"/>
      <c r="O2" s="110"/>
    </row>
    <row r="3" spans="1:15" ht="18.5" x14ac:dyDescent="0.45">
      <c r="A3" s="107" t="s">
        <v>26</v>
      </c>
      <c r="B3" s="233"/>
      <c r="C3" s="234"/>
      <c r="D3" s="234"/>
      <c r="E3" s="234"/>
      <c r="F3" s="234"/>
      <c r="G3" s="234"/>
      <c r="H3" s="234"/>
      <c r="I3" s="234"/>
      <c r="J3" s="234"/>
      <c r="K3" s="234"/>
      <c r="L3" s="234"/>
      <c r="M3" s="234"/>
      <c r="N3" s="235"/>
      <c r="O3" s="130"/>
    </row>
    <row r="4" spans="1:15" ht="18.5" x14ac:dyDescent="0.45">
      <c r="A4" s="108" t="s">
        <v>25</v>
      </c>
      <c r="B4" s="236"/>
      <c r="C4" s="237"/>
      <c r="D4" s="237"/>
      <c r="E4" s="237"/>
      <c r="F4" s="237"/>
      <c r="G4" s="237"/>
      <c r="H4" s="237"/>
      <c r="I4" s="237"/>
      <c r="J4" s="237"/>
      <c r="K4" s="237"/>
      <c r="L4" s="237"/>
      <c r="M4" s="237"/>
      <c r="N4" s="238"/>
      <c r="O4" s="130"/>
    </row>
    <row r="5" spans="1:15" ht="19" thickBot="1" x14ac:dyDescent="0.5">
      <c r="A5" s="109" t="s">
        <v>44</v>
      </c>
      <c r="B5" s="239"/>
      <c r="C5" s="240"/>
      <c r="D5" s="240"/>
      <c r="E5" s="240"/>
      <c r="F5" s="240"/>
      <c r="G5" s="240"/>
      <c r="H5" s="240"/>
      <c r="I5" s="240"/>
      <c r="J5" s="240"/>
      <c r="K5" s="240"/>
      <c r="L5" s="240"/>
      <c r="M5" s="240"/>
      <c r="N5" s="241"/>
      <c r="O5" s="130"/>
    </row>
    <row r="6" spans="1:15" ht="19" thickBot="1" x14ac:dyDescent="0.5">
      <c r="A6" s="109" t="s">
        <v>146</v>
      </c>
      <c r="B6" s="239"/>
      <c r="C6" s="240"/>
      <c r="D6" s="240"/>
      <c r="E6" s="240"/>
      <c r="F6" s="240"/>
      <c r="G6" s="240"/>
      <c r="H6" s="240"/>
      <c r="I6" s="240"/>
      <c r="J6" s="240"/>
      <c r="K6" s="240"/>
      <c r="L6" s="240"/>
      <c r="M6" s="240"/>
      <c r="N6" s="241"/>
      <c r="O6" s="130"/>
    </row>
    <row r="7" spans="1:15" ht="21.5" thickBot="1" x14ac:dyDescent="0.55000000000000004">
      <c r="A7" s="244" t="s">
        <v>112</v>
      </c>
      <c r="B7" s="244"/>
      <c r="C7" s="244"/>
      <c r="D7" s="244"/>
      <c r="E7" s="244"/>
      <c r="F7" s="244"/>
      <c r="G7" s="244"/>
      <c r="H7" s="244"/>
      <c r="I7" s="244"/>
      <c r="J7" s="244"/>
      <c r="K7" s="244"/>
      <c r="L7" s="244"/>
      <c r="M7" s="244"/>
      <c r="N7" s="244"/>
    </row>
    <row r="8" spans="1:15" ht="21.65" customHeight="1" thickBot="1" x14ac:dyDescent="0.55000000000000004">
      <c r="A8" s="230" t="s">
        <v>86</v>
      </c>
      <c r="B8" s="231"/>
      <c r="C8" s="231"/>
      <c r="D8" s="231"/>
      <c r="E8" s="231"/>
      <c r="F8" s="231"/>
      <c r="G8" s="231"/>
      <c r="H8" s="231"/>
      <c r="I8" s="231"/>
      <c r="J8" s="231"/>
      <c r="K8" s="232"/>
      <c r="L8" s="103"/>
      <c r="M8" s="91"/>
      <c r="N8" s="92"/>
      <c r="O8"/>
    </row>
    <row r="9" spans="1:15" s="131" customFormat="1" ht="116.25" customHeight="1" thickBot="1" x14ac:dyDescent="0.4">
      <c r="A9" s="84" t="s">
        <v>29</v>
      </c>
      <c r="B9" s="93" t="s">
        <v>38</v>
      </c>
      <c r="C9" s="93" t="s">
        <v>39</v>
      </c>
      <c r="D9" s="93" t="s">
        <v>28</v>
      </c>
      <c r="E9" s="93" t="s">
        <v>30</v>
      </c>
      <c r="F9" s="100" t="s">
        <v>31</v>
      </c>
      <c r="G9" s="100" t="s">
        <v>32</v>
      </c>
      <c r="H9" s="98" t="s">
        <v>147</v>
      </c>
      <c r="I9" s="99" t="s">
        <v>33</v>
      </c>
      <c r="J9" s="93" t="s">
        <v>55</v>
      </c>
      <c r="K9" s="111" t="s">
        <v>37</v>
      </c>
      <c r="L9" s="112" t="s">
        <v>35</v>
      </c>
      <c r="M9" s="113" t="s">
        <v>36</v>
      </c>
      <c r="N9" s="114" t="s">
        <v>148</v>
      </c>
    </row>
    <row r="10" spans="1:15" x14ac:dyDescent="0.35">
      <c r="A10" s="85" t="s">
        <v>9</v>
      </c>
      <c r="B10" s="11"/>
      <c r="C10" s="11"/>
      <c r="D10" s="11"/>
      <c r="E10" s="11"/>
      <c r="F10" s="11"/>
      <c r="G10" s="11"/>
      <c r="H10" s="11"/>
      <c r="I10" s="11"/>
      <c r="J10" s="11"/>
      <c r="K10" s="22"/>
      <c r="L10" s="42"/>
      <c r="M10" s="42"/>
      <c r="N10" s="45"/>
      <c r="O10"/>
    </row>
    <row r="11" spans="1:15" x14ac:dyDescent="0.35">
      <c r="A11" s="86" t="s">
        <v>14</v>
      </c>
      <c r="B11" s="13"/>
      <c r="C11" s="13"/>
      <c r="D11" s="13"/>
      <c r="E11" s="13"/>
      <c r="F11" s="13"/>
      <c r="G11" s="13"/>
      <c r="H11" s="13"/>
      <c r="I11" s="13"/>
      <c r="J11" s="13"/>
      <c r="K11" s="23"/>
      <c r="L11" s="43">
        <v>0</v>
      </c>
      <c r="M11" s="43">
        <v>0</v>
      </c>
      <c r="N11" s="46"/>
      <c r="O11"/>
    </row>
    <row r="12" spans="1:15" x14ac:dyDescent="0.35">
      <c r="A12" s="87" t="s">
        <v>11</v>
      </c>
      <c r="B12" s="17"/>
      <c r="C12" s="16"/>
      <c r="D12" s="16"/>
      <c r="E12" s="16"/>
      <c r="F12" s="16"/>
      <c r="G12" s="16"/>
      <c r="H12" s="16"/>
      <c r="I12" s="16"/>
      <c r="J12" s="16"/>
      <c r="K12" s="24"/>
      <c r="L12" s="43">
        <v>0</v>
      </c>
      <c r="M12" s="43">
        <v>0</v>
      </c>
      <c r="N12" s="46"/>
      <c r="O12"/>
    </row>
    <row r="13" spans="1:15" x14ac:dyDescent="0.35">
      <c r="A13" s="87" t="s">
        <v>12</v>
      </c>
      <c r="B13" s="17"/>
      <c r="C13" s="16"/>
      <c r="D13" s="16"/>
      <c r="E13" s="16"/>
      <c r="F13" s="16"/>
      <c r="G13" s="16"/>
      <c r="H13" s="16"/>
      <c r="I13" s="16"/>
      <c r="J13" s="16"/>
      <c r="K13" s="24"/>
      <c r="L13" s="43">
        <v>0</v>
      </c>
      <c r="M13" s="43">
        <v>0</v>
      </c>
      <c r="N13" s="46"/>
      <c r="O13"/>
    </row>
    <row r="14" spans="1:15" x14ac:dyDescent="0.35">
      <c r="A14" s="88" t="s">
        <v>13</v>
      </c>
      <c r="B14" s="17"/>
      <c r="C14" s="16"/>
      <c r="D14" s="16"/>
      <c r="E14" s="16"/>
      <c r="F14" s="16"/>
      <c r="G14" s="16"/>
      <c r="H14" s="16"/>
      <c r="I14" s="16"/>
      <c r="J14" s="16"/>
      <c r="K14" s="24"/>
      <c r="L14" s="44">
        <v>0</v>
      </c>
      <c r="M14" s="44">
        <v>0</v>
      </c>
      <c r="N14" s="47"/>
      <c r="O14"/>
    </row>
    <row r="15" spans="1:15" x14ac:dyDescent="0.35">
      <c r="A15" s="88" t="s">
        <v>15</v>
      </c>
      <c r="B15" s="17"/>
      <c r="C15" s="16"/>
      <c r="D15" s="16"/>
      <c r="E15" s="16"/>
      <c r="F15" s="16"/>
      <c r="G15" s="16"/>
      <c r="H15" s="16"/>
      <c r="I15" s="16"/>
      <c r="J15" s="16"/>
      <c r="K15" s="24"/>
      <c r="L15" s="44">
        <v>0</v>
      </c>
      <c r="M15" s="44">
        <v>0</v>
      </c>
      <c r="N15" s="47"/>
      <c r="O15"/>
    </row>
    <row r="16" spans="1:15" x14ac:dyDescent="0.35">
      <c r="A16" s="88" t="s">
        <v>16</v>
      </c>
      <c r="B16" s="17"/>
      <c r="C16" s="16"/>
      <c r="D16" s="16"/>
      <c r="E16" s="16"/>
      <c r="F16" s="16"/>
      <c r="G16" s="16"/>
      <c r="H16" s="16"/>
      <c r="I16" s="16"/>
      <c r="J16" s="16"/>
      <c r="K16" s="24"/>
      <c r="L16" s="44">
        <v>0</v>
      </c>
      <c r="M16" s="44">
        <v>0</v>
      </c>
      <c r="N16" s="47"/>
      <c r="O16"/>
    </row>
    <row r="17" spans="1:15" x14ac:dyDescent="0.35">
      <c r="A17" s="106" t="s">
        <v>17</v>
      </c>
      <c r="B17" s="10"/>
      <c r="C17" s="16"/>
      <c r="D17" s="16"/>
      <c r="E17" s="16"/>
      <c r="F17" s="16"/>
      <c r="G17" s="16"/>
      <c r="H17" s="16"/>
      <c r="I17" s="16"/>
      <c r="J17" s="16"/>
      <c r="K17" s="24"/>
      <c r="L17" s="43">
        <v>0</v>
      </c>
      <c r="M17" s="43">
        <v>0</v>
      </c>
      <c r="N17" s="46"/>
      <c r="O17"/>
    </row>
    <row r="18" spans="1:15" x14ac:dyDescent="0.35">
      <c r="A18" s="106" t="s">
        <v>18</v>
      </c>
      <c r="B18" s="16"/>
      <c r="C18" s="16"/>
      <c r="D18" s="16"/>
      <c r="E18" s="16"/>
      <c r="F18" s="16"/>
      <c r="G18" s="16"/>
      <c r="H18" s="16"/>
      <c r="I18" s="16"/>
      <c r="J18" s="16"/>
      <c r="K18" s="24"/>
      <c r="L18" s="43">
        <v>0</v>
      </c>
      <c r="M18" s="43">
        <v>0</v>
      </c>
      <c r="N18" s="46"/>
      <c r="O18"/>
    </row>
    <row r="19" spans="1:15" x14ac:dyDescent="0.35">
      <c r="A19" s="106" t="s">
        <v>19</v>
      </c>
      <c r="B19" s="16"/>
      <c r="C19" s="16"/>
      <c r="D19" s="16"/>
      <c r="E19" s="16"/>
      <c r="F19" s="16"/>
      <c r="G19" s="16"/>
      <c r="H19" s="16"/>
      <c r="I19" s="16"/>
      <c r="J19" s="16"/>
      <c r="K19" s="24"/>
      <c r="L19" s="43">
        <v>0</v>
      </c>
      <c r="M19" s="43">
        <v>0</v>
      </c>
      <c r="N19" s="46"/>
      <c r="O19"/>
    </row>
    <row r="20" spans="1:15" ht="16" thickBot="1" x14ac:dyDescent="0.4">
      <c r="A20" s="70" t="s">
        <v>127</v>
      </c>
      <c r="B20" s="71"/>
      <c r="C20" s="72"/>
      <c r="D20" s="72"/>
      <c r="E20" s="97">
        <f>SUM(E10:E19)</f>
        <v>0</v>
      </c>
      <c r="F20" s="97">
        <f t="shared" ref="F20:K20" si="0">SUM(F10:F19)</f>
        <v>0</v>
      </c>
      <c r="G20" s="97">
        <f t="shared" si="0"/>
        <v>0</v>
      </c>
      <c r="H20" s="97">
        <f t="shared" si="0"/>
        <v>0</v>
      </c>
      <c r="I20" s="97">
        <f t="shared" si="0"/>
        <v>0</v>
      </c>
      <c r="J20" s="97">
        <f t="shared" si="0"/>
        <v>0</v>
      </c>
      <c r="K20" s="97">
        <f t="shared" si="0"/>
        <v>0</v>
      </c>
      <c r="L20" s="97">
        <f>SUM(L10:L19)</f>
        <v>0</v>
      </c>
      <c r="M20" s="97">
        <f>SUM(M10:M19)</f>
        <v>0</v>
      </c>
      <c r="N20" s="105"/>
      <c r="O20"/>
    </row>
    <row r="21" spans="1:15" ht="15" thickBot="1" x14ac:dyDescent="0.4">
      <c r="A21" s="132"/>
      <c r="B21" s="132"/>
      <c r="C21" s="132"/>
      <c r="D21" s="132"/>
      <c r="E21" s="132"/>
      <c r="F21" s="132"/>
      <c r="G21" s="132"/>
      <c r="H21" s="132"/>
      <c r="I21" s="132"/>
      <c r="J21" s="133"/>
      <c r="K21" s="133"/>
      <c r="L21" s="134"/>
      <c r="M21" s="133"/>
      <c r="N21" s="133"/>
      <c r="O21" s="134"/>
    </row>
    <row r="22" spans="1:15" ht="21.65" customHeight="1" thickBot="1" x14ac:dyDescent="0.55000000000000004">
      <c r="A22" s="230" t="s">
        <v>87</v>
      </c>
      <c r="B22" s="231"/>
      <c r="C22" s="231"/>
      <c r="D22" s="231"/>
      <c r="E22" s="231"/>
      <c r="F22" s="231"/>
      <c r="G22" s="231"/>
      <c r="H22" s="231"/>
      <c r="I22" s="231"/>
      <c r="J22" s="231"/>
      <c r="K22" s="231"/>
      <c r="L22" s="232"/>
      <c r="M22"/>
      <c r="N22"/>
      <c r="O22"/>
    </row>
    <row r="23" spans="1:15" ht="100.5" customHeight="1" thickBot="1" x14ac:dyDescent="0.4">
      <c r="A23" s="84" t="s">
        <v>90</v>
      </c>
      <c r="B23" s="93" t="s">
        <v>102</v>
      </c>
      <c r="C23" s="93" t="s">
        <v>28</v>
      </c>
      <c r="D23" s="98" t="s">
        <v>89</v>
      </c>
      <c r="E23" s="99" t="s">
        <v>122</v>
      </c>
      <c r="F23" s="98" t="s">
        <v>107</v>
      </c>
      <c r="G23" s="99" t="s">
        <v>117</v>
      </c>
      <c r="H23" s="99" t="s">
        <v>116</v>
      </c>
      <c r="I23" s="99" t="s">
        <v>128</v>
      </c>
      <c r="J23" s="104" t="s">
        <v>35</v>
      </c>
      <c r="K23" s="68" t="s">
        <v>36</v>
      </c>
      <c r="L23" s="69" t="s">
        <v>163</v>
      </c>
      <c r="M23"/>
      <c r="N23"/>
      <c r="O23"/>
    </row>
    <row r="24" spans="1:15" ht="15" thickBot="1" x14ac:dyDescent="0.4">
      <c r="A24" s="85" t="s">
        <v>149</v>
      </c>
      <c r="B24" s="11"/>
      <c r="C24" s="11"/>
      <c r="D24" s="11"/>
      <c r="E24" s="38"/>
      <c r="F24" s="101">
        <f>_xlfn.XLOOKUP(E24,'Answer Choices'!C19:C21,'Answer Choices'!D19:D21,0)</f>
        <v>0</v>
      </c>
      <c r="G24" s="102">
        <f>_xlfn.XLOOKUP(E24,'Answer Choices'!C19:C21,'Answer Choices'!E19:E21,0)</f>
        <v>0</v>
      </c>
      <c r="H24" s="102">
        <f>_xlfn.XLOOKUP(E24,'Answer Choices'!C19:C21,'Answer Choices'!F19:F21,0)</f>
        <v>0</v>
      </c>
      <c r="I24" s="96">
        <f t="shared" ref="I24:I33" si="1">(D24*H24*G24*F24/22.8)*0.6*365</f>
        <v>0</v>
      </c>
      <c r="J24" s="25"/>
      <c r="K24" s="5"/>
      <c r="L24" s="12"/>
      <c r="M24"/>
      <c r="N24"/>
      <c r="O24"/>
    </row>
    <row r="25" spans="1:15" ht="15" thickBot="1" x14ac:dyDescent="0.4">
      <c r="A25" s="86" t="s">
        <v>91</v>
      </c>
      <c r="B25" s="13"/>
      <c r="C25" s="13"/>
      <c r="D25" s="13"/>
      <c r="E25" s="37"/>
      <c r="F25" s="101">
        <f>_xlfn.XLOOKUP(E25,'Answer Choices'!C20:C22,'Answer Choices'!D20:D22,0)</f>
        <v>0</v>
      </c>
      <c r="G25" s="101">
        <f>_xlfn.XLOOKUP(E25,'Answer Choices'!C20:C22,'Answer Choices'!E20:E22,0)</f>
        <v>0</v>
      </c>
      <c r="H25" s="101">
        <f>_xlfn.XLOOKUP(E25,'Answer Choices'!C20:C22,'Answer Choices'!F20:F22,0)</f>
        <v>0</v>
      </c>
      <c r="I25" s="96">
        <f t="shared" si="1"/>
        <v>0</v>
      </c>
      <c r="J25" s="26">
        <v>0</v>
      </c>
      <c r="K25" s="2">
        <v>0</v>
      </c>
      <c r="L25" s="14"/>
      <c r="M25"/>
      <c r="N25"/>
      <c r="O25"/>
    </row>
    <row r="26" spans="1:15" ht="15" thickBot="1" x14ac:dyDescent="0.4">
      <c r="A26" s="87" t="s">
        <v>92</v>
      </c>
      <c r="B26" s="16"/>
      <c r="C26" s="16"/>
      <c r="D26" s="16"/>
      <c r="E26" s="37"/>
      <c r="F26" s="101">
        <f>_xlfn.XLOOKUP(E26,'Answer Choices'!C21:C23,'Answer Choices'!D21:D23,0)</f>
        <v>0</v>
      </c>
      <c r="G26" s="101">
        <f>_xlfn.XLOOKUP(E26,'Answer Choices'!C21:C23,'Answer Choices'!E21:E23,0)</f>
        <v>0</v>
      </c>
      <c r="H26" s="101">
        <f>_xlfn.XLOOKUP(E26,'Answer Choices'!C21:C23,'Answer Choices'!F21:F23,0)</f>
        <v>0</v>
      </c>
      <c r="I26" s="96">
        <f t="shared" si="1"/>
        <v>0</v>
      </c>
      <c r="J26" s="26">
        <v>0</v>
      </c>
      <c r="K26" s="2">
        <v>0</v>
      </c>
      <c r="L26" s="14"/>
      <c r="M26"/>
      <c r="N26"/>
      <c r="O26"/>
    </row>
    <row r="27" spans="1:15" ht="15" thickBot="1" x14ac:dyDescent="0.4">
      <c r="A27" s="87" t="s">
        <v>93</v>
      </c>
      <c r="B27" s="16"/>
      <c r="C27" s="16"/>
      <c r="D27" s="16"/>
      <c r="E27" s="37"/>
      <c r="F27" s="101">
        <f>_xlfn.XLOOKUP(E27,'Answer Choices'!C22:C24,'Answer Choices'!D22:D24,0)</f>
        <v>0</v>
      </c>
      <c r="G27" s="101">
        <f>_xlfn.XLOOKUP(E27,'Answer Choices'!C22:C24,'Answer Choices'!E22:E24,0)</f>
        <v>0</v>
      </c>
      <c r="H27" s="101">
        <f>_xlfn.XLOOKUP(E27,'Answer Choices'!C22:C24,'Answer Choices'!F22:F24,0)</f>
        <v>0</v>
      </c>
      <c r="I27" s="96">
        <f t="shared" si="1"/>
        <v>0</v>
      </c>
      <c r="J27" s="26">
        <v>0</v>
      </c>
      <c r="K27" s="2">
        <v>0</v>
      </c>
      <c r="L27" s="14"/>
      <c r="M27"/>
      <c r="N27"/>
      <c r="O27"/>
    </row>
    <row r="28" spans="1:15" ht="15" thickBot="1" x14ac:dyDescent="0.4">
      <c r="A28" s="88" t="s">
        <v>94</v>
      </c>
      <c r="B28" s="16"/>
      <c r="C28" s="16"/>
      <c r="D28" s="16"/>
      <c r="E28" s="37"/>
      <c r="F28" s="101">
        <f>_xlfn.XLOOKUP(E28,'Answer Choices'!C23:C25,'Answer Choices'!D23:D25,0)</f>
        <v>0</v>
      </c>
      <c r="G28" s="101">
        <f>_xlfn.XLOOKUP(E28,'Answer Choices'!C23:C25,'Answer Choices'!E23:E25,0)</f>
        <v>0</v>
      </c>
      <c r="H28" s="101">
        <f>_xlfn.XLOOKUP(E28,'Answer Choices'!C23:C25,'Answer Choices'!F23:F25,0)</f>
        <v>0</v>
      </c>
      <c r="I28" s="96">
        <f t="shared" si="1"/>
        <v>0</v>
      </c>
      <c r="J28" s="27">
        <v>0</v>
      </c>
      <c r="K28" s="3">
        <v>0</v>
      </c>
      <c r="L28" s="18"/>
      <c r="M28"/>
      <c r="N28"/>
      <c r="O28"/>
    </row>
    <row r="29" spans="1:15" ht="15" thickBot="1" x14ac:dyDescent="0.4">
      <c r="A29" s="88" t="s">
        <v>95</v>
      </c>
      <c r="B29" s="16"/>
      <c r="C29" s="16"/>
      <c r="D29" s="16"/>
      <c r="E29" s="37"/>
      <c r="F29" s="101">
        <f>_xlfn.XLOOKUP(E29,'Answer Choices'!C24:C26,'Answer Choices'!D24:D26,0)</f>
        <v>0</v>
      </c>
      <c r="G29" s="101">
        <f>_xlfn.XLOOKUP(E29,'Answer Choices'!C24:C26,'Answer Choices'!E24:E26,0)</f>
        <v>0</v>
      </c>
      <c r="H29" s="101">
        <f>_xlfn.XLOOKUP(E29,'Answer Choices'!C24:C26,'Answer Choices'!F24:F26,0)</f>
        <v>0</v>
      </c>
      <c r="I29" s="96">
        <f t="shared" si="1"/>
        <v>0</v>
      </c>
      <c r="J29" s="27">
        <v>0</v>
      </c>
      <c r="K29" s="3">
        <v>0</v>
      </c>
      <c r="L29" s="18"/>
      <c r="M29"/>
      <c r="N29"/>
      <c r="O29"/>
    </row>
    <row r="30" spans="1:15" ht="15" thickBot="1" x14ac:dyDescent="0.4">
      <c r="A30" s="88" t="s">
        <v>96</v>
      </c>
      <c r="B30" s="16"/>
      <c r="C30" s="16"/>
      <c r="D30" s="16"/>
      <c r="E30" s="37"/>
      <c r="F30" s="101">
        <f>_xlfn.XLOOKUP(E30,'Answer Choices'!C25:C27,'Answer Choices'!D24:D26,0)</f>
        <v>0</v>
      </c>
      <c r="G30" s="101">
        <f>_xlfn.XLOOKUP(E30,'Answer Choices'!C25:C27,'Answer Choices'!E25:E27,0)</f>
        <v>0</v>
      </c>
      <c r="H30" s="101">
        <f>_xlfn.XLOOKUP(E30,'Answer Choices'!C25:C27,'Answer Choices'!F25:F27,0)</f>
        <v>0</v>
      </c>
      <c r="I30" s="96">
        <f t="shared" si="1"/>
        <v>0</v>
      </c>
      <c r="J30" s="27">
        <v>0</v>
      </c>
      <c r="K30" s="3">
        <v>0</v>
      </c>
      <c r="L30" s="18"/>
      <c r="M30"/>
      <c r="N30"/>
      <c r="O30"/>
    </row>
    <row r="31" spans="1:15" ht="15" thickBot="1" x14ac:dyDescent="0.4">
      <c r="A31" s="88" t="s">
        <v>97</v>
      </c>
      <c r="B31" s="16"/>
      <c r="C31" s="16"/>
      <c r="D31" s="16"/>
      <c r="E31" s="37"/>
      <c r="F31" s="101">
        <f>_xlfn.XLOOKUP(E31,'Answer Choices'!C26:C28,'Answer Choices'!D25:D27,0)</f>
        <v>0</v>
      </c>
      <c r="G31" s="101">
        <f>_xlfn.XLOOKUP(E31,'Answer Choices'!C26:C28,'Answer Choices'!E26:E28,0)</f>
        <v>0</v>
      </c>
      <c r="H31" s="101">
        <f>_xlfn.XLOOKUP(E31,'Answer Choices'!C26:C28,'Answer Choices'!F26:F28,0)</f>
        <v>0</v>
      </c>
      <c r="I31" s="96">
        <f t="shared" si="1"/>
        <v>0</v>
      </c>
      <c r="J31" s="27">
        <v>0</v>
      </c>
      <c r="K31" s="3">
        <v>0</v>
      </c>
      <c r="L31" s="18"/>
      <c r="M31"/>
      <c r="N31"/>
      <c r="O31"/>
    </row>
    <row r="32" spans="1:15" ht="15" thickBot="1" x14ac:dyDescent="0.4">
      <c r="A32" s="88" t="s">
        <v>98</v>
      </c>
      <c r="B32" s="16"/>
      <c r="C32" s="16"/>
      <c r="D32" s="16"/>
      <c r="E32" s="37"/>
      <c r="F32" s="101">
        <f>_xlfn.XLOOKUP(E32,'Answer Choices'!C27:C29,'Answer Choices'!D26:D28,0)</f>
        <v>0</v>
      </c>
      <c r="G32" s="101">
        <f>_xlfn.XLOOKUP(E32,'Answer Choices'!C27:C29,'Answer Choices'!E27:E29,0)</f>
        <v>0</v>
      </c>
      <c r="H32" s="101">
        <f>_xlfn.XLOOKUP(E32,'Answer Choices'!C27:C29,'Answer Choices'!F27:F29,0)</f>
        <v>0</v>
      </c>
      <c r="I32" s="96">
        <f t="shared" si="1"/>
        <v>0</v>
      </c>
      <c r="J32" s="27">
        <v>0</v>
      </c>
      <c r="K32" s="3">
        <v>0</v>
      </c>
      <c r="L32" s="18"/>
      <c r="M32"/>
      <c r="N32"/>
      <c r="O32"/>
    </row>
    <row r="33" spans="1:16" ht="15" thickBot="1" x14ac:dyDescent="0.4">
      <c r="A33" s="89" t="s">
        <v>99</v>
      </c>
      <c r="B33" s="20"/>
      <c r="C33" s="20"/>
      <c r="D33" s="20"/>
      <c r="E33" s="37"/>
      <c r="F33" s="101">
        <f>_xlfn.XLOOKUP(E33,'Answer Choices'!C28:C30,'Answer Choices'!D27:D29,0)</f>
        <v>0</v>
      </c>
      <c r="G33" s="101">
        <f>_xlfn.XLOOKUP(E33,'Answer Choices'!C28:C30,'Answer Choices'!E28:E30,0)</f>
        <v>0</v>
      </c>
      <c r="H33" s="101">
        <f>_xlfn.XLOOKUP(E33,'Answer Choices'!C28:C30,'Answer Choices'!F28:F30,0)</f>
        <v>0</v>
      </c>
      <c r="I33" s="96">
        <f t="shared" si="1"/>
        <v>0</v>
      </c>
      <c r="J33" s="28">
        <v>0</v>
      </c>
      <c r="K33" s="4">
        <v>0</v>
      </c>
      <c r="L33" s="21"/>
      <c r="M33"/>
      <c r="N33"/>
      <c r="O33"/>
    </row>
    <row r="34" spans="1:16" ht="16" thickBot="1" x14ac:dyDescent="0.4">
      <c r="A34" s="70" t="s">
        <v>127</v>
      </c>
      <c r="B34" s="71"/>
      <c r="C34" s="72"/>
      <c r="D34" s="72"/>
      <c r="E34" s="72"/>
      <c r="F34" s="72"/>
      <c r="G34" s="72"/>
      <c r="H34" s="72"/>
      <c r="I34" s="97">
        <f>SUM(I24:I33)</f>
        <v>0</v>
      </c>
      <c r="J34" s="97">
        <f t="shared" ref="J34" si="2">SUM(J24:J33)</f>
        <v>0</v>
      </c>
      <c r="K34" s="97">
        <f t="shared" ref="K34" si="3">SUM(K24:K33)</f>
        <v>0</v>
      </c>
      <c r="L34" s="75"/>
      <c r="M34"/>
      <c r="N34"/>
      <c r="O34"/>
    </row>
    <row r="35" spans="1:16" ht="15" thickBot="1" x14ac:dyDescent="0.4">
      <c r="A35" s="135"/>
      <c r="B35" s="136"/>
      <c r="C35" s="136"/>
      <c r="D35" s="136"/>
      <c r="E35" s="136"/>
      <c r="F35" s="136"/>
      <c r="G35" s="136"/>
      <c r="H35" s="136"/>
      <c r="I35" s="136"/>
      <c r="J35" s="136"/>
      <c r="K35" s="136"/>
      <c r="O35" s="137"/>
      <c r="P35" s="137"/>
    </row>
    <row r="36" spans="1:16" ht="21.65" customHeight="1" thickBot="1" x14ac:dyDescent="0.55000000000000004">
      <c r="A36" s="230" t="s">
        <v>88</v>
      </c>
      <c r="B36" s="231"/>
      <c r="C36" s="231"/>
      <c r="D36" s="231"/>
      <c r="E36" s="231"/>
      <c r="F36" s="231"/>
      <c r="G36" s="231"/>
      <c r="H36" s="231"/>
      <c r="I36" s="231"/>
      <c r="J36" s="232"/>
      <c r="K36" s="138"/>
      <c r="L36" s="138"/>
      <c r="M36" s="138"/>
      <c r="N36" s="138"/>
      <c r="O36" s="138"/>
    </row>
    <row r="37" spans="1:16" ht="100.5" customHeight="1" thickBot="1" x14ac:dyDescent="0.4">
      <c r="A37" s="84" t="s">
        <v>29</v>
      </c>
      <c r="B37" s="93" t="s">
        <v>103</v>
      </c>
      <c r="C37" s="93" t="s">
        <v>28</v>
      </c>
      <c r="D37" s="93" t="s">
        <v>100</v>
      </c>
      <c r="E37" s="98" t="s">
        <v>101</v>
      </c>
      <c r="F37" s="99" t="s">
        <v>130</v>
      </c>
      <c r="G37" s="100" t="s">
        <v>129</v>
      </c>
      <c r="H37" s="67" t="s">
        <v>35</v>
      </c>
      <c r="I37" s="68" t="s">
        <v>36</v>
      </c>
      <c r="J37" s="69" t="s">
        <v>162</v>
      </c>
      <c r="K37"/>
      <c r="L37"/>
      <c r="M37"/>
      <c r="N37"/>
      <c r="O37"/>
    </row>
    <row r="38" spans="1:16" x14ac:dyDescent="0.35">
      <c r="A38" s="85" t="s">
        <v>150</v>
      </c>
      <c r="B38" s="11"/>
      <c r="C38" s="48"/>
      <c r="D38" s="48"/>
      <c r="E38" s="48"/>
      <c r="F38" s="48"/>
      <c r="G38" s="194">
        <f>IFERROR(F38/E38,0)</f>
        <v>0</v>
      </c>
      <c r="H38" s="33">
        <v>0</v>
      </c>
      <c r="I38" s="5">
        <v>0</v>
      </c>
      <c r="J38" s="12"/>
      <c r="K38"/>
      <c r="L38"/>
      <c r="M38"/>
      <c r="N38"/>
      <c r="O38"/>
    </row>
    <row r="39" spans="1:16" x14ac:dyDescent="0.35">
      <c r="A39" s="86" t="s">
        <v>91</v>
      </c>
      <c r="B39" s="13"/>
      <c r="C39" s="49"/>
      <c r="D39" s="49"/>
      <c r="E39" s="49"/>
      <c r="F39" s="49"/>
      <c r="G39" s="194">
        <f>IFERROR(F39/E39,0)</f>
        <v>0</v>
      </c>
      <c r="H39" s="34">
        <v>0</v>
      </c>
      <c r="I39" s="2">
        <v>0</v>
      </c>
      <c r="J39" s="14"/>
      <c r="K39"/>
      <c r="L39"/>
      <c r="M39"/>
      <c r="N39"/>
      <c r="O39"/>
    </row>
    <row r="40" spans="1:16" x14ac:dyDescent="0.35">
      <c r="A40" s="87" t="s">
        <v>92</v>
      </c>
      <c r="B40" s="16"/>
      <c r="C40" s="50"/>
      <c r="D40" s="50"/>
      <c r="E40" s="50"/>
      <c r="F40" s="50"/>
      <c r="G40" s="194">
        <f t="shared" ref="G40:G48" si="4">IFERROR(F40/E40,0)</f>
        <v>0</v>
      </c>
      <c r="H40" s="34">
        <v>0</v>
      </c>
      <c r="I40" s="2">
        <v>0</v>
      </c>
      <c r="J40" s="14"/>
      <c r="K40"/>
      <c r="L40"/>
      <c r="M40"/>
      <c r="N40"/>
      <c r="O40"/>
    </row>
    <row r="41" spans="1:16" x14ac:dyDescent="0.35">
      <c r="A41" s="87" t="s">
        <v>93</v>
      </c>
      <c r="B41" s="16"/>
      <c r="C41" s="50"/>
      <c r="D41" s="50"/>
      <c r="E41" s="50"/>
      <c r="F41" s="50"/>
      <c r="G41" s="194">
        <f t="shared" si="4"/>
        <v>0</v>
      </c>
      <c r="H41" s="34">
        <v>0</v>
      </c>
      <c r="I41" s="2">
        <v>0</v>
      </c>
      <c r="J41" s="14"/>
      <c r="K41"/>
      <c r="L41"/>
      <c r="M41"/>
      <c r="N41"/>
      <c r="O41"/>
    </row>
    <row r="42" spans="1:16" x14ac:dyDescent="0.35">
      <c r="A42" s="88" t="s">
        <v>94</v>
      </c>
      <c r="B42" s="16"/>
      <c r="C42" s="50"/>
      <c r="D42" s="50"/>
      <c r="E42" s="50"/>
      <c r="F42" s="50"/>
      <c r="G42" s="194">
        <f t="shared" si="4"/>
        <v>0</v>
      </c>
      <c r="H42" s="35">
        <v>0</v>
      </c>
      <c r="I42" s="3">
        <v>0</v>
      </c>
      <c r="J42" s="18"/>
      <c r="K42"/>
      <c r="L42"/>
      <c r="M42"/>
      <c r="N42"/>
      <c r="O42"/>
    </row>
    <row r="43" spans="1:16" x14ac:dyDescent="0.35">
      <c r="A43" s="88" t="s">
        <v>95</v>
      </c>
      <c r="B43" s="16"/>
      <c r="C43" s="50"/>
      <c r="D43" s="50"/>
      <c r="E43" s="50"/>
      <c r="F43" s="50"/>
      <c r="G43" s="194">
        <f t="shared" si="4"/>
        <v>0</v>
      </c>
      <c r="H43" s="35">
        <v>0</v>
      </c>
      <c r="I43" s="3">
        <v>0</v>
      </c>
      <c r="J43" s="18"/>
      <c r="K43"/>
      <c r="L43"/>
      <c r="M43"/>
      <c r="N43"/>
      <c r="O43"/>
    </row>
    <row r="44" spans="1:16" x14ac:dyDescent="0.35">
      <c r="A44" s="88" t="s">
        <v>96</v>
      </c>
      <c r="B44" s="16"/>
      <c r="C44" s="50"/>
      <c r="D44" s="50"/>
      <c r="E44" s="50"/>
      <c r="F44" s="50"/>
      <c r="G44" s="194">
        <f t="shared" si="4"/>
        <v>0</v>
      </c>
      <c r="H44" s="35">
        <v>0</v>
      </c>
      <c r="I44" s="3">
        <v>0</v>
      </c>
      <c r="J44" s="18"/>
      <c r="K44"/>
      <c r="L44"/>
      <c r="M44"/>
      <c r="N44"/>
      <c r="O44"/>
    </row>
    <row r="45" spans="1:16" x14ac:dyDescent="0.35">
      <c r="A45" s="88" t="s">
        <v>97</v>
      </c>
      <c r="B45" s="16"/>
      <c r="C45" s="50"/>
      <c r="D45" s="50"/>
      <c r="E45" s="50"/>
      <c r="F45" s="50"/>
      <c r="G45" s="194">
        <f>IFERROR(F45/E45,0)</f>
        <v>0</v>
      </c>
      <c r="H45" s="35">
        <v>0</v>
      </c>
      <c r="I45" s="3">
        <v>0</v>
      </c>
      <c r="J45" s="18"/>
      <c r="K45"/>
      <c r="L45"/>
      <c r="M45"/>
      <c r="N45"/>
      <c r="O45"/>
    </row>
    <row r="46" spans="1:16" x14ac:dyDescent="0.35">
      <c r="A46" s="88" t="s">
        <v>98</v>
      </c>
      <c r="B46" s="16"/>
      <c r="C46" s="50"/>
      <c r="D46" s="50"/>
      <c r="E46" s="50"/>
      <c r="F46" s="50"/>
      <c r="G46" s="194">
        <f t="shared" si="4"/>
        <v>0</v>
      </c>
      <c r="H46" s="35">
        <v>0</v>
      </c>
      <c r="I46" s="3">
        <v>0</v>
      </c>
      <c r="J46" s="18"/>
      <c r="K46"/>
      <c r="L46"/>
      <c r="M46"/>
      <c r="N46"/>
      <c r="O46"/>
    </row>
    <row r="47" spans="1:16" ht="15" thickBot="1" x14ac:dyDescent="0.4">
      <c r="A47" s="89" t="s">
        <v>99</v>
      </c>
      <c r="B47" s="20"/>
      <c r="C47" s="51"/>
      <c r="D47" s="51"/>
      <c r="E47" s="51"/>
      <c r="F47" s="51"/>
      <c r="G47" s="194">
        <f t="shared" si="4"/>
        <v>0</v>
      </c>
      <c r="H47" s="36">
        <v>0</v>
      </c>
      <c r="I47" s="4">
        <v>0</v>
      </c>
      <c r="J47" s="21"/>
      <c r="K47"/>
      <c r="L47"/>
      <c r="M47"/>
      <c r="N47"/>
      <c r="O47"/>
    </row>
    <row r="48" spans="1:16" ht="16" thickBot="1" x14ac:dyDescent="0.4">
      <c r="A48" s="70" t="s">
        <v>127</v>
      </c>
      <c r="B48" s="71"/>
      <c r="C48" s="72"/>
      <c r="D48" s="72"/>
      <c r="E48" s="72"/>
      <c r="F48" s="72"/>
      <c r="G48" s="194">
        <f t="shared" si="4"/>
        <v>0</v>
      </c>
      <c r="H48" s="83">
        <f>SUM(H38:H47)</f>
        <v>0</v>
      </c>
      <c r="I48" s="83">
        <f>SUM(I38:I47)</f>
        <v>0</v>
      </c>
      <c r="J48" s="75"/>
      <c r="K48"/>
      <c r="L48"/>
      <c r="M48"/>
      <c r="N48"/>
      <c r="O48"/>
    </row>
    <row r="49" spans="1:16" ht="15" thickBot="1" x14ac:dyDescent="0.4">
      <c r="A49" s="132"/>
      <c r="B49" s="132"/>
      <c r="C49" s="132"/>
      <c r="D49" s="132"/>
      <c r="E49" s="132"/>
      <c r="F49" s="133"/>
      <c r="G49" s="133"/>
      <c r="H49" s="133"/>
      <c r="I49" s="134"/>
      <c r="J49" s="134"/>
      <c r="K49" s="134"/>
      <c r="L49" s="134"/>
      <c r="M49" s="134"/>
      <c r="N49" s="134"/>
      <c r="O49" s="134"/>
      <c r="P49" s="134"/>
    </row>
    <row r="50" spans="1:16" ht="21.75" customHeight="1" thickBot="1" x14ac:dyDescent="0.55000000000000004">
      <c r="A50" s="230" t="s">
        <v>52</v>
      </c>
      <c r="B50" s="231"/>
      <c r="C50" s="231"/>
      <c r="D50" s="231"/>
      <c r="E50" s="232"/>
      <c r="F50" s="90"/>
      <c r="G50" s="91"/>
      <c r="H50" s="92"/>
      <c r="I50"/>
      <c r="J50"/>
      <c r="K50"/>
      <c r="L50"/>
      <c r="M50"/>
      <c r="N50"/>
      <c r="O50"/>
    </row>
    <row r="51" spans="1:16" ht="100.5" customHeight="1" thickBot="1" x14ac:dyDescent="0.4">
      <c r="A51" s="84" t="s">
        <v>29</v>
      </c>
      <c r="B51" s="93" t="s">
        <v>113</v>
      </c>
      <c r="C51" s="93" t="s">
        <v>39</v>
      </c>
      <c r="D51" s="93" t="s">
        <v>28</v>
      </c>
      <c r="E51" s="95" t="s">
        <v>43</v>
      </c>
      <c r="F51" s="67" t="s">
        <v>35</v>
      </c>
      <c r="G51" s="68" t="s">
        <v>36</v>
      </c>
      <c r="H51" s="69" t="s">
        <v>164</v>
      </c>
      <c r="I51"/>
      <c r="J51"/>
      <c r="K51"/>
      <c r="L51"/>
      <c r="M51"/>
      <c r="N51"/>
      <c r="O51"/>
    </row>
    <row r="52" spans="1:16" x14ac:dyDescent="0.35">
      <c r="A52" s="85" t="s">
        <v>9</v>
      </c>
      <c r="B52" s="11"/>
      <c r="C52" s="11"/>
      <c r="D52" s="11"/>
      <c r="E52" s="29"/>
      <c r="F52" s="34">
        <v>0</v>
      </c>
      <c r="G52" s="5">
        <v>0</v>
      </c>
      <c r="H52" s="12"/>
      <c r="I52"/>
      <c r="J52"/>
      <c r="K52"/>
      <c r="L52"/>
      <c r="M52"/>
      <c r="N52"/>
      <c r="O52"/>
    </row>
    <row r="53" spans="1:16" x14ac:dyDescent="0.35">
      <c r="A53" s="86" t="s">
        <v>14</v>
      </c>
      <c r="B53" s="13" t="s">
        <v>10</v>
      </c>
      <c r="C53" s="13"/>
      <c r="D53" s="13"/>
      <c r="E53" s="30"/>
      <c r="F53" s="34">
        <v>0</v>
      </c>
      <c r="G53" s="2">
        <v>0</v>
      </c>
      <c r="H53" s="14"/>
      <c r="I53"/>
      <c r="J53"/>
      <c r="K53"/>
      <c r="L53"/>
      <c r="M53"/>
      <c r="N53"/>
      <c r="O53"/>
    </row>
    <row r="54" spans="1:16" x14ac:dyDescent="0.35">
      <c r="A54" s="87" t="s">
        <v>11</v>
      </c>
      <c r="B54" s="15"/>
      <c r="C54" s="16"/>
      <c r="D54" s="16"/>
      <c r="E54" s="31"/>
      <c r="F54" s="34">
        <v>0</v>
      </c>
      <c r="G54" s="2">
        <v>0</v>
      </c>
      <c r="H54" s="14"/>
      <c r="I54"/>
      <c r="J54"/>
      <c r="K54"/>
      <c r="L54"/>
      <c r="M54"/>
      <c r="N54"/>
      <c r="O54"/>
    </row>
    <row r="55" spans="1:16" x14ac:dyDescent="0.35">
      <c r="A55" s="87" t="s">
        <v>12</v>
      </c>
      <c r="B55" s="15"/>
      <c r="C55" s="16"/>
      <c r="D55" s="16"/>
      <c r="E55" s="31"/>
      <c r="F55" s="34">
        <v>0</v>
      </c>
      <c r="G55" s="2">
        <v>0</v>
      </c>
      <c r="H55" s="14"/>
      <c r="I55"/>
      <c r="J55"/>
      <c r="K55"/>
      <c r="L55"/>
      <c r="M55"/>
      <c r="N55"/>
      <c r="O55"/>
    </row>
    <row r="56" spans="1:16" x14ac:dyDescent="0.35">
      <c r="A56" s="88" t="s">
        <v>13</v>
      </c>
      <c r="B56" s="17"/>
      <c r="C56" s="16"/>
      <c r="D56" s="16"/>
      <c r="E56" s="31"/>
      <c r="F56" s="35">
        <v>0</v>
      </c>
      <c r="G56" s="3">
        <v>0</v>
      </c>
      <c r="H56" s="18"/>
      <c r="I56"/>
      <c r="J56"/>
      <c r="K56"/>
      <c r="L56"/>
      <c r="M56"/>
      <c r="N56"/>
      <c r="O56"/>
    </row>
    <row r="57" spans="1:16" x14ac:dyDescent="0.35">
      <c r="A57" s="88" t="s">
        <v>15</v>
      </c>
      <c r="B57" s="17"/>
      <c r="C57" s="16"/>
      <c r="D57" s="16"/>
      <c r="E57" s="31"/>
      <c r="F57" s="35">
        <v>0</v>
      </c>
      <c r="G57" s="3">
        <v>0</v>
      </c>
      <c r="H57" s="18"/>
      <c r="I57"/>
      <c r="J57"/>
      <c r="K57"/>
      <c r="L57"/>
      <c r="M57"/>
      <c r="N57"/>
      <c r="O57"/>
    </row>
    <row r="58" spans="1:16" x14ac:dyDescent="0.35">
      <c r="A58" s="88" t="s">
        <v>16</v>
      </c>
      <c r="B58" s="17"/>
      <c r="C58" s="16"/>
      <c r="D58" s="16"/>
      <c r="E58" s="31"/>
      <c r="F58" s="35">
        <v>0</v>
      </c>
      <c r="G58" s="3">
        <v>0</v>
      </c>
      <c r="H58" s="18"/>
      <c r="I58"/>
      <c r="J58"/>
      <c r="K58"/>
      <c r="L58"/>
      <c r="M58"/>
      <c r="N58"/>
      <c r="O58"/>
    </row>
    <row r="59" spans="1:16" x14ac:dyDescent="0.35">
      <c r="A59" s="88" t="s">
        <v>17</v>
      </c>
      <c r="B59" s="17"/>
      <c r="C59" s="16"/>
      <c r="D59" s="16"/>
      <c r="E59" s="31"/>
      <c r="F59" s="35">
        <v>0</v>
      </c>
      <c r="G59" s="3">
        <v>0</v>
      </c>
      <c r="H59" s="18"/>
      <c r="I59"/>
      <c r="J59"/>
      <c r="K59"/>
      <c r="L59"/>
      <c r="M59"/>
      <c r="N59"/>
      <c r="O59"/>
    </row>
    <row r="60" spans="1:16" x14ac:dyDescent="0.35">
      <c r="A60" s="88" t="s">
        <v>18</v>
      </c>
      <c r="B60" s="17"/>
      <c r="C60" s="16"/>
      <c r="D60" s="16"/>
      <c r="E60" s="31"/>
      <c r="F60" s="35">
        <v>0</v>
      </c>
      <c r="G60" s="3">
        <v>0</v>
      </c>
      <c r="H60" s="18"/>
      <c r="I60"/>
      <c r="J60"/>
      <c r="K60"/>
      <c r="L60"/>
      <c r="M60"/>
      <c r="N60"/>
      <c r="O60"/>
    </row>
    <row r="61" spans="1:16" ht="15" thickBot="1" x14ac:dyDescent="0.4">
      <c r="A61" s="89" t="s">
        <v>19</v>
      </c>
      <c r="B61" s="19"/>
      <c r="C61" s="20"/>
      <c r="D61" s="20"/>
      <c r="E61" s="32"/>
      <c r="F61" s="36">
        <v>0</v>
      </c>
      <c r="G61" s="4">
        <v>0</v>
      </c>
      <c r="H61" s="21"/>
      <c r="I61"/>
      <c r="J61"/>
      <c r="K61"/>
      <c r="L61"/>
      <c r="M61"/>
      <c r="N61"/>
      <c r="O61"/>
    </row>
    <row r="62" spans="1:16" ht="16" thickBot="1" x14ac:dyDescent="0.4">
      <c r="A62" s="70" t="s">
        <v>127</v>
      </c>
      <c r="B62" s="71"/>
      <c r="C62" s="72"/>
      <c r="D62" s="72"/>
      <c r="E62" s="73">
        <f>SUM(E52:E60)</f>
        <v>0</v>
      </c>
      <c r="F62" s="83">
        <f>SUM(F52:F61)</f>
        <v>0</v>
      </c>
      <c r="G62" s="83">
        <f>SUM(G52:G61)</f>
        <v>0</v>
      </c>
      <c r="H62" s="75"/>
      <c r="I62"/>
      <c r="J62"/>
      <c r="K62"/>
      <c r="L62"/>
      <c r="M62"/>
      <c r="N62"/>
      <c r="O62"/>
    </row>
    <row r="63" spans="1:16" ht="15" thickBot="1" x14ac:dyDescent="0.4">
      <c r="A63" s="132"/>
      <c r="B63" s="132"/>
      <c r="C63" s="132"/>
      <c r="D63" s="132"/>
      <c r="E63" s="132"/>
      <c r="H63" s="134"/>
      <c r="I63" s="134"/>
      <c r="J63" s="134"/>
      <c r="K63" s="134"/>
      <c r="L63" s="134"/>
      <c r="M63" s="134"/>
      <c r="N63" s="134"/>
      <c r="O63" s="134"/>
      <c r="P63" s="134"/>
    </row>
    <row r="64" spans="1:16" ht="21.65" customHeight="1" thickBot="1" x14ac:dyDescent="0.55000000000000004">
      <c r="A64" s="226" t="s">
        <v>54</v>
      </c>
      <c r="B64" s="227"/>
      <c r="C64" s="227"/>
      <c r="D64" s="227"/>
      <c r="E64" s="228"/>
      <c r="F64" s="90"/>
      <c r="G64" s="91"/>
      <c r="H64" s="92"/>
      <c r="I64"/>
      <c r="J64"/>
      <c r="K64"/>
      <c r="L64"/>
      <c r="M64"/>
      <c r="N64"/>
      <c r="O64"/>
    </row>
    <row r="65" spans="1:15" s="1" customFormat="1" ht="110.15" customHeight="1" thickBot="1" x14ac:dyDescent="0.4">
      <c r="A65" s="84" t="s">
        <v>29</v>
      </c>
      <c r="B65" s="93" t="s">
        <v>114</v>
      </c>
      <c r="C65" s="93" t="s">
        <v>39</v>
      </c>
      <c r="D65" s="93" t="s">
        <v>28</v>
      </c>
      <c r="E65" s="94" t="s">
        <v>34</v>
      </c>
      <c r="F65" s="67" t="s">
        <v>35</v>
      </c>
      <c r="G65" s="68" t="s">
        <v>36</v>
      </c>
      <c r="H65" s="69" t="s">
        <v>164</v>
      </c>
    </row>
    <row r="66" spans="1:15" s="1" customFormat="1" x14ac:dyDescent="0.35">
      <c r="A66" s="85" t="s">
        <v>9</v>
      </c>
      <c r="B66" s="11"/>
      <c r="C66" s="11"/>
      <c r="D66" s="11"/>
      <c r="E66" s="29"/>
      <c r="F66" s="33">
        <v>0</v>
      </c>
      <c r="G66" s="5">
        <v>0</v>
      </c>
      <c r="H66" s="12"/>
    </row>
    <row r="67" spans="1:15" x14ac:dyDescent="0.35">
      <c r="A67" s="86" t="s">
        <v>14</v>
      </c>
      <c r="B67" s="13" t="s">
        <v>10</v>
      </c>
      <c r="C67" s="13"/>
      <c r="D67" s="13"/>
      <c r="E67" s="30"/>
      <c r="F67" s="34">
        <v>0</v>
      </c>
      <c r="G67" s="2">
        <v>0</v>
      </c>
      <c r="H67" s="14"/>
      <c r="I67"/>
      <c r="J67"/>
      <c r="K67"/>
      <c r="L67"/>
      <c r="M67"/>
      <c r="N67"/>
      <c r="O67"/>
    </row>
    <row r="68" spans="1:15" x14ac:dyDescent="0.35">
      <c r="A68" s="87" t="s">
        <v>11</v>
      </c>
      <c r="B68" s="15"/>
      <c r="C68" s="16"/>
      <c r="D68" s="16"/>
      <c r="E68" s="31"/>
      <c r="F68" s="34">
        <v>0</v>
      </c>
      <c r="G68" s="2">
        <v>0</v>
      </c>
      <c r="H68" s="14"/>
      <c r="I68"/>
      <c r="J68"/>
      <c r="K68"/>
      <c r="L68"/>
      <c r="M68"/>
      <c r="N68"/>
      <c r="O68"/>
    </row>
    <row r="69" spans="1:15" x14ac:dyDescent="0.35">
      <c r="A69" s="87" t="s">
        <v>12</v>
      </c>
      <c r="B69" s="15"/>
      <c r="C69" s="16"/>
      <c r="D69" s="16"/>
      <c r="E69" s="31"/>
      <c r="F69" s="34">
        <v>0</v>
      </c>
      <c r="G69" s="2">
        <v>0</v>
      </c>
      <c r="H69" s="14"/>
      <c r="I69"/>
      <c r="J69"/>
      <c r="K69"/>
      <c r="L69"/>
      <c r="M69"/>
      <c r="N69"/>
      <c r="O69"/>
    </row>
    <row r="70" spans="1:15" x14ac:dyDescent="0.35">
      <c r="A70" s="88" t="s">
        <v>13</v>
      </c>
      <c r="B70" s="17"/>
      <c r="C70" s="16"/>
      <c r="D70" s="16"/>
      <c r="E70" s="31"/>
      <c r="F70" s="35">
        <v>0</v>
      </c>
      <c r="G70" s="3">
        <v>0</v>
      </c>
      <c r="H70" s="18"/>
      <c r="I70"/>
      <c r="J70"/>
      <c r="K70"/>
      <c r="L70"/>
      <c r="M70"/>
      <c r="N70"/>
      <c r="O70"/>
    </row>
    <row r="71" spans="1:15" x14ac:dyDescent="0.35">
      <c r="A71" s="88" t="s">
        <v>15</v>
      </c>
      <c r="B71" s="17"/>
      <c r="C71" s="16"/>
      <c r="D71" s="16"/>
      <c r="E71" s="31"/>
      <c r="F71" s="35">
        <v>0</v>
      </c>
      <c r="G71" s="3">
        <v>0</v>
      </c>
      <c r="H71" s="18"/>
      <c r="I71"/>
      <c r="J71"/>
      <c r="K71"/>
      <c r="L71"/>
      <c r="M71"/>
      <c r="N71"/>
      <c r="O71"/>
    </row>
    <row r="72" spans="1:15" x14ac:dyDescent="0.35">
      <c r="A72" s="88" t="s">
        <v>16</v>
      </c>
      <c r="B72" s="17"/>
      <c r="C72" s="16"/>
      <c r="D72" s="16"/>
      <c r="E72" s="31"/>
      <c r="F72" s="35">
        <v>0</v>
      </c>
      <c r="G72" s="3">
        <v>0</v>
      </c>
      <c r="H72" s="18"/>
      <c r="I72"/>
      <c r="J72"/>
      <c r="K72"/>
      <c r="L72"/>
      <c r="M72"/>
      <c r="N72"/>
      <c r="O72"/>
    </row>
    <row r="73" spans="1:15" x14ac:dyDescent="0.35">
      <c r="A73" s="88" t="s">
        <v>17</v>
      </c>
      <c r="B73" s="17"/>
      <c r="C73" s="16"/>
      <c r="D73" s="16"/>
      <c r="E73" s="31"/>
      <c r="F73" s="35">
        <v>0</v>
      </c>
      <c r="G73" s="3">
        <v>0</v>
      </c>
      <c r="H73" s="18"/>
      <c r="I73"/>
      <c r="J73"/>
      <c r="K73"/>
      <c r="L73"/>
      <c r="M73"/>
      <c r="N73"/>
      <c r="O73"/>
    </row>
    <row r="74" spans="1:15" x14ac:dyDescent="0.35">
      <c r="A74" s="88" t="s">
        <v>18</v>
      </c>
      <c r="B74" s="17"/>
      <c r="C74" s="16"/>
      <c r="D74" s="16"/>
      <c r="E74" s="31"/>
      <c r="F74" s="35">
        <v>0</v>
      </c>
      <c r="G74" s="3">
        <v>0</v>
      </c>
      <c r="H74" s="18"/>
      <c r="I74"/>
      <c r="J74"/>
      <c r="K74"/>
      <c r="L74"/>
      <c r="M74"/>
      <c r="N74"/>
      <c r="O74"/>
    </row>
    <row r="75" spans="1:15" ht="15" thickBot="1" x14ac:dyDescent="0.4">
      <c r="A75" s="89" t="s">
        <v>19</v>
      </c>
      <c r="B75" s="19"/>
      <c r="C75" s="20"/>
      <c r="D75" s="20"/>
      <c r="E75" s="32"/>
      <c r="F75" s="36">
        <v>0</v>
      </c>
      <c r="G75" s="4">
        <v>0</v>
      </c>
      <c r="H75" s="21"/>
      <c r="I75"/>
      <c r="J75"/>
      <c r="K75"/>
      <c r="L75"/>
      <c r="M75"/>
      <c r="N75"/>
      <c r="O75"/>
    </row>
    <row r="76" spans="1:15" ht="16" thickBot="1" x14ac:dyDescent="0.4">
      <c r="A76" s="70" t="s">
        <v>127</v>
      </c>
      <c r="B76" s="71"/>
      <c r="C76" s="72"/>
      <c r="D76" s="72"/>
      <c r="E76" s="73">
        <f>SUM(E66:E74)</f>
        <v>0</v>
      </c>
      <c r="F76" s="83">
        <f>SUM(F66:F75)</f>
        <v>0</v>
      </c>
      <c r="G76" s="83">
        <f>SUM(G66:G75)</f>
        <v>0</v>
      </c>
      <c r="H76" s="75"/>
      <c r="I76"/>
      <c r="J76"/>
      <c r="K76"/>
      <c r="L76"/>
      <c r="M76"/>
      <c r="N76"/>
      <c r="O76"/>
    </row>
    <row r="77" spans="1:15" ht="15" thickBot="1" x14ac:dyDescent="0.4">
      <c r="A77" s="133"/>
      <c r="B77" s="133"/>
      <c r="C77" s="133"/>
      <c r="D77" s="133"/>
      <c r="E77" s="133"/>
      <c r="F77" s="134"/>
      <c r="G77" s="134"/>
      <c r="H77" s="134"/>
      <c r="I77" s="134"/>
      <c r="J77" s="134"/>
      <c r="K77" s="134"/>
      <c r="L77" s="134"/>
      <c r="M77" s="134"/>
      <c r="N77" s="134"/>
      <c r="O77" s="134"/>
    </row>
    <row r="78" spans="1:15" ht="21.5" thickBot="1" x14ac:dyDescent="0.55000000000000004">
      <c r="A78" s="226" t="s">
        <v>53</v>
      </c>
      <c r="B78" s="227"/>
      <c r="C78" s="227"/>
      <c r="D78" s="227"/>
      <c r="E78" s="227"/>
      <c r="F78" s="227"/>
      <c r="G78" s="228"/>
      <c r="H78" s="147"/>
      <c r="I78"/>
      <c r="J78"/>
      <c r="K78"/>
      <c r="L78"/>
      <c r="M78"/>
      <c r="N78"/>
      <c r="O78"/>
    </row>
    <row r="79" spans="1:15" ht="111" customHeight="1" thickBot="1" x14ac:dyDescent="0.4">
      <c r="A79" s="64" t="s">
        <v>29</v>
      </c>
      <c r="B79" s="65" t="s">
        <v>115</v>
      </c>
      <c r="C79" s="65" t="s">
        <v>39</v>
      </c>
      <c r="D79" s="66" t="s">
        <v>53</v>
      </c>
      <c r="E79" s="67" t="s">
        <v>35</v>
      </c>
      <c r="F79" s="68" t="s">
        <v>36</v>
      </c>
      <c r="G79" s="191" t="s">
        <v>165</v>
      </c>
      <c r="H79"/>
      <c r="I79"/>
      <c r="J79"/>
      <c r="K79"/>
      <c r="L79"/>
      <c r="M79"/>
      <c r="N79"/>
      <c r="O79"/>
    </row>
    <row r="80" spans="1:15" x14ac:dyDescent="0.35">
      <c r="A80" s="85" t="s">
        <v>9</v>
      </c>
      <c r="B80" s="11"/>
      <c r="C80" s="11"/>
      <c r="D80" s="52"/>
      <c r="E80" s="56">
        <v>0</v>
      </c>
      <c r="F80" s="187">
        <v>0</v>
      </c>
      <c r="G80" s="192"/>
      <c r="H80"/>
      <c r="I80"/>
      <c r="J80"/>
      <c r="K80"/>
      <c r="L80"/>
      <c r="M80"/>
      <c r="N80"/>
      <c r="O80"/>
    </row>
    <row r="81" spans="1:15" x14ac:dyDescent="0.35">
      <c r="A81" s="86" t="s">
        <v>14</v>
      </c>
      <c r="B81" s="13" t="s">
        <v>10</v>
      </c>
      <c r="C81" s="13"/>
      <c r="D81" s="53"/>
      <c r="E81" s="57">
        <v>0</v>
      </c>
      <c r="F81" s="188">
        <v>0</v>
      </c>
      <c r="G81" s="192"/>
      <c r="H81"/>
      <c r="I81"/>
      <c r="J81"/>
      <c r="K81"/>
      <c r="L81"/>
      <c r="M81"/>
      <c r="N81"/>
      <c r="O81"/>
    </row>
    <row r="82" spans="1:15" x14ac:dyDescent="0.35">
      <c r="A82" s="87" t="s">
        <v>11</v>
      </c>
      <c r="B82" s="15"/>
      <c r="C82" s="16"/>
      <c r="D82" s="54"/>
      <c r="E82" s="57">
        <v>0</v>
      </c>
      <c r="F82" s="188">
        <v>0</v>
      </c>
      <c r="G82" s="192"/>
      <c r="H82"/>
      <c r="I82"/>
      <c r="J82"/>
      <c r="K82"/>
      <c r="L82"/>
      <c r="M82"/>
      <c r="N82"/>
      <c r="O82"/>
    </row>
    <row r="83" spans="1:15" x14ac:dyDescent="0.35">
      <c r="A83" s="87" t="s">
        <v>12</v>
      </c>
      <c r="B83" s="15"/>
      <c r="C83" s="16"/>
      <c r="D83" s="54"/>
      <c r="E83" s="57">
        <v>0</v>
      </c>
      <c r="F83" s="188">
        <v>0</v>
      </c>
      <c r="G83" s="192"/>
      <c r="H83"/>
      <c r="I83"/>
      <c r="J83"/>
      <c r="K83"/>
      <c r="L83"/>
      <c r="M83"/>
      <c r="N83"/>
      <c r="O83"/>
    </row>
    <row r="84" spans="1:15" x14ac:dyDescent="0.35">
      <c r="A84" s="88" t="s">
        <v>13</v>
      </c>
      <c r="B84" s="17"/>
      <c r="C84" s="16"/>
      <c r="D84" s="54"/>
      <c r="E84" s="58">
        <v>0</v>
      </c>
      <c r="F84" s="189">
        <v>0</v>
      </c>
      <c r="G84" s="192"/>
      <c r="H84"/>
      <c r="I84"/>
      <c r="J84"/>
      <c r="K84"/>
      <c r="L84"/>
      <c r="M84"/>
      <c r="N84"/>
      <c r="O84"/>
    </row>
    <row r="85" spans="1:15" x14ac:dyDescent="0.35">
      <c r="A85" s="88" t="s">
        <v>15</v>
      </c>
      <c r="B85" s="17"/>
      <c r="C85" s="16"/>
      <c r="D85" s="54"/>
      <c r="E85" s="58">
        <v>0</v>
      </c>
      <c r="F85" s="189">
        <v>0</v>
      </c>
      <c r="G85" s="192"/>
      <c r="H85"/>
      <c r="I85"/>
      <c r="J85"/>
      <c r="K85"/>
      <c r="L85"/>
      <c r="M85"/>
      <c r="N85"/>
      <c r="O85"/>
    </row>
    <row r="86" spans="1:15" x14ac:dyDescent="0.35">
      <c r="A86" s="88" t="s">
        <v>16</v>
      </c>
      <c r="B86" s="17"/>
      <c r="C86" s="16"/>
      <c r="D86" s="54"/>
      <c r="E86" s="58">
        <v>0</v>
      </c>
      <c r="F86" s="189">
        <v>0</v>
      </c>
      <c r="G86" s="192"/>
      <c r="H86"/>
      <c r="I86"/>
      <c r="J86"/>
      <c r="K86"/>
      <c r="L86"/>
      <c r="M86"/>
      <c r="N86"/>
      <c r="O86"/>
    </row>
    <row r="87" spans="1:15" x14ac:dyDescent="0.35">
      <c r="A87" s="88" t="s">
        <v>17</v>
      </c>
      <c r="B87" s="17"/>
      <c r="C87" s="16"/>
      <c r="D87" s="54"/>
      <c r="E87" s="58">
        <v>0</v>
      </c>
      <c r="F87" s="189">
        <v>0</v>
      </c>
      <c r="G87" s="192"/>
      <c r="H87"/>
      <c r="I87"/>
      <c r="J87"/>
      <c r="K87"/>
      <c r="L87"/>
      <c r="M87"/>
      <c r="N87"/>
      <c r="O87"/>
    </row>
    <row r="88" spans="1:15" x14ac:dyDescent="0.35">
      <c r="A88" s="88" t="s">
        <v>18</v>
      </c>
      <c r="B88" s="17"/>
      <c r="C88" s="16"/>
      <c r="D88" s="54"/>
      <c r="E88" s="58">
        <v>0</v>
      </c>
      <c r="F88" s="189">
        <v>0</v>
      </c>
      <c r="G88" s="192"/>
      <c r="H88"/>
      <c r="I88"/>
      <c r="J88"/>
      <c r="K88"/>
      <c r="L88"/>
      <c r="M88"/>
      <c r="N88"/>
      <c r="O88"/>
    </row>
    <row r="89" spans="1:15" ht="15" thickBot="1" x14ac:dyDescent="0.4">
      <c r="A89" s="89" t="s">
        <v>19</v>
      </c>
      <c r="B89" s="19"/>
      <c r="C89" s="20"/>
      <c r="D89" s="55"/>
      <c r="E89" s="59">
        <v>0</v>
      </c>
      <c r="F89" s="190">
        <v>0</v>
      </c>
      <c r="G89" s="192"/>
      <c r="H89"/>
      <c r="I89"/>
      <c r="J89"/>
      <c r="K89"/>
      <c r="L89"/>
      <c r="M89"/>
      <c r="N89"/>
      <c r="O89"/>
    </row>
    <row r="90" spans="1:15" ht="16" thickBot="1" x14ac:dyDescent="0.4">
      <c r="A90" s="70" t="s">
        <v>127</v>
      </c>
      <c r="B90" s="71"/>
      <c r="C90" s="72"/>
      <c r="D90" s="73">
        <f>SUM(D80:D88)</f>
        <v>0</v>
      </c>
      <c r="E90" s="74">
        <f>SUM(E80:E89)</f>
        <v>0</v>
      </c>
      <c r="F90" s="74">
        <f>SUM(F80:F89)</f>
        <v>0</v>
      </c>
      <c r="G90" s="193"/>
      <c r="H90"/>
      <c r="I90"/>
      <c r="J90"/>
      <c r="K90"/>
      <c r="L90"/>
      <c r="M90"/>
      <c r="N90"/>
      <c r="O90"/>
    </row>
    <row r="91" spans="1:15" x14ac:dyDescent="0.35">
      <c r="A91" s="139"/>
      <c r="B91" s="139"/>
      <c r="C91" s="139"/>
      <c r="D91" s="139"/>
      <c r="E91" s="139"/>
      <c r="F91" s="139"/>
      <c r="G91" s="139"/>
      <c r="H91" s="139"/>
      <c r="I91" s="139"/>
      <c r="J91" s="139"/>
      <c r="K91" s="139"/>
      <c r="L91" s="139"/>
      <c r="M91" s="139"/>
      <c r="N91" s="139"/>
      <c r="O91" s="139"/>
    </row>
    <row r="92" spans="1:15" ht="15" thickBot="1" x14ac:dyDescent="0.4">
      <c r="A92" s="140"/>
      <c r="B92" s="141"/>
      <c r="C92" s="141"/>
      <c r="D92" s="141"/>
      <c r="E92" s="141"/>
      <c r="F92" s="141"/>
      <c r="G92" s="141"/>
      <c r="H92" s="141"/>
      <c r="I92" s="141"/>
      <c r="L92" s="142"/>
      <c r="M92" s="143"/>
      <c r="N92"/>
      <c r="O92"/>
    </row>
    <row r="93" spans="1:15" ht="29" x14ac:dyDescent="0.35">
      <c r="B93" s="141"/>
      <c r="C93" s="141"/>
      <c r="D93" s="141"/>
      <c r="E93" s="141"/>
      <c r="F93" s="141"/>
      <c r="G93" s="76" t="s">
        <v>2</v>
      </c>
      <c r="H93" s="80">
        <f>M20+K34+I48+G62+G76+F90</f>
        <v>0</v>
      </c>
      <c r="I93" s="141"/>
      <c r="L93" s="142"/>
      <c r="M93" s="143"/>
    </row>
    <row r="94" spans="1:15" ht="15.5" x14ac:dyDescent="0.35">
      <c r="B94" s="144"/>
      <c r="C94" s="144"/>
      <c r="D94" s="144"/>
      <c r="E94" s="144"/>
      <c r="F94" s="144"/>
      <c r="G94" s="77" t="s">
        <v>3</v>
      </c>
      <c r="H94" s="81">
        <f>H93*0.1</f>
        <v>0</v>
      </c>
      <c r="I94" s="144"/>
      <c r="L94" s="142"/>
      <c r="M94" s="143"/>
    </row>
    <row r="95" spans="1:15" ht="31" x14ac:dyDescent="0.35">
      <c r="G95" s="78" t="s">
        <v>4</v>
      </c>
      <c r="H95" s="81">
        <f>H93+H94</f>
        <v>0</v>
      </c>
      <c r="L95" s="144"/>
      <c r="M95" s="143"/>
    </row>
    <row r="96" spans="1:15" ht="31" x14ac:dyDescent="0.35">
      <c r="G96" s="78" t="s">
        <v>40</v>
      </c>
      <c r="H96" s="145">
        <f>IFERROR(H95/H97,0)</f>
        <v>0</v>
      </c>
      <c r="L96" s="146"/>
      <c r="M96" s="143"/>
    </row>
    <row r="97" spans="1:15" ht="31.5" thickBot="1" x14ac:dyDescent="0.4">
      <c r="G97" s="79" t="s">
        <v>45</v>
      </c>
      <c r="H97" s="82">
        <f>L20+J34+H48+F62+F76+E90</f>
        <v>0</v>
      </c>
    </row>
    <row r="98" spans="1:15" ht="31.5" thickBot="1" x14ac:dyDescent="0.4">
      <c r="G98" s="79" t="s">
        <v>171</v>
      </c>
      <c r="H98" s="150">
        <f>MAX(D66:D75,D52:D61,C38:C47,C24:C33,D10:D19)</f>
        <v>0</v>
      </c>
      <c r="O98"/>
    </row>
    <row r="104" spans="1:15" x14ac:dyDescent="0.35">
      <c r="A104" s="143"/>
      <c r="B104" s="143"/>
      <c r="C104" s="143"/>
      <c r="D104" s="143"/>
      <c r="E104" s="143"/>
      <c r="F104" s="143"/>
      <c r="G104" s="143"/>
      <c r="H104" s="143"/>
      <c r="I104" s="143"/>
      <c r="J104" s="143"/>
      <c r="K104" s="143"/>
      <c r="L104" s="143"/>
      <c r="M104" s="143"/>
      <c r="N104" s="143"/>
      <c r="O104" s="143"/>
    </row>
    <row r="105" spans="1:15" x14ac:dyDescent="0.35">
      <c r="A105" s="143"/>
      <c r="B105" s="143"/>
      <c r="C105" s="143"/>
      <c r="D105" s="143"/>
      <c r="E105" s="143"/>
      <c r="F105" s="143"/>
      <c r="G105" s="143"/>
      <c r="H105" s="143"/>
      <c r="I105" s="143"/>
      <c r="J105" s="143"/>
      <c r="K105" s="143"/>
      <c r="L105" s="143"/>
      <c r="M105" s="143"/>
      <c r="N105" s="143"/>
      <c r="O105" s="143"/>
    </row>
  </sheetData>
  <sheetProtection algorithmName="SHA-512" hashValue="AXNAX3mduukpRtVKR0LNh+eSQvrbO1cmjSfPDYD4QV+C0GwC++S/M8u5PeQMCTt0gS3LPOvv/nCG7a6LWOEn+g==" saltValue="pdZd99Bh5esYVEJv3hpDlg==" spinCount="100000" sheet="1" objects="1" scenarios="1" formatCells="0" formatColumns="0" formatRows="0"/>
  <autoFilter ref="A1:P105" xr:uid="{B8A1553E-8900-47DE-B371-BD85D679D6C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autoFilter>
  <mergeCells count="13">
    <mergeCell ref="A78:G78"/>
    <mergeCell ref="A64:E64"/>
    <mergeCell ref="A1:K1"/>
    <mergeCell ref="A36:J36"/>
    <mergeCell ref="B3:N3"/>
    <mergeCell ref="B4:N4"/>
    <mergeCell ref="A8:K8"/>
    <mergeCell ref="A50:E50"/>
    <mergeCell ref="B6:N6"/>
    <mergeCell ref="A2:N2"/>
    <mergeCell ref="A7:N7"/>
    <mergeCell ref="A22:L22"/>
    <mergeCell ref="B5:N5"/>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4F487E4B-BDA9-4227-8903-BD39B922E98A}">
          <x14:formula1>
            <xm:f>'Answer Choices'!$C$19:$C$21</xm:f>
          </x14:formula1>
          <xm:sqref>E24:E33</xm:sqref>
        </x14:dataValidation>
        <x14:dataValidation type="list" allowBlank="1" showInputMessage="1" showErrorMessage="1" xr:uid="{6DD8C009-65F5-429E-9D11-EDFD51E53F13}">
          <x14:formula1>
            <xm:f>'Answer Choices'!$C$4:$C$16</xm:f>
          </x14:formula1>
          <xm:sqref>B10:B16 B18:B19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D06A9-8B6D-428E-B617-70CC2E192CC0}">
  <dimension ref="A1:N30"/>
  <sheetViews>
    <sheetView zoomScale="95" zoomScaleNormal="95" workbookViewId="0">
      <selection activeCell="K18" sqref="K18"/>
    </sheetView>
  </sheetViews>
  <sheetFormatPr defaultColWidth="11.1796875" defaultRowHeight="14.5" x14ac:dyDescent="0.35"/>
  <cols>
    <col min="1" max="1" width="17.81640625" style="118" customWidth="1"/>
    <col min="2" max="2" width="12.54296875" customWidth="1"/>
    <col min="3" max="3" width="15.1796875" customWidth="1"/>
    <col min="5" max="5" width="13.26953125" customWidth="1"/>
    <col min="6" max="6" width="12.453125" customWidth="1"/>
    <col min="9" max="9" width="11.1796875" customWidth="1"/>
  </cols>
  <sheetData>
    <row r="1" spans="1:14" ht="15" thickBot="1" x14ac:dyDescent="0.4"/>
    <row r="2" spans="1:14" ht="15" thickBot="1" x14ac:dyDescent="0.4">
      <c r="A2" s="249" t="s">
        <v>84</v>
      </c>
      <c r="B2" s="250"/>
      <c r="C2" s="250"/>
      <c r="D2" s="250"/>
      <c r="E2" s="250"/>
      <c r="F2" s="250"/>
      <c r="G2" s="250"/>
      <c r="H2" s="250"/>
      <c r="I2" s="250"/>
      <c r="J2" s="250"/>
      <c r="K2" s="250"/>
      <c r="L2" s="250"/>
      <c r="M2" s="251"/>
    </row>
    <row r="3" spans="1:14" ht="109" customHeight="1" thickBot="1" x14ac:dyDescent="0.4">
      <c r="A3"/>
      <c r="B3" s="112"/>
      <c r="C3" s="112" t="s">
        <v>85</v>
      </c>
      <c r="D3" s="112" t="s">
        <v>141</v>
      </c>
      <c r="E3" s="112" t="s">
        <v>142</v>
      </c>
      <c r="F3" s="254" t="s">
        <v>151</v>
      </c>
      <c r="G3" s="255"/>
      <c r="H3" s="256"/>
    </row>
    <row r="4" spans="1:14" s="1" customFormat="1" ht="31.5" thickBot="1" x14ac:dyDescent="0.4">
      <c r="B4" s="119" t="s">
        <v>79</v>
      </c>
      <c r="C4" s="116">
        <v>0</v>
      </c>
      <c r="D4" s="117" t="b">
        <v>0</v>
      </c>
      <c r="E4" s="117" t="b">
        <v>0</v>
      </c>
      <c r="F4" s="257"/>
      <c r="G4" s="258"/>
      <c r="H4" s="259"/>
    </row>
    <row r="5" spans="1:14" x14ac:dyDescent="0.35">
      <c r="A5"/>
      <c r="B5" s="118"/>
    </row>
    <row r="6" spans="1:14" x14ac:dyDescent="0.35">
      <c r="A6"/>
      <c r="B6" s="118"/>
    </row>
    <row r="7" spans="1:14" ht="15" thickBot="1" x14ac:dyDescent="0.4"/>
    <row r="8" spans="1:14" ht="15" thickBot="1" x14ac:dyDescent="0.4">
      <c r="A8" s="249" t="s">
        <v>49</v>
      </c>
      <c r="B8" s="250"/>
      <c r="C8" s="250"/>
      <c r="D8" s="250"/>
      <c r="E8" s="250"/>
      <c r="F8" s="250"/>
      <c r="G8" s="250"/>
      <c r="H8" s="250"/>
      <c r="I8" s="250"/>
      <c r="J8" s="250"/>
      <c r="K8" s="250"/>
      <c r="L8" s="250"/>
      <c r="M8" s="251"/>
    </row>
    <row r="9" spans="1:14" ht="15" customHeight="1" thickBot="1" x14ac:dyDescent="0.4">
      <c r="A9" s="120"/>
      <c r="G9" s="120"/>
      <c r="H9" s="120"/>
      <c r="I9" s="120"/>
      <c r="J9" s="120"/>
      <c r="K9" s="120"/>
      <c r="L9" s="120"/>
      <c r="M9" s="120"/>
    </row>
    <row r="10" spans="1:14" ht="93.65" customHeight="1" thickBot="1" x14ac:dyDescent="0.4">
      <c r="A10" s="247" t="s">
        <v>132</v>
      </c>
      <c r="B10" s="121" t="s">
        <v>172</v>
      </c>
      <c r="C10" s="122" t="s">
        <v>135</v>
      </c>
      <c r="D10" s="121" t="s">
        <v>136</v>
      </c>
      <c r="E10" s="121" t="s">
        <v>137</v>
      </c>
      <c r="F10" s="121" t="s">
        <v>138</v>
      </c>
      <c r="G10" s="121" t="s">
        <v>166</v>
      </c>
      <c r="H10" s="121" t="s">
        <v>139</v>
      </c>
      <c r="I10" s="121" t="s">
        <v>40</v>
      </c>
      <c r="J10" s="121" t="s">
        <v>131</v>
      </c>
      <c r="K10" s="121" t="s">
        <v>134</v>
      </c>
      <c r="L10" s="121" t="s">
        <v>171</v>
      </c>
      <c r="M10" s="120"/>
      <c r="N10" s="120"/>
    </row>
    <row r="11" spans="1:14" ht="16" thickBot="1" x14ac:dyDescent="0.4">
      <c r="A11" s="248"/>
      <c r="B11" s="123">
        <f>I14</f>
        <v>0</v>
      </c>
      <c r="C11" s="124">
        <f>'Savings &amp; Emission Calculation'!B17</f>
        <v>0</v>
      </c>
      <c r="D11" s="124">
        <f>'Budget '!G50</f>
        <v>0</v>
      </c>
      <c r="E11" s="124">
        <f>'Budget '!H61</f>
        <v>0</v>
      </c>
      <c r="F11" s="124">
        <f>'Budget '!I72</f>
        <v>0</v>
      </c>
      <c r="G11" s="124">
        <f>C4</f>
        <v>0</v>
      </c>
      <c r="H11" s="163">
        <f>'Budget '!H97</f>
        <v>0</v>
      </c>
      <c r="I11" s="124">
        <f>'Budget '!H96</f>
        <v>0</v>
      </c>
      <c r="J11" s="125">
        <f>'Budget '!H97</f>
        <v>0</v>
      </c>
      <c r="K11" s="126">
        <f>'Budget '!H95</f>
        <v>0</v>
      </c>
      <c r="L11" s="150">
        <f>'Budget '!H98</f>
        <v>0</v>
      </c>
      <c r="M11" s="120"/>
      <c r="N11" s="120"/>
    </row>
    <row r="12" spans="1:14" ht="15" thickBot="1" x14ac:dyDescent="0.4">
      <c r="A12" s="120"/>
      <c r="B12" s="120"/>
      <c r="C12" s="120"/>
      <c r="D12" s="120"/>
      <c r="E12" s="120"/>
      <c r="F12" s="120"/>
      <c r="G12" s="120"/>
      <c r="H12" s="120"/>
      <c r="I12" s="120"/>
      <c r="J12" s="120"/>
      <c r="K12" s="120"/>
      <c r="L12" s="120"/>
      <c r="M12" s="120"/>
    </row>
    <row r="13" spans="1:14" ht="112" customHeight="1" thickBot="1" x14ac:dyDescent="0.4">
      <c r="A13" s="252" t="s">
        <v>86</v>
      </c>
      <c r="B13" s="67" t="s">
        <v>173</v>
      </c>
      <c r="C13" s="99" t="s">
        <v>46</v>
      </c>
      <c r="D13" s="99" t="s">
        <v>47</v>
      </c>
      <c r="E13" s="99" t="s">
        <v>51</v>
      </c>
      <c r="F13" s="99" t="s">
        <v>48</v>
      </c>
      <c r="G13" s="93" t="s">
        <v>50</v>
      </c>
      <c r="H13" s="93" t="s">
        <v>37</v>
      </c>
      <c r="I13" s="93" t="s">
        <v>126</v>
      </c>
      <c r="J13" s="94" t="s">
        <v>125</v>
      </c>
      <c r="K13" s="104" t="s">
        <v>131</v>
      </c>
      <c r="L13" s="127" t="s">
        <v>133</v>
      </c>
    </row>
    <row r="14" spans="1:14" ht="15" thickBot="1" x14ac:dyDescent="0.4">
      <c r="A14" s="253"/>
      <c r="B14" s="123">
        <f>('Budget '!E20*0.034)</f>
        <v>0</v>
      </c>
      <c r="C14" s="124">
        <f>'Budget '!F20*0.1036</f>
        <v>0</v>
      </c>
      <c r="D14" s="124">
        <f>'Budget '!G20*0.13869</f>
        <v>0</v>
      </c>
      <c r="E14" s="124">
        <f>'Budget '!H20*0.138</f>
        <v>0</v>
      </c>
      <c r="F14" s="124">
        <f>'Budget '!I20*0.092</f>
        <v>0</v>
      </c>
      <c r="G14" s="124">
        <f>('Budget '!J20*12)/1000</f>
        <v>0</v>
      </c>
      <c r="H14" s="124">
        <f>'Budget '!K20</f>
        <v>0</v>
      </c>
      <c r="I14" s="124">
        <f>(B14+(C14*117)+(D14*163)+(E14*163)+(F14*139)+(G14*33)+(H14*117))/2204.6</f>
        <v>0</v>
      </c>
      <c r="J14" s="124">
        <f>IFERROR(I14/L14,0)</f>
        <v>0</v>
      </c>
      <c r="K14" s="163">
        <f>'Budget '!L20</f>
        <v>0</v>
      </c>
      <c r="L14" s="199">
        <f>'Budget '!M20</f>
        <v>0</v>
      </c>
    </row>
    <row r="15" spans="1:14" ht="16" thickBot="1" x14ac:dyDescent="0.4">
      <c r="A15" s="195"/>
      <c r="B15" s="196"/>
      <c r="C15" s="196"/>
      <c r="D15" s="196"/>
      <c r="E15" s="196"/>
      <c r="F15" s="196"/>
      <c r="G15" s="196"/>
      <c r="H15" s="196"/>
      <c r="I15" s="196"/>
      <c r="J15" s="196"/>
      <c r="K15" s="196"/>
      <c r="L15" s="196"/>
    </row>
    <row r="16" spans="1:14" ht="78" thickBot="1" x14ac:dyDescent="0.4">
      <c r="A16" s="245" t="s">
        <v>182</v>
      </c>
      <c r="B16" s="67" t="s">
        <v>183</v>
      </c>
      <c r="C16" s="111" t="s">
        <v>82</v>
      </c>
      <c r="D16" s="104" t="s">
        <v>131</v>
      </c>
      <c r="E16" s="127" t="s">
        <v>133</v>
      </c>
      <c r="F16" s="196"/>
      <c r="G16" s="196"/>
      <c r="H16" s="196"/>
      <c r="I16" s="196"/>
      <c r="J16" s="196"/>
      <c r="K16" s="196"/>
      <c r="L16" s="196"/>
    </row>
    <row r="17" spans="1:12" ht="15" thickBot="1" x14ac:dyDescent="0.4">
      <c r="A17" s="246"/>
      <c r="B17" s="123">
        <f>'Budget '!I34+'Budget '!G48</f>
        <v>0</v>
      </c>
      <c r="C17" s="124">
        <f>IFERROR(B17/E17,0)</f>
        <v>0</v>
      </c>
      <c r="D17" s="163">
        <f>'Budget '!J34+'Budget '!H48</f>
        <v>0</v>
      </c>
      <c r="E17" s="199">
        <f>'Budget '!K34+'Budget '!I48</f>
        <v>0</v>
      </c>
      <c r="F17" s="196"/>
      <c r="G17" s="196"/>
      <c r="H17" s="196"/>
      <c r="I17" s="196"/>
      <c r="J17" s="196"/>
      <c r="K17" s="196"/>
      <c r="L17" s="196"/>
    </row>
    <row r="19" spans="1:12" ht="15" thickBot="1" x14ac:dyDescent="0.4"/>
    <row r="20" spans="1:12" ht="78" thickBot="1" x14ac:dyDescent="0.4">
      <c r="A20" s="252" t="s">
        <v>109</v>
      </c>
      <c r="B20" s="67" t="s">
        <v>184</v>
      </c>
      <c r="C20" s="93" t="s">
        <v>80</v>
      </c>
      <c r="D20" s="104" t="s">
        <v>131</v>
      </c>
      <c r="E20" s="127" t="s">
        <v>133</v>
      </c>
    </row>
    <row r="21" spans="1:12" ht="15" customHeight="1" thickBot="1" x14ac:dyDescent="0.4">
      <c r="A21" s="246"/>
      <c r="B21" s="123">
        <f>'Budget '!E62</f>
        <v>0</v>
      </c>
      <c r="C21" s="128">
        <f>IFERROR(B21/E21,0)</f>
        <v>0</v>
      </c>
      <c r="D21" s="163">
        <f>'Budget '!F62</f>
        <v>0</v>
      </c>
      <c r="E21" s="199">
        <f>'Budget '!G62</f>
        <v>0</v>
      </c>
    </row>
    <row r="22" spans="1:12" ht="15" thickBot="1" x14ac:dyDescent="0.4"/>
    <row r="23" spans="1:12" ht="78" thickBot="1" x14ac:dyDescent="0.4">
      <c r="A23" s="245" t="s">
        <v>108</v>
      </c>
      <c r="B23" s="67" t="s">
        <v>185</v>
      </c>
      <c r="C23" s="93" t="s">
        <v>81</v>
      </c>
      <c r="D23" s="104" t="s">
        <v>131</v>
      </c>
      <c r="E23" s="127" t="s">
        <v>133</v>
      </c>
    </row>
    <row r="24" spans="1:12" ht="15" customHeight="1" thickBot="1" x14ac:dyDescent="0.4">
      <c r="A24" s="246"/>
      <c r="B24" s="129">
        <f>'Budget '!E76</f>
        <v>0</v>
      </c>
      <c r="C24" s="128">
        <f>IFERROR(B24/E24,0)</f>
        <v>0</v>
      </c>
      <c r="D24" s="197">
        <f>'Budget '!F76</f>
        <v>0</v>
      </c>
      <c r="E24" s="198">
        <f>'Budget '!G76</f>
        <v>0</v>
      </c>
    </row>
    <row r="25" spans="1:12" ht="15" thickBot="1" x14ac:dyDescent="0.4"/>
    <row r="26" spans="1:12" ht="78" thickBot="1" x14ac:dyDescent="0.4">
      <c r="A26" s="165" t="s">
        <v>110</v>
      </c>
      <c r="B26" s="67" t="s">
        <v>186</v>
      </c>
      <c r="C26" s="93" t="s">
        <v>111</v>
      </c>
      <c r="D26" s="104" t="s">
        <v>131</v>
      </c>
      <c r="E26" s="127" t="s">
        <v>133</v>
      </c>
    </row>
    <row r="27" spans="1:12" ht="15" customHeight="1" thickBot="1" x14ac:dyDescent="0.4">
      <c r="A27" s="166"/>
      <c r="B27" s="129">
        <f>'Budget '!D90</f>
        <v>0</v>
      </c>
      <c r="C27" s="128">
        <f>IFERROR(B27/E27,0)</f>
        <v>0</v>
      </c>
      <c r="D27" s="148">
        <f>'Budget '!E90</f>
        <v>0</v>
      </c>
      <c r="E27" s="149">
        <f>'Budget '!F90</f>
        <v>0</v>
      </c>
    </row>
    <row r="28" spans="1:12" x14ac:dyDescent="0.35">
      <c r="A28"/>
    </row>
    <row r="29" spans="1:12" x14ac:dyDescent="0.35">
      <c r="A29"/>
    </row>
    <row r="30" spans="1:12" ht="15" customHeight="1" x14ac:dyDescent="0.35">
      <c r="A30"/>
      <c r="B30" s="118"/>
    </row>
  </sheetData>
  <sheetProtection algorithmName="SHA-512" hashValue="ksXzeCnxOXYwz3tYKttqhvRaeLWUqHkANQY3uUc/mkxUaO22B9jwi46rX8jmNYgqwgsZyKdoz8vvMod6VlJCPA==" saltValue="gWn7UllyLdFneVCMVy/CDA==" spinCount="100000" sheet="1" objects="1" scenarios="1" formatCells="0" formatColumns="0" formatRows="0"/>
  <mergeCells count="9">
    <mergeCell ref="A23:A24"/>
    <mergeCell ref="A10:A11"/>
    <mergeCell ref="A8:M8"/>
    <mergeCell ref="A2:M2"/>
    <mergeCell ref="A13:A14"/>
    <mergeCell ref="A20:A21"/>
    <mergeCell ref="F3:H3"/>
    <mergeCell ref="F4:H4"/>
    <mergeCell ref="A16:A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BD2B7-3F41-496E-AA01-0DA7571756D9}">
  <sheetPr codeName="Sheet5"/>
  <dimension ref="B4:G23"/>
  <sheetViews>
    <sheetView topLeftCell="A17" workbookViewId="0">
      <selection activeCell="E25" sqref="E25"/>
    </sheetView>
  </sheetViews>
  <sheetFormatPr defaultRowHeight="14.5" x14ac:dyDescent="0.35"/>
  <cols>
    <col min="2" max="2" width="13.81640625" customWidth="1"/>
    <col min="3" max="3" width="30.453125" bestFit="1" customWidth="1"/>
    <col min="4" max="4" width="26" customWidth="1"/>
    <col min="5" max="5" width="24.54296875" customWidth="1"/>
    <col min="6" max="6" width="22.26953125" customWidth="1"/>
    <col min="7" max="7" width="26.453125" bestFit="1" customWidth="1"/>
  </cols>
  <sheetData>
    <row r="4" spans="2:3" ht="15" customHeight="1" x14ac:dyDescent="0.35">
      <c r="B4" s="260" t="s">
        <v>86</v>
      </c>
      <c r="C4" s="7" t="s">
        <v>20</v>
      </c>
    </row>
    <row r="5" spans="2:3" x14ac:dyDescent="0.35">
      <c r="B5" s="260"/>
      <c r="C5" s="6" t="s">
        <v>5</v>
      </c>
    </row>
    <row r="6" spans="2:3" x14ac:dyDescent="0.35">
      <c r="B6" s="260"/>
      <c r="C6" s="6" t="s">
        <v>6</v>
      </c>
    </row>
    <row r="7" spans="2:3" x14ac:dyDescent="0.35">
      <c r="B7" s="260"/>
      <c r="C7" s="6" t="s">
        <v>8</v>
      </c>
    </row>
    <row r="8" spans="2:3" x14ac:dyDescent="0.35">
      <c r="B8" s="260"/>
      <c r="C8" s="6" t="s">
        <v>7</v>
      </c>
    </row>
    <row r="9" spans="2:3" x14ac:dyDescent="0.35">
      <c r="B9" s="260"/>
      <c r="C9" s="6" t="s">
        <v>1</v>
      </c>
    </row>
    <row r="10" spans="2:3" x14ac:dyDescent="0.35">
      <c r="B10" s="260"/>
      <c r="C10" s="6" t="s">
        <v>24</v>
      </c>
    </row>
    <row r="11" spans="2:3" x14ac:dyDescent="0.35">
      <c r="B11" s="260"/>
      <c r="C11" s="7" t="s">
        <v>23</v>
      </c>
    </row>
    <row r="12" spans="2:3" x14ac:dyDescent="0.35">
      <c r="B12" s="260"/>
      <c r="C12" s="6" t="s">
        <v>41</v>
      </c>
    </row>
    <row r="13" spans="2:3" x14ac:dyDescent="0.35">
      <c r="B13" s="260"/>
      <c r="C13" s="6" t="s">
        <v>22</v>
      </c>
    </row>
    <row r="14" spans="2:3" x14ac:dyDescent="0.35">
      <c r="B14" s="260"/>
      <c r="C14" s="6" t="s">
        <v>42</v>
      </c>
    </row>
    <row r="15" spans="2:3" x14ac:dyDescent="0.35">
      <c r="B15" s="260"/>
      <c r="C15" s="6" t="s">
        <v>76</v>
      </c>
    </row>
    <row r="16" spans="2:3" x14ac:dyDescent="0.35">
      <c r="B16" s="260"/>
      <c r="C16" s="6" t="s">
        <v>27</v>
      </c>
    </row>
    <row r="18" spans="2:7" s="1" customFormat="1" ht="43.5" x14ac:dyDescent="0.35">
      <c r="B18" s="261" t="s">
        <v>21</v>
      </c>
      <c r="C18" s="39" t="s">
        <v>119</v>
      </c>
      <c r="D18" s="39" t="s">
        <v>121</v>
      </c>
      <c r="E18" s="39" t="s">
        <v>120</v>
      </c>
      <c r="F18" s="40" t="s">
        <v>118</v>
      </c>
    </row>
    <row r="19" spans="2:7" x14ac:dyDescent="0.35">
      <c r="B19" s="262"/>
      <c r="C19" s="8" t="s">
        <v>104</v>
      </c>
      <c r="D19" s="6">
        <f>24/E19</f>
        <v>0.48</v>
      </c>
      <c r="E19" s="6">
        <v>50</v>
      </c>
      <c r="F19" s="6">
        <v>5</v>
      </c>
    </row>
    <row r="20" spans="2:7" x14ac:dyDescent="0.35">
      <c r="B20" s="262"/>
      <c r="C20" s="9" t="s">
        <v>105</v>
      </c>
      <c r="D20" s="6">
        <f>24/E20</f>
        <v>2.4</v>
      </c>
      <c r="E20" s="6">
        <v>10</v>
      </c>
      <c r="F20" s="6">
        <v>20</v>
      </c>
    </row>
    <row r="21" spans="2:7" x14ac:dyDescent="0.35">
      <c r="B21" s="262"/>
      <c r="C21" s="9" t="s">
        <v>106</v>
      </c>
      <c r="D21" s="6">
        <f>24/E21</f>
        <v>24</v>
      </c>
      <c r="E21" s="6">
        <v>1</v>
      </c>
      <c r="F21" s="6">
        <v>240</v>
      </c>
    </row>
    <row r="23" spans="2:7" ht="87" x14ac:dyDescent="0.35">
      <c r="B23" s="60" t="s">
        <v>140</v>
      </c>
      <c r="C23" s="61" t="s">
        <v>124</v>
      </c>
      <c r="D23" s="61" t="s">
        <v>144</v>
      </c>
      <c r="E23" s="61" t="s">
        <v>123</v>
      </c>
      <c r="F23" s="61" t="s">
        <v>143</v>
      </c>
      <c r="G23" s="41"/>
    </row>
  </sheetData>
  <sheetProtection selectLockedCells="1" selectUnlockedCells="1"/>
  <sortState xmlns:xlrd2="http://schemas.microsoft.com/office/spreadsheetml/2017/richdata2" ref="B13:B26">
    <sortCondition ref="B13:B26"/>
  </sortState>
  <mergeCells count="2">
    <mergeCell ref="B4:B16"/>
    <mergeCell ref="B18:B2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F7BD22DB32E54A9D444E2614F545ED" ma:contentTypeVersion="18" ma:contentTypeDescription="Create a new document." ma:contentTypeScope="" ma:versionID="58a688ff3f11ad6d84a9e233fc6ffe81">
  <xsd:schema xmlns:xsd="http://www.w3.org/2001/XMLSchema" xmlns:xs="http://www.w3.org/2001/XMLSchema" xmlns:p="http://schemas.microsoft.com/office/2006/metadata/properties" xmlns:ns1="http://schemas.microsoft.com/sharepoint/v3" xmlns:ns2="92309ddc-3b1e-489e-97ba-af20c2443f26" xmlns:ns3="63fa969c-ac95-4033-87e0-78467e37564b" targetNamespace="http://schemas.microsoft.com/office/2006/metadata/properties" ma:root="true" ma:fieldsID="298aefd3c602fd658564e8ba1aaa5e67" ns1:_="" ns2:_="" ns3:_="">
    <xsd:import namespace="http://schemas.microsoft.com/sharepoint/v3"/>
    <xsd:import namespace="92309ddc-3b1e-489e-97ba-af20c2443f26"/>
    <xsd:import namespace="63fa969c-ac95-4033-87e0-78467e37564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309ddc-3b1e-489e-97ba-af20c2443f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68fafc10-690a-41e8-a9a2-4112e8089110}" ma:internalName="TaxCatchAll" ma:showField="CatchAllData" ma:web="92309ddc-3b1e-489e-97ba-af20c2443f2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3fa969c-ac95-4033-87e0-78467e37564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63fa969c-ac95-4033-87e0-78467e37564b">
      <Terms xmlns="http://schemas.microsoft.com/office/infopath/2007/PartnerControls"/>
    </lcf76f155ced4ddcb4097134ff3c332f>
    <_ip_UnifiedCompliancePolicyProperties xmlns="http://schemas.microsoft.com/sharepoint/v3" xsi:nil="true"/>
    <TaxCatchAll xmlns="92309ddc-3b1e-489e-97ba-af20c2443f26" xsi:nil="true"/>
  </documentManagement>
</p:properties>
</file>

<file path=customXml/itemProps1.xml><?xml version="1.0" encoding="utf-8"?>
<ds:datastoreItem xmlns:ds="http://schemas.openxmlformats.org/officeDocument/2006/customXml" ds:itemID="{1909FFE6-90F7-4293-9C37-5D5E10CF0643}">
  <ds:schemaRefs>
    <ds:schemaRef ds:uri="http://schemas.microsoft.com/sharepoint/v3/contenttype/forms"/>
  </ds:schemaRefs>
</ds:datastoreItem>
</file>

<file path=customXml/itemProps2.xml><?xml version="1.0" encoding="utf-8"?>
<ds:datastoreItem xmlns:ds="http://schemas.openxmlformats.org/officeDocument/2006/customXml" ds:itemID="{29B6761E-0330-4E6F-9759-F60089CBBA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309ddc-3b1e-489e-97ba-af20c2443f26"/>
    <ds:schemaRef ds:uri="63fa969c-ac95-4033-87e0-78467e3756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BA07B0-AF29-40E1-A3F3-DDB9171CF136}">
  <ds:schemaRefs>
    <ds:schemaRef ds:uri="http://schemas.microsoft.com/sharepoint/v3"/>
    <ds:schemaRef ds:uri="http://purl.org/dc/terms/"/>
    <ds:schemaRef ds:uri="http://schemas.openxmlformats.org/package/2006/metadata/core-properties"/>
    <ds:schemaRef ds:uri="http://schemas.microsoft.com/office/2006/documentManagement/types"/>
    <ds:schemaRef ds:uri="63fa969c-ac95-4033-87e0-78467e37564b"/>
    <ds:schemaRef ds:uri="http://purl.org/dc/elements/1.1/"/>
    <ds:schemaRef ds:uri="http://schemas.microsoft.com/office/2006/metadata/properties"/>
    <ds:schemaRef ds:uri="http://schemas.microsoft.com/office/infopath/2007/PartnerControls"/>
    <ds:schemaRef ds:uri="92309ddc-3b1e-489e-97ba-af20c2443f26"/>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 Information</vt:lpstr>
      <vt:lpstr>Budget </vt:lpstr>
      <vt:lpstr>Savings &amp; Emission Calculation</vt:lpstr>
      <vt:lpstr>Answer Choices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Wvarrda Saulat</dc:creator>
  <cp:keywords/>
  <dc:description/>
  <cp:lastModifiedBy>Saulat, Wvarrda</cp:lastModifiedBy>
  <cp:revision/>
  <dcterms:created xsi:type="dcterms:W3CDTF">2015-06-05T18:17:20Z</dcterms:created>
  <dcterms:modified xsi:type="dcterms:W3CDTF">2025-10-09T18:36:03Z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0x010100B2F7BD22DB32E54A9D444E2614F545ED</vt:lpwstr>
  </property>
  <property fmtid="{D5CDD505-2E9C-101B-9397-08002B2CF9AE}" pid="3" name="MediaServiceImageTags">
    <vt:lpwstr/>
  </property>
</Properties>
</file>