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tgovexec.sharepoint.com/sites/DOTBureauofPublicTransportation/Shared Documents/Office of Transit &amp; Ridesharing/Operational Programs Unit/MGP/SFY 2026/Application Materials/"/>
    </mc:Choice>
  </mc:AlternateContent>
  <xr:revisionPtr revIDLastSave="17" documentId="8_{1C4C2C39-6F17-4805-9B1E-DAF0BC006A5F}" xr6:coauthVersionLast="47" xr6:coauthVersionMax="47" xr10:uidLastSave="{7BB829C7-8BEA-4527-AA3B-457E69DFF774}"/>
  <workbookProtection workbookAlgorithmName="SHA-512" workbookHashValue="2EBOg/cbWi7OQyzrcT110dsYWVliScg7d3KVNxndDTvDtlLmH+mx3ULg8hvIQi9SeBTr1B20inxlI0LYYZnjxA==" workbookSaltValue="7a1syMysDrAqMsR4sezpcg==" workbookSpinCount="100000" lockStructure="1"/>
  <bookViews>
    <workbookView xWindow="-108" yWindow="-108" windowWidth="23256" windowHeight="12456" xr2:uid="{00000000-000D-0000-FFFF-FFFF00000000}"/>
  </bookViews>
  <sheets>
    <sheet name="Proposed SFY 2026 Budget" sheetId="1" r:id="rId1"/>
    <sheet name="Comments" sheetId="2" r:id="rId2"/>
    <sheet name="control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2" i="3" l="1"/>
  <c r="C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B55" i="1"/>
  <c r="AA55" i="1"/>
  <c r="AA61" i="1" s="1"/>
  <c r="Z55" i="1"/>
  <c r="Y55" i="1"/>
  <c r="X55" i="1"/>
  <c r="W55" i="1"/>
  <c r="V55" i="1"/>
  <c r="U55" i="1"/>
  <c r="T55" i="1"/>
  <c r="S55" i="1"/>
  <c r="S61" i="1" s="1"/>
  <c r="R55" i="1"/>
  <c r="Q55" i="1"/>
  <c r="P55" i="1"/>
  <c r="O55" i="1"/>
  <c r="N55" i="1"/>
  <c r="M55" i="1"/>
  <c r="L55" i="1"/>
  <c r="K55" i="1"/>
  <c r="K61" i="1" s="1"/>
  <c r="J55" i="1"/>
  <c r="I55" i="1"/>
  <c r="H55" i="1"/>
  <c r="G55" i="1"/>
  <c r="F55" i="1"/>
  <c r="E55" i="1"/>
  <c r="D55" i="1"/>
  <c r="C55" i="1"/>
  <c r="AC54" i="1"/>
  <c r="AB54" i="1"/>
  <c r="AB61" i="1" s="1"/>
  <c r="AA54" i="1"/>
  <c r="Z54" i="1"/>
  <c r="Z61" i="1" s="1"/>
  <c r="Y54" i="1"/>
  <c r="Y61" i="1" s="1"/>
  <c r="X54" i="1"/>
  <c r="X61" i="1" s="1"/>
  <c r="W54" i="1"/>
  <c r="W61" i="1" s="1"/>
  <c r="V54" i="1"/>
  <c r="V61" i="1" s="1"/>
  <c r="U54" i="1"/>
  <c r="U61" i="1" s="1"/>
  <c r="T54" i="1"/>
  <c r="T61" i="1" s="1"/>
  <c r="S54" i="1"/>
  <c r="R54" i="1"/>
  <c r="R61" i="1" s="1"/>
  <c r="Q54" i="1"/>
  <c r="Q61" i="1" s="1"/>
  <c r="P54" i="1"/>
  <c r="P61" i="1" s="1"/>
  <c r="O54" i="1"/>
  <c r="O61" i="1" s="1"/>
  <c r="N54" i="1"/>
  <c r="N61" i="1" s="1"/>
  <c r="M54" i="1"/>
  <c r="M61" i="1" s="1"/>
  <c r="L54" i="1"/>
  <c r="L61" i="1" s="1"/>
  <c r="K54" i="1"/>
  <c r="J54" i="1"/>
  <c r="J61" i="1" s="1"/>
  <c r="I54" i="1"/>
  <c r="I61" i="1" s="1"/>
  <c r="H54" i="1"/>
  <c r="H61" i="1" s="1"/>
  <c r="G54" i="1"/>
  <c r="G61" i="1" s="1"/>
  <c r="F54" i="1"/>
  <c r="F61" i="1" s="1"/>
  <c r="E54" i="1"/>
  <c r="E61" i="1" s="1"/>
  <c r="D54" i="1"/>
  <c r="D61" i="1" s="1"/>
  <c r="C54" i="1"/>
  <c r="X52" i="1"/>
  <c r="P52" i="1"/>
  <c r="H52" i="1"/>
  <c r="C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B48" i="1"/>
  <c r="AB52" i="1" s="1"/>
  <c r="AA48" i="1"/>
  <c r="AA52" i="1" s="1"/>
  <c r="Z48" i="1"/>
  <c r="Z52" i="1" s="1"/>
  <c r="Y48" i="1"/>
  <c r="Y52" i="1" s="1"/>
  <c r="X48" i="1"/>
  <c r="W48" i="1"/>
  <c r="W52" i="1" s="1"/>
  <c r="V48" i="1"/>
  <c r="V52" i="1" s="1"/>
  <c r="U48" i="1"/>
  <c r="U52" i="1" s="1"/>
  <c r="T48" i="1"/>
  <c r="T52" i="1" s="1"/>
  <c r="S48" i="1"/>
  <c r="S52" i="1" s="1"/>
  <c r="R48" i="1"/>
  <c r="R52" i="1" s="1"/>
  <c r="Q48" i="1"/>
  <c r="Q52" i="1" s="1"/>
  <c r="P48" i="1"/>
  <c r="O48" i="1"/>
  <c r="O52" i="1" s="1"/>
  <c r="N48" i="1"/>
  <c r="N52" i="1" s="1"/>
  <c r="M48" i="1"/>
  <c r="M52" i="1" s="1"/>
  <c r="L48" i="1"/>
  <c r="L52" i="1" s="1"/>
  <c r="K48" i="1"/>
  <c r="K52" i="1" s="1"/>
  <c r="J48" i="1"/>
  <c r="J52" i="1" s="1"/>
  <c r="I48" i="1"/>
  <c r="I52" i="1" s="1"/>
  <c r="H48" i="1"/>
  <c r="G48" i="1"/>
  <c r="G52" i="1" s="1"/>
  <c r="F48" i="1"/>
  <c r="F52" i="1" s="1"/>
  <c r="E48" i="1"/>
  <c r="E52" i="1" s="1"/>
  <c r="D48" i="1"/>
  <c r="D52" i="1" s="1"/>
  <c r="C48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C46" i="1" s="1"/>
  <c r="C46" i="1"/>
  <c r="AC45" i="1"/>
  <c r="AC44" i="1"/>
  <c r="AC43" i="1"/>
  <c r="AC60" i="1" s="1"/>
  <c r="AC42" i="1"/>
  <c r="AC41" i="1"/>
  <c r="AC59" i="1" s="1"/>
  <c r="AC40" i="1"/>
  <c r="AC58" i="1" s="1"/>
  <c r="AC39" i="1"/>
  <c r="AC38" i="1"/>
  <c r="AC57" i="1" s="1"/>
  <c r="AC37" i="1"/>
  <c r="AC36" i="1"/>
  <c r="AC35" i="1"/>
  <c r="AC56" i="1" s="1"/>
  <c r="AC34" i="1"/>
  <c r="AC33" i="1"/>
  <c r="AC32" i="1"/>
  <c r="AC55" i="1" s="1"/>
  <c r="AC31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C27" i="1"/>
  <c r="AC26" i="1"/>
  <c r="AC25" i="1"/>
  <c r="AC51" i="1" s="1"/>
  <c r="AC24" i="1"/>
  <c r="AC23" i="1"/>
  <c r="AC22" i="1"/>
  <c r="AC21" i="1"/>
  <c r="AC50" i="1" s="1"/>
  <c r="AC20" i="1"/>
  <c r="AC19" i="1"/>
  <c r="AC18" i="1"/>
  <c r="AC49" i="1" s="1"/>
  <c r="AC17" i="1"/>
  <c r="AC16" i="1"/>
  <c r="AC15" i="1"/>
  <c r="AC14" i="1"/>
  <c r="AC13" i="1"/>
  <c r="AC12" i="1"/>
  <c r="AC11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C28" i="1" l="1"/>
  <c r="AC48" i="1"/>
  <c r="AC52" i="1" s="1"/>
  <c r="AC61" i="1"/>
</calcChain>
</file>

<file path=xl/sharedStrings.xml><?xml version="1.0" encoding="utf-8"?>
<sst xmlns="http://schemas.openxmlformats.org/spreadsheetml/2006/main" count="228" uniqueCount="211">
  <si>
    <t>Proposed SFY 2026 Budget - Attachment 3a</t>
  </si>
  <si>
    <t>Name of Municipality or Agency Acting as Coordinating Entity</t>
  </si>
  <si>
    <t>Name and Title of Preparer</t>
  </si>
  <si>
    <t>Municipality</t>
  </si>
  <si>
    <t>MGP Apportionment Available</t>
  </si>
  <si>
    <t>Expenditure</t>
  </si>
  <si>
    <t>Description</t>
  </si>
  <si>
    <t>Category Total</t>
  </si>
  <si>
    <t>Vehicle Operations</t>
  </si>
  <si>
    <t>Salaries, Wages, &amp; Fringe Benefits</t>
  </si>
  <si>
    <t>Materials &amp; Supplies (i.e., Fuel, Tires)</t>
  </si>
  <si>
    <t>Insurance</t>
  </si>
  <si>
    <t>Contracted Transportation Services</t>
  </si>
  <si>
    <t>Other - please specify</t>
  </si>
  <si>
    <t>Vehicle Maintenance</t>
  </si>
  <si>
    <t>Contracted Maintenance Services</t>
  </si>
  <si>
    <t>Administration</t>
  </si>
  <si>
    <t>Utilities/Rent</t>
  </si>
  <si>
    <t>In-Kind</t>
  </si>
  <si>
    <t>Volunteer (i.e., driver, bookkeeper)</t>
  </si>
  <si>
    <t>Revenue</t>
  </si>
  <si>
    <t>Government (Local)</t>
  </si>
  <si>
    <t>Municipal</t>
  </si>
  <si>
    <t>Government (Federal)</t>
  </si>
  <si>
    <t>Federal (non-USDOT)</t>
  </si>
  <si>
    <t>Other Federal (non-USDOT) - please specify</t>
  </si>
  <si>
    <t>Government (State)</t>
  </si>
  <si>
    <t>State (non-CTDOT)</t>
  </si>
  <si>
    <t>Other State (non-CTDOT) - please specify</t>
  </si>
  <si>
    <t>Government (MGP)</t>
  </si>
  <si>
    <t>MGP Funds Applying For (Operations/Maintenance)</t>
  </si>
  <si>
    <t>MGP Funds Applying For (Administration)</t>
  </si>
  <si>
    <t>MGP Funds Unspent (projected as of June 30, 2025)</t>
  </si>
  <si>
    <t>Cash</t>
  </si>
  <si>
    <t>Fares</t>
  </si>
  <si>
    <t>Donations</t>
  </si>
  <si>
    <r>
      <rPr>
        <sz val="11"/>
        <color theme="0"/>
        <rFont val="Calibri"/>
      </rPr>
      <t xml:space="preserve">🛈 </t>
    </r>
    <r>
      <rPr>
        <b/>
        <sz val="11"/>
        <color theme="0"/>
        <rFont val="Calibri"/>
      </rPr>
      <t>Information</t>
    </r>
  </si>
  <si>
    <t>Additional information regarding the State Matching Grant Program can be found at the following CTDOT link:</t>
  </si>
  <si>
    <t>State Matching Grant Program for Elderly and People with Disabilities (ct.gov)</t>
  </si>
  <si>
    <t>Use this space for any further comments regarding the submittal of your town budget(s) and budget allotment worksheet.</t>
  </si>
  <si>
    <t>Total</t>
  </si>
  <si>
    <t>Apportionment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</si>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</sst>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u/>
      <sz val="11"/>
      <color theme="1"/>
      <name val="Calibri"/>
    </font>
    <font>
      <u/>
      <sz val="11"/>
      <color theme="1"/>
      <name val="Calibri"/>
    </font>
    <font>
      <i/>
      <sz val="11"/>
      <color theme="1"/>
      <name val="Calibri"/>
    </font>
    <font>
      <b/>
      <i/>
      <sz val="11"/>
      <color theme="1"/>
      <name val="Calibri"/>
    </font>
    <font>
      <sz val="11"/>
      <color theme="0"/>
      <name val="Calibri"/>
    </font>
    <font>
      <b/>
      <i/>
      <sz val="11"/>
      <color theme="0"/>
      <name val="Calibri"/>
    </font>
    <font>
      <u/>
      <sz val="11"/>
      <color theme="10"/>
      <name val="Calibri"/>
    </font>
    <font>
      <sz val="11"/>
      <color rgb="FF000000"/>
      <name val="Calibri"/>
    </font>
    <font>
      <b/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0" xfId="0" applyFont="1"/>
    <xf numFmtId="0" fontId="1" fillId="0" borderId="5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4" fontId="2" fillId="0" borderId="9" xfId="0" applyNumberFormat="1" applyFont="1" applyBorder="1"/>
    <xf numFmtId="44" fontId="2" fillId="0" borderId="10" xfId="0" applyNumberFormat="1" applyFont="1" applyBorder="1"/>
    <xf numFmtId="0" fontId="1" fillId="0" borderId="0" xfId="0" applyFont="1" applyAlignment="1">
      <alignment horizontal="right"/>
    </xf>
    <xf numFmtId="44" fontId="2" fillId="0" borderId="11" xfId="0" applyNumberFormat="1" applyFont="1" applyBorder="1"/>
    <xf numFmtId="0" fontId="4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13" xfId="0" applyFont="1" applyBorder="1"/>
    <xf numFmtId="0" fontId="2" fillId="0" borderId="11" xfId="0" applyFont="1" applyBorder="1"/>
    <xf numFmtId="0" fontId="6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44" fontId="2" fillId="0" borderId="16" xfId="0" applyNumberFormat="1" applyFont="1" applyBorder="1"/>
    <xf numFmtId="0" fontId="2" fillId="0" borderId="17" xfId="0" applyFont="1" applyBorder="1" applyAlignment="1">
      <alignment horizontal="center"/>
    </xf>
    <xf numFmtId="44" fontId="2" fillId="0" borderId="13" xfId="0" applyNumberFormat="1" applyFont="1" applyBorder="1"/>
    <xf numFmtId="44" fontId="2" fillId="0" borderId="22" xfId="0" applyNumberFormat="1" applyFont="1" applyBorder="1"/>
    <xf numFmtId="44" fontId="2" fillId="0" borderId="23" xfId="0" applyNumberFormat="1" applyFont="1" applyBorder="1"/>
    <xf numFmtId="44" fontId="2" fillId="0" borderId="0" xfId="0" applyNumberFormat="1" applyFont="1"/>
    <xf numFmtId="44" fontId="2" fillId="0" borderId="24" xfId="0" applyNumberFormat="1" applyFont="1" applyBorder="1"/>
    <xf numFmtId="44" fontId="8" fillId="0" borderId="0" xfId="0" applyNumberFormat="1" applyFont="1"/>
    <xf numFmtId="0" fontId="2" fillId="0" borderId="12" xfId="0" applyFont="1" applyBorder="1"/>
    <xf numFmtId="0" fontId="9" fillId="0" borderId="25" xfId="0" applyFont="1" applyBorder="1" applyAlignment="1">
      <alignment horizontal="right"/>
    </xf>
    <xf numFmtId="44" fontId="2" fillId="0" borderId="26" xfId="0" applyNumberFormat="1" applyFont="1" applyBorder="1"/>
    <xf numFmtId="0" fontId="2" fillId="0" borderId="27" xfId="0" applyFont="1" applyBorder="1"/>
    <xf numFmtId="0" fontId="2" fillId="0" borderId="5" xfId="0" applyFont="1" applyBorder="1" applyAlignment="1">
      <alignment horizontal="center"/>
    </xf>
    <xf numFmtId="44" fontId="2" fillId="0" borderId="30" xfId="0" applyNumberFormat="1" applyFont="1" applyBorder="1"/>
    <xf numFmtId="0" fontId="2" fillId="4" borderId="32" xfId="0" applyFont="1" applyFill="1" applyBorder="1" applyAlignment="1">
      <alignment horizontal="center"/>
    </xf>
    <xf numFmtId="44" fontId="2" fillId="4" borderId="18" xfId="0" applyNumberFormat="1" applyFont="1" applyFill="1" applyBorder="1"/>
    <xf numFmtId="0" fontId="2" fillId="4" borderId="1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4" borderId="18" xfId="0" applyFont="1" applyFill="1" applyBorder="1" applyAlignment="1">
      <alignment horizontal="right"/>
    </xf>
    <xf numFmtId="0" fontId="11" fillId="5" borderId="33" xfId="0" applyFont="1" applyFill="1" applyBorder="1" applyAlignment="1">
      <alignment vertical="center"/>
    </xf>
    <xf numFmtId="0" fontId="12" fillId="5" borderId="34" xfId="0" applyFont="1" applyFill="1" applyBorder="1" applyAlignment="1">
      <alignment horizontal="right"/>
    </xf>
    <xf numFmtId="0" fontId="13" fillId="0" borderId="35" xfId="0" applyFont="1" applyBorder="1"/>
    <xf numFmtId="0" fontId="2" fillId="0" borderId="10" xfId="0" applyFont="1" applyBorder="1"/>
    <xf numFmtId="0" fontId="1" fillId="0" borderId="0" xfId="0" applyFont="1" applyAlignment="1">
      <alignment horizontal="right" vertical="center"/>
    </xf>
    <xf numFmtId="0" fontId="1" fillId="0" borderId="38" xfId="0" applyFont="1" applyBorder="1" applyAlignment="1">
      <alignment vertical="center"/>
    </xf>
    <xf numFmtId="0" fontId="1" fillId="0" borderId="38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6" fontId="14" fillId="6" borderId="39" xfId="0" applyNumberFormat="1" applyFont="1" applyFill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6" fontId="14" fillId="6" borderId="40" xfId="0" applyNumberFormat="1" applyFont="1" applyFill="1" applyBorder="1" applyAlignment="1">
      <alignment horizontal="right" vertical="center"/>
    </xf>
    <xf numFmtId="6" fontId="2" fillId="0" borderId="0" xfId="0" applyNumberFormat="1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3" fillId="0" borderId="17" xfId="0" applyFont="1" applyBorder="1"/>
    <xf numFmtId="0" fontId="3" fillId="0" borderId="8" xfId="0" applyFont="1" applyBorder="1"/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/>
    <xf numFmtId="0" fontId="1" fillId="0" borderId="1" xfId="0" applyFont="1" applyBorder="1" applyAlignment="1">
      <alignment horizontal="left" vertical="top"/>
    </xf>
    <xf numFmtId="0" fontId="3" fillId="0" borderId="36" xfId="0" applyFont="1" applyBorder="1"/>
    <xf numFmtId="0" fontId="2" fillId="2" borderId="3" xfId="0" applyFont="1" applyFill="1" applyBorder="1" applyAlignment="1" applyProtection="1">
      <alignment horizontal="left" wrapText="1"/>
      <protection locked="0"/>
    </xf>
    <xf numFmtId="0" fontId="3" fillId="0" borderId="4" xfId="0" applyFont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44" fontId="2" fillId="2" borderId="15" xfId="0" applyNumberFormat="1" applyFont="1" applyFill="1" applyBorder="1" applyProtection="1">
      <protection locked="0"/>
    </xf>
    <xf numFmtId="44" fontId="2" fillId="2" borderId="18" xfId="0" applyNumberFormat="1" applyFont="1" applyFill="1" applyBorder="1" applyProtection="1">
      <protection locked="0"/>
    </xf>
    <xf numFmtId="44" fontId="2" fillId="2" borderId="21" xfId="0" applyNumberFormat="1" applyFont="1" applyFill="1" applyBorder="1" applyProtection="1">
      <protection locked="0"/>
    </xf>
    <xf numFmtId="44" fontId="7" fillId="2" borderId="18" xfId="0" applyNumberFormat="1" applyFont="1" applyFill="1" applyBorder="1" applyProtection="1">
      <protection locked="0"/>
    </xf>
    <xf numFmtId="44" fontId="2" fillId="2" borderId="28" xfId="0" applyNumberFormat="1" applyFont="1" applyFill="1" applyBorder="1" applyProtection="1">
      <protection locked="0"/>
    </xf>
    <xf numFmtId="44" fontId="2" fillId="2" borderId="29" xfId="0" applyNumberFormat="1" applyFont="1" applyFill="1" applyBorder="1" applyProtection="1">
      <protection locked="0"/>
    </xf>
    <xf numFmtId="44" fontId="2" fillId="2" borderId="31" xfId="0" applyNumberFormat="1" applyFont="1" applyFill="1" applyBorder="1" applyProtection="1">
      <protection locked="0"/>
    </xf>
    <xf numFmtId="44" fontId="2" fillId="4" borderId="18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37" xfId="0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CCC"/>
          <bgColor rgb="FFFFCC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33CC33"/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DOT/Publictrans/Bureau-of-Public-Transportation/State-Matching-Grant-Program-for-Elderly-and-People-with-Disabilit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3" sqref="B3:C3"/>
    </sheetView>
  </sheetViews>
  <sheetFormatPr defaultColWidth="14.44140625" defaultRowHeight="15" customHeight="1" x14ac:dyDescent="0.3"/>
  <cols>
    <col min="1" max="1" width="6.6640625" customWidth="1"/>
    <col min="2" max="2" width="18.88671875" customWidth="1"/>
    <col min="3" max="3" width="50.33203125" customWidth="1"/>
    <col min="4" max="28" width="14.6640625" customWidth="1"/>
    <col min="29" max="29" width="14.109375" customWidth="1"/>
  </cols>
  <sheetData>
    <row r="1" spans="2:29" ht="14.25" customHeight="1" x14ac:dyDescent="0.3">
      <c r="B1" s="1" t="s">
        <v>0</v>
      </c>
    </row>
    <row r="2" spans="2:29" ht="13.5" customHeight="1" x14ac:dyDescent="0.3">
      <c r="B2" s="2" t="s">
        <v>1</v>
      </c>
      <c r="C2" s="3"/>
    </row>
    <row r="3" spans="2:29" ht="13.5" customHeight="1" x14ac:dyDescent="0.3">
      <c r="B3" s="56"/>
      <c r="C3" s="57"/>
    </row>
    <row r="4" spans="2:29" ht="13.5" customHeight="1" x14ac:dyDescent="0.3">
      <c r="B4" s="2" t="s">
        <v>2</v>
      </c>
      <c r="C4" s="3"/>
      <c r="D4" s="4"/>
    </row>
    <row r="5" spans="2:29" ht="13.5" customHeight="1" x14ac:dyDescent="0.3">
      <c r="B5" s="56"/>
      <c r="C5" s="57"/>
    </row>
    <row r="6" spans="2:29" ht="13.5" customHeight="1" x14ac:dyDescent="0.3"/>
    <row r="7" spans="2:29" ht="14.25" customHeight="1" x14ac:dyDescent="0.3">
      <c r="B7" s="4"/>
      <c r="C7" s="5" t="s">
        <v>3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8"/>
    </row>
    <row r="8" spans="2:29" ht="14.25" customHeight="1" x14ac:dyDescent="0.3">
      <c r="B8" s="4"/>
      <c r="C8" s="6" t="s">
        <v>4</v>
      </c>
      <c r="D8" s="7" t="str">
        <f>IFERROR(VLOOKUP(D7,control!$A$3:$B$171,2, FALSE),"")</f>
        <v/>
      </c>
      <c r="E8" s="7" t="str">
        <f>IFERROR(VLOOKUP(E7,control!$A$3:$B$171,2, FALSE),"")</f>
        <v/>
      </c>
      <c r="F8" s="7" t="str">
        <f>IFERROR(VLOOKUP(F7,control!$A$3:$B$171,2, FALSE),"")</f>
        <v/>
      </c>
      <c r="G8" s="7" t="str">
        <f>IFERROR(VLOOKUP(G7,control!$A$3:$B$171,2, FALSE),"")</f>
        <v/>
      </c>
      <c r="H8" s="7" t="str">
        <f>IFERROR(VLOOKUP(H7,control!$A$3:$B$171,2, FALSE),"")</f>
        <v/>
      </c>
      <c r="I8" s="7" t="str">
        <f>IFERROR(VLOOKUP(I7,control!$A$3:$B$171,2, FALSE),"")</f>
        <v/>
      </c>
      <c r="J8" s="7" t="str">
        <f>IFERROR(VLOOKUP(J7,control!$A$3:$B$171,2, FALSE),"")</f>
        <v/>
      </c>
      <c r="K8" s="7" t="str">
        <f>IFERROR(VLOOKUP(K7,control!$A$3:$B$171,2, FALSE),"")</f>
        <v/>
      </c>
      <c r="L8" s="7" t="str">
        <f>IFERROR(VLOOKUP(L7,control!$A$3:$B$171,2, FALSE),"")</f>
        <v/>
      </c>
      <c r="M8" s="7" t="str">
        <f>IFERROR(VLOOKUP(M7,control!$A$3:$B$171,2, FALSE),"")</f>
        <v/>
      </c>
      <c r="N8" s="7" t="str">
        <f>IFERROR(VLOOKUP(N7,control!$A$3:$B$171,2, FALSE),"")</f>
        <v/>
      </c>
      <c r="O8" s="7" t="str">
        <f>IFERROR(VLOOKUP(O7,control!$A$3:$B$171,2, FALSE),"")</f>
        <v/>
      </c>
      <c r="P8" s="7" t="str">
        <f>IFERROR(VLOOKUP(P7,control!$A$3:$B$171,2, FALSE),"")</f>
        <v/>
      </c>
      <c r="Q8" s="7" t="str">
        <f>IFERROR(VLOOKUP(Q7,control!$A$3:$B$171,2, FALSE),"")</f>
        <v/>
      </c>
      <c r="R8" s="7" t="str">
        <f>IFERROR(VLOOKUP(R7,control!$A$3:$B$171,2, FALSE),"")</f>
        <v/>
      </c>
      <c r="S8" s="7" t="str">
        <f>IFERROR(VLOOKUP(S7,control!$A$3:$B$171,2, FALSE),"")</f>
        <v/>
      </c>
      <c r="T8" s="7" t="str">
        <f>IFERROR(VLOOKUP(T7,control!$A$3:$B$171,2, FALSE),"")</f>
        <v/>
      </c>
      <c r="U8" s="7" t="str">
        <f>IFERROR(VLOOKUP(U7,control!$A$3:$B$171,2, FALSE),"")</f>
        <v/>
      </c>
      <c r="V8" s="7" t="str">
        <f>IFERROR(VLOOKUP(V7,control!$A$3:$B$171,2, FALSE),"")</f>
        <v/>
      </c>
      <c r="W8" s="7" t="str">
        <f>IFERROR(VLOOKUP(W7,control!$A$3:$B$171,2, FALSE),"")</f>
        <v/>
      </c>
      <c r="X8" s="7" t="str">
        <f>IFERROR(VLOOKUP(X7,control!$A$3:$B$171,2, FALSE),"")</f>
        <v/>
      </c>
      <c r="Y8" s="7" t="str">
        <f>IFERROR(VLOOKUP(Y7,control!$A$3:$B$171,2, FALSE),"")</f>
        <v/>
      </c>
      <c r="Z8" s="7" t="str">
        <f>IFERROR(VLOOKUP(Z7,control!$A$3:$B$171,2, FALSE),"")</f>
        <v/>
      </c>
      <c r="AA8" s="7" t="str">
        <f>IFERROR(VLOOKUP(AA7,control!$A$3:$B$171,2, FALSE),"")</f>
        <v/>
      </c>
      <c r="AB8" s="8" t="str">
        <f>IFERROR(VLOOKUP(AB7,control!$A$3:$B$171,2, FALSE),"")</f>
        <v/>
      </c>
    </row>
    <row r="9" spans="2:29" ht="14.25" customHeight="1" x14ac:dyDescent="0.3"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2:29" ht="14.25" customHeight="1" x14ac:dyDescent="0.3">
      <c r="B10" s="11" t="s">
        <v>5</v>
      </c>
      <c r="C10" s="12" t="s">
        <v>6</v>
      </c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5" t="s">
        <v>7</v>
      </c>
    </row>
    <row r="11" spans="2:29" ht="14.25" customHeight="1" x14ac:dyDescent="0.3">
      <c r="B11" s="49" t="s">
        <v>8</v>
      </c>
      <c r="C11" s="16" t="s">
        <v>9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0</v>
      </c>
      <c r="AC11" s="17">
        <f t="shared" ref="AC11:AC28" si="0">SUM(D11:AB11)</f>
        <v>0</v>
      </c>
    </row>
    <row r="12" spans="2:29" ht="14.25" customHeight="1" x14ac:dyDescent="0.3">
      <c r="B12" s="50"/>
      <c r="C12" s="18" t="s">
        <v>10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19">
        <f t="shared" si="0"/>
        <v>0</v>
      </c>
    </row>
    <row r="13" spans="2:29" ht="14.25" customHeight="1" x14ac:dyDescent="0.3">
      <c r="B13" s="50"/>
      <c r="C13" s="18" t="s">
        <v>11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19">
        <f t="shared" si="0"/>
        <v>0</v>
      </c>
    </row>
    <row r="14" spans="2:29" ht="14.25" customHeight="1" x14ac:dyDescent="0.3">
      <c r="B14" s="50"/>
      <c r="C14" s="18" t="s">
        <v>12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19">
        <f t="shared" si="0"/>
        <v>0</v>
      </c>
    </row>
    <row r="15" spans="2:29" ht="14.25" customHeight="1" x14ac:dyDescent="0.3">
      <c r="B15" s="50"/>
      <c r="C15" s="58" t="s">
        <v>13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19">
        <f t="shared" si="0"/>
        <v>0</v>
      </c>
    </row>
    <row r="16" spans="2:29" ht="14.25" customHeight="1" x14ac:dyDescent="0.3">
      <c r="B16" s="51"/>
      <c r="C16" s="59" t="s">
        <v>13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20">
        <f t="shared" si="0"/>
        <v>0</v>
      </c>
    </row>
    <row r="17" spans="2:29" ht="14.25" customHeight="1" x14ac:dyDescent="0.3">
      <c r="B17" s="49" t="s">
        <v>14</v>
      </c>
      <c r="C17" s="16" t="s">
        <v>9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21">
        <f t="shared" si="0"/>
        <v>0</v>
      </c>
    </row>
    <row r="18" spans="2:29" ht="14.25" customHeight="1" x14ac:dyDescent="0.3">
      <c r="B18" s="50"/>
      <c r="C18" s="18" t="s">
        <v>15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22">
        <f t="shared" si="0"/>
        <v>0</v>
      </c>
    </row>
    <row r="19" spans="2:29" ht="14.25" customHeight="1" x14ac:dyDescent="0.3">
      <c r="B19" s="50"/>
      <c r="C19" s="58" t="s">
        <v>13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22">
        <f t="shared" si="0"/>
        <v>0</v>
      </c>
    </row>
    <row r="20" spans="2:29" ht="14.25" customHeight="1" x14ac:dyDescent="0.3">
      <c r="B20" s="51"/>
      <c r="C20" s="59" t="s">
        <v>13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23">
        <f t="shared" si="0"/>
        <v>0</v>
      </c>
    </row>
    <row r="21" spans="2:29" ht="14.25" customHeight="1" x14ac:dyDescent="0.3">
      <c r="B21" s="49" t="s">
        <v>16</v>
      </c>
      <c r="C21" s="16" t="s">
        <v>9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21">
        <f t="shared" si="0"/>
        <v>0</v>
      </c>
    </row>
    <row r="22" spans="2:29" ht="14.25" customHeight="1" x14ac:dyDescent="0.3">
      <c r="B22" s="50"/>
      <c r="C22" s="18" t="s">
        <v>17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22">
        <f t="shared" si="0"/>
        <v>0</v>
      </c>
    </row>
    <row r="23" spans="2:29" ht="14.25" customHeight="1" x14ac:dyDescent="0.3">
      <c r="B23" s="50"/>
      <c r="C23" s="58" t="s">
        <v>13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22">
        <f t="shared" si="0"/>
        <v>0</v>
      </c>
    </row>
    <row r="24" spans="2:29" ht="14.25" customHeight="1" x14ac:dyDescent="0.3">
      <c r="B24" s="51"/>
      <c r="C24" s="59" t="s">
        <v>13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23">
        <f t="shared" si="0"/>
        <v>0</v>
      </c>
    </row>
    <row r="25" spans="2:29" ht="14.25" customHeight="1" x14ac:dyDescent="0.3">
      <c r="B25" s="49" t="s">
        <v>18</v>
      </c>
      <c r="C25" s="16" t="s">
        <v>19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22">
        <f t="shared" si="0"/>
        <v>0</v>
      </c>
    </row>
    <row r="26" spans="2:29" ht="14.25" customHeight="1" x14ac:dyDescent="0.3">
      <c r="B26" s="50"/>
      <c r="C26" s="58" t="s">
        <v>13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22">
        <f t="shared" si="0"/>
        <v>0</v>
      </c>
    </row>
    <row r="27" spans="2:29" ht="14.25" customHeight="1" x14ac:dyDescent="0.3">
      <c r="B27" s="50"/>
      <c r="C27" s="58" t="s">
        <v>13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24">
        <f t="shared" si="0"/>
        <v>0</v>
      </c>
    </row>
    <row r="28" spans="2:29" ht="14.25" customHeight="1" x14ac:dyDescent="0.3">
      <c r="B28" s="25"/>
      <c r="C28" s="26" t="str">
        <f>+B$10&amp; " Total"</f>
        <v>Expenditure Total</v>
      </c>
      <c r="D28" s="27">
        <f t="shared" ref="D28:AB28" si="1">SUM(D11:D27)</f>
        <v>0</v>
      </c>
      <c r="E28" s="22">
        <f t="shared" si="1"/>
        <v>0</v>
      </c>
      <c r="F28" s="22">
        <f t="shared" si="1"/>
        <v>0</v>
      </c>
      <c r="G28" s="22">
        <f t="shared" si="1"/>
        <v>0</v>
      </c>
      <c r="H28" s="22">
        <f t="shared" si="1"/>
        <v>0</v>
      </c>
      <c r="I28" s="22">
        <f t="shared" si="1"/>
        <v>0</v>
      </c>
      <c r="J28" s="22">
        <f t="shared" si="1"/>
        <v>0</v>
      </c>
      <c r="K28" s="22">
        <f t="shared" si="1"/>
        <v>0</v>
      </c>
      <c r="L28" s="22">
        <f t="shared" si="1"/>
        <v>0</v>
      </c>
      <c r="M28" s="22">
        <f t="shared" si="1"/>
        <v>0</v>
      </c>
      <c r="N28" s="22">
        <f t="shared" si="1"/>
        <v>0</v>
      </c>
      <c r="O28" s="22">
        <f t="shared" si="1"/>
        <v>0</v>
      </c>
      <c r="P28" s="22">
        <f t="shared" si="1"/>
        <v>0</v>
      </c>
      <c r="Q28" s="22">
        <f t="shared" si="1"/>
        <v>0</v>
      </c>
      <c r="R28" s="22">
        <f t="shared" si="1"/>
        <v>0</v>
      </c>
      <c r="S28" s="22">
        <f t="shared" si="1"/>
        <v>0</v>
      </c>
      <c r="T28" s="22">
        <f t="shared" si="1"/>
        <v>0</v>
      </c>
      <c r="U28" s="22">
        <f t="shared" si="1"/>
        <v>0</v>
      </c>
      <c r="V28" s="22">
        <f t="shared" si="1"/>
        <v>0</v>
      </c>
      <c r="W28" s="22">
        <f t="shared" si="1"/>
        <v>0</v>
      </c>
      <c r="X28" s="22">
        <f t="shared" si="1"/>
        <v>0</v>
      </c>
      <c r="Y28" s="22">
        <f t="shared" si="1"/>
        <v>0</v>
      </c>
      <c r="Z28" s="22">
        <f t="shared" si="1"/>
        <v>0</v>
      </c>
      <c r="AA28" s="22">
        <f t="shared" si="1"/>
        <v>0</v>
      </c>
      <c r="AB28" s="22">
        <f t="shared" si="1"/>
        <v>0</v>
      </c>
      <c r="AC28" s="22">
        <f t="shared" si="0"/>
        <v>0</v>
      </c>
    </row>
    <row r="29" spans="2:29" ht="14.25" customHeight="1" x14ac:dyDescent="0.3">
      <c r="B29" s="4"/>
      <c r="C29" s="4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2:29" ht="14.25" customHeight="1" x14ac:dyDescent="0.3">
      <c r="B30" s="12" t="s">
        <v>20</v>
      </c>
      <c r="C30" s="12" t="s">
        <v>6</v>
      </c>
      <c r="D30" s="13"/>
      <c r="E30" s="14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14"/>
    </row>
    <row r="31" spans="2:29" ht="14.25" customHeight="1" x14ac:dyDescent="0.3">
      <c r="B31" s="29" t="s">
        <v>21</v>
      </c>
      <c r="C31" s="29" t="s">
        <v>22</v>
      </c>
      <c r="D31" s="64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30">
        <f t="shared" ref="AC31:AC46" si="2">SUM(D31:AB31)</f>
        <v>0</v>
      </c>
    </row>
    <row r="32" spans="2:29" ht="14.25" customHeight="1" x14ac:dyDescent="0.3">
      <c r="B32" s="49" t="s">
        <v>23</v>
      </c>
      <c r="C32" s="16" t="s">
        <v>24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22">
        <f t="shared" si="2"/>
        <v>0</v>
      </c>
    </row>
    <row r="33" spans="1:29" ht="14.25" customHeight="1" x14ac:dyDescent="0.3">
      <c r="B33" s="50"/>
      <c r="C33" s="58" t="s">
        <v>25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22">
        <f t="shared" si="2"/>
        <v>0</v>
      </c>
    </row>
    <row r="34" spans="1:29" ht="14.25" customHeight="1" x14ac:dyDescent="0.3">
      <c r="B34" s="51"/>
      <c r="C34" s="59" t="s">
        <v>25</v>
      </c>
      <c r="D34" s="66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2">
        <v>0</v>
      </c>
      <c r="X34" s="62">
        <v>0</v>
      </c>
      <c r="Y34" s="62">
        <v>0</v>
      </c>
      <c r="Z34" s="62">
        <v>0</v>
      </c>
      <c r="AA34" s="62">
        <v>0</v>
      </c>
      <c r="AB34" s="62">
        <v>0</v>
      </c>
      <c r="AC34" s="23">
        <f t="shared" si="2"/>
        <v>0</v>
      </c>
    </row>
    <row r="35" spans="1:29" ht="14.25" customHeight="1" x14ac:dyDescent="0.3">
      <c r="B35" s="49" t="s">
        <v>26</v>
      </c>
      <c r="C35" s="16" t="s">
        <v>27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22">
        <f t="shared" si="2"/>
        <v>0</v>
      </c>
    </row>
    <row r="36" spans="1:29" ht="14.25" customHeight="1" x14ac:dyDescent="0.3">
      <c r="B36" s="50"/>
      <c r="C36" s="58" t="s">
        <v>28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22">
        <f t="shared" si="2"/>
        <v>0</v>
      </c>
    </row>
    <row r="37" spans="1:29" ht="14.25" customHeight="1" x14ac:dyDescent="0.3">
      <c r="B37" s="51"/>
      <c r="C37" s="59" t="s">
        <v>28</v>
      </c>
      <c r="D37" s="66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23">
        <f t="shared" si="2"/>
        <v>0</v>
      </c>
    </row>
    <row r="38" spans="1:29" ht="14.25" customHeight="1" x14ac:dyDescent="0.3">
      <c r="A38" s="4"/>
      <c r="B38" s="49" t="s">
        <v>29</v>
      </c>
      <c r="C38" s="31" t="s">
        <v>30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0</v>
      </c>
      <c r="W38" s="67">
        <v>0</v>
      </c>
      <c r="X38" s="67">
        <v>0</v>
      </c>
      <c r="Y38" s="67">
        <v>0</v>
      </c>
      <c r="Z38" s="67">
        <v>0</v>
      </c>
      <c r="AA38" s="67">
        <v>0</v>
      </c>
      <c r="AB38" s="67">
        <v>0</v>
      </c>
      <c r="AC38" s="32">
        <f t="shared" si="2"/>
        <v>0</v>
      </c>
    </row>
    <row r="39" spans="1:29" ht="14.25" customHeight="1" x14ac:dyDescent="0.3">
      <c r="A39" s="4"/>
      <c r="B39" s="50"/>
      <c r="C39" s="33" t="s">
        <v>31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32">
        <f t="shared" si="2"/>
        <v>0</v>
      </c>
    </row>
    <row r="40" spans="1:29" ht="14.25" customHeight="1" x14ac:dyDescent="0.3">
      <c r="B40" s="51"/>
      <c r="C40" s="34" t="s">
        <v>32</v>
      </c>
      <c r="D40" s="66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2">
        <v>0</v>
      </c>
      <c r="T40" s="62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23">
        <f t="shared" si="2"/>
        <v>0</v>
      </c>
    </row>
    <row r="41" spans="1:29" ht="14.25" customHeight="1" x14ac:dyDescent="0.3">
      <c r="B41" s="49" t="s">
        <v>33</v>
      </c>
      <c r="C41" s="16" t="s">
        <v>34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22">
        <f t="shared" si="2"/>
        <v>0</v>
      </c>
    </row>
    <row r="42" spans="1:29" ht="14.25" customHeight="1" x14ac:dyDescent="0.3">
      <c r="B42" s="51"/>
      <c r="C42" s="34" t="s">
        <v>35</v>
      </c>
      <c r="D42" s="66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2">
        <v>0</v>
      </c>
      <c r="AB42" s="62">
        <v>0</v>
      </c>
      <c r="AC42" s="23">
        <f t="shared" si="2"/>
        <v>0</v>
      </c>
    </row>
    <row r="43" spans="1:29" ht="14.25" customHeight="1" x14ac:dyDescent="0.3">
      <c r="B43" s="49" t="s">
        <v>18</v>
      </c>
      <c r="C43" s="16" t="s">
        <v>19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22">
        <f t="shared" si="2"/>
        <v>0</v>
      </c>
    </row>
    <row r="44" spans="1:29" ht="14.25" customHeight="1" x14ac:dyDescent="0.3">
      <c r="B44" s="50"/>
      <c r="C44" s="58" t="s">
        <v>13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22">
        <f t="shared" si="2"/>
        <v>0</v>
      </c>
    </row>
    <row r="45" spans="1:29" ht="14.25" customHeight="1" x14ac:dyDescent="0.3">
      <c r="B45" s="51"/>
      <c r="C45" s="59" t="s">
        <v>13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24">
        <f t="shared" si="2"/>
        <v>0</v>
      </c>
    </row>
    <row r="46" spans="1:29" ht="14.25" customHeight="1" x14ac:dyDescent="0.3">
      <c r="B46" s="25"/>
      <c r="C46" s="26" t="str">
        <f>+B$30&amp; " Total"</f>
        <v>Revenue Total</v>
      </c>
      <c r="D46" s="22">
        <f t="shared" ref="D46:AB46" si="3">SUM(D31:D45)</f>
        <v>0</v>
      </c>
      <c r="E46" s="22">
        <f t="shared" si="3"/>
        <v>0</v>
      </c>
      <c r="F46" s="22">
        <f t="shared" si="3"/>
        <v>0</v>
      </c>
      <c r="G46" s="22">
        <f t="shared" si="3"/>
        <v>0</v>
      </c>
      <c r="H46" s="22">
        <f t="shared" si="3"/>
        <v>0</v>
      </c>
      <c r="I46" s="22">
        <f t="shared" si="3"/>
        <v>0</v>
      </c>
      <c r="J46" s="22">
        <f t="shared" si="3"/>
        <v>0</v>
      </c>
      <c r="K46" s="22">
        <f t="shared" si="3"/>
        <v>0</v>
      </c>
      <c r="L46" s="22">
        <f t="shared" si="3"/>
        <v>0</v>
      </c>
      <c r="M46" s="22">
        <f t="shared" si="3"/>
        <v>0</v>
      </c>
      <c r="N46" s="22">
        <f t="shared" si="3"/>
        <v>0</v>
      </c>
      <c r="O46" s="22">
        <f t="shared" si="3"/>
        <v>0</v>
      </c>
      <c r="P46" s="22">
        <f t="shared" si="3"/>
        <v>0</v>
      </c>
      <c r="Q46" s="22">
        <f t="shared" si="3"/>
        <v>0</v>
      </c>
      <c r="R46" s="22">
        <f t="shared" si="3"/>
        <v>0</v>
      </c>
      <c r="S46" s="22">
        <f t="shared" si="3"/>
        <v>0</v>
      </c>
      <c r="T46" s="22">
        <f t="shared" si="3"/>
        <v>0</v>
      </c>
      <c r="U46" s="22">
        <f t="shared" si="3"/>
        <v>0</v>
      </c>
      <c r="V46" s="22">
        <f t="shared" si="3"/>
        <v>0</v>
      </c>
      <c r="W46" s="22">
        <f t="shared" si="3"/>
        <v>0</v>
      </c>
      <c r="X46" s="22">
        <f t="shared" si="3"/>
        <v>0</v>
      </c>
      <c r="Y46" s="22">
        <f t="shared" si="3"/>
        <v>0</v>
      </c>
      <c r="Z46" s="22">
        <f t="shared" si="3"/>
        <v>0</v>
      </c>
      <c r="AA46" s="22">
        <f t="shared" si="3"/>
        <v>0</v>
      </c>
      <c r="AB46" s="22">
        <f t="shared" si="3"/>
        <v>0</v>
      </c>
      <c r="AC46" s="22">
        <f t="shared" si="2"/>
        <v>0</v>
      </c>
    </row>
    <row r="47" spans="1:29" ht="14.25" customHeight="1" x14ac:dyDescent="0.3"/>
    <row r="48" spans="1:29" ht="14.25" customHeight="1" x14ac:dyDescent="0.3">
      <c r="C48" s="35" t="str">
        <f>+B$10&amp; " (Vehicle Operations) - Total"</f>
        <v>Expenditure (Vehicle Operations) - Total</v>
      </c>
      <c r="D48" s="22">
        <f t="shared" ref="D48:AC48" si="4">+D11+D12+D13+D14+D15+D16</f>
        <v>0</v>
      </c>
      <c r="E48" s="22">
        <f t="shared" si="4"/>
        <v>0</v>
      </c>
      <c r="F48" s="22">
        <f t="shared" si="4"/>
        <v>0</v>
      </c>
      <c r="G48" s="22">
        <f t="shared" si="4"/>
        <v>0</v>
      </c>
      <c r="H48" s="22">
        <f t="shared" si="4"/>
        <v>0</v>
      </c>
      <c r="I48" s="22">
        <f t="shared" si="4"/>
        <v>0</v>
      </c>
      <c r="J48" s="22">
        <f t="shared" si="4"/>
        <v>0</v>
      </c>
      <c r="K48" s="22">
        <f t="shared" si="4"/>
        <v>0</v>
      </c>
      <c r="L48" s="22">
        <f t="shared" si="4"/>
        <v>0</v>
      </c>
      <c r="M48" s="22">
        <f t="shared" si="4"/>
        <v>0</v>
      </c>
      <c r="N48" s="22">
        <f t="shared" si="4"/>
        <v>0</v>
      </c>
      <c r="O48" s="22">
        <f t="shared" si="4"/>
        <v>0</v>
      </c>
      <c r="P48" s="22">
        <f t="shared" si="4"/>
        <v>0</v>
      </c>
      <c r="Q48" s="22">
        <f t="shared" si="4"/>
        <v>0</v>
      </c>
      <c r="R48" s="22">
        <f t="shared" si="4"/>
        <v>0</v>
      </c>
      <c r="S48" s="22">
        <f t="shared" si="4"/>
        <v>0</v>
      </c>
      <c r="T48" s="22">
        <f t="shared" si="4"/>
        <v>0</v>
      </c>
      <c r="U48" s="22">
        <f t="shared" si="4"/>
        <v>0</v>
      </c>
      <c r="V48" s="22">
        <f t="shared" si="4"/>
        <v>0</v>
      </c>
      <c r="W48" s="22">
        <f t="shared" si="4"/>
        <v>0</v>
      </c>
      <c r="X48" s="22">
        <f t="shared" si="4"/>
        <v>0</v>
      </c>
      <c r="Y48" s="22">
        <f t="shared" si="4"/>
        <v>0</v>
      </c>
      <c r="Z48" s="22">
        <f t="shared" si="4"/>
        <v>0</v>
      </c>
      <c r="AA48" s="22">
        <f t="shared" si="4"/>
        <v>0</v>
      </c>
      <c r="AB48" s="22">
        <f t="shared" si="4"/>
        <v>0</v>
      </c>
      <c r="AC48" s="22">
        <f t="shared" si="4"/>
        <v>0</v>
      </c>
    </row>
    <row r="49" spans="2:29" ht="14.25" customHeight="1" x14ac:dyDescent="0.3">
      <c r="C49" s="35" t="str">
        <f>+B$10&amp; " (Vehicle Maintenance) - Total"</f>
        <v>Expenditure (Vehicle Maintenance) - Total</v>
      </c>
      <c r="D49" s="22">
        <f t="shared" ref="D49:AC49" si="5">+D17+D18+D19+D20</f>
        <v>0</v>
      </c>
      <c r="E49" s="22">
        <f t="shared" si="5"/>
        <v>0</v>
      </c>
      <c r="F49" s="22">
        <f t="shared" si="5"/>
        <v>0</v>
      </c>
      <c r="G49" s="22">
        <f t="shared" si="5"/>
        <v>0</v>
      </c>
      <c r="H49" s="22">
        <f t="shared" si="5"/>
        <v>0</v>
      </c>
      <c r="I49" s="22">
        <f t="shared" si="5"/>
        <v>0</v>
      </c>
      <c r="J49" s="22">
        <f t="shared" si="5"/>
        <v>0</v>
      </c>
      <c r="K49" s="22">
        <f t="shared" si="5"/>
        <v>0</v>
      </c>
      <c r="L49" s="22">
        <f t="shared" si="5"/>
        <v>0</v>
      </c>
      <c r="M49" s="22">
        <f t="shared" si="5"/>
        <v>0</v>
      </c>
      <c r="N49" s="22">
        <f t="shared" si="5"/>
        <v>0</v>
      </c>
      <c r="O49" s="22">
        <f t="shared" si="5"/>
        <v>0</v>
      </c>
      <c r="P49" s="22">
        <f t="shared" si="5"/>
        <v>0</v>
      </c>
      <c r="Q49" s="22">
        <f t="shared" si="5"/>
        <v>0</v>
      </c>
      <c r="R49" s="22">
        <f t="shared" si="5"/>
        <v>0</v>
      </c>
      <c r="S49" s="22">
        <f t="shared" si="5"/>
        <v>0</v>
      </c>
      <c r="T49" s="22">
        <f t="shared" si="5"/>
        <v>0</v>
      </c>
      <c r="U49" s="22">
        <f t="shared" si="5"/>
        <v>0</v>
      </c>
      <c r="V49" s="22">
        <f t="shared" si="5"/>
        <v>0</v>
      </c>
      <c r="W49" s="22">
        <f t="shared" si="5"/>
        <v>0</v>
      </c>
      <c r="X49" s="22">
        <f t="shared" si="5"/>
        <v>0</v>
      </c>
      <c r="Y49" s="22">
        <f t="shared" si="5"/>
        <v>0</v>
      </c>
      <c r="Z49" s="22">
        <f t="shared" si="5"/>
        <v>0</v>
      </c>
      <c r="AA49" s="22">
        <f t="shared" si="5"/>
        <v>0</v>
      </c>
      <c r="AB49" s="22">
        <f t="shared" si="5"/>
        <v>0</v>
      </c>
      <c r="AC49" s="22">
        <f t="shared" si="5"/>
        <v>0</v>
      </c>
    </row>
    <row r="50" spans="2:29" ht="14.25" customHeight="1" x14ac:dyDescent="0.3">
      <c r="C50" s="35" t="str">
        <f>+B$10&amp; " (Administration) - Total"</f>
        <v>Expenditure (Administration) - Total</v>
      </c>
      <c r="D50" s="22">
        <f t="shared" ref="D50:AC50" si="6">+D21+D22+D23+D24</f>
        <v>0</v>
      </c>
      <c r="E50" s="22">
        <f t="shared" si="6"/>
        <v>0</v>
      </c>
      <c r="F50" s="22">
        <f t="shared" si="6"/>
        <v>0</v>
      </c>
      <c r="G50" s="22">
        <f t="shared" si="6"/>
        <v>0</v>
      </c>
      <c r="H50" s="22">
        <f t="shared" si="6"/>
        <v>0</v>
      </c>
      <c r="I50" s="22">
        <f t="shared" si="6"/>
        <v>0</v>
      </c>
      <c r="J50" s="22">
        <f t="shared" si="6"/>
        <v>0</v>
      </c>
      <c r="K50" s="22">
        <f t="shared" si="6"/>
        <v>0</v>
      </c>
      <c r="L50" s="22">
        <f t="shared" si="6"/>
        <v>0</v>
      </c>
      <c r="M50" s="22">
        <f t="shared" si="6"/>
        <v>0</v>
      </c>
      <c r="N50" s="22">
        <f t="shared" si="6"/>
        <v>0</v>
      </c>
      <c r="O50" s="22">
        <f t="shared" si="6"/>
        <v>0</v>
      </c>
      <c r="P50" s="22">
        <f t="shared" si="6"/>
        <v>0</v>
      </c>
      <c r="Q50" s="22">
        <f t="shared" si="6"/>
        <v>0</v>
      </c>
      <c r="R50" s="22">
        <f t="shared" si="6"/>
        <v>0</v>
      </c>
      <c r="S50" s="22">
        <f t="shared" si="6"/>
        <v>0</v>
      </c>
      <c r="T50" s="22">
        <f t="shared" si="6"/>
        <v>0</v>
      </c>
      <c r="U50" s="22">
        <f t="shared" si="6"/>
        <v>0</v>
      </c>
      <c r="V50" s="22">
        <f t="shared" si="6"/>
        <v>0</v>
      </c>
      <c r="W50" s="22">
        <f t="shared" si="6"/>
        <v>0</v>
      </c>
      <c r="X50" s="22">
        <f t="shared" si="6"/>
        <v>0</v>
      </c>
      <c r="Y50" s="22">
        <f t="shared" si="6"/>
        <v>0</v>
      </c>
      <c r="Z50" s="22">
        <f t="shared" si="6"/>
        <v>0</v>
      </c>
      <c r="AA50" s="22">
        <f t="shared" si="6"/>
        <v>0</v>
      </c>
      <c r="AB50" s="22">
        <f t="shared" si="6"/>
        <v>0</v>
      </c>
      <c r="AC50" s="22">
        <f t="shared" si="6"/>
        <v>0</v>
      </c>
    </row>
    <row r="51" spans="2:29" ht="14.25" customHeight="1" x14ac:dyDescent="0.3">
      <c r="C51" s="35" t="str">
        <f>+B$10&amp; " (In-Kind) - Total"</f>
        <v>Expenditure (In-Kind) - Total</v>
      </c>
      <c r="D51" s="24">
        <f t="shared" ref="D51:AC51" si="7">+D25+D26+D27</f>
        <v>0</v>
      </c>
      <c r="E51" s="24">
        <f t="shared" si="7"/>
        <v>0</v>
      </c>
      <c r="F51" s="24">
        <f t="shared" si="7"/>
        <v>0</v>
      </c>
      <c r="G51" s="24">
        <f t="shared" si="7"/>
        <v>0</v>
      </c>
      <c r="H51" s="24">
        <f t="shared" si="7"/>
        <v>0</v>
      </c>
      <c r="I51" s="24">
        <f t="shared" si="7"/>
        <v>0</v>
      </c>
      <c r="J51" s="24">
        <f t="shared" si="7"/>
        <v>0</v>
      </c>
      <c r="K51" s="24">
        <f t="shared" si="7"/>
        <v>0</v>
      </c>
      <c r="L51" s="24">
        <f t="shared" si="7"/>
        <v>0</v>
      </c>
      <c r="M51" s="24">
        <f t="shared" si="7"/>
        <v>0</v>
      </c>
      <c r="N51" s="24">
        <f t="shared" si="7"/>
        <v>0</v>
      </c>
      <c r="O51" s="24">
        <f t="shared" si="7"/>
        <v>0</v>
      </c>
      <c r="P51" s="24">
        <f t="shared" si="7"/>
        <v>0</v>
      </c>
      <c r="Q51" s="24">
        <f t="shared" si="7"/>
        <v>0</v>
      </c>
      <c r="R51" s="24">
        <f t="shared" si="7"/>
        <v>0</v>
      </c>
      <c r="S51" s="24">
        <f t="shared" si="7"/>
        <v>0</v>
      </c>
      <c r="T51" s="24">
        <f t="shared" si="7"/>
        <v>0</v>
      </c>
      <c r="U51" s="24">
        <f t="shared" si="7"/>
        <v>0</v>
      </c>
      <c r="V51" s="24">
        <f t="shared" si="7"/>
        <v>0</v>
      </c>
      <c r="W51" s="24">
        <f t="shared" si="7"/>
        <v>0</v>
      </c>
      <c r="X51" s="24">
        <f t="shared" si="7"/>
        <v>0</v>
      </c>
      <c r="Y51" s="24">
        <f t="shared" si="7"/>
        <v>0</v>
      </c>
      <c r="Z51" s="24">
        <f t="shared" si="7"/>
        <v>0</v>
      </c>
      <c r="AA51" s="24">
        <f t="shared" si="7"/>
        <v>0</v>
      </c>
      <c r="AB51" s="24">
        <f t="shared" si="7"/>
        <v>0</v>
      </c>
      <c r="AC51" s="24">
        <f t="shared" si="7"/>
        <v>0</v>
      </c>
    </row>
    <row r="52" spans="2:29" ht="14.25" customHeight="1" x14ac:dyDescent="0.3">
      <c r="C52" s="35" t="str">
        <f>+B$10&amp; " - Total"</f>
        <v>Expenditure - Total</v>
      </c>
      <c r="D52" s="22">
        <f t="shared" ref="D52:AC52" si="8">SUM(D48:D51)</f>
        <v>0</v>
      </c>
      <c r="E52" s="22">
        <f t="shared" si="8"/>
        <v>0</v>
      </c>
      <c r="F52" s="22">
        <f t="shared" si="8"/>
        <v>0</v>
      </c>
      <c r="G52" s="22">
        <f t="shared" si="8"/>
        <v>0</v>
      </c>
      <c r="H52" s="22">
        <f t="shared" si="8"/>
        <v>0</v>
      </c>
      <c r="I52" s="22">
        <f t="shared" si="8"/>
        <v>0</v>
      </c>
      <c r="J52" s="22">
        <f t="shared" si="8"/>
        <v>0</v>
      </c>
      <c r="K52" s="22">
        <f t="shared" si="8"/>
        <v>0</v>
      </c>
      <c r="L52" s="22">
        <f t="shared" si="8"/>
        <v>0</v>
      </c>
      <c r="M52" s="22">
        <f t="shared" si="8"/>
        <v>0</v>
      </c>
      <c r="N52" s="22">
        <f t="shared" si="8"/>
        <v>0</v>
      </c>
      <c r="O52" s="22">
        <f t="shared" si="8"/>
        <v>0</v>
      </c>
      <c r="P52" s="22">
        <f t="shared" si="8"/>
        <v>0</v>
      </c>
      <c r="Q52" s="22">
        <f t="shared" si="8"/>
        <v>0</v>
      </c>
      <c r="R52" s="22">
        <f t="shared" si="8"/>
        <v>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</row>
    <row r="53" spans="2:29" ht="14.25" customHeight="1" x14ac:dyDescent="0.3">
      <c r="C53" s="35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2:29" ht="14.25" customHeight="1" x14ac:dyDescent="0.3">
      <c r="C54" s="35" t="str">
        <f>+B$30&amp; " Government (Local) - Total"</f>
        <v>Revenue Government (Local) - Total</v>
      </c>
      <c r="D54" s="22">
        <f t="shared" ref="D54:AC54" si="9">+D31</f>
        <v>0</v>
      </c>
      <c r="E54" s="22">
        <f t="shared" si="9"/>
        <v>0</v>
      </c>
      <c r="F54" s="22">
        <f t="shared" si="9"/>
        <v>0</v>
      </c>
      <c r="G54" s="22">
        <f t="shared" si="9"/>
        <v>0</v>
      </c>
      <c r="H54" s="22">
        <f t="shared" si="9"/>
        <v>0</v>
      </c>
      <c r="I54" s="22">
        <f t="shared" si="9"/>
        <v>0</v>
      </c>
      <c r="J54" s="22">
        <f t="shared" si="9"/>
        <v>0</v>
      </c>
      <c r="K54" s="22">
        <f t="shared" si="9"/>
        <v>0</v>
      </c>
      <c r="L54" s="22">
        <f t="shared" si="9"/>
        <v>0</v>
      </c>
      <c r="M54" s="22">
        <f t="shared" si="9"/>
        <v>0</v>
      </c>
      <c r="N54" s="22">
        <f t="shared" si="9"/>
        <v>0</v>
      </c>
      <c r="O54" s="22">
        <f t="shared" si="9"/>
        <v>0</v>
      </c>
      <c r="P54" s="22">
        <f t="shared" si="9"/>
        <v>0</v>
      </c>
      <c r="Q54" s="22">
        <f t="shared" si="9"/>
        <v>0</v>
      </c>
      <c r="R54" s="22">
        <f t="shared" si="9"/>
        <v>0</v>
      </c>
      <c r="S54" s="22">
        <f t="shared" si="9"/>
        <v>0</v>
      </c>
      <c r="T54" s="22">
        <f t="shared" si="9"/>
        <v>0</v>
      </c>
      <c r="U54" s="22">
        <f t="shared" si="9"/>
        <v>0</v>
      </c>
      <c r="V54" s="22">
        <f t="shared" si="9"/>
        <v>0</v>
      </c>
      <c r="W54" s="22">
        <f t="shared" si="9"/>
        <v>0</v>
      </c>
      <c r="X54" s="22">
        <f t="shared" si="9"/>
        <v>0</v>
      </c>
      <c r="Y54" s="22">
        <f t="shared" si="9"/>
        <v>0</v>
      </c>
      <c r="Z54" s="22">
        <f t="shared" si="9"/>
        <v>0</v>
      </c>
      <c r="AA54" s="22">
        <f t="shared" si="9"/>
        <v>0</v>
      </c>
      <c r="AB54" s="22">
        <f t="shared" si="9"/>
        <v>0</v>
      </c>
      <c r="AC54" s="22">
        <f t="shared" si="9"/>
        <v>0</v>
      </c>
    </row>
    <row r="55" spans="2:29" ht="14.25" customHeight="1" x14ac:dyDescent="0.3">
      <c r="C55" s="35" t="str">
        <f>+B$30&amp; " Government (Federal) - Total"</f>
        <v>Revenue Government (Federal) - Total</v>
      </c>
      <c r="D55" s="22">
        <f t="shared" ref="D55:AC55" si="10">+D32+D33+D34</f>
        <v>0</v>
      </c>
      <c r="E55" s="22">
        <f t="shared" si="10"/>
        <v>0</v>
      </c>
      <c r="F55" s="22">
        <f t="shared" si="10"/>
        <v>0</v>
      </c>
      <c r="G55" s="22">
        <f t="shared" si="10"/>
        <v>0</v>
      </c>
      <c r="H55" s="22">
        <f t="shared" si="10"/>
        <v>0</v>
      </c>
      <c r="I55" s="22">
        <f t="shared" si="10"/>
        <v>0</v>
      </c>
      <c r="J55" s="22">
        <f t="shared" si="10"/>
        <v>0</v>
      </c>
      <c r="K55" s="22">
        <f t="shared" si="10"/>
        <v>0</v>
      </c>
      <c r="L55" s="22">
        <f t="shared" si="10"/>
        <v>0</v>
      </c>
      <c r="M55" s="22">
        <f t="shared" si="10"/>
        <v>0</v>
      </c>
      <c r="N55" s="22">
        <f t="shared" si="10"/>
        <v>0</v>
      </c>
      <c r="O55" s="22">
        <f t="shared" si="10"/>
        <v>0</v>
      </c>
      <c r="P55" s="22">
        <f t="shared" si="10"/>
        <v>0</v>
      </c>
      <c r="Q55" s="22">
        <f t="shared" si="10"/>
        <v>0</v>
      </c>
      <c r="R55" s="22">
        <f t="shared" si="10"/>
        <v>0</v>
      </c>
      <c r="S55" s="22">
        <f t="shared" si="10"/>
        <v>0</v>
      </c>
      <c r="T55" s="22">
        <f t="shared" si="10"/>
        <v>0</v>
      </c>
      <c r="U55" s="22">
        <f t="shared" si="10"/>
        <v>0</v>
      </c>
      <c r="V55" s="22">
        <f t="shared" si="10"/>
        <v>0</v>
      </c>
      <c r="W55" s="22">
        <f t="shared" si="10"/>
        <v>0</v>
      </c>
      <c r="X55" s="22">
        <f t="shared" si="10"/>
        <v>0</v>
      </c>
      <c r="Y55" s="22">
        <f t="shared" si="10"/>
        <v>0</v>
      </c>
      <c r="Z55" s="22">
        <f t="shared" si="10"/>
        <v>0</v>
      </c>
      <c r="AA55" s="22">
        <f t="shared" si="10"/>
        <v>0</v>
      </c>
      <c r="AB55" s="22">
        <f t="shared" si="10"/>
        <v>0</v>
      </c>
      <c r="AC55" s="22">
        <f t="shared" si="10"/>
        <v>0</v>
      </c>
    </row>
    <row r="56" spans="2:29" ht="14.25" customHeight="1" x14ac:dyDescent="0.3">
      <c r="C56" s="35" t="str">
        <f>+B$30&amp; " Government (State) - Total"</f>
        <v>Revenue Government (State) - Total</v>
      </c>
      <c r="D56" s="22">
        <f t="shared" ref="D56:AC56" si="11">+D35+D36+D37</f>
        <v>0</v>
      </c>
      <c r="E56" s="22">
        <f t="shared" si="11"/>
        <v>0</v>
      </c>
      <c r="F56" s="22">
        <f t="shared" si="11"/>
        <v>0</v>
      </c>
      <c r="G56" s="22">
        <f t="shared" si="11"/>
        <v>0</v>
      </c>
      <c r="H56" s="22">
        <f t="shared" si="11"/>
        <v>0</v>
      </c>
      <c r="I56" s="22">
        <f t="shared" si="11"/>
        <v>0</v>
      </c>
      <c r="J56" s="22">
        <f t="shared" si="11"/>
        <v>0</v>
      </c>
      <c r="K56" s="22">
        <f t="shared" si="11"/>
        <v>0</v>
      </c>
      <c r="L56" s="22">
        <f t="shared" si="11"/>
        <v>0</v>
      </c>
      <c r="M56" s="22">
        <f t="shared" si="11"/>
        <v>0</v>
      </c>
      <c r="N56" s="22">
        <f t="shared" si="11"/>
        <v>0</v>
      </c>
      <c r="O56" s="22">
        <f t="shared" si="11"/>
        <v>0</v>
      </c>
      <c r="P56" s="22">
        <f t="shared" si="11"/>
        <v>0</v>
      </c>
      <c r="Q56" s="22">
        <f t="shared" si="11"/>
        <v>0</v>
      </c>
      <c r="R56" s="22">
        <f t="shared" si="11"/>
        <v>0</v>
      </c>
      <c r="S56" s="22">
        <f t="shared" si="11"/>
        <v>0</v>
      </c>
      <c r="T56" s="22">
        <f t="shared" si="11"/>
        <v>0</v>
      </c>
      <c r="U56" s="22">
        <f t="shared" si="11"/>
        <v>0</v>
      </c>
      <c r="V56" s="22">
        <f t="shared" si="11"/>
        <v>0</v>
      </c>
      <c r="W56" s="22">
        <f t="shared" si="11"/>
        <v>0</v>
      </c>
      <c r="X56" s="22">
        <f t="shared" si="11"/>
        <v>0</v>
      </c>
      <c r="Y56" s="22">
        <f t="shared" si="11"/>
        <v>0</v>
      </c>
      <c r="Z56" s="22">
        <f t="shared" si="11"/>
        <v>0</v>
      </c>
      <c r="AA56" s="22">
        <f t="shared" si="11"/>
        <v>0</v>
      </c>
      <c r="AB56" s="22">
        <f t="shared" si="11"/>
        <v>0</v>
      </c>
      <c r="AC56" s="22">
        <f t="shared" si="11"/>
        <v>0</v>
      </c>
    </row>
    <row r="57" spans="2:29" ht="14.25" customHeight="1" x14ac:dyDescent="0.3">
      <c r="C57" s="36" t="str">
        <f>+B$30&amp; " "&amp; +B$38&amp; " Funds Applying For - Total"</f>
        <v>Revenue Government (MGP) Funds Applying For - Total</v>
      </c>
      <c r="D57" s="32">
        <f t="shared" ref="D57:AC57" si="12">D38+D39</f>
        <v>0</v>
      </c>
      <c r="E57" s="32">
        <f t="shared" si="12"/>
        <v>0</v>
      </c>
      <c r="F57" s="32">
        <f t="shared" si="12"/>
        <v>0</v>
      </c>
      <c r="G57" s="32">
        <f t="shared" si="12"/>
        <v>0</v>
      </c>
      <c r="H57" s="32">
        <f t="shared" si="12"/>
        <v>0</v>
      </c>
      <c r="I57" s="32">
        <f t="shared" si="12"/>
        <v>0</v>
      </c>
      <c r="J57" s="32">
        <f t="shared" si="12"/>
        <v>0</v>
      </c>
      <c r="K57" s="32">
        <f t="shared" si="12"/>
        <v>0</v>
      </c>
      <c r="L57" s="32">
        <f t="shared" si="12"/>
        <v>0</v>
      </c>
      <c r="M57" s="32">
        <f t="shared" si="12"/>
        <v>0</v>
      </c>
      <c r="N57" s="32">
        <f t="shared" si="12"/>
        <v>0</v>
      </c>
      <c r="O57" s="32">
        <f t="shared" si="12"/>
        <v>0</v>
      </c>
      <c r="P57" s="32">
        <f t="shared" si="12"/>
        <v>0</v>
      </c>
      <c r="Q57" s="32">
        <f t="shared" si="12"/>
        <v>0</v>
      </c>
      <c r="R57" s="32">
        <f t="shared" si="12"/>
        <v>0</v>
      </c>
      <c r="S57" s="32">
        <f t="shared" si="12"/>
        <v>0</v>
      </c>
      <c r="T57" s="32">
        <f t="shared" si="12"/>
        <v>0</v>
      </c>
      <c r="U57" s="32">
        <f t="shared" si="12"/>
        <v>0</v>
      </c>
      <c r="V57" s="32">
        <f t="shared" si="12"/>
        <v>0</v>
      </c>
      <c r="W57" s="32">
        <f t="shared" si="12"/>
        <v>0</v>
      </c>
      <c r="X57" s="32">
        <f t="shared" si="12"/>
        <v>0</v>
      </c>
      <c r="Y57" s="32">
        <f t="shared" si="12"/>
        <v>0</v>
      </c>
      <c r="Z57" s="32">
        <f t="shared" si="12"/>
        <v>0</v>
      </c>
      <c r="AA57" s="32">
        <f t="shared" si="12"/>
        <v>0</v>
      </c>
      <c r="AB57" s="32">
        <f t="shared" si="12"/>
        <v>0</v>
      </c>
      <c r="AC57" s="32">
        <f t="shared" si="12"/>
        <v>0</v>
      </c>
    </row>
    <row r="58" spans="2:29" ht="14.25" customHeight="1" x14ac:dyDescent="0.3">
      <c r="C58" s="35" t="str">
        <f>+B$30&amp; " "&amp; +B$38&amp; " Funds Unspent (projected as of June 30, 2025) - Total"</f>
        <v>Revenue Government (MGP) Funds Unspent (projected as of June 30, 2025) - Total</v>
      </c>
      <c r="D58" s="22">
        <f t="shared" ref="D58:AC58" si="13">D40</f>
        <v>0</v>
      </c>
      <c r="E58" s="22">
        <f t="shared" si="13"/>
        <v>0</v>
      </c>
      <c r="F58" s="22">
        <f t="shared" si="13"/>
        <v>0</v>
      </c>
      <c r="G58" s="22">
        <f t="shared" si="13"/>
        <v>0</v>
      </c>
      <c r="H58" s="22">
        <f t="shared" si="13"/>
        <v>0</v>
      </c>
      <c r="I58" s="22">
        <f t="shared" si="13"/>
        <v>0</v>
      </c>
      <c r="J58" s="22">
        <f t="shared" si="13"/>
        <v>0</v>
      </c>
      <c r="K58" s="22">
        <f t="shared" si="13"/>
        <v>0</v>
      </c>
      <c r="L58" s="22">
        <f t="shared" si="13"/>
        <v>0</v>
      </c>
      <c r="M58" s="22">
        <f t="shared" si="13"/>
        <v>0</v>
      </c>
      <c r="N58" s="22">
        <f t="shared" si="13"/>
        <v>0</v>
      </c>
      <c r="O58" s="22">
        <f t="shared" si="13"/>
        <v>0</v>
      </c>
      <c r="P58" s="22">
        <f t="shared" si="13"/>
        <v>0</v>
      </c>
      <c r="Q58" s="22">
        <f t="shared" si="13"/>
        <v>0</v>
      </c>
      <c r="R58" s="22">
        <f t="shared" si="13"/>
        <v>0</v>
      </c>
      <c r="S58" s="22">
        <f t="shared" si="13"/>
        <v>0</v>
      </c>
      <c r="T58" s="22">
        <f t="shared" si="13"/>
        <v>0</v>
      </c>
      <c r="U58" s="22">
        <f t="shared" si="13"/>
        <v>0</v>
      </c>
      <c r="V58" s="22">
        <f t="shared" si="13"/>
        <v>0</v>
      </c>
      <c r="W58" s="22">
        <f t="shared" si="13"/>
        <v>0</v>
      </c>
      <c r="X58" s="22">
        <f t="shared" si="13"/>
        <v>0</v>
      </c>
      <c r="Y58" s="22">
        <f t="shared" si="13"/>
        <v>0</v>
      </c>
      <c r="Z58" s="22">
        <f t="shared" si="13"/>
        <v>0</v>
      </c>
      <c r="AA58" s="22">
        <f t="shared" si="13"/>
        <v>0</v>
      </c>
      <c r="AB58" s="22">
        <f t="shared" si="13"/>
        <v>0</v>
      </c>
      <c r="AC58" s="22">
        <f t="shared" si="13"/>
        <v>0</v>
      </c>
    </row>
    <row r="59" spans="2:29" ht="14.25" customHeight="1" x14ac:dyDescent="0.3">
      <c r="C59" s="35" t="str">
        <f>+B$30&amp; " (Cash) - Total"</f>
        <v>Revenue (Cash) - Total</v>
      </c>
      <c r="D59" s="22">
        <f t="shared" ref="D59:AC59" si="14">+D41+D42</f>
        <v>0</v>
      </c>
      <c r="E59" s="22">
        <f t="shared" si="14"/>
        <v>0</v>
      </c>
      <c r="F59" s="22">
        <f t="shared" si="14"/>
        <v>0</v>
      </c>
      <c r="G59" s="22">
        <f t="shared" si="14"/>
        <v>0</v>
      </c>
      <c r="H59" s="22">
        <f t="shared" si="14"/>
        <v>0</v>
      </c>
      <c r="I59" s="22">
        <f t="shared" si="14"/>
        <v>0</v>
      </c>
      <c r="J59" s="22">
        <f t="shared" si="14"/>
        <v>0</v>
      </c>
      <c r="K59" s="22">
        <f t="shared" si="14"/>
        <v>0</v>
      </c>
      <c r="L59" s="22">
        <f t="shared" si="14"/>
        <v>0</v>
      </c>
      <c r="M59" s="22">
        <f t="shared" si="14"/>
        <v>0</v>
      </c>
      <c r="N59" s="22">
        <f t="shared" si="14"/>
        <v>0</v>
      </c>
      <c r="O59" s="22">
        <f t="shared" si="14"/>
        <v>0</v>
      </c>
      <c r="P59" s="22">
        <f t="shared" si="14"/>
        <v>0</v>
      </c>
      <c r="Q59" s="22">
        <f t="shared" si="14"/>
        <v>0</v>
      </c>
      <c r="R59" s="22">
        <f t="shared" si="14"/>
        <v>0</v>
      </c>
      <c r="S59" s="22">
        <f t="shared" si="14"/>
        <v>0</v>
      </c>
      <c r="T59" s="22">
        <f t="shared" si="14"/>
        <v>0</v>
      </c>
      <c r="U59" s="22">
        <f t="shared" si="14"/>
        <v>0</v>
      </c>
      <c r="V59" s="22">
        <f t="shared" si="14"/>
        <v>0</v>
      </c>
      <c r="W59" s="22">
        <f t="shared" si="14"/>
        <v>0</v>
      </c>
      <c r="X59" s="22">
        <f t="shared" si="14"/>
        <v>0</v>
      </c>
      <c r="Y59" s="22">
        <f t="shared" si="14"/>
        <v>0</v>
      </c>
      <c r="Z59" s="22">
        <f t="shared" si="14"/>
        <v>0</v>
      </c>
      <c r="AA59" s="22">
        <f t="shared" si="14"/>
        <v>0</v>
      </c>
      <c r="AB59" s="22">
        <f t="shared" si="14"/>
        <v>0</v>
      </c>
      <c r="AC59" s="22">
        <f t="shared" si="14"/>
        <v>0</v>
      </c>
    </row>
    <row r="60" spans="2:29" ht="14.25" customHeight="1" x14ac:dyDescent="0.3">
      <c r="C60" s="35" t="str">
        <f>+B$30&amp; " (In-Kind) - Total"</f>
        <v>Revenue (In-Kind) - Total</v>
      </c>
      <c r="D60" s="24">
        <f t="shared" ref="D60:AC60" si="15">+D43+D44+D45</f>
        <v>0</v>
      </c>
      <c r="E60" s="24">
        <f t="shared" si="15"/>
        <v>0</v>
      </c>
      <c r="F60" s="24">
        <f t="shared" si="15"/>
        <v>0</v>
      </c>
      <c r="G60" s="24">
        <f t="shared" si="15"/>
        <v>0</v>
      </c>
      <c r="H60" s="24">
        <f t="shared" si="15"/>
        <v>0</v>
      </c>
      <c r="I60" s="24">
        <f t="shared" si="15"/>
        <v>0</v>
      </c>
      <c r="J60" s="24">
        <f t="shared" si="15"/>
        <v>0</v>
      </c>
      <c r="K60" s="24">
        <f t="shared" si="15"/>
        <v>0</v>
      </c>
      <c r="L60" s="24">
        <f t="shared" si="15"/>
        <v>0</v>
      </c>
      <c r="M60" s="24">
        <f t="shared" si="15"/>
        <v>0</v>
      </c>
      <c r="N60" s="24">
        <f t="shared" si="15"/>
        <v>0</v>
      </c>
      <c r="O60" s="24">
        <f t="shared" si="15"/>
        <v>0</v>
      </c>
      <c r="P60" s="24">
        <f t="shared" si="15"/>
        <v>0</v>
      </c>
      <c r="Q60" s="24">
        <f t="shared" si="15"/>
        <v>0</v>
      </c>
      <c r="R60" s="24">
        <f t="shared" si="15"/>
        <v>0</v>
      </c>
      <c r="S60" s="24">
        <f t="shared" si="15"/>
        <v>0</v>
      </c>
      <c r="T60" s="24">
        <f t="shared" si="15"/>
        <v>0</v>
      </c>
      <c r="U60" s="24">
        <f t="shared" si="15"/>
        <v>0</v>
      </c>
      <c r="V60" s="24">
        <f t="shared" si="15"/>
        <v>0</v>
      </c>
      <c r="W60" s="24">
        <f t="shared" si="15"/>
        <v>0</v>
      </c>
      <c r="X60" s="24">
        <f t="shared" si="15"/>
        <v>0</v>
      </c>
      <c r="Y60" s="24">
        <f t="shared" si="15"/>
        <v>0</v>
      </c>
      <c r="Z60" s="24">
        <f t="shared" si="15"/>
        <v>0</v>
      </c>
      <c r="AA60" s="24">
        <f t="shared" si="15"/>
        <v>0</v>
      </c>
      <c r="AB60" s="24">
        <f t="shared" si="15"/>
        <v>0</v>
      </c>
      <c r="AC60" s="24">
        <f t="shared" si="15"/>
        <v>0</v>
      </c>
    </row>
    <row r="61" spans="2:29" ht="14.25" customHeight="1" x14ac:dyDescent="0.3">
      <c r="C61" s="35" t="str">
        <f>+B$30&amp; " - Total"</f>
        <v>Revenue - Total</v>
      </c>
      <c r="D61" s="22">
        <f t="shared" ref="D61:AC61" si="16">SUM(D54:D60)</f>
        <v>0</v>
      </c>
      <c r="E61" s="22">
        <f t="shared" si="16"/>
        <v>0</v>
      </c>
      <c r="F61" s="22">
        <f t="shared" si="16"/>
        <v>0</v>
      </c>
      <c r="G61" s="22">
        <f t="shared" si="16"/>
        <v>0</v>
      </c>
      <c r="H61" s="22">
        <f t="shared" si="16"/>
        <v>0</v>
      </c>
      <c r="I61" s="22">
        <f t="shared" si="16"/>
        <v>0</v>
      </c>
      <c r="J61" s="22">
        <f t="shared" si="16"/>
        <v>0</v>
      </c>
      <c r="K61" s="22">
        <f t="shared" si="16"/>
        <v>0</v>
      </c>
      <c r="L61" s="22">
        <f t="shared" si="16"/>
        <v>0</v>
      </c>
      <c r="M61" s="22">
        <f t="shared" si="16"/>
        <v>0</v>
      </c>
      <c r="N61" s="22">
        <f t="shared" si="16"/>
        <v>0</v>
      </c>
      <c r="O61" s="22">
        <f t="shared" si="16"/>
        <v>0</v>
      </c>
      <c r="P61" s="22">
        <f t="shared" si="16"/>
        <v>0</v>
      </c>
      <c r="Q61" s="22">
        <f t="shared" si="16"/>
        <v>0</v>
      </c>
      <c r="R61" s="22">
        <f t="shared" si="16"/>
        <v>0</v>
      </c>
      <c r="S61" s="22">
        <f t="shared" si="16"/>
        <v>0</v>
      </c>
      <c r="T61" s="22">
        <f t="shared" si="16"/>
        <v>0</v>
      </c>
      <c r="U61" s="22">
        <f t="shared" si="16"/>
        <v>0</v>
      </c>
      <c r="V61" s="22">
        <f t="shared" si="16"/>
        <v>0</v>
      </c>
      <c r="W61" s="22">
        <f t="shared" si="16"/>
        <v>0</v>
      </c>
      <c r="X61" s="22">
        <f t="shared" si="16"/>
        <v>0</v>
      </c>
      <c r="Y61" s="22">
        <f t="shared" si="16"/>
        <v>0</v>
      </c>
      <c r="Z61" s="22">
        <f t="shared" si="16"/>
        <v>0</v>
      </c>
      <c r="AA61" s="22">
        <f t="shared" si="16"/>
        <v>0</v>
      </c>
      <c r="AB61" s="22">
        <f t="shared" si="16"/>
        <v>0</v>
      </c>
      <c r="AC61" s="22">
        <f t="shared" si="16"/>
        <v>0</v>
      </c>
    </row>
    <row r="62" spans="2:29" ht="14.25" customHeight="1" x14ac:dyDescent="0.3"/>
    <row r="63" spans="2:29" ht="14.25" customHeight="1" x14ac:dyDescent="0.3">
      <c r="B63" s="37" t="s">
        <v>36</v>
      </c>
      <c r="C63" s="38"/>
    </row>
    <row r="64" spans="2:29" ht="27.75" customHeight="1" x14ac:dyDescent="0.3">
      <c r="B64" s="52" t="s">
        <v>37</v>
      </c>
      <c r="C64" s="53"/>
    </row>
    <row r="65" spans="2:3" ht="14.25" customHeight="1" x14ac:dyDescent="0.3">
      <c r="B65" s="39" t="s">
        <v>38</v>
      </c>
      <c r="C65" s="40"/>
    </row>
    <row r="66" spans="2:3" ht="14.25" customHeight="1" x14ac:dyDescent="0.3"/>
    <row r="67" spans="2:3" ht="14.25" customHeight="1" x14ac:dyDescent="0.3"/>
    <row r="68" spans="2:3" ht="14.25" customHeight="1" x14ac:dyDescent="0.3"/>
    <row r="69" spans="2:3" ht="14.25" customHeight="1" x14ac:dyDescent="0.3"/>
    <row r="70" spans="2:3" ht="14.25" customHeight="1" x14ac:dyDescent="0.3"/>
    <row r="71" spans="2:3" ht="14.25" customHeight="1" x14ac:dyDescent="0.3"/>
    <row r="72" spans="2:3" ht="14.25" customHeight="1" x14ac:dyDescent="0.3"/>
    <row r="73" spans="2:3" ht="14.25" customHeight="1" x14ac:dyDescent="0.3"/>
    <row r="74" spans="2:3" ht="14.25" customHeight="1" x14ac:dyDescent="0.3"/>
    <row r="75" spans="2:3" ht="14.25" customHeight="1" x14ac:dyDescent="0.3"/>
    <row r="76" spans="2:3" ht="14.25" customHeight="1" x14ac:dyDescent="0.3"/>
    <row r="77" spans="2:3" ht="14.25" customHeight="1" x14ac:dyDescent="0.3"/>
    <row r="78" spans="2:3" ht="14.25" customHeight="1" x14ac:dyDescent="0.3"/>
    <row r="79" spans="2:3" ht="14.25" customHeight="1" x14ac:dyDescent="0.3"/>
    <row r="80" spans="2:3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Je4WZDlAquRUn3ZkWRzw+2VPzW2BKASMSDCe1QH5qGqYHQVKvGZomNpEoc4sKTPn3Q37neDUorgEPgz10rqhLg==" saltValue="Fqwt6zRP3F72M90k8hBPuQ==" spinCount="100000" sheet="1" objects="1" scenarios="1"/>
  <mergeCells count="12">
    <mergeCell ref="B25:B27"/>
    <mergeCell ref="B32:B34"/>
    <mergeCell ref="B3:C3"/>
    <mergeCell ref="B5:C5"/>
    <mergeCell ref="B11:B16"/>
    <mergeCell ref="B17:B20"/>
    <mergeCell ref="B21:B24"/>
    <mergeCell ref="B35:B37"/>
    <mergeCell ref="B38:B40"/>
    <mergeCell ref="B41:B42"/>
    <mergeCell ref="B43:B45"/>
    <mergeCell ref="B64:C64"/>
  </mergeCells>
  <conditionalFormatting sqref="D8:AB9">
    <cfRule type="notContainsBlanks" dxfId="2" priority="1">
      <formula>LEN(TRIM(D8))&gt;0</formula>
    </cfRule>
  </conditionalFormatting>
  <conditionalFormatting sqref="D57:AB57">
    <cfRule type="cellIs" dxfId="1" priority="4" operator="greaterThan">
      <formula>D8</formula>
    </cfRule>
  </conditionalFormatting>
  <conditionalFormatting sqref="D39:AC39">
    <cfRule type="expression" dxfId="0" priority="5">
      <formula>D$39&gt;(D$57*0.1)</formula>
    </cfRule>
  </conditionalFormatting>
  <dataValidations count="3">
    <dataValidation type="custom" allowBlank="1" showErrorMessage="1" errorTitle="Input Error" error="The value inputted is not a number, or contains non-numeric characters (including blanks or spaces). Please input a valid number. For non-applicable values, please input &quot;0&quot;." sqref="D31:AB45" xr:uid="{00000000-0002-0000-0000-000000000000}">
      <formula1>ISNUMBER(D31)</formula1>
    </dataValidation>
    <dataValidation type="decimal" operator="lessThanOrEqual" allowBlank="1" showErrorMessage="1" sqref="D57:AB57" xr:uid="{00000000-0002-0000-0000-000001000000}">
      <formula1>D8</formula1>
    </dataValidation>
    <dataValidation type="custom" allowBlank="1" showErrorMessage="1" errorTitle="Input Error" error="The value inputted is not a number, or contains non-numeric characters (including blanks or spaces). Please input a valid number. For non-applicable values, please input &quot;0&quot;." sqref="D11:AB27" xr:uid="{8925F50B-FF00-4AB0-982C-A2E94EB242F0}">
      <formula1>ISNUMBER(D11)</formula1>
    </dataValidation>
  </dataValidations>
  <hyperlinks>
    <hyperlink ref="B65" r:id="rId1" xr:uid="{00000000-0004-0000-0000-000000000000}"/>
  </hyperlink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Error" error="The value you entered does not match the name of any Connecticut municipality. Please enter a municipality's name or clear the cell and then select the municipality from the drop-down menu. " xr:uid="{00000000-0002-0000-0000-000002000000}">
          <x14:formula1>
            <xm:f>control!$A$3:$A$171</xm:f>
          </x14:formula1>
          <xm:sqref>E7:AB7 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000"/>
  <sheetViews>
    <sheetView workbookViewId="0">
      <selection activeCell="B3" sqref="B3:M25"/>
    </sheetView>
  </sheetViews>
  <sheetFormatPr defaultColWidth="14.44140625" defaultRowHeight="15" customHeight="1" x14ac:dyDescent="0.3"/>
  <cols>
    <col min="1" max="26" width="8.6640625" customWidth="1"/>
  </cols>
  <sheetData>
    <row r="1" spans="2:13" ht="14.25" customHeight="1" x14ac:dyDescent="0.3"/>
    <row r="2" spans="2:13" ht="14.25" customHeight="1" x14ac:dyDescent="0.3">
      <c r="B2" s="54" t="s">
        <v>39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3"/>
    </row>
    <row r="3" spans="2:13" ht="14.25" customHeight="1" x14ac:dyDescent="0.3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2:13" ht="14.25" customHeight="1" x14ac:dyDescent="0.3"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2:13" ht="14.25" customHeight="1" x14ac:dyDescent="0.3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2:13" ht="14.25" customHeight="1" x14ac:dyDescent="0.3"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2:13" ht="14.25" customHeight="1" x14ac:dyDescent="0.3"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2:13" ht="14.25" customHeight="1" x14ac:dyDescent="0.3"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</row>
    <row r="9" spans="2:13" ht="14.25" customHeight="1" x14ac:dyDescent="0.3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</row>
    <row r="10" spans="2:13" ht="14.25" customHeight="1" x14ac:dyDescent="0.3"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</row>
    <row r="11" spans="2:13" ht="14.25" customHeigh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</row>
    <row r="12" spans="2:13" ht="14.25" customHeight="1" x14ac:dyDescent="0.3"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</row>
    <row r="13" spans="2:13" ht="14.25" customHeight="1" x14ac:dyDescent="0.3"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</row>
    <row r="14" spans="2:13" ht="14.25" customHeight="1" x14ac:dyDescent="0.3"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3"/>
    </row>
    <row r="15" spans="2:13" ht="14.25" customHeight="1" x14ac:dyDescent="0.3"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3"/>
    </row>
    <row r="16" spans="2:13" ht="14.25" customHeight="1" x14ac:dyDescent="0.3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2:13" ht="14.25" customHeight="1" x14ac:dyDescent="0.3"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</row>
    <row r="18" spans="2:13" ht="14.25" customHeight="1" x14ac:dyDescent="0.3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</row>
    <row r="19" spans="2:13" ht="14.25" customHeight="1" x14ac:dyDescent="0.3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</row>
    <row r="20" spans="2:13" ht="14.25" customHeight="1" x14ac:dyDescent="0.3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2:13" ht="14.25" customHeight="1" x14ac:dyDescent="0.3"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</row>
    <row r="22" spans="2:13" ht="14.25" customHeight="1" x14ac:dyDescent="0.3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2:13" ht="14.25" customHeight="1" x14ac:dyDescent="0.3"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3"/>
    </row>
    <row r="24" spans="2:13" ht="14.25" customHeight="1" x14ac:dyDescent="0.3"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</row>
    <row r="25" spans="2:13" ht="14.25" customHeight="1" x14ac:dyDescent="0.3"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6"/>
    </row>
    <row r="26" spans="2:13" ht="14.25" customHeight="1" x14ac:dyDescent="0.3"/>
    <row r="27" spans="2:13" ht="14.25" customHeight="1" x14ac:dyDescent="0.3"/>
    <row r="28" spans="2:13" ht="14.25" customHeight="1" x14ac:dyDescent="0.3"/>
    <row r="29" spans="2:13" ht="14.25" customHeight="1" x14ac:dyDescent="0.3"/>
    <row r="30" spans="2:13" ht="14.25" customHeight="1" x14ac:dyDescent="0.3"/>
    <row r="31" spans="2:13" ht="14.25" customHeight="1" x14ac:dyDescent="0.3"/>
    <row r="32" spans="2:1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LJx7sW1GbpOcyUGVG71W8ThrGivEt9MtknthDWRMRQ8yTi5lqA7TXjQLdYpATOHuOMV3lIqPo7U5tW9/JmgwRw==" saltValue="JkT9bO2HVem7TKJsnSnQIQ==" spinCount="100000" sheet="1" objects="1" scenarios="1"/>
  <mergeCells count="2">
    <mergeCell ref="B2:M2"/>
    <mergeCell ref="B3:M25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 x14ac:dyDescent="0.3"/>
  <cols>
    <col min="1" max="1" width="15.33203125" customWidth="1"/>
    <col min="2" max="2" width="15" customWidth="1"/>
    <col min="3" max="26" width="8.6640625" customWidth="1"/>
  </cols>
  <sheetData>
    <row r="1" spans="1:26" ht="14.25" customHeight="1" x14ac:dyDescent="0.3">
      <c r="A1" s="4"/>
      <c r="B1" s="41" t="s">
        <v>40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">
      <c r="A2" s="42" t="s">
        <v>3</v>
      </c>
      <c r="B2" s="43" t="s">
        <v>41</v>
      </c>
      <c r="C2" s="4"/>
      <c r="D2" s="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">
      <c r="A3" s="44" t="s">
        <v>42</v>
      </c>
      <c r="B3" s="45">
        <v>10105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">
      <c r="A4" s="44" t="s">
        <v>43</v>
      </c>
      <c r="B4" s="45">
        <v>16128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44" t="s">
        <v>44</v>
      </c>
      <c r="B5" s="45">
        <v>22896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44" t="s">
        <v>45</v>
      </c>
      <c r="B6" s="45">
        <v>27144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">
      <c r="A7" s="46" t="s">
        <v>46</v>
      </c>
      <c r="B7" s="47">
        <v>22331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">
      <c r="A8" s="44" t="s">
        <v>47</v>
      </c>
      <c r="B8" s="45">
        <v>9875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">
      <c r="A9" s="44" t="s">
        <v>48</v>
      </c>
      <c r="B9" s="45">
        <v>30869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3">
      <c r="A10" s="44" t="s">
        <v>49</v>
      </c>
      <c r="B10" s="45">
        <v>15498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3">
      <c r="A11" s="44" t="s">
        <v>50</v>
      </c>
      <c r="B11" s="45">
        <v>21131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3">
      <c r="A12" s="46" t="s">
        <v>51</v>
      </c>
      <c r="B12" s="47">
        <v>12787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">
      <c r="A13" s="44" t="s">
        <v>52</v>
      </c>
      <c r="B13" s="45">
        <v>35283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">
      <c r="A14" s="44" t="s">
        <v>53</v>
      </c>
      <c r="B14" s="45">
        <v>11825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">
      <c r="A15" s="44" t="s">
        <v>54</v>
      </c>
      <c r="B15" s="45">
        <v>12308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">
      <c r="A16" s="44" t="s">
        <v>55</v>
      </c>
      <c r="B16" s="45">
        <v>39715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">
      <c r="A17" s="46" t="s">
        <v>56</v>
      </c>
      <c r="B17" s="47">
        <v>81015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">
      <c r="A18" s="44" t="s">
        <v>57</v>
      </c>
      <c r="B18" s="45">
        <v>10179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">
      <c r="A19" s="44" t="s">
        <v>58</v>
      </c>
      <c r="B19" s="45">
        <v>55203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">
      <c r="A20" s="44" t="s">
        <v>59</v>
      </c>
      <c r="B20" s="45">
        <v>22788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">
      <c r="A21" s="44" t="s">
        <v>60</v>
      </c>
      <c r="B21" s="45">
        <v>20455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3">
      <c r="A22" s="46" t="s">
        <v>61</v>
      </c>
      <c r="B22" s="47">
        <v>22348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">
      <c r="A23" s="44" t="s">
        <v>62</v>
      </c>
      <c r="B23" s="45">
        <v>17887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">
      <c r="A24" s="44" t="s">
        <v>63</v>
      </c>
      <c r="B24" s="45">
        <v>23843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">
      <c r="A25" s="44" t="s">
        <v>64</v>
      </c>
      <c r="B25" s="45">
        <v>20943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">
      <c r="A26" s="44" t="s">
        <v>65</v>
      </c>
      <c r="B26" s="45">
        <v>11903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">
      <c r="A27" s="46" t="s">
        <v>66</v>
      </c>
      <c r="B27" s="47">
        <v>39238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">
      <c r="A28" s="44" t="s">
        <v>67</v>
      </c>
      <c r="B28" s="45">
        <v>12220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">
      <c r="A29" s="44" t="s">
        <v>68</v>
      </c>
      <c r="B29" s="45">
        <v>19838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">
      <c r="A30" s="44" t="s">
        <v>69</v>
      </c>
      <c r="B30" s="45">
        <v>34261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">
      <c r="A31" s="44" t="s">
        <v>70</v>
      </c>
      <c r="B31" s="45">
        <v>17572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46" t="s">
        <v>71</v>
      </c>
      <c r="B32" s="47">
        <v>16232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44" t="s">
        <v>72</v>
      </c>
      <c r="B33" s="45">
        <v>25007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44" t="s">
        <v>73</v>
      </c>
      <c r="B34" s="45">
        <v>27142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44" t="s">
        <v>74</v>
      </c>
      <c r="B35" s="45">
        <v>17972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44" t="s">
        <v>75</v>
      </c>
      <c r="B36" s="45">
        <v>71635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46" t="s">
        <v>76</v>
      </c>
      <c r="B37" s="47">
        <v>18483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44" t="s">
        <v>77</v>
      </c>
      <c r="B38" s="45">
        <v>10323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44" t="s">
        <v>78</v>
      </c>
      <c r="B39" s="45">
        <v>11479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44" t="s">
        <v>79</v>
      </c>
      <c r="B40" s="45">
        <v>17656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44" t="s">
        <v>80</v>
      </c>
      <c r="B41" s="45">
        <v>12020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46" t="s">
        <v>81</v>
      </c>
      <c r="B42" s="47">
        <v>36146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44" t="s">
        <v>82</v>
      </c>
      <c r="B43" s="45">
        <v>27488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44" t="s">
        <v>83</v>
      </c>
      <c r="B44" s="45">
        <v>38952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44" t="s">
        <v>84</v>
      </c>
      <c r="B45" s="45">
        <v>28989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44" t="s">
        <v>85</v>
      </c>
      <c r="B46" s="45">
        <v>34423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46" t="s">
        <v>86</v>
      </c>
      <c r="B47" s="47">
        <v>21571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44" t="s">
        <v>87</v>
      </c>
      <c r="B48" s="45">
        <v>15618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44" t="s">
        <v>88</v>
      </c>
      <c r="B49" s="45">
        <v>20977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44" t="s">
        <v>89</v>
      </c>
      <c r="B50" s="45">
        <v>27170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44" t="s">
        <v>90</v>
      </c>
      <c r="B51" s="45">
        <v>46840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46" t="s">
        <v>91</v>
      </c>
      <c r="B52" s="47">
        <v>13194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44" t="s">
        <v>92</v>
      </c>
      <c r="B53" s="45">
        <v>56894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44" t="s">
        <v>93</v>
      </c>
      <c r="B54" s="45">
        <v>34713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44" t="s">
        <v>94</v>
      </c>
      <c r="B55" s="45">
        <v>11463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44" t="s">
        <v>95</v>
      </c>
      <c r="B56" s="45">
        <v>52820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46" t="s">
        <v>96</v>
      </c>
      <c r="B57" s="47">
        <v>25586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44" t="s">
        <v>97</v>
      </c>
      <c r="B58" s="45">
        <v>29453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44" t="s">
        <v>98</v>
      </c>
      <c r="B59" s="45">
        <v>69668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44" t="s">
        <v>99</v>
      </c>
      <c r="B60" s="45">
        <v>26731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44" t="s">
        <v>100</v>
      </c>
      <c r="B61" s="45">
        <v>42948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46" t="s">
        <v>101</v>
      </c>
      <c r="B62" s="47">
        <v>45317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44" t="s">
        <v>102</v>
      </c>
      <c r="B63" s="45">
        <v>30524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44" t="s">
        <v>103</v>
      </c>
      <c r="B64" s="45">
        <v>57919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44" t="s">
        <v>104</v>
      </c>
      <c r="B65" s="45">
        <v>14337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44" t="s">
        <v>105</v>
      </c>
      <c r="B66" s="45">
        <v>68418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46" t="s">
        <v>106</v>
      </c>
      <c r="B67" s="47">
        <v>18904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44" t="s">
        <v>107</v>
      </c>
      <c r="B68" s="45">
        <v>20432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44" t="s">
        <v>108</v>
      </c>
      <c r="B69" s="45">
        <v>25261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44" t="s">
        <v>109</v>
      </c>
      <c r="B70" s="45">
        <v>28132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44" t="s">
        <v>110</v>
      </c>
      <c r="B71" s="45">
        <v>36922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46" t="s">
        <v>111</v>
      </c>
      <c r="B72" s="47">
        <v>23372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44" t="s">
        <v>112</v>
      </c>
      <c r="B73" s="45">
        <v>33679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44" t="s">
        <v>113</v>
      </c>
      <c r="B74" s="45">
        <v>29908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44" t="s">
        <v>114</v>
      </c>
      <c r="B75" s="45">
        <v>11242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44" t="s">
        <v>115</v>
      </c>
      <c r="B76" s="45">
        <v>37894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46" t="s">
        <v>116</v>
      </c>
      <c r="B77" s="47">
        <v>18882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44" t="s">
        <v>117</v>
      </c>
      <c r="B78" s="45">
        <v>34581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44" t="s">
        <v>118</v>
      </c>
      <c r="B79" s="45">
        <v>49051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44" t="s">
        <v>119</v>
      </c>
      <c r="B80" s="45">
        <v>31158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44" t="s">
        <v>120</v>
      </c>
      <c r="B81" s="45">
        <v>16413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46" t="s">
        <v>121</v>
      </c>
      <c r="B82" s="47">
        <v>53256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44" t="s">
        <v>122</v>
      </c>
      <c r="B83" s="45">
        <v>15986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44" t="s">
        <v>123</v>
      </c>
      <c r="B84" s="45">
        <v>10115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44" t="s">
        <v>124</v>
      </c>
      <c r="B85" s="45">
        <v>50838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44" t="s">
        <v>125</v>
      </c>
      <c r="B86" s="45">
        <v>55215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46" t="s">
        <v>126</v>
      </c>
      <c r="B87" s="47">
        <v>26046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44" t="s">
        <v>127</v>
      </c>
      <c r="B88" s="45">
        <v>35552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44" t="s">
        <v>128</v>
      </c>
      <c r="B89" s="45">
        <v>10981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44" t="s">
        <v>129</v>
      </c>
      <c r="B90" s="45">
        <v>28247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44" t="s">
        <v>130</v>
      </c>
      <c r="B91" s="45">
        <v>46827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46" t="s">
        <v>131</v>
      </c>
      <c r="B92" s="47">
        <v>25639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44" t="s">
        <v>132</v>
      </c>
      <c r="B93" s="45">
        <v>23782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44" t="s">
        <v>133</v>
      </c>
      <c r="B94" s="45">
        <v>24448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44" t="s">
        <v>134</v>
      </c>
      <c r="B95" s="45">
        <v>66113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44" t="s">
        <v>135</v>
      </c>
      <c r="B96" s="45">
        <v>17394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46" t="s">
        <v>136</v>
      </c>
      <c r="B97" s="47">
        <v>51014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44" t="s">
        <v>137</v>
      </c>
      <c r="B98" s="45">
        <v>31167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44" t="s">
        <v>138</v>
      </c>
      <c r="B99" s="45">
        <v>50449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44" t="s">
        <v>139</v>
      </c>
      <c r="B100" s="45">
        <v>25153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44" t="s">
        <v>140</v>
      </c>
      <c r="B101" s="45">
        <v>24844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46" t="s">
        <v>141</v>
      </c>
      <c r="B102" s="47">
        <v>12966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44" t="s">
        <v>142</v>
      </c>
      <c r="B103" s="45">
        <v>31956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44" t="s">
        <v>143</v>
      </c>
      <c r="B104" s="45">
        <v>32759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44" t="s">
        <v>144</v>
      </c>
      <c r="B105" s="45">
        <v>70732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44" t="s">
        <v>145</v>
      </c>
      <c r="B106" s="45">
        <v>41620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46" t="s">
        <v>146</v>
      </c>
      <c r="B107" s="47">
        <v>21279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44" t="s">
        <v>147</v>
      </c>
      <c r="B108" s="45">
        <v>20158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44" t="s">
        <v>148</v>
      </c>
      <c r="B109" s="45">
        <v>21386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44" t="s">
        <v>149</v>
      </c>
      <c r="B110" s="45">
        <v>27499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44" t="s">
        <v>150</v>
      </c>
      <c r="B111" s="45">
        <v>31613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46" t="s">
        <v>151</v>
      </c>
      <c r="B112" s="47">
        <v>18256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44" t="s">
        <v>152</v>
      </c>
      <c r="B113" s="45">
        <v>20560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44" t="s">
        <v>153</v>
      </c>
      <c r="B114" s="45">
        <v>24018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44" t="s">
        <v>154</v>
      </c>
      <c r="B115" s="45">
        <v>19252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44" t="s">
        <v>155</v>
      </c>
      <c r="B116" s="45">
        <v>19167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46" t="s">
        <v>156</v>
      </c>
      <c r="B117" s="47">
        <v>14929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44" t="s">
        <v>157</v>
      </c>
      <c r="B118" s="45">
        <v>18035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44" t="s">
        <v>158</v>
      </c>
      <c r="B119" s="45">
        <v>23229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44" t="s">
        <v>159</v>
      </c>
      <c r="B120" s="45">
        <v>34927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44" t="s">
        <v>160</v>
      </c>
      <c r="B121" s="45">
        <v>23750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46" t="s">
        <v>161</v>
      </c>
      <c r="B122" s="47">
        <v>16028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44" t="s">
        <v>162</v>
      </c>
      <c r="B123" s="45">
        <v>18137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44" t="s">
        <v>163</v>
      </c>
      <c r="B124" s="45">
        <v>35191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44" t="s">
        <v>164</v>
      </c>
      <c r="B125" s="45">
        <v>10349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44" t="s">
        <v>165</v>
      </c>
      <c r="B126" s="45">
        <v>17897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46" t="s">
        <v>166</v>
      </c>
      <c r="B127" s="47">
        <v>33378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44" t="s">
        <v>167</v>
      </c>
      <c r="B128" s="45">
        <v>50893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44" t="s">
        <v>168</v>
      </c>
      <c r="B129" s="45">
        <v>15340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44" t="s">
        <v>169</v>
      </c>
      <c r="B130" s="45">
        <v>35367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44" t="s">
        <v>170</v>
      </c>
      <c r="B131" s="45">
        <v>23076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46" t="s">
        <v>171</v>
      </c>
      <c r="B132" s="47">
        <v>32951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44" t="s">
        <v>172</v>
      </c>
      <c r="B133" s="45">
        <v>42220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44" t="s">
        <v>173</v>
      </c>
      <c r="B134" s="45">
        <v>54699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44" t="s">
        <v>174</v>
      </c>
      <c r="B135" s="45">
        <v>8855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44" t="s">
        <v>175</v>
      </c>
      <c r="B136" s="45">
        <v>39153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46" t="s">
        <v>176</v>
      </c>
      <c r="B137" s="47">
        <v>97994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44" t="s">
        <v>177</v>
      </c>
      <c r="B138" s="45">
        <v>16029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44" t="s">
        <v>178</v>
      </c>
      <c r="B139" s="45">
        <v>39172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44" t="s">
        <v>179</v>
      </c>
      <c r="B140" s="45">
        <v>49179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44" t="s">
        <v>180</v>
      </c>
      <c r="B141" s="45">
        <v>31812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46" t="s">
        <v>181</v>
      </c>
      <c r="B142" s="47">
        <v>12045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44" t="s">
        <v>182</v>
      </c>
      <c r="B143" s="45">
        <v>30597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44" t="s">
        <v>183</v>
      </c>
      <c r="B144" s="45">
        <v>30585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44" t="s">
        <v>184</v>
      </c>
      <c r="B145" s="45">
        <v>47782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44" t="s">
        <v>185</v>
      </c>
      <c r="B146" s="45">
        <v>37954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46" t="s">
        <v>186</v>
      </c>
      <c r="B147" s="47">
        <v>15937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44" t="s">
        <v>187</v>
      </c>
      <c r="B148" s="45">
        <v>29654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44" t="s">
        <v>188</v>
      </c>
      <c r="B149" s="45">
        <v>21654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44" t="s">
        <v>189</v>
      </c>
      <c r="B150" s="45">
        <v>60470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44" t="s">
        <v>190</v>
      </c>
      <c r="B151" s="45">
        <v>15396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46" t="s">
        <v>191</v>
      </c>
      <c r="B152" s="47">
        <v>22931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44" t="s">
        <v>192</v>
      </c>
      <c r="B153" s="45">
        <v>75057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44" t="s">
        <v>193</v>
      </c>
      <c r="B154" s="45">
        <v>35217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44" t="s">
        <v>194</v>
      </c>
      <c r="B155" s="45">
        <v>31586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44" t="s">
        <v>195</v>
      </c>
      <c r="B156" s="45">
        <v>58770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46" t="s">
        <v>196</v>
      </c>
      <c r="B157" s="47">
        <v>37628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44" t="s">
        <v>197</v>
      </c>
      <c r="B158" s="45">
        <v>15305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44" t="s">
        <v>198</v>
      </c>
      <c r="B159" s="45">
        <v>17139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44" t="s">
        <v>199</v>
      </c>
      <c r="B160" s="45">
        <v>30819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44" t="s">
        <v>200</v>
      </c>
      <c r="B161" s="45">
        <v>27303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46" t="s">
        <v>201</v>
      </c>
      <c r="B162" s="47">
        <v>20969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44" t="s">
        <v>202</v>
      </c>
      <c r="B163" s="45">
        <v>25751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44" t="s">
        <v>203</v>
      </c>
      <c r="B164" s="45">
        <v>26341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44" t="s">
        <v>204</v>
      </c>
      <c r="B165" s="45">
        <v>27135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44" t="s">
        <v>205</v>
      </c>
      <c r="B166" s="45">
        <v>37487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46" t="s">
        <v>206</v>
      </c>
      <c r="B167" s="47">
        <v>14734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44" t="s">
        <v>207</v>
      </c>
      <c r="B168" s="45">
        <v>23685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44" t="s">
        <v>208</v>
      </c>
      <c r="B169" s="45">
        <v>17968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44" t="s">
        <v>209</v>
      </c>
      <c r="B170" s="45">
        <v>27215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46" t="s">
        <v>210</v>
      </c>
      <c r="B171" s="47">
        <v>36481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4"/>
      <c r="B172" s="48">
        <f>SUM(B3:B171)</f>
        <v>4999999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 SFY 2026 Budget</vt:lpstr>
      <vt:lpstr>Comments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Nakatsuka, Richard</dc:creator>
  <cp:lastModifiedBy>Nakatsuka, Richard</cp:lastModifiedBy>
  <dcterms:created xsi:type="dcterms:W3CDTF">2025-03-19T19:59:54Z</dcterms:created>
  <dcterms:modified xsi:type="dcterms:W3CDTF">2025-03-19T20:07:00Z</dcterms:modified>
</cp:coreProperties>
</file>