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richard_nakatsuka_ct_gov/Documents/MGP/SFY25 Application Materials/"/>
    </mc:Choice>
  </mc:AlternateContent>
  <xr:revisionPtr revIDLastSave="1" documentId="8_{965BA481-A890-4739-B3EC-FFE7E134594E}" xr6:coauthVersionLast="47" xr6:coauthVersionMax="47" xr10:uidLastSave="{378E6464-EA3D-44FF-8737-130006DF349D}"/>
  <workbookProtection workbookAlgorithmName="SHA-512" workbookHashValue="jgQovO4A7zj7cU1elDPmw5V+yCuu+uoTgIeWdpPf8kk2AEjVrONNhti+JS2qbD4G5CBZ8fcxsIrAhLtirtcfYw==" workbookSaltValue="TTyi0Z1fMvQxgHtopHuNZw==" workbookSpinCount="100000" lockStructure="1"/>
  <bookViews>
    <workbookView xWindow="-108" yWindow="-108" windowWidth="23256" windowHeight="12576" xr2:uid="{F2FA1596-DB36-4D4F-99EE-8BAA00BC004D}"/>
  </bookViews>
  <sheets>
    <sheet name="Proposed SFY 2024 Budget" sheetId="3" r:id="rId1"/>
    <sheet name="Comments" sheetId="4" r:id="rId2"/>
    <sheet name="control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3" l="1"/>
  <c r="C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D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D58" i="3"/>
  <c r="D8" i="3"/>
  <c r="C48" i="3"/>
  <c r="C60" i="3"/>
  <c r="C59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U61" i="3"/>
  <c r="D60" i="3"/>
  <c r="D59" i="3"/>
  <c r="D56" i="3"/>
  <c r="D55" i="3"/>
  <c r="D54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E51" i="3"/>
  <c r="F51" i="3"/>
  <c r="G51" i="3"/>
  <c r="H51" i="3"/>
  <c r="H52" i="3" s="1"/>
  <c r="I51" i="3"/>
  <c r="J51" i="3"/>
  <c r="K51" i="3"/>
  <c r="L51" i="3"/>
  <c r="M51" i="3"/>
  <c r="N51" i="3"/>
  <c r="O51" i="3"/>
  <c r="O52" i="3" s="1"/>
  <c r="P51" i="3"/>
  <c r="Q51" i="3"/>
  <c r="R51" i="3"/>
  <c r="S51" i="3"/>
  <c r="T51" i="3"/>
  <c r="U51" i="3"/>
  <c r="V51" i="3"/>
  <c r="V52" i="3" s="1"/>
  <c r="W51" i="3"/>
  <c r="X51" i="3"/>
  <c r="X52" i="3" s="1"/>
  <c r="Y51" i="3"/>
  <c r="Z51" i="3"/>
  <c r="AA51" i="3"/>
  <c r="AB51" i="3"/>
  <c r="D51" i="3"/>
  <c r="D50" i="3"/>
  <c r="D49" i="3"/>
  <c r="D48" i="3"/>
  <c r="C51" i="3"/>
  <c r="D28" i="3"/>
  <c r="AC25" i="3"/>
  <c r="AC26" i="3"/>
  <c r="AC22" i="3"/>
  <c r="AC41" i="3"/>
  <c r="AC42" i="3"/>
  <c r="D46" i="3"/>
  <c r="G52" i="3" l="1"/>
  <c r="E52" i="3"/>
  <c r="F52" i="3"/>
  <c r="W52" i="3"/>
  <c r="N52" i="3"/>
  <c r="AC59" i="3"/>
  <c r="P52" i="3"/>
  <c r="AB52" i="3"/>
  <c r="L52" i="3"/>
  <c r="M61" i="3"/>
  <c r="E61" i="3"/>
  <c r="T61" i="3"/>
  <c r="L61" i="3"/>
  <c r="AB61" i="3"/>
  <c r="D61" i="3"/>
  <c r="U52" i="3"/>
  <c r="M52" i="3"/>
  <c r="V61" i="3"/>
  <c r="N61" i="3"/>
  <c r="F61" i="3"/>
  <c r="W61" i="3"/>
  <c r="O61" i="3"/>
  <c r="G61" i="3"/>
  <c r="X61" i="3"/>
  <c r="P61" i="3"/>
  <c r="H61" i="3"/>
  <c r="Y61" i="3"/>
  <c r="Q61" i="3"/>
  <c r="I61" i="3"/>
  <c r="Z61" i="3"/>
  <c r="R61" i="3"/>
  <c r="J61" i="3"/>
  <c r="AA61" i="3"/>
  <c r="S61" i="3"/>
  <c r="K61" i="3"/>
  <c r="T52" i="3"/>
  <c r="D52" i="3"/>
  <c r="R52" i="3"/>
  <c r="K52" i="3"/>
  <c r="Q52" i="3"/>
  <c r="Z52" i="3"/>
  <c r="Y52" i="3"/>
  <c r="AA52" i="3"/>
  <c r="S52" i="3"/>
  <c r="I52" i="3"/>
  <c r="J52" i="3"/>
  <c r="E8" i="3"/>
  <c r="C46" i="3"/>
  <c r="C28" i="3"/>
  <c r="C61" i="3"/>
  <c r="C56" i="3"/>
  <c r="C55" i="3"/>
  <c r="C54" i="3"/>
  <c r="AC44" i="3"/>
  <c r="AC45" i="3"/>
  <c r="AC31" i="3"/>
  <c r="AC54" i="3" s="1"/>
  <c r="AC32" i="3"/>
  <c r="AC33" i="3"/>
  <c r="AC34" i="3"/>
  <c r="AC35" i="3"/>
  <c r="AC36" i="3"/>
  <c r="AC37" i="3"/>
  <c r="AC38" i="3"/>
  <c r="AC39" i="3"/>
  <c r="AC40" i="3"/>
  <c r="AC58" i="3" s="1"/>
  <c r="C52" i="3"/>
  <c r="C50" i="3"/>
  <c r="C49" i="3"/>
  <c r="AC43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12" i="3"/>
  <c r="AC13" i="3"/>
  <c r="AC14" i="3"/>
  <c r="AC15" i="3"/>
  <c r="AC16" i="3"/>
  <c r="AC17" i="3"/>
  <c r="AC18" i="3"/>
  <c r="AC19" i="3"/>
  <c r="AC20" i="3"/>
  <c r="AC21" i="3"/>
  <c r="AC27" i="3"/>
  <c r="AC51" i="3" s="1"/>
  <c r="AC23" i="3"/>
  <c r="AC24" i="3"/>
  <c r="AC11" i="3"/>
  <c r="AA28" i="3"/>
  <c r="AB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B172" i="2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C57" i="3" l="1"/>
  <c r="AC56" i="3"/>
  <c r="AC60" i="3"/>
  <c r="AC55" i="3"/>
  <c r="AC49" i="3"/>
  <c r="AC50" i="3"/>
  <c r="AC48" i="3"/>
  <c r="AC46" i="3"/>
  <c r="AC28" i="3"/>
  <c r="AC52" i="3" l="1"/>
  <c r="AC61" i="3"/>
</calcChain>
</file>

<file path=xl/sharedStrings.xml><?xml version="1.0" encoding="utf-8"?>
<sst xmlns="http://schemas.openxmlformats.org/spreadsheetml/2006/main" count="228" uniqueCount="211">
  <si>
    <t>Proposed SFY 2024 Budget- attachment 3a</t>
  </si>
  <si>
    <t>Name of Municipality or Agency Acting as Coordinating Entity</t>
  </si>
  <si>
    <t>Name and Title of Preparer</t>
  </si>
  <si>
    <t>Municipality</t>
  </si>
  <si>
    <t>MGP Apportionment Available</t>
  </si>
  <si>
    <t>Expenditure</t>
  </si>
  <si>
    <t>Description</t>
  </si>
  <si>
    <t>Category Total</t>
  </si>
  <si>
    <t>Vehicle Operations</t>
  </si>
  <si>
    <t>Salaries, Wages, &amp; Fringe Benefits</t>
  </si>
  <si>
    <t>Materials &amp; Supplies (i.e., Fuel, Tires)</t>
  </si>
  <si>
    <t>Insurance</t>
  </si>
  <si>
    <t>Contracted Transportation Services</t>
  </si>
  <si>
    <t>Other - please specify</t>
  </si>
  <si>
    <t>Vehicle Maintenance</t>
  </si>
  <si>
    <t>Contracted Maintenance Services</t>
  </si>
  <si>
    <t>Administration</t>
  </si>
  <si>
    <t>Utilities/Rent</t>
  </si>
  <si>
    <t>In-Kind</t>
  </si>
  <si>
    <t>Volunteer (i.e., driver, bookkeeper)</t>
  </si>
  <si>
    <t>Revenue</t>
  </si>
  <si>
    <t>Government (Local)</t>
  </si>
  <si>
    <t>Municipal</t>
  </si>
  <si>
    <t>Government (Federal)</t>
  </si>
  <si>
    <t>Federal (non-USDOT)</t>
  </si>
  <si>
    <t>Other Federal (non-USDOT) - please specify</t>
  </si>
  <si>
    <t>Government (State)</t>
  </si>
  <si>
    <t>State (non-CTDOT)</t>
  </si>
  <si>
    <t>Other State (non-CTDOT) - please specify</t>
  </si>
  <si>
    <t>Government (MGP)</t>
  </si>
  <si>
    <t>MGP Funds Applying For (Operations/Maintenance)</t>
  </si>
  <si>
    <t>MGP Funds Applying For (Administration)</t>
  </si>
  <si>
    <t>MGP Funds Unspent (projected as of June 30, 2023)</t>
  </si>
  <si>
    <t>Cash</t>
  </si>
  <si>
    <t>Fares</t>
  </si>
  <si>
    <t>Donations</t>
  </si>
  <si>
    <r>
      <t xml:space="preserve">🛈 </t>
    </r>
    <r>
      <rPr>
        <b/>
        <sz val="11"/>
        <color theme="0"/>
        <rFont val="Calibri"/>
        <family val="2"/>
        <scheme val="minor"/>
      </rPr>
      <t>Information</t>
    </r>
  </si>
  <si>
    <t>Additional information regarding the State Matching Grant Program can be found at the following CTDOT link:</t>
  </si>
  <si>
    <t>State Matching Grant Program for Elderly and People with Disabilities (ct.gov)</t>
  </si>
  <si>
    <t>Use this space for any further comments regarding the submittal of your town budget(s) and budget allotment worksheet.</t>
  </si>
  <si>
    <t>Total</t>
  </si>
  <si>
    <t>Apportionment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</si>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</sst>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6" fontId="2" fillId="2" borderId="2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6" fontId="2" fillId="2" borderId="3" xfId="0" applyNumberFormat="1" applyFont="1" applyFill="1" applyBorder="1" applyAlignment="1">
      <alignment horizontal="right" vertical="center"/>
    </xf>
    <xf numFmtId="6" fontId="0" fillId="0" borderId="0" xfId="0" applyNumberFormat="1" applyFont="1" applyAlignment="1">
      <alignment horizontal="right" vertical="center"/>
    </xf>
    <xf numFmtId="44" fontId="0" fillId="0" borderId="0" xfId="0" applyNumberFormat="1"/>
    <xf numFmtId="44" fontId="0" fillId="0" borderId="0" xfId="0" applyNumberFormat="1" applyFont="1"/>
    <xf numFmtId="0" fontId="6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Border="1"/>
    <xf numFmtId="0" fontId="7" fillId="0" borderId="0" xfId="0" applyFont="1" applyAlignment="1">
      <alignment horizontal="center"/>
    </xf>
    <xf numFmtId="0" fontId="0" fillId="0" borderId="0" xfId="0" applyProtection="1"/>
    <xf numFmtId="44" fontId="0" fillId="3" borderId="0" xfId="0" applyNumberFormat="1" applyFill="1" applyProtection="1">
      <protection locked="0"/>
    </xf>
    <xf numFmtId="44" fontId="3" fillId="3" borderId="0" xfId="0" applyNumberFormat="1" applyFont="1" applyFill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1" fillId="0" borderId="5" xfId="0" applyFont="1" applyBorder="1" applyAlignment="1"/>
    <xf numFmtId="0" fontId="0" fillId="0" borderId="6" xfId="0" applyBorder="1"/>
    <xf numFmtId="0" fontId="1" fillId="0" borderId="5" xfId="0" applyFont="1" applyBorder="1"/>
    <xf numFmtId="0" fontId="0" fillId="0" borderId="15" xfId="0" applyFont="1" applyBorder="1"/>
    <xf numFmtId="0" fontId="0" fillId="0" borderId="0" xfId="0" applyBorder="1"/>
    <xf numFmtId="0" fontId="5" fillId="0" borderId="16" xfId="0" applyFont="1" applyFill="1" applyBorder="1" applyAlignment="1">
      <alignment horizontal="right"/>
    </xf>
    <xf numFmtId="44" fontId="0" fillId="3" borderId="0" xfId="0" applyNumberFormat="1" applyFill="1" applyBorder="1" applyProtection="1">
      <protection locked="0"/>
    </xf>
    <xf numFmtId="44" fontId="0" fillId="3" borderId="20" xfId="0" applyNumberFormat="1" applyFill="1" applyBorder="1" applyProtection="1">
      <protection locked="0"/>
    </xf>
    <xf numFmtId="44" fontId="0" fillId="0" borderId="21" xfId="0" applyNumberFormat="1" applyBorder="1"/>
    <xf numFmtId="44" fontId="0" fillId="0" borderId="18" xfId="0" applyNumberFormat="1" applyBorder="1"/>
    <xf numFmtId="44" fontId="0" fillId="3" borderId="19" xfId="0" applyNumberFormat="1" applyFill="1" applyBorder="1" applyProtection="1">
      <protection locked="0"/>
    </xf>
    <xf numFmtId="44" fontId="0" fillId="0" borderId="22" xfId="0" applyNumberFormat="1" applyBorder="1"/>
    <xf numFmtId="44" fontId="0" fillId="0" borderId="20" xfId="0" applyNumberFormat="1" applyBorder="1"/>
    <xf numFmtId="44" fontId="0" fillId="0" borderId="19" xfId="0" applyNumberFormat="1" applyBorder="1"/>
    <xf numFmtId="44" fontId="0" fillId="3" borderId="19" xfId="0" applyNumberFormat="1" applyFont="1" applyFill="1" applyBorder="1" applyProtection="1">
      <protection locked="0"/>
    </xf>
    <xf numFmtId="44" fontId="0" fillId="0" borderId="19" xfId="0" applyNumberFormat="1" applyFont="1" applyBorder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4" fontId="0" fillId="0" borderId="17" xfId="0" quotePrefix="1" applyNumberFormat="1" applyBorder="1"/>
    <xf numFmtId="44" fontId="0" fillId="0" borderId="10" xfId="0" quotePrefix="1" applyNumberFormat="1" applyBorder="1"/>
    <xf numFmtId="44" fontId="0" fillId="0" borderId="23" xfId="0" quotePrefix="1" applyNumberFormat="1" applyBorder="1"/>
    <xf numFmtId="0" fontId="0" fillId="0" borderId="23" xfId="0" applyBorder="1"/>
    <xf numFmtId="0" fontId="0" fillId="0" borderId="18" xfId="0" applyBorder="1"/>
    <xf numFmtId="0" fontId="4" fillId="0" borderId="9" xfId="1" applyBorder="1"/>
    <xf numFmtId="0" fontId="0" fillId="0" borderId="10" xfId="0" applyBorder="1"/>
    <xf numFmtId="0" fontId="9" fillId="5" borderId="15" xfId="0" applyFont="1" applyFill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0" fillId="5" borderId="16" xfId="0" applyFont="1" applyFill="1" applyBorder="1" applyAlignment="1">
      <alignment horizontal="right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44" fontId="0" fillId="6" borderId="0" xfId="0" applyNumberFormat="1" applyFont="1" applyFill="1"/>
    <xf numFmtId="0" fontId="6" fillId="0" borderId="0" xfId="0" applyFont="1" applyFill="1" applyAlignment="1">
      <alignment horizontal="right"/>
    </xf>
    <xf numFmtId="44" fontId="0" fillId="0" borderId="0" xfId="0" applyNumberFormat="1" applyFont="1" applyFill="1"/>
    <xf numFmtId="44" fontId="0" fillId="0" borderId="0" xfId="0" applyNumberFormat="1" applyFill="1" applyBorder="1"/>
    <xf numFmtId="0" fontId="0" fillId="0" borderId="15" xfId="0" applyBorder="1"/>
    <xf numFmtId="0" fontId="5" fillId="0" borderId="16" xfId="0" applyFont="1" applyBorder="1" applyAlignment="1">
      <alignment horizontal="right"/>
    </xf>
    <xf numFmtId="0" fontId="0" fillId="3" borderId="13" xfId="0" applyFill="1" applyBorder="1" applyAlignment="1" applyProtection="1">
      <alignment horizontal="center"/>
      <protection locked="0"/>
    </xf>
    <xf numFmtId="44" fontId="0" fillId="6" borderId="0" xfId="0" applyNumberFormat="1" applyFont="1" applyFill="1" applyBorder="1" applyProtection="1">
      <protection locked="0"/>
    </xf>
    <xf numFmtId="0" fontId="0" fillId="0" borderId="24" xfId="0" applyBorder="1"/>
    <xf numFmtId="44" fontId="0" fillId="3" borderId="25" xfId="0" applyNumberFormat="1" applyFill="1" applyBorder="1" applyProtection="1">
      <protection locked="0"/>
    </xf>
    <xf numFmtId="44" fontId="0" fillId="3" borderId="26" xfId="0" applyNumberFormat="1" applyFill="1" applyBorder="1" applyProtection="1">
      <protection locked="0"/>
    </xf>
    <xf numFmtId="44" fontId="0" fillId="3" borderId="27" xfId="0" applyNumberFormat="1" applyFill="1" applyBorder="1" applyProtection="1">
      <protection locked="0"/>
    </xf>
    <xf numFmtId="44" fontId="0" fillId="0" borderId="27" xfId="0" applyNumberFormat="1" applyBorder="1"/>
    <xf numFmtId="44" fontId="0" fillId="0" borderId="23" xfId="0" applyNumberFormat="1" applyBorder="1"/>
    <xf numFmtId="44" fontId="0" fillId="0" borderId="7" xfId="0" applyNumberFormat="1" applyBorder="1"/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5"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FFCCCC"/>
      <color rgb="FFFFFFCC"/>
      <color rgb="FF33CC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ct.gov/DOT/Publictrans/Bureau-of-Public-Transportation/State-Matching-Grant-Program-for-Elderly-and-People-with-Disabilit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521D-DFA1-47D0-92A0-4C11684F8A1B}">
  <sheetPr>
    <pageSetUpPr fitToPage="1"/>
  </sheetPr>
  <dimension ref="B1:AC65"/>
  <sheetViews>
    <sheetView tabSelected="1" zoomScaleNormal="100" workbookViewId="0">
      <pane xSplit="3" ySplit="8" topLeftCell="D30" activePane="bottomRight" state="frozen"/>
      <selection pane="bottomRight" activeCell="E35" sqref="E35"/>
      <selection pane="bottomLeft" activeCell="A9" sqref="A9"/>
      <selection pane="topRight" activeCell="D1" sqref="D1"/>
    </sheetView>
  </sheetViews>
  <sheetFormatPr defaultRowHeight="14.45"/>
  <cols>
    <col min="1" max="1" width="6.7109375" customWidth="1"/>
    <col min="2" max="2" width="18.85546875" customWidth="1"/>
    <col min="3" max="3" width="50.28515625" customWidth="1"/>
    <col min="4" max="28" width="14.7109375" customWidth="1"/>
    <col min="29" max="29" width="14.140625" customWidth="1"/>
  </cols>
  <sheetData>
    <row r="1" spans="2:29">
      <c r="B1" s="1" t="s">
        <v>0</v>
      </c>
    </row>
    <row r="2" spans="2:29" ht="13.9" customHeight="1">
      <c r="B2" s="27" t="s">
        <v>1</v>
      </c>
      <c r="C2" s="28"/>
    </row>
    <row r="3" spans="2:29" ht="13.9" customHeight="1">
      <c r="B3" s="78"/>
      <c r="C3" s="79"/>
    </row>
    <row r="4" spans="2:29" ht="13.9" customHeight="1">
      <c r="B4" s="29" t="s">
        <v>2</v>
      </c>
      <c r="C4" s="28"/>
      <c r="D4" s="18"/>
    </row>
    <row r="5" spans="2:29" ht="13.9" customHeight="1">
      <c r="B5" s="78"/>
      <c r="C5" s="79"/>
    </row>
    <row r="6" spans="2:29" ht="13.9" customHeight="1"/>
    <row r="7" spans="2:29">
      <c r="B7" s="31"/>
      <c r="C7" s="47" t="s">
        <v>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</row>
    <row r="8" spans="2:29">
      <c r="B8" s="31"/>
      <c r="C8" s="56" t="s">
        <v>4</v>
      </c>
      <c r="D8" s="48" t="str">
        <f>IFERROR(VLOOKUP(D7,control!$A$3:$B$171,2, FALSE),"")</f>
        <v/>
      </c>
      <c r="E8" s="48" t="str">
        <f>IFERROR(VLOOKUP(E7,control!$A$3:$B$171,2, FALSE),"")</f>
        <v/>
      </c>
      <c r="F8" s="48" t="str">
        <f>IFERROR(VLOOKUP(F7,control!$A$3:$B$171,2, FALSE),"")</f>
        <v/>
      </c>
      <c r="G8" s="48" t="str">
        <f>IFERROR(VLOOKUP(G7,control!$A$3:$B$171,2, FALSE),"")</f>
        <v/>
      </c>
      <c r="H8" s="48" t="str">
        <f>IFERROR(VLOOKUP(H7,control!$A$3:$B$171,2, FALSE),"")</f>
        <v/>
      </c>
      <c r="I8" s="48" t="str">
        <f>IFERROR(VLOOKUP(I7,control!$A$3:$B$171,2, FALSE),"")</f>
        <v/>
      </c>
      <c r="J8" s="48" t="str">
        <f>IFERROR(VLOOKUP(J7,control!$A$3:$B$171,2, FALSE),"")</f>
        <v/>
      </c>
      <c r="K8" s="48" t="str">
        <f>IFERROR(VLOOKUP(K7,control!$A$3:$B$171,2, FALSE),"")</f>
        <v/>
      </c>
      <c r="L8" s="48" t="str">
        <f>IFERROR(VLOOKUP(L7,control!$A$3:$B$171,2, FALSE),"")</f>
        <v/>
      </c>
      <c r="M8" s="48" t="str">
        <f>IFERROR(VLOOKUP(M7,control!$A$3:$B$171,2, FALSE),"")</f>
        <v/>
      </c>
      <c r="N8" s="48" t="str">
        <f>IFERROR(VLOOKUP(N7,control!$A$3:$B$171,2, FALSE),"")</f>
        <v/>
      </c>
      <c r="O8" s="48" t="str">
        <f>IFERROR(VLOOKUP(O7,control!$A$3:$B$171,2, FALSE),"")</f>
        <v/>
      </c>
      <c r="P8" s="48" t="str">
        <f>IFERROR(VLOOKUP(P7,control!$A$3:$B$171,2, FALSE),"")</f>
        <v/>
      </c>
      <c r="Q8" s="48" t="str">
        <f>IFERROR(VLOOKUP(Q7,control!$A$3:$B$171,2, FALSE),"")</f>
        <v/>
      </c>
      <c r="R8" s="48" t="str">
        <f>IFERROR(VLOOKUP(R7,control!$A$3:$B$171,2, FALSE),"")</f>
        <v/>
      </c>
      <c r="S8" s="48" t="str">
        <f>IFERROR(VLOOKUP(S7,control!$A$3:$B$171,2, FALSE),"")</f>
        <v/>
      </c>
      <c r="T8" s="48" t="str">
        <f>IFERROR(VLOOKUP(T7,control!$A$3:$B$171,2, FALSE),"")</f>
        <v/>
      </c>
      <c r="U8" s="48" t="str">
        <f>IFERROR(VLOOKUP(U7,control!$A$3:$B$171,2, FALSE),"")</f>
        <v/>
      </c>
      <c r="V8" s="48" t="str">
        <f>IFERROR(VLOOKUP(V7,control!$A$3:$B$171,2, FALSE),"")</f>
        <v/>
      </c>
      <c r="W8" s="48" t="str">
        <f>IFERROR(VLOOKUP(W7,control!$A$3:$B$171,2, FALSE),"")</f>
        <v/>
      </c>
      <c r="X8" s="48" t="str">
        <f>IFERROR(VLOOKUP(X7,control!$A$3:$B$171,2, FALSE),"")</f>
        <v/>
      </c>
      <c r="Y8" s="48" t="str">
        <f>IFERROR(VLOOKUP(Y7,control!$A$3:$B$171,2, FALSE),"")</f>
        <v/>
      </c>
      <c r="Z8" s="48" t="str">
        <f>IFERROR(VLOOKUP(Z7,control!$A$3:$B$171,2, FALSE),"")</f>
        <v/>
      </c>
      <c r="AA8" s="48" t="str">
        <f>IFERROR(VLOOKUP(AA7,control!$A$3:$B$171,2, FALSE),"")</f>
        <v/>
      </c>
      <c r="AB8" s="49" t="str">
        <f>IFERROR(VLOOKUP(AB7,control!$A$3:$B$171,2, FALSE),"")</f>
        <v/>
      </c>
    </row>
    <row r="9" spans="2:29">
      <c r="C9" s="2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2:29">
      <c r="B10" s="43" t="s">
        <v>5</v>
      </c>
      <c r="C10" s="44" t="s">
        <v>6</v>
      </c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7" t="s">
        <v>7</v>
      </c>
    </row>
    <row r="11" spans="2:29">
      <c r="B11" s="80" t="s">
        <v>8</v>
      </c>
      <c r="C11" s="21" t="s">
        <v>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5">
        <f>SUM(D11:AB11)</f>
        <v>0</v>
      </c>
    </row>
    <row r="12" spans="2:29">
      <c r="B12" s="81"/>
      <c r="C12" s="22" t="s">
        <v>10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6">
        <f t="shared" ref="AC12:AC46" si="0">SUM(D12:AB12)</f>
        <v>0</v>
      </c>
    </row>
    <row r="13" spans="2:29">
      <c r="B13" s="81"/>
      <c r="C13" s="22" t="s">
        <v>11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6">
        <f t="shared" si="0"/>
        <v>0</v>
      </c>
    </row>
    <row r="14" spans="2:29">
      <c r="B14" s="81"/>
      <c r="C14" s="22" t="s">
        <v>12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6">
        <f t="shared" si="0"/>
        <v>0</v>
      </c>
    </row>
    <row r="15" spans="2:29">
      <c r="B15" s="81"/>
      <c r="C15" s="23" t="s">
        <v>13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6">
        <f t="shared" si="0"/>
        <v>0</v>
      </c>
    </row>
    <row r="16" spans="2:29">
      <c r="B16" s="82"/>
      <c r="C16" s="24" t="s">
        <v>13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8">
        <f t="shared" si="0"/>
        <v>0</v>
      </c>
    </row>
    <row r="17" spans="2:29">
      <c r="B17" s="80" t="s">
        <v>14</v>
      </c>
      <c r="C17" s="21" t="s">
        <v>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9">
        <f t="shared" si="0"/>
        <v>0</v>
      </c>
    </row>
    <row r="18" spans="2:29">
      <c r="B18" s="81"/>
      <c r="C18" s="22" t="s">
        <v>15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16">
        <f t="shared" si="0"/>
        <v>0</v>
      </c>
    </row>
    <row r="19" spans="2:29">
      <c r="B19" s="81"/>
      <c r="C19" s="23" t="s">
        <v>13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16">
        <f t="shared" si="0"/>
        <v>0</v>
      </c>
    </row>
    <row r="20" spans="2:29">
      <c r="B20" s="82"/>
      <c r="C20" s="24" t="s">
        <v>13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40">
        <f t="shared" si="0"/>
        <v>0</v>
      </c>
    </row>
    <row r="21" spans="2:29">
      <c r="B21" s="80" t="s">
        <v>16</v>
      </c>
      <c r="C21" s="21" t="s">
        <v>9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9">
        <f t="shared" si="0"/>
        <v>0</v>
      </c>
    </row>
    <row r="22" spans="2:29">
      <c r="B22" s="81"/>
      <c r="C22" s="22" t="s">
        <v>17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16">
        <f t="shared" ref="AC22:AC26" si="1">SUM(D22:AB22)</f>
        <v>0</v>
      </c>
    </row>
    <row r="23" spans="2:29">
      <c r="B23" s="81"/>
      <c r="C23" s="23" t="s">
        <v>13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16">
        <f>SUM(D23:AB23)</f>
        <v>0</v>
      </c>
    </row>
    <row r="24" spans="2:29">
      <c r="B24" s="82"/>
      <c r="C24" s="24" t="s">
        <v>13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2">
        <f>SUM(D24:AB24)</f>
        <v>0</v>
      </c>
    </row>
    <row r="25" spans="2:29">
      <c r="B25" s="80" t="s">
        <v>18</v>
      </c>
      <c r="C25" s="25" t="s">
        <v>19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2">
        <f t="shared" ref="AC25" si="2">SUM(D25:AB25)</f>
        <v>0</v>
      </c>
    </row>
    <row r="26" spans="2:29">
      <c r="B26" s="81"/>
      <c r="C26" s="26" t="s">
        <v>13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2">
        <f t="shared" si="1"/>
        <v>0</v>
      </c>
    </row>
    <row r="27" spans="2:29" ht="16.149999999999999">
      <c r="B27" s="81"/>
      <c r="C27" s="26" t="s">
        <v>13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5">
        <f t="shared" si="0"/>
        <v>0</v>
      </c>
    </row>
    <row r="28" spans="2:29">
      <c r="B28" s="30"/>
      <c r="C28" s="32" t="str">
        <f>+B$10&amp; " Total"</f>
        <v>Expenditure Total</v>
      </c>
      <c r="D28" s="77">
        <f t="shared" ref="D28:AB28" si="3">SUM(D11:D27)</f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  <c r="N28" s="16">
        <f t="shared" si="3"/>
        <v>0</v>
      </c>
      <c r="O28" s="16">
        <f t="shared" si="3"/>
        <v>0</v>
      </c>
      <c r="P28" s="16">
        <f t="shared" si="3"/>
        <v>0</v>
      </c>
      <c r="Q28" s="16">
        <f t="shared" si="3"/>
        <v>0</v>
      </c>
      <c r="R28" s="16">
        <f t="shared" si="3"/>
        <v>0</v>
      </c>
      <c r="S28" s="16">
        <f t="shared" si="3"/>
        <v>0</v>
      </c>
      <c r="T28" s="16">
        <f t="shared" si="3"/>
        <v>0</v>
      </c>
      <c r="U28" s="16">
        <f t="shared" si="3"/>
        <v>0</v>
      </c>
      <c r="V28" s="16">
        <f t="shared" si="3"/>
        <v>0</v>
      </c>
      <c r="W28" s="16">
        <f t="shared" si="3"/>
        <v>0</v>
      </c>
      <c r="X28" s="16">
        <f t="shared" si="3"/>
        <v>0</v>
      </c>
      <c r="Y28" s="16">
        <f t="shared" si="3"/>
        <v>0</v>
      </c>
      <c r="Z28" s="16">
        <f t="shared" si="3"/>
        <v>0</v>
      </c>
      <c r="AA28" s="16">
        <f t="shared" si="3"/>
        <v>0</v>
      </c>
      <c r="AB28" s="16">
        <f t="shared" si="3"/>
        <v>0</v>
      </c>
      <c r="AC28" s="16">
        <f t="shared" si="0"/>
        <v>0</v>
      </c>
    </row>
    <row r="29" spans="2:29">
      <c r="B29" s="3"/>
      <c r="C29" s="31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2:29">
      <c r="B30" s="44" t="s">
        <v>20</v>
      </c>
      <c r="C30" s="44" t="s">
        <v>6</v>
      </c>
      <c r="D30" s="52"/>
      <c r="E30" s="5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51"/>
    </row>
    <row r="31" spans="2:29">
      <c r="B31" s="45" t="s">
        <v>21</v>
      </c>
      <c r="C31" s="45" t="s">
        <v>22</v>
      </c>
      <c r="D31" s="73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5">
        <f t="shared" si="0"/>
        <v>0</v>
      </c>
    </row>
    <row r="32" spans="2:29">
      <c r="B32" s="80" t="s">
        <v>23</v>
      </c>
      <c r="C32" s="21" t="s">
        <v>24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2">
        <f t="shared" si="0"/>
        <v>0</v>
      </c>
    </row>
    <row r="33" spans="2:29">
      <c r="B33" s="81"/>
      <c r="C33" s="23" t="s">
        <v>25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2">
        <f t="shared" si="0"/>
        <v>0</v>
      </c>
    </row>
    <row r="34" spans="2:29">
      <c r="B34" s="82"/>
      <c r="C34" s="24" t="s">
        <v>25</v>
      </c>
      <c r="D34" s="72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40">
        <f t="shared" si="0"/>
        <v>0</v>
      </c>
    </row>
    <row r="35" spans="2:29">
      <c r="B35" s="80" t="s">
        <v>26</v>
      </c>
      <c r="C35" s="21" t="s">
        <v>27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2">
        <f t="shared" si="0"/>
        <v>0</v>
      </c>
    </row>
    <row r="36" spans="2:29">
      <c r="B36" s="81"/>
      <c r="C36" s="23" t="s">
        <v>28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2">
        <f t="shared" si="0"/>
        <v>0</v>
      </c>
    </row>
    <row r="37" spans="2:29">
      <c r="B37" s="82"/>
      <c r="C37" s="69" t="s">
        <v>28</v>
      </c>
      <c r="D37" s="72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40">
        <f t="shared" si="0"/>
        <v>0</v>
      </c>
    </row>
    <row r="38" spans="2:29" s="3" customFormat="1">
      <c r="B38" s="80" t="s">
        <v>29</v>
      </c>
      <c r="C38" s="60" t="s">
        <v>30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63">
        <f t="shared" si="0"/>
        <v>0</v>
      </c>
    </row>
    <row r="39" spans="2:29" s="3" customFormat="1">
      <c r="B39" s="81"/>
      <c r="C39" s="61" t="s">
        <v>31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63">
        <f t="shared" si="0"/>
        <v>0</v>
      </c>
    </row>
    <row r="40" spans="2:29">
      <c r="B40" s="82"/>
      <c r="C40" s="46" t="s">
        <v>32</v>
      </c>
      <c r="D40" s="72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40">
        <f t="shared" si="0"/>
        <v>0</v>
      </c>
    </row>
    <row r="41" spans="2:29">
      <c r="B41" s="80" t="s">
        <v>33</v>
      </c>
      <c r="C41" s="21" t="s">
        <v>34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2">
        <f t="shared" si="0"/>
        <v>0</v>
      </c>
    </row>
    <row r="42" spans="2:29">
      <c r="B42" s="82"/>
      <c r="C42" s="46" t="s">
        <v>35</v>
      </c>
      <c r="D42" s="72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40">
        <f t="shared" si="0"/>
        <v>0</v>
      </c>
    </row>
    <row r="43" spans="2:29">
      <c r="B43" s="80" t="s">
        <v>18</v>
      </c>
      <c r="C43" s="25" t="s">
        <v>19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2">
        <f>SUM(D43:AB43)</f>
        <v>0</v>
      </c>
    </row>
    <row r="44" spans="2:29">
      <c r="B44" s="81"/>
      <c r="C44" s="26" t="s">
        <v>13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2">
        <f>SUM(D44:AB44)</f>
        <v>0</v>
      </c>
    </row>
    <row r="45" spans="2:29" ht="16.149999999999999">
      <c r="B45" s="82"/>
      <c r="C45" s="69" t="s">
        <v>13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15">
        <f>SUM(D45:AB45)</f>
        <v>0</v>
      </c>
    </row>
    <row r="46" spans="2:29">
      <c r="B46" s="67"/>
      <c r="C46" s="68" t="str">
        <f>+B$30&amp; " Total"</f>
        <v>Revenue Total</v>
      </c>
      <c r="D46" s="66">
        <f t="shared" ref="D46:AB46" si="4">SUM(D31:D45)</f>
        <v>0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0</v>
      </c>
      <c r="I46" s="66">
        <f t="shared" si="4"/>
        <v>0</v>
      </c>
      <c r="J46" s="66">
        <f t="shared" si="4"/>
        <v>0</v>
      </c>
      <c r="K46" s="66">
        <f t="shared" si="4"/>
        <v>0</v>
      </c>
      <c r="L46" s="66">
        <f t="shared" si="4"/>
        <v>0</v>
      </c>
      <c r="M46" s="66">
        <f t="shared" si="4"/>
        <v>0</v>
      </c>
      <c r="N46" s="66">
        <f t="shared" si="4"/>
        <v>0</v>
      </c>
      <c r="O46" s="66">
        <f t="shared" si="4"/>
        <v>0</v>
      </c>
      <c r="P46" s="66">
        <f t="shared" si="4"/>
        <v>0</v>
      </c>
      <c r="Q46" s="66">
        <f t="shared" si="4"/>
        <v>0</v>
      </c>
      <c r="R46" s="66">
        <f t="shared" si="4"/>
        <v>0</v>
      </c>
      <c r="S46" s="66">
        <f t="shared" si="4"/>
        <v>0</v>
      </c>
      <c r="T46" s="66">
        <f t="shared" si="4"/>
        <v>0</v>
      </c>
      <c r="U46" s="66">
        <f t="shared" si="4"/>
        <v>0</v>
      </c>
      <c r="V46" s="66">
        <f t="shared" si="4"/>
        <v>0</v>
      </c>
      <c r="W46" s="66">
        <f t="shared" si="4"/>
        <v>0</v>
      </c>
      <c r="X46" s="66">
        <f t="shared" si="4"/>
        <v>0</v>
      </c>
      <c r="Y46" s="66">
        <f t="shared" si="4"/>
        <v>0</v>
      </c>
      <c r="Z46" s="66">
        <f t="shared" si="4"/>
        <v>0</v>
      </c>
      <c r="AA46" s="66">
        <f t="shared" si="4"/>
        <v>0</v>
      </c>
      <c r="AB46" s="66">
        <f t="shared" si="4"/>
        <v>0</v>
      </c>
      <c r="AC46" s="12">
        <f t="shared" si="0"/>
        <v>0</v>
      </c>
    </row>
    <row r="48" spans="2:29">
      <c r="C48" s="14" t="str">
        <f>+B$10&amp; " (Vehicle Operations) - Total"</f>
        <v>Expenditure (Vehicle Operations) - Total</v>
      </c>
      <c r="D48" s="12">
        <f>+D11+D12+D13+D14+D15+D16</f>
        <v>0</v>
      </c>
      <c r="E48" s="12">
        <f t="shared" ref="E48:AC48" si="5">+E11+E12+E13+E14+E15+E16</f>
        <v>0</v>
      </c>
      <c r="F48" s="12">
        <f t="shared" si="5"/>
        <v>0</v>
      </c>
      <c r="G48" s="12">
        <f t="shared" si="5"/>
        <v>0</v>
      </c>
      <c r="H48" s="12">
        <f t="shared" si="5"/>
        <v>0</v>
      </c>
      <c r="I48" s="12">
        <f t="shared" si="5"/>
        <v>0</v>
      </c>
      <c r="J48" s="12">
        <f t="shared" si="5"/>
        <v>0</v>
      </c>
      <c r="K48" s="12">
        <f t="shared" si="5"/>
        <v>0</v>
      </c>
      <c r="L48" s="12">
        <f t="shared" si="5"/>
        <v>0</v>
      </c>
      <c r="M48" s="12">
        <f t="shared" si="5"/>
        <v>0</v>
      </c>
      <c r="N48" s="12">
        <f t="shared" si="5"/>
        <v>0</v>
      </c>
      <c r="O48" s="12">
        <f t="shared" si="5"/>
        <v>0</v>
      </c>
      <c r="P48" s="12">
        <f t="shared" si="5"/>
        <v>0</v>
      </c>
      <c r="Q48" s="12">
        <f t="shared" si="5"/>
        <v>0</v>
      </c>
      <c r="R48" s="12">
        <f t="shared" si="5"/>
        <v>0</v>
      </c>
      <c r="S48" s="12">
        <f t="shared" si="5"/>
        <v>0</v>
      </c>
      <c r="T48" s="12">
        <f t="shared" si="5"/>
        <v>0</v>
      </c>
      <c r="U48" s="12">
        <f t="shared" si="5"/>
        <v>0</v>
      </c>
      <c r="V48" s="12">
        <f t="shared" si="5"/>
        <v>0</v>
      </c>
      <c r="W48" s="12">
        <f t="shared" si="5"/>
        <v>0</v>
      </c>
      <c r="X48" s="12">
        <f t="shared" si="5"/>
        <v>0</v>
      </c>
      <c r="Y48" s="12">
        <f t="shared" si="5"/>
        <v>0</v>
      </c>
      <c r="Z48" s="12">
        <f t="shared" si="5"/>
        <v>0</v>
      </c>
      <c r="AA48" s="12">
        <f t="shared" si="5"/>
        <v>0</v>
      </c>
      <c r="AB48" s="12">
        <f t="shared" si="5"/>
        <v>0</v>
      </c>
      <c r="AC48" s="12">
        <f t="shared" si="5"/>
        <v>0</v>
      </c>
    </row>
    <row r="49" spans="2:29">
      <c r="C49" s="14" t="str">
        <f>+B$10&amp; " (Vehicle Maintenance) - Total"</f>
        <v>Expenditure (Vehicle Maintenance) - Total</v>
      </c>
      <c r="D49" s="12">
        <f>+D17+D18+D19+D20</f>
        <v>0</v>
      </c>
      <c r="E49" s="12">
        <f t="shared" ref="E49:AC49" si="6">+E17+E18+E19+E20</f>
        <v>0</v>
      </c>
      <c r="F49" s="12">
        <f t="shared" si="6"/>
        <v>0</v>
      </c>
      <c r="G49" s="12">
        <f t="shared" si="6"/>
        <v>0</v>
      </c>
      <c r="H49" s="12">
        <f t="shared" si="6"/>
        <v>0</v>
      </c>
      <c r="I49" s="12">
        <f t="shared" si="6"/>
        <v>0</v>
      </c>
      <c r="J49" s="12">
        <f t="shared" si="6"/>
        <v>0</v>
      </c>
      <c r="K49" s="12">
        <f t="shared" si="6"/>
        <v>0</v>
      </c>
      <c r="L49" s="12">
        <f t="shared" si="6"/>
        <v>0</v>
      </c>
      <c r="M49" s="12">
        <f t="shared" si="6"/>
        <v>0</v>
      </c>
      <c r="N49" s="12">
        <f t="shared" si="6"/>
        <v>0</v>
      </c>
      <c r="O49" s="12">
        <f t="shared" si="6"/>
        <v>0</v>
      </c>
      <c r="P49" s="12">
        <f t="shared" si="6"/>
        <v>0</v>
      </c>
      <c r="Q49" s="12">
        <f t="shared" si="6"/>
        <v>0</v>
      </c>
      <c r="R49" s="12">
        <f t="shared" si="6"/>
        <v>0</v>
      </c>
      <c r="S49" s="12">
        <f t="shared" si="6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2">
        <f t="shared" si="6"/>
        <v>0</v>
      </c>
      <c r="X49" s="12">
        <f t="shared" si="6"/>
        <v>0</v>
      </c>
      <c r="Y49" s="12">
        <f t="shared" si="6"/>
        <v>0</v>
      </c>
      <c r="Z49" s="12">
        <f t="shared" si="6"/>
        <v>0</v>
      </c>
      <c r="AA49" s="12">
        <f t="shared" si="6"/>
        <v>0</v>
      </c>
      <c r="AB49" s="12">
        <f t="shared" si="6"/>
        <v>0</v>
      </c>
      <c r="AC49" s="12">
        <f t="shared" si="6"/>
        <v>0</v>
      </c>
    </row>
    <row r="50" spans="2:29">
      <c r="C50" s="14" t="str">
        <f>+B$10&amp; " (Administration) - Total"</f>
        <v>Expenditure (Administration) - Total</v>
      </c>
      <c r="D50" s="13">
        <f>+D21+D22+D23+D24</f>
        <v>0</v>
      </c>
      <c r="E50" s="13">
        <f t="shared" ref="E50:AC50" si="7">+E21+E22+E23+E24</f>
        <v>0</v>
      </c>
      <c r="F50" s="13">
        <f t="shared" si="7"/>
        <v>0</v>
      </c>
      <c r="G50" s="13">
        <f t="shared" si="7"/>
        <v>0</v>
      </c>
      <c r="H50" s="13">
        <f t="shared" si="7"/>
        <v>0</v>
      </c>
      <c r="I50" s="13">
        <f t="shared" si="7"/>
        <v>0</v>
      </c>
      <c r="J50" s="13">
        <f t="shared" si="7"/>
        <v>0</v>
      </c>
      <c r="K50" s="13">
        <f t="shared" si="7"/>
        <v>0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13">
        <f t="shared" si="7"/>
        <v>0</v>
      </c>
      <c r="P50" s="13">
        <f t="shared" si="7"/>
        <v>0</v>
      </c>
      <c r="Q50" s="13">
        <f t="shared" si="7"/>
        <v>0</v>
      </c>
      <c r="R50" s="13">
        <f t="shared" si="7"/>
        <v>0</v>
      </c>
      <c r="S50" s="13">
        <f t="shared" si="7"/>
        <v>0</v>
      </c>
      <c r="T50" s="13">
        <f t="shared" si="7"/>
        <v>0</v>
      </c>
      <c r="U50" s="13">
        <f t="shared" si="7"/>
        <v>0</v>
      </c>
      <c r="V50" s="13">
        <f t="shared" si="7"/>
        <v>0</v>
      </c>
      <c r="W50" s="13">
        <f t="shared" si="7"/>
        <v>0</v>
      </c>
      <c r="X50" s="13">
        <f t="shared" si="7"/>
        <v>0</v>
      </c>
      <c r="Y50" s="13">
        <f t="shared" si="7"/>
        <v>0</v>
      </c>
      <c r="Z50" s="13">
        <f t="shared" si="7"/>
        <v>0</v>
      </c>
      <c r="AA50" s="13">
        <f t="shared" si="7"/>
        <v>0</v>
      </c>
      <c r="AB50" s="13">
        <f t="shared" si="7"/>
        <v>0</v>
      </c>
      <c r="AC50" s="13">
        <f t="shared" si="7"/>
        <v>0</v>
      </c>
    </row>
    <row r="51" spans="2:29" ht="16.149999999999999">
      <c r="C51" s="14" t="str">
        <f>+B$10&amp; " (In-Kind) - Total"</f>
        <v>Expenditure (In-Kind) - Total</v>
      </c>
      <c r="D51" s="15">
        <f>+D25+D26+D27</f>
        <v>0</v>
      </c>
      <c r="E51" s="15">
        <f t="shared" ref="E51:AC51" si="8">+E25+E26+E27</f>
        <v>0</v>
      </c>
      <c r="F51" s="15">
        <f t="shared" si="8"/>
        <v>0</v>
      </c>
      <c r="G51" s="15">
        <f t="shared" si="8"/>
        <v>0</v>
      </c>
      <c r="H51" s="15">
        <f t="shared" si="8"/>
        <v>0</v>
      </c>
      <c r="I51" s="15">
        <f t="shared" si="8"/>
        <v>0</v>
      </c>
      <c r="J51" s="15">
        <f t="shared" si="8"/>
        <v>0</v>
      </c>
      <c r="K51" s="15">
        <f t="shared" si="8"/>
        <v>0</v>
      </c>
      <c r="L51" s="15">
        <f t="shared" si="8"/>
        <v>0</v>
      </c>
      <c r="M51" s="15">
        <f t="shared" si="8"/>
        <v>0</v>
      </c>
      <c r="N51" s="15">
        <f t="shared" si="8"/>
        <v>0</v>
      </c>
      <c r="O51" s="15">
        <f t="shared" si="8"/>
        <v>0</v>
      </c>
      <c r="P51" s="15">
        <f t="shared" si="8"/>
        <v>0</v>
      </c>
      <c r="Q51" s="15">
        <f t="shared" si="8"/>
        <v>0</v>
      </c>
      <c r="R51" s="15">
        <f t="shared" si="8"/>
        <v>0</v>
      </c>
      <c r="S51" s="15">
        <f t="shared" si="8"/>
        <v>0</v>
      </c>
      <c r="T51" s="15">
        <f t="shared" si="8"/>
        <v>0</v>
      </c>
      <c r="U51" s="15">
        <f t="shared" si="8"/>
        <v>0</v>
      </c>
      <c r="V51" s="15">
        <f t="shared" si="8"/>
        <v>0</v>
      </c>
      <c r="W51" s="15">
        <f t="shared" si="8"/>
        <v>0</v>
      </c>
      <c r="X51" s="15">
        <f t="shared" si="8"/>
        <v>0</v>
      </c>
      <c r="Y51" s="15">
        <f t="shared" si="8"/>
        <v>0</v>
      </c>
      <c r="Z51" s="15">
        <f t="shared" si="8"/>
        <v>0</v>
      </c>
      <c r="AA51" s="15">
        <f t="shared" si="8"/>
        <v>0</v>
      </c>
      <c r="AB51" s="15">
        <f t="shared" si="8"/>
        <v>0</v>
      </c>
      <c r="AC51" s="15">
        <f t="shared" si="8"/>
        <v>0</v>
      </c>
    </row>
    <row r="52" spans="2:29">
      <c r="C52" s="14" t="str">
        <f>+B$10&amp; " - Total"</f>
        <v>Expenditure - Total</v>
      </c>
      <c r="D52" s="13">
        <f>SUM(D48:D51)</f>
        <v>0</v>
      </c>
      <c r="E52" s="13">
        <f t="shared" ref="E52:AC52" si="9">SUM(E48:E51)</f>
        <v>0</v>
      </c>
      <c r="F52" s="13">
        <f t="shared" si="9"/>
        <v>0</v>
      </c>
      <c r="G52" s="13">
        <f t="shared" si="9"/>
        <v>0</v>
      </c>
      <c r="H52" s="13">
        <f t="shared" si="9"/>
        <v>0</v>
      </c>
      <c r="I52" s="13">
        <f t="shared" si="9"/>
        <v>0</v>
      </c>
      <c r="J52" s="13">
        <f t="shared" si="9"/>
        <v>0</v>
      </c>
      <c r="K52" s="13">
        <f t="shared" si="9"/>
        <v>0</v>
      </c>
      <c r="L52" s="13">
        <f t="shared" si="9"/>
        <v>0</v>
      </c>
      <c r="M52" s="13">
        <f t="shared" si="9"/>
        <v>0</v>
      </c>
      <c r="N52" s="13">
        <f t="shared" si="9"/>
        <v>0</v>
      </c>
      <c r="O52" s="13">
        <f t="shared" si="9"/>
        <v>0</v>
      </c>
      <c r="P52" s="13">
        <f t="shared" si="9"/>
        <v>0</v>
      </c>
      <c r="Q52" s="13">
        <f t="shared" si="9"/>
        <v>0</v>
      </c>
      <c r="R52" s="13">
        <f t="shared" si="9"/>
        <v>0</v>
      </c>
      <c r="S52" s="13">
        <f t="shared" si="9"/>
        <v>0</v>
      </c>
      <c r="T52" s="13">
        <f t="shared" si="9"/>
        <v>0</v>
      </c>
      <c r="U52" s="13">
        <f t="shared" si="9"/>
        <v>0</v>
      </c>
      <c r="V52" s="13">
        <f t="shared" si="9"/>
        <v>0</v>
      </c>
      <c r="W52" s="13">
        <f t="shared" si="9"/>
        <v>0</v>
      </c>
      <c r="X52" s="13">
        <f t="shared" si="9"/>
        <v>0</v>
      </c>
      <c r="Y52" s="13">
        <f t="shared" si="9"/>
        <v>0</v>
      </c>
      <c r="Z52" s="13">
        <f t="shared" si="9"/>
        <v>0</v>
      </c>
      <c r="AA52" s="13">
        <f t="shared" si="9"/>
        <v>0</v>
      </c>
      <c r="AB52" s="13">
        <f t="shared" si="9"/>
        <v>0</v>
      </c>
      <c r="AC52" s="13">
        <f t="shared" si="9"/>
        <v>0</v>
      </c>
    </row>
    <row r="53" spans="2:29"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2:29">
      <c r="C54" s="14" t="str">
        <f>+B$30&amp; " Government (Local) - Total"</f>
        <v>Revenue Government (Local) - Total</v>
      </c>
      <c r="D54" s="13">
        <f>+D31</f>
        <v>0</v>
      </c>
      <c r="E54" s="13">
        <f t="shared" ref="E54:AC54" si="10">+E31</f>
        <v>0</v>
      </c>
      <c r="F54" s="13">
        <f t="shared" si="10"/>
        <v>0</v>
      </c>
      <c r="G54" s="13">
        <f t="shared" si="10"/>
        <v>0</v>
      </c>
      <c r="H54" s="13">
        <f t="shared" si="10"/>
        <v>0</v>
      </c>
      <c r="I54" s="13">
        <f t="shared" si="10"/>
        <v>0</v>
      </c>
      <c r="J54" s="13">
        <f t="shared" si="10"/>
        <v>0</v>
      </c>
      <c r="K54" s="13">
        <f t="shared" si="10"/>
        <v>0</v>
      </c>
      <c r="L54" s="13">
        <f t="shared" si="10"/>
        <v>0</v>
      </c>
      <c r="M54" s="13">
        <f t="shared" si="10"/>
        <v>0</v>
      </c>
      <c r="N54" s="13">
        <f t="shared" si="10"/>
        <v>0</v>
      </c>
      <c r="O54" s="13">
        <f t="shared" si="10"/>
        <v>0</v>
      </c>
      <c r="P54" s="13">
        <f t="shared" si="10"/>
        <v>0</v>
      </c>
      <c r="Q54" s="13">
        <f t="shared" si="10"/>
        <v>0</v>
      </c>
      <c r="R54" s="13">
        <f t="shared" si="10"/>
        <v>0</v>
      </c>
      <c r="S54" s="13">
        <f t="shared" si="10"/>
        <v>0</v>
      </c>
      <c r="T54" s="13">
        <f t="shared" si="10"/>
        <v>0</v>
      </c>
      <c r="U54" s="13">
        <f t="shared" si="10"/>
        <v>0</v>
      </c>
      <c r="V54" s="13">
        <f t="shared" si="10"/>
        <v>0</v>
      </c>
      <c r="W54" s="13">
        <f t="shared" si="10"/>
        <v>0</v>
      </c>
      <c r="X54" s="13">
        <f t="shared" si="10"/>
        <v>0</v>
      </c>
      <c r="Y54" s="13">
        <f t="shared" si="10"/>
        <v>0</v>
      </c>
      <c r="Z54" s="13">
        <f t="shared" si="10"/>
        <v>0</v>
      </c>
      <c r="AA54" s="13">
        <f t="shared" si="10"/>
        <v>0</v>
      </c>
      <c r="AB54" s="13">
        <f t="shared" si="10"/>
        <v>0</v>
      </c>
      <c r="AC54" s="13">
        <f t="shared" si="10"/>
        <v>0</v>
      </c>
    </row>
    <row r="55" spans="2:29">
      <c r="C55" s="14" t="str">
        <f>+B$30&amp; " Government (Federal) - Total"</f>
        <v>Revenue Government (Federal) - Total</v>
      </c>
      <c r="D55" s="13">
        <f>+D32+D33+D34</f>
        <v>0</v>
      </c>
      <c r="E55" s="13">
        <f t="shared" ref="E55:AC55" si="11">+E32+E33+E34</f>
        <v>0</v>
      </c>
      <c r="F55" s="13">
        <f t="shared" si="11"/>
        <v>0</v>
      </c>
      <c r="G55" s="13">
        <f t="shared" si="11"/>
        <v>0</v>
      </c>
      <c r="H55" s="13">
        <f t="shared" si="11"/>
        <v>0</v>
      </c>
      <c r="I55" s="13">
        <f t="shared" si="11"/>
        <v>0</v>
      </c>
      <c r="J55" s="13">
        <f t="shared" si="11"/>
        <v>0</v>
      </c>
      <c r="K55" s="13">
        <f t="shared" si="11"/>
        <v>0</v>
      </c>
      <c r="L55" s="13">
        <f t="shared" si="11"/>
        <v>0</v>
      </c>
      <c r="M55" s="13">
        <f t="shared" si="11"/>
        <v>0</v>
      </c>
      <c r="N55" s="13">
        <f t="shared" si="11"/>
        <v>0</v>
      </c>
      <c r="O55" s="13">
        <f t="shared" si="11"/>
        <v>0</v>
      </c>
      <c r="P55" s="13">
        <f t="shared" si="11"/>
        <v>0</v>
      </c>
      <c r="Q55" s="13">
        <f t="shared" si="11"/>
        <v>0</v>
      </c>
      <c r="R55" s="13">
        <f t="shared" si="11"/>
        <v>0</v>
      </c>
      <c r="S55" s="13">
        <f t="shared" si="11"/>
        <v>0</v>
      </c>
      <c r="T55" s="13">
        <f t="shared" si="11"/>
        <v>0</v>
      </c>
      <c r="U55" s="13">
        <f t="shared" si="11"/>
        <v>0</v>
      </c>
      <c r="V55" s="13">
        <f t="shared" si="11"/>
        <v>0</v>
      </c>
      <c r="W55" s="13">
        <f t="shared" si="11"/>
        <v>0</v>
      </c>
      <c r="X55" s="13">
        <f t="shared" si="11"/>
        <v>0</v>
      </c>
      <c r="Y55" s="13">
        <f t="shared" si="11"/>
        <v>0</v>
      </c>
      <c r="Z55" s="13">
        <f t="shared" si="11"/>
        <v>0</v>
      </c>
      <c r="AA55" s="13">
        <f t="shared" si="11"/>
        <v>0</v>
      </c>
      <c r="AB55" s="13">
        <f t="shared" si="11"/>
        <v>0</v>
      </c>
      <c r="AC55" s="13">
        <f t="shared" si="11"/>
        <v>0</v>
      </c>
    </row>
    <row r="56" spans="2:29">
      <c r="C56" s="14" t="str">
        <f>+B$30&amp; " Government (State) - Total"</f>
        <v>Revenue Government (State) - Total</v>
      </c>
      <c r="D56" s="13">
        <f>+D35+D36+D37</f>
        <v>0</v>
      </c>
      <c r="E56" s="13">
        <f t="shared" ref="E56:AC56" si="12">+E35+E36+E37</f>
        <v>0</v>
      </c>
      <c r="F56" s="13">
        <f t="shared" si="12"/>
        <v>0</v>
      </c>
      <c r="G56" s="13">
        <f t="shared" si="12"/>
        <v>0</v>
      </c>
      <c r="H56" s="13">
        <f t="shared" si="12"/>
        <v>0</v>
      </c>
      <c r="I56" s="13">
        <f t="shared" si="12"/>
        <v>0</v>
      </c>
      <c r="J56" s="13">
        <f t="shared" si="12"/>
        <v>0</v>
      </c>
      <c r="K56" s="13">
        <f t="shared" si="12"/>
        <v>0</v>
      </c>
      <c r="L56" s="13">
        <f t="shared" si="12"/>
        <v>0</v>
      </c>
      <c r="M56" s="13">
        <f t="shared" si="12"/>
        <v>0</v>
      </c>
      <c r="N56" s="13">
        <f t="shared" si="12"/>
        <v>0</v>
      </c>
      <c r="O56" s="13">
        <f t="shared" si="12"/>
        <v>0</v>
      </c>
      <c r="P56" s="13">
        <f t="shared" si="12"/>
        <v>0</v>
      </c>
      <c r="Q56" s="13">
        <f t="shared" si="12"/>
        <v>0</v>
      </c>
      <c r="R56" s="13">
        <f t="shared" si="12"/>
        <v>0</v>
      </c>
      <c r="S56" s="13">
        <f t="shared" si="12"/>
        <v>0</v>
      </c>
      <c r="T56" s="13">
        <f t="shared" si="12"/>
        <v>0</v>
      </c>
      <c r="U56" s="13">
        <f t="shared" si="12"/>
        <v>0</v>
      </c>
      <c r="V56" s="13">
        <f t="shared" si="12"/>
        <v>0</v>
      </c>
      <c r="W56" s="13">
        <f t="shared" si="12"/>
        <v>0</v>
      </c>
      <c r="X56" s="13">
        <f t="shared" si="12"/>
        <v>0</v>
      </c>
      <c r="Y56" s="13">
        <f t="shared" si="12"/>
        <v>0</v>
      </c>
      <c r="Z56" s="13">
        <f t="shared" si="12"/>
        <v>0</v>
      </c>
      <c r="AA56" s="13">
        <f t="shared" si="12"/>
        <v>0</v>
      </c>
      <c r="AB56" s="13">
        <f t="shared" si="12"/>
        <v>0</v>
      </c>
      <c r="AC56" s="13">
        <f t="shared" si="12"/>
        <v>0</v>
      </c>
    </row>
    <row r="57" spans="2:29">
      <c r="C57" s="62" t="str">
        <f>+B$30&amp; " "&amp; +B$38&amp; " Funds Applying For - Total"</f>
        <v>Revenue Government (MGP) Funds Applying For - Total</v>
      </c>
      <c r="D57" s="63">
        <f>D38+D39</f>
        <v>0</v>
      </c>
      <c r="E57" s="63">
        <f t="shared" ref="E57:AB57" si="13">E38+E39</f>
        <v>0</v>
      </c>
      <c r="F57" s="63">
        <f t="shared" si="13"/>
        <v>0</v>
      </c>
      <c r="G57" s="63">
        <f t="shared" si="13"/>
        <v>0</v>
      </c>
      <c r="H57" s="63">
        <f t="shared" si="13"/>
        <v>0</v>
      </c>
      <c r="I57" s="63">
        <f t="shared" si="13"/>
        <v>0</v>
      </c>
      <c r="J57" s="63">
        <f t="shared" si="13"/>
        <v>0</v>
      </c>
      <c r="K57" s="63">
        <f t="shared" si="13"/>
        <v>0</v>
      </c>
      <c r="L57" s="63">
        <f t="shared" si="13"/>
        <v>0</v>
      </c>
      <c r="M57" s="63">
        <f t="shared" si="13"/>
        <v>0</v>
      </c>
      <c r="N57" s="63">
        <f t="shared" si="13"/>
        <v>0</v>
      </c>
      <c r="O57" s="63">
        <f t="shared" si="13"/>
        <v>0</v>
      </c>
      <c r="P57" s="63">
        <f t="shared" si="13"/>
        <v>0</v>
      </c>
      <c r="Q57" s="63">
        <f t="shared" si="13"/>
        <v>0</v>
      </c>
      <c r="R57" s="63">
        <f t="shared" si="13"/>
        <v>0</v>
      </c>
      <c r="S57" s="63">
        <f t="shared" si="13"/>
        <v>0</v>
      </c>
      <c r="T57" s="63">
        <f t="shared" si="13"/>
        <v>0</v>
      </c>
      <c r="U57" s="63">
        <f t="shared" si="13"/>
        <v>0</v>
      </c>
      <c r="V57" s="63">
        <f t="shared" si="13"/>
        <v>0</v>
      </c>
      <c r="W57" s="63">
        <f t="shared" si="13"/>
        <v>0</v>
      </c>
      <c r="X57" s="63">
        <f t="shared" si="13"/>
        <v>0</v>
      </c>
      <c r="Y57" s="63">
        <f t="shared" si="13"/>
        <v>0</v>
      </c>
      <c r="Z57" s="63">
        <f t="shared" si="13"/>
        <v>0</v>
      </c>
      <c r="AA57" s="63">
        <f t="shared" si="13"/>
        <v>0</v>
      </c>
      <c r="AB57" s="63">
        <f t="shared" si="13"/>
        <v>0</v>
      </c>
      <c r="AC57" s="63">
        <f>AC38+AC39</f>
        <v>0</v>
      </c>
    </row>
    <row r="58" spans="2:29">
      <c r="C58" s="64" t="str">
        <f>+B$30&amp; " "&amp; +B$38&amp; " Funds Unspent (projected as of June 30, 2023) - Total"</f>
        <v>Revenue Government (MGP) Funds Unspent (projected as of June 30, 2023) - Total</v>
      </c>
      <c r="D58" s="65">
        <f>D40</f>
        <v>0</v>
      </c>
      <c r="E58" s="65">
        <f t="shared" ref="E58:AB58" si="14">E40</f>
        <v>0</v>
      </c>
      <c r="F58" s="65">
        <f t="shared" si="14"/>
        <v>0</v>
      </c>
      <c r="G58" s="65">
        <f t="shared" si="14"/>
        <v>0</v>
      </c>
      <c r="H58" s="65">
        <f t="shared" si="14"/>
        <v>0</v>
      </c>
      <c r="I58" s="65">
        <f t="shared" si="14"/>
        <v>0</v>
      </c>
      <c r="J58" s="65">
        <f t="shared" si="14"/>
        <v>0</v>
      </c>
      <c r="K58" s="65">
        <f t="shared" si="14"/>
        <v>0</v>
      </c>
      <c r="L58" s="65">
        <f t="shared" si="14"/>
        <v>0</v>
      </c>
      <c r="M58" s="65">
        <f t="shared" si="14"/>
        <v>0</v>
      </c>
      <c r="N58" s="65">
        <f t="shared" si="14"/>
        <v>0</v>
      </c>
      <c r="O58" s="65">
        <f t="shared" si="14"/>
        <v>0</v>
      </c>
      <c r="P58" s="65">
        <f t="shared" si="14"/>
        <v>0</v>
      </c>
      <c r="Q58" s="65">
        <f t="shared" si="14"/>
        <v>0</v>
      </c>
      <c r="R58" s="65">
        <f t="shared" si="14"/>
        <v>0</v>
      </c>
      <c r="S58" s="65">
        <f t="shared" si="14"/>
        <v>0</v>
      </c>
      <c r="T58" s="65">
        <f t="shared" si="14"/>
        <v>0</v>
      </c>
      <c r="U58" s="65">
        <f t="shared" si="14"/>
        <v>0</v>
      </c>
      <c r="V58" s="65">
        <f t="shared" si="14"/>
        <v>0</v>
      </c>
      <c r="W58" s="65">
        <f t="shared" si="14"/>
        <v>0</v>
      </c>
      <c r="X58" s="65">
        <f t="shared" si="14"/>
        <v>0</v>
      </c>
      <c r="Y58" s="65">
        <f t="shared" si="14"/>
        <v>0</v>
      </c>
      <c r="Z58" s="65">
        <f t="shared" si="14"/>
        <v>0</v>
      </c>
      <c r="AA58" s="65">
        <f t="shared" si="14"/>
        <v>0</v>
      </c>
      <c r="AB58" s="65">
        <f t="shared" si="14"/>
        <v>0</v>
      </c>
      <c r="AC58" s="13">
        <f>AC40</f>
        <v>0</v>
      </c>
    </row>
    <row r="59" spans="2:29">
      <c r="C59" s="14" t="str">
        <f>+B$30&amp; " (Cash) - Total"</f>
        <v>Revenue (Cash) - Total</v>
      </c>
      <c r="D59" s="13">
        <f>+D41+D42</f>
        <v>0</v>
      </c>
      <c r="E59" s="13">
        <f t="shared" ref="E59:AC59" si="15">+E41+E42</f>
        <v>0</v>
      </c>
      <c r="F59" s="13">
        <f t="shared" si="15"/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 t="shared" si="15"/>
        <v>0</v>
      </c>
      <c r="N59" s="13">
        <f t="shared" si="15"/>
        <v>0</v>
      </c>
      <c r="O59" s="13">
        <f t="shared" si="15"/>
        <v>0</v>
      </c>
      <c r="P59" s="13">
        <f t="shared" si="15"/>
        <v>0</v>
      </c>
      <c r="Q59" s="13">
        <f t="shared" si="15"/>
        <v>0</v>
      </c>
      <c r="R59" s="13">
        <f t="shared" si="15"/>
        <v>0</v>
      </c>
      <c r="S59" s="13">
        <f t="shared" si="15"/>
        <v>0</v>
      </c>
      <c r="T59" s="13">
        <f t="shared" si="15"/>
        <v>0</v>
      </c>
      <c r="U59" s="13">
        <f t="shared" si="15"/>
        <v>0</v>
      </c>
      <c r="V59" s="13">
        <f t="shared" si="15"/>
        <v>0</v>
      </c>
      <c r="W59" s="13">
        <f t="shared" si="15"/>
        <v>0</v>
      </c>
      <c r="X59" s="13">
        <f t="shared" si="15"/>
        <v>0</v>
      </c>
      <c r="Y59" s="13">
        <f t="shared" si="15"/>
        <v>0</v>
      </c>
      <c r="Z59" s="13">
        <f t="shared" si="15"/>
        <v>0</v>
      </c>
      <c r="AA59" s="13">
        <f t="shared" si="15"/>
        <v>0</v>
      </c>
      <c r="AB59" s="13">
        <f t="shared" si="15"/>
        <v>0</v>
      </c>
      <c r="AC59" s="13">
        <f t="shared" si="15"/>
        <v>0</v>
      </c>
    </row>
    <row r="60" spans="2:29" ht="16.149999999999999">
      <c r="C60" s="14" t="str">
        <f>+B$30&amp; " (In-Kind) - Total"</f>
        <v>Revenue (In-Kind) - Total</v>
      </c>
      <c r="D60" s="15">
        <f>+D43+D44+D45</f>
        <v>0</v>
      </c>
      <c r="E60" s="15">
        <f t="shared" ref="E60:AC60" si="16">+E43+E44+E45</f>
        <v>0</v>
      </c>
      <c r="F60" s="15">
        <f t="shared" si="16"/>
        <v>0</v>
      </c>
      <c r="G60" s="15">
        <f t="shared" si="16"/>
        <v>0</v>
      </c>
      <c r="H60" s="15">
        <f t="shared" si="16"/>
        <v>0</v>
      </c>
      <c r="I60" s="15">
        <f t="shared" si="16"/>
        <v>0</v>
      </c>
      <c r="J60" s="15">
        <f t="shared" si="16"/>
        <v>0</v>
      </c>
      <c r="K60" s="15">
        <f t="shared" si="16"/>
        <v>0</v>
      </c>
      <c r="L60" s="15">
        <f t="shared" si="16"/>
        <v>0</v>
      </c>
      <c r="M60" s="15">
        <f t="shared" si="16"/>
        <v>0</v>
      </c>
      <c r="N60" s="15">
        <f t="shared" si="16"/>
        <v>0</v>
      </c>
      <c r="O60" s="15">
        <f t="shared" si="16"/>
        <v>0</v>
      </c>
      <c r="P60" s="15">
        <f t="shared" si="16"/>
        <v>0</v>
      </c>
      <c r="Q60" s="15">
        <f t="shared" si="16"/>
        <v>0</v>
      </c>
      <c r="R60" s="15">
        <f t="shared" si="16"/>
        <v>0</v>
      </c>
      <c r="S60" s="15">
        <f t="shared" si="16"/>
        <v>0</v>
      </c>
      <c r="T60" s="15">
        <f t="shared" si="16"/>
        <v>0</v>
      </c>
      <c r="U60" s="15">
        <f t="shared" si="16"/>
        <v>0</v>
      </c>
      <c r="V60" s="15">
        <f t="shared" si="16"/>
        <v>0</v>
      </c>
      <c r="W60" s="15">
        <f t="shared" si="16"/>
        <v>0</v>
      </c>
      <c r="X60" s="15">
        <f t="shared" si="16"/>
        <v>0</v>
      </c>
      <c r="Y60" s="15">
        <f t="shared" si="16"/>
        <v>0</v>
      </c>
      <c r="Z60" s="15">
        <f t="shared" si="16"/>
        <v>0</v>
      </c>
      <c r="AA60" s="15">
        <f t="shared" si="16"/>
        <v>0</v>
      </c>
      <c r="AB60" s="15">
        <f t="shared" si="16"/>
        <v>0</v>
      </c>
      <c r="AC60" s="15">
        <f t="shared" si="16"/>
        <v>0</v>
      </c>
    </row>
    <row r="61" spans="2:29">
      <c r="C61" s="14" t="str">
        <f>+B$30&amp; " - Total"</f>
        <v>Revenue - Total</v>
      </c>
      <c r="D61" s="13">
        <f>SUM(D54:D60)</f>
        <v>0</v>
      </c>
      <c r="E61" s="13">
        <f t="shared" ref="E61:AC61" si="17">SUM(E54:E60)</f>
        <v>0</v>
      </c>
      <c r="F61" s="13">
        <f t="shared" si="17"/>
        <v>0</v>
      </c>
      <c r="G61" s="13">
        <f t="shared" si="17"/>
        <v>0</v>
      </c>
      <c r="H61" s="13">
        <f t="shared" si="17"/>
        <v>0</v>
      </c>
      <c r="I61" s="13">
        <f t="shared" si="17"/>
        <v>0</v>
      </c>
      <c r="J61" s="13">
        <f t="shared" si="17"/>
        <v>0</v>
      </c>
      <c r="K61" s="13">
        <f t="shared" si="17"/>
        <v>0</v>
      </c>
      <c r="L61" s="13">
        <f t="shared" si="17"/>
        <v>0</v>
      </c>
      <c r="M61" s="13">
        <f t="shared" si="17"/>
        <v>0</v>
      </c>
      <c r="N61" s="13">
        <f t="shared" si="17"/>
        <v>0</v>
      </c>
      <c r="O61" s="13">
        <f t="shared" si="17"/>
        <v>0</v>
      </c>
      <c r="P61" s="13">
        <f t="shared" si="17"/>
        <v>0</v>
      </c>
      <c r="Q61" s="13">
        <f t="shared" si="17"/>
        <v>0</v>
      </c>
      <c r="R61" s="13">
        <f t="shared" si="17"/>
        <v>0</v>
      </c>
      <c r="S61" s="13">
        <f t="shared" si="17"/>
        <v>0</v>
      </c>
      <c r="T61" s="13">
        <f t="shared" si="17"/>
        <v>0</v>
      </c>
      <c r="U61" s="13">
        <f t="shared" si="17"/>
        <v>0</v>
      </c>
      <c r="V61" s="13">
        <f t="shared" si="17"/>
        <v>0</v>
      </c>
      <c r="W61" s="13">
        <f t="shared" si="17"/>
        <v>0</v>
      </c>
      <c r="X61" s="13">
        <f t="shared" si="17"/>
        <v>0</v>
      </c>
      <c r="Y61" s="13">
        <f t="shared" si="17"/>
        <v>0</v>
      </c>
      <c r="Z61" s="13">
        <f t="shared" si="17"/>
        <v>0</v>
      </c>
      <c r="AA61" s="13">
        <f t="shared" si="17"/>
        <v>0</v>
      </c>
      <c r="AB61" s="13">
        <f t="shared" si="17"/>
        <v>0</v>
      </c>
      <c r="AC61" s="13">
        <f t="shared" si="17"/>
        <v>0</v>
      </c>
    </row>
    <row r="63" spans="2:29">
      <c r="B63" s="55" t="s">
        <v>36</v>
      </c>
      <c r="C63" s="57"/>
    </row>
    <row r="64" spans="2:29" ht="28.15" customHeight="1">
      <c r="B64" s="83" t="s">
        <v>37</v>
      </c>
      <c r="C64" s="84"/>
    </row>
    <row r="65" spans="2:3">
      <c r="B65" s="53" t="s">
        <v>38</v>
      </c>
      <c r="C65" s="54"/>
    </row>
  </sheetData>
  <mergeCells count="12">
    <mergeCell ref="B43:B45"/>
    <mergeCell ref="B64:C64"/>
    <mergeCell ref="B21:B24"/>
    <mergeCell ref="B25:B27"/>
    <mergeCell ref="B32:B34"/>
    <mergeCell ref="B35:B37"/>
    <mergeCell ref="B38:B40"/>
    <mergeCell ref="B3:C3"/>
    <mergeCell ref="B5:C5"/>
    <mergeCell ref="B11:B16"/>
    <mergeCell ref="B17:B20"/>
    <mergeCell ref="B41:B42"/>
  </mergeCells>
  <conditionalFormatting sqref="D8:AB8 D9">
    <cfRule type="notContainsBlanks" dxfId="4" priority="5">
      <formula>LEN(TRIM(D8))&gt;0</formula>
    </cfRule>
  </conditionalFormatting>
  <conditionalFormatting sqref="E9">
    <cfRule type="notContainsBlanks" dxfId="3" priority="4">
      <formula>LEN(TRIM(E9))&gt;0</formula>
    </cfRule>
  </conditionalFormatting>
  <conditionalFormatting sqref="F9:AB9">
    <cfRule type="notContainsBlanks" dxfId="2" priority="3">
      <formula>LEN(TRIM(F9))&gt;0</formula>
    </cfRule>
  </conditionalFormatting>
  <conditionalFormatting sqref="D57:AB57">
    <cfRule type="cellIs" dxfId="1" priority="2" operator="greaterThan">
      <formula>D8</formula>
    </cfRule>
  </conditionalFormatting>
  <conditionalFormatting sqref="D39:AC39">
    <cfRule type="expression" dxfId="0" priority="1">
      <formula>D$39&gt;(D$38*0.1)</formula>
    </cfRule>
  </conditionalFormatting>
  <dataValidations count="3">
    <dataValidation type="custom" showInputMessage="1" showErrorMessage="1" errorTitle="Input Error" error="The value inputted is not a number, or contains non-numeric characters (including blanks or spaces). Please input a valid number. For non-applicable values, please input &quot;0&quot;." sqref="D11:AB27" xr:uid="{767509CA-A4B4-4992-81AB-D075BF368642}">
      <formula1>ISNUMBER(D11)</formula1>
    </dataValidation>
    <dataValidation type="decimal" operator="lessThanOrEqual" allowBlank="1" showInputMessage="1" showErrorMessage="1" sqref="D57:AB57" xr:uid="{A803CACC-357C-451A-902E-3B384A0D94E5}">
      <formula1>D8</formula1>
    </dataValidation>
    <dataValidation type="custom" allowBlank="1" showInputMessage="1" showErrorMessage="1" errorTitle="Input Error" error="The value inputted is not a number, or contains non-numeric characters (including blanks or spaces). Please input a valid number. For non-applicable values, please input &quot;0&quot;." sqref="D31:AB45" xr:uid="{AC7F761E-B051-4DB3-92DD-3D34E765D95D}">
      <formula1>ISNUMBER(D31)</formula1>
    </dataValidation>
  </dataValidations>
  <hyperlinks>
    <hyperlink ref="B65" r:id="rId1" display="https://portal.ct.gov/DOT/Publictrans/Bureau-of-Public-Transportation/State-Matching-Grant-Program-for-Elderly-and-People-with-Disabilities" xr:uid="{8BF73565-C64F-46B1-B528-F0607874A9F7}"/>
  </hyperlinks>
  <pageMargins left="0.7" right="0.7" top="0.75" bottom="0.75" header="0.3" footer="0.3"/>
  <pageSetup paperSize="256" scale="52" fitToWidth="2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The value you entered does not match the name of any Connecticut municipality. Please enter a _x000a_municipality's name or clear the cell and then select the municipality from the drop-down menu. " xr:uid="{DC3ED092-E1CE-474B-92D6-8FE17F01AEAE}">
          <x14:formula1>
            <xm:f>control!$A$3:$A$171</xm:f>
          </x14:formula1>
          <xm:sqref>D7:AB7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DCA5E-1131-44F2-B826-EC6C7BC5A487}">
  <dimension ref="B2:M25"/>
  <sheetViews>
    <sheetView workbookViewId="0">
      <selection activeCell="B3" sqref="B3:M25"/>
    </sheetView>
  </sheetViews>
  <sheetFormatPr defaultRowHeight="14.45"/>
  <sheetData>
    <row r="2" spans="2:13">
      <c r="B2" s="85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2:1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3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2:13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2:13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3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2:13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2:13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2:13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2:13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2:13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2:13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</row>
    <row r="14" spans="2:13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2:13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2:13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</row>
    <row r="17" spans="2:13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2:1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2:13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2:13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2:13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2:13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2:13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2:13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2:13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</sheetData>
  <mergeCells count="2">
    <mergeCell ref="B2:M2"/>
    <mergeCell ref="B3:M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2F7A-039F-4D46-8289-45C57230FCA7}">
  <dimension ref="A1:D172"/>
  <sheetViews>
    <sheetView zoomScale="130" zoomScaleNormal="130" workbookViewId="0">
      <selection activeCell="D10" sqref="D10"/>
    </sheetView>
  </sheetViews>
  <sheetFormatPr defaultColWidth="8.7109375" defaultRowHeight="14.45"/>
  <cols>
    <col min="1" max="1" width="15.28515625" style="3" customWidth="1"/>
    <col min="2" max="2" width="15" style="3" customWidth="1"/>
    <col min="3" max="16384" width="8.7109375" style="3"/>
  </cols>
  <sheetData>
    <row r="1" spans="1:4">
      <c r="B1" s="4" t="s">
        <v>40</v>
      </c>
    </row>
    <row r="2" spans="1:4" ht="15" thickBot="1">
      <c r="A2" s="5" t="s">
        <v>3</v>
      </c>
      <c r="B2" s="6" t="s">
        <v>41</v>
      </c>
      <c r="D2" s="1"/>
    </row>
    <row r="3" spans="1:4">
      <c r="A3" s="7" t="s">
        <v>42</v>
      </c>
      <c r="B3" s="8">
        <v>10105</v>
      </c>
    </row>
    <row r="4" spans="1:4">
      <c r="A4" s="7" t="s">
        <v>43</v>
      </c>
      <c r="B4" s="8">
        <v>16128</v>
      </c>
    </row>
    <row r="5" spans="1:4">
      <c r="A5" s="7" t="s">
        <v>44</v>
      </c>
      <c r="B5" s="8">
        <v>22896</v>
      </c>
    </row>
    <row r="6" spans="1:4">
      <c r="A6" s="7" t="s">
        <v>45</v>
      </c>
      <c r="B6" s="8">
        <v>27144</v>
      </c>
    </row>
    <row r="7" spans="1:4" ht="15" thickBot="1">
      <c r="A7" s="9" t="s">
        <v>46</v>
      </c>
      <c r="B7" s="10">
        <v>22331</v>
      </c>
    </row>
    <row r="8" spans="1:4">
      <c r="A8" s="7" t="s">
        <v>47</v>
      </c>
      <c r="B8" s="8">
        <v>9875</v>
      </c>
    </row>
    <row r="9" spans="1:4">
      <c r="A9" s="7" t="s">
        <v>48</v>
      </c>
      <c r="B9" s="8">
        <v>30869</v>
      </c>
    </row>
    <row r="10" spans="1:4">
      <c r="A10" s="7" t="s">
        <v>49</v>
      </c>
      <c r="B10" s="8">
        <v>15498</v>
      </c>
    </row>
    <row r="11" spans="1:4">
      <c r="A11" s="7" t="s">
        <v>50</v>
      </c>
      <c r="B11" s="8">
        <v>21131</v>
      </c>
    </row>
    <row r="12" spans="1:4" ht="15" thickBot="1">
      <c r="A12" s="9" t="s">
        <v>51</v>
      </c>
      <c r="B12" s="10">
        <v>12787</v>
      </c>
    </row>
    <row r="13" spans="1:4">
      <c r="A13" s="7" t="s">
        <v>52</v>
      </c>
      <c r="B13" s="8">
        <v>35283</v>
      </c>
    </row>
    <row r="14" spans="1:4">
      <c r="A14" s="7" t="s">
        <v>53</v>
      </c>
      <c r="B14" s="8">
        <v>11825</v>
      </c>
    </row>
    <row r="15" spans="1:4">
      <c r="A15" s="7" t="s">
        <v>54</v>
      </c>
      <c r="B15" s="8">
        <v>12308</v>
      </c>
    </row>
    <row r="16" spans="1:4">
      <c r="A16" s="7" t="s">
        <v>55</v>
      </c>
      <c r="B16" s="8">
        <v>39715</v>
      </c>
    </row>
    <row r="17" spans="1:2" ht="15" thickBot="1">
      <c r="A17" s="9" t="s">
        <v>56</v>
      </c>
      <c r="B17" s="10">
        <v>81015</v>
      </c>
    </row>
    <row r="18" spans="1:2">
      <c r="A18" s="7" t="s">
        <v>57</v>
      </c>
      <c r="B18" s="8">
        <v>10179</v>
      </c>
    </row>
    <row r="19" spans="1:2">
      <c r="A19" s="7" t="s">
        <v>58</v>
      </c>
      <c r="B19" s="8">
        <v>55203</v>
      </c>
    </row>
    <row r="20" spans="1:2">
      <c r="A20" s="7" t="s">
        <v>59</v>
      </c>
      <c r="B20" s="8">
        <v>22788</v>
      </c>
    </row>
    <row r="21" spans="1:2">
      <c r="A21" s="7" t="s">
        <v>60</v>
      </c>
      <c r="B21" s="8">
        <v>20455</v>
      </c>
    </row>
    <row r="22" spans="1:2" ht="15" thickBot="1">
      <c r="A22" s="9" t="s">
        <v>61</v>
      </c>
      <c r="B22" s="10">
        <v>22348</v>
      </c>
    </row>
    <row r="23" spans="1:2">
      <c r="A23" s="7" t="s">
        <v>62</v>
      </c>
      <c r="B23" s="8">
        <v>17887</v>
      </c>
    </row>
    <row r="24" spans="1:2">
      <c r="A24" s="7" t="s">
        <v>63</v>
      </c>
      <c r="B24" s="8">
        <v>23843</v>
      </c>
    </row>
    <row r="25" spans="1:2">
      <c r="A25" s="7" t="s">
        <v>64</v>
      </c>
      <c r="B25" s="8">
        <v>20943</v>
      </c>
    </row>
    <row r="26" spans="1:2">
      <c r="A26" s="7" t="s">
        <v>65</v>
      </c>
      <c r="B26" s="8">
        <v>11903</v>
      </c>
    </row>
    <row r="27" spans="1:2" ht="15" thickBot="1">
      <c r="A27" s="9" t="s">
        <v>66</v>
      </c>
      <c r="B27" s="10">
        <v>39238</v>
      </c>
    </row>
    <row r="28" spans="1:2">
      <c r="A28" s="7" t="s">
        <v>67</v>
      </c>
      <c r="B28" s="8">
        <v>12220</v>
      </c>
    </row>
    <row r="29" spans="1:2">
      <c r="A29" s="7" t="s">
        <v>68</v>
      </c>
      <c r="B29" s="8">
        <v>19838</v>
      </c>
    </row>
    <row r="30" spans="1:2">
      <c r="A30" s="7" t="s">
        <v>69</v>
      </c>
      <c r="B30" s="8">
        <v>34261</v>
      </c>
    </row>
    <row r="31" spans="1:2">
      <c r="A31" s="7" t="s">
        <v>70</v>
      </c>
      <c r="B31" s="8">
        <v>17572</v>
      </c>
    </row>
    <row r="32" spans="1:2" ht="15" thickBot="1">
      <c r="A32" s="9" t="s">
        <v>71</v>
      </c>
      <c r="B32" s="10">
        <v>16232</v>
      </c>
    </row>
    <row r="33" spans="1:2">
      <c r="A33" s="7" t="s">
        <v>72</v>
      </c>
      <c r="B33" s="8">
        <v>25007</v>
      </c>
    </row>
    <row r="34" spans="1:2">
      <c r="A34" s="7" t="s">
        <v>73</v>
      </c>
      <c r="B34" s="8">
        <v>27142</v>
      </c>
    </row>
    <row r="35" spans="1:2">
      <c r="A35" s="7" t="s">
        <v>74</v>
      </c>
      <c r="B35" s="8">
        <v>17972</v>
      </c>
    </row>
    <row r="36" spans="1:2">
      <c r="A36" s="7" t="s">
        <v>75</v>
      </c>
      <c r="B36" s="8">
        <v>71635</v>
      </c>
    </row>
    <row r="37" spans="1:2" ht="15" thickBot="1">
      <c r="A37" s="9" t="s">
        <v>76</v>
      </c>
      <c r="B37" s="10">
        <v>18483</v>
      </c>
    </row>
    <row r="38" spans="1:2">
      <c r="A38" s="7" t="s">
        <v>77</v>
      </c>
      <c r="B38" s="8">
        <v>10323</v>
      </c>
    </row>
    <row r="39" spans="1:2">
      <c r="A39" s="7" t="s">
        <v>78</v>
      </c>
      <c r="B39" s="8">
        <v>11479</v>
      </c>
    </row>
    <row r="40" spans="1:2">
      <c r="A40" s="7" t="s">
        <v>79</v>
      </c>
      <c r="B40" s="8">
        <v>17656</v>
      </c>
    </row>
    <row r="41" spans="1:2">
      <c r="A41" s="7" t="s">
        <v>80</v>
      </c>
      <c r="B41" s="8">
        <v>12020</v>
      </c>
    </row>
    <row r="42" spans="1:2" ht="15" thickBot="1">
      <c r="A42" s="9" t="s">
        <v>81</v>
      </c>
      <c r="B42" s="10">
        <v>36146</v>
      </c>
    </row>
    <row r="43" spans="1:2">
      <c r="A43" s="7" t="s">
        <v>82</v>
      </c>
      <c r="B43" s="8">
        <v>27488</v>
      </c>
    </row>
    <row r="44" spans="1:2">
      <c r="A44" s="7" t="s">
        <v>83</v>
      </c>
      <c r="B44" s="8">
        <v>38952</v>
      </c>
    </row>
    <row r="45" spans="1:2">
      <c r="A45" s="7" t="s">
        <v>84</v>
      </c>
      <c r="B45" s="8">
        <v>28989</v>
      </c>
    </row>
    <row r="46" spans="1:2">
      <c r="A46" s="7" t="s">
        <v>85</v>
      </c>
      <c r="B46" s="8">
        <v>34423</v>
      </c>
    </row>
    <row r="47" spans="1:2" ht="15" thickBot="1">
      <c r="A47" s="9" t="s">
        <v>86</v>
      </c>
      <c r="B47" s="10">
        <v>21571</v>
      </c>
    </row>
    <row r="48" spans="1:2">
      <c r="A48" s="7" t="s">
        <v>87</v>
      </c>
      <c r="B48" s="8">
        <v>15618</v>
      </c>
    </row>
    <row r="49" spans="1:2">
      <c r="A49" s="7" t="s">
        <v>88</v>
      </c>
      <c r="B49" s="8">
        <v>20977</v>
      </c>
    </row>
    <row r="50" spans="1:2">
      <c r="A50" s="7" t="s">
        <v>89</v>
      </c>
      <c r="B50" s="8">
        <v>27170</v>
      </c>
    </row>
    <row r="51" spans="1:2">
      <c r="A51" s="7" t="s">
        <v>90</v>
      </c>
      <c r="B51" s="8">
        <v>46840</v>
      </c>
    </row>
    <row r="52" spans="1:2" ht="15" thickBot="1">
      <c r="A52" s="9" t="s">
        <v>91</v>
      </c>
      <c r="B52" s="10">
        <v>13194</v>
      </c>
    </row>
    <row r="53" spans="1:2">
      <c r="A53" s="7" t="s">
        <v>92</v>
      </c>
      <c r="B53" s="8">
        <v>56894</v>
      </c>
    </row>
    <row r="54" spans="1:2">
      <c r="A54" s="7" t="s">
        <v>93</v>
      </c>
      <c r="B54" s="8">
        <v>34713</v>
      </c>
    </row>
    <row r="55" spans="1:2">
      <c r="A55" s="7" t="s">
        <v>94</v>
      </c>
      <c r="B55" s="8">
        <v>11463</v>
      </c>
    </row>
    <row r="56" spans="1:2">
      <c r="A56" s="7" t="s">
        <v>95</v>
      </c>
      <c r="B56" s="8">
        <v>52820</v>
      </c>
    </row>
    <row r="57" spans="1:2" ht="15" thickBot="1">
      <c r="A57" s="9" t="s">
        <v>96</v>
      </c>
      <c r="B57" s="10">
        <v>25586</v>
      </c>
    </row>
    <row r="58" spans="1:2">
      <c r="A58" s="7" t="s">
        <v>97</v>
      </c>
      <c r="B58" s="8">
        <v>29453</v>
      </c>
    </row>
    <row r="59" spans="1:2">
      <c r="A59" s="7" t="s">
        <v>98</v>
      </c>
      <c r="B59" s="8">
        <v>69668</v>
      </c>
    </row>
    <row r="60" spans="1:2">
      <c r="A60" s="7" t="s">
        <v>99</v>
      </c>
      <c r="B60" s="8">
        <v>26731</v>
      </c>
    </row>
    <row r="61" spans="1:2">
      <c r="A61" s="7" t="s">
        <v>100</v>
      </c>
      <c r="B61" s="8">
        <v>42948</v>
      </c>
    </row>
    <row r="62" spans="1:2" ht="15" thickBot="1">
      <c r="A62" s="9" t="s">
        <v>101</v>
      </c>
      <c r="B62" s="10">
        <v>45317</v>
      </c>
    </row>
    <row r="63" spans="1:2">
      <c r="A63" s="7" t="s">
        <v>102</v>
      </c>
      <c r="B63" s="8">
        <v>30524</v>
      </c>
    </row>
    <row r="64" spans="1:2">
      <c r="A64" s="7" t="s">
        <v>103</v>
      </c>
      <c r="B64" s="8">
        <v>57919</v>
      </c>
    </row>
    <row r="65" spans="1:2">
      <c r="A65" s="7" t="s">
        <v>104</v>
      </c>
      <c r="B65" s="8">
        <v>14337</v>
      </c>
    </row>
    <row r="66" spans="1:2">
      <c r="A66" s="7" t="s">
        <v>105</v>
      </c>
      <c r="B66" s="8">
        <v>68418</v>
      </c>
    </row>
    <row r="67" spans="1:2" ht="15" thickBot="1">
      <c r="A67" s="9" t="s">
        <v>106</v>
      </c>
      <c r="B67" s="10">
        <v>18904</v>
      </c>
    </row>
    <row r="68" spans="1:2">
      <c r="A68" s="7" t="s">
        <v>107</v>
      </c>
      <c r="B68" s="8">
        <v>20432</v>
      </c>
    </row>
    <row r="69" spans="1:2">
      <c r="A69" s="7" t="s">
        <v>108</v>
      </c>
      <c r="B69" s="8">
        <v>25261</v>
      </c>
    </row>
    <row r="70" spans="1:2">
      <c r="A70" s="7" t="s">
        <v>109</v>
      </c>
      <c r="B70" s="8">
        <v>28132</v>
      </c>
    </row>
    <row r="71" spans="1:2">
      <c r="A71" s="7" t="s">
        <v>110</v>
      </c>
      <c r="B71" s="8">
        <v>36922</v>
      </c>
    </row>
    <row r="72" spans="1:2" ht="15" thickBot="1">
      <c r="A72" s="9" t="s">
        <v>111</v>
      </c>
      <c r="B72" s="10">
        <v>23372</v>
      </c>
    </row>
    <row r="73" spans="1:2">
      <c r="A73" s="7" t="s">
        <v>112</v>
      </c>
      <c r="B73" s="8">
        <v>33679</v>
      </c>
    </row>
    <row r="74" spans="1:2">
      <c r="A74" s="7" t="s">
        <v>113</v>
      </c>
      <c r="B74" s="8">
        <v>29908</v>
      </c>
    </row>
    <row r="75" spans="1:2">
      <c r="A75" s="7" t="s">
        <v>114</v>
      </c>
      <c r="B75" s="8">
        <v>11242</v>
      </c>
    </row>
    <row r="76" spans="1:2">
      <c r="A76" s="7" t="s">
        <v>115</v>
      </c>
      <c r="B76" s="8">
        <v>37894</v>
      </c>
    </row>
    <row r="77" spans="1:2" ht="15" thickBot="1">
      <c r="A77" s="9" t="s">
        <v>116</v>
      </c>
      <c r="B77" s="10">
        <v>18882</v>
      </c>
    </row>
    <row r="78" spans="1:2">
      <c r="A78" s="7" t="s">
        <v>117</v>
      </c>
      <c r="B78" s="8">
        <v>34581</v>
      </c>
    </row>
    <row r="79" spans="1:2">
      <c r="A79" s="7" t="s">
        <v>118</v>
      </c>
      <c r="B79" s="8">
        <v>49051</v>
      </c>
    </row>
    <row r="80" spans="1:2">
      <c r="A80" s="7" t="s">
        <v>119</v>
      </c>
      <c r="B80" s="8">
        <v>31158</v>
      </c>
    </row>
    <row r="81" spans="1:2">
      <c r="A81" s="7" t="s">
        <v>120</v>
      </c>
      <c r="B81" s="8">
        <v>16413</v>
      </c>
    </row>
    <row r="82" spans="1:2" ht="15" thickBot="1">
      <c r="A82" s="9" t="s">
        <v>121</v>
      </c>
      <c r="B82" s="10">
        <v>53256</v>
      </c>
    </row>
    <row r="83" spans="1:2">
      <c r="A83" s="7" t="s">
        <v>122</v>
      </c>
      <c r="B83" s="8">
        <v>15986</v>
      </c>
    </row>
    <row r="84" spans="1:2">
      <c r="A84" s="7" t="s">
        <v>123</v>
      </c>
      <c r="B84" s="8">
        <v>10115</v>
      </c>
    </row>
    <row r="85" spans="1:2">
      <c r="A85" s="7" t="s">
        <v>124</v>
      </c>
      <c r="B85" s="8">
        <v>50838</v>
      </c>
    </row>
    <row r="86" spans="1:2">
      <c r="A86" s="7" t="s">
        <v>125</v>
      </c>
      <c r="B86" s="8">
        <v>55215</v>
      </c>
    </row>
    <row r="87" spans="1:2" ht="15" thickBot="1">
      <c r="A87" s="9" t="s">
        <v>126</v>
      </c>
      <c r="B87" s="10">
        <v>26046</v>
      </c>
    </row>
    <row r="88" spans="1:2">
      <c r="A88" s="7" t="s">
        <v>127</v>
      </c>
      <c r="B88" s="8">
        <v>35552</v>
      </c>
    </row>
    <row r="89" spans="1:2">
      <c r="A89" s="7" t="s">
        <v>128</v>
      </c>
      <c r="B89" s="8">
        <v>10981</v>
      </c>
    </row>
    <row r="90" spans="1:2">
      <c r="A90" s="7" t="s">
        <v>129</v>
      </c>
      <c r="B90" s="8">
        <v>28247</v>
      </c>
    </row>
    <row r="91" spans="1:2">
      <c r="A91" s="7" t="s">
        <v>130</v>
      </c>
      <c r="B91" s="8">
        <v>46827</v>
      </c>
    </row>
    <row r="92" spans="1:2" ht="15" thickBot="1">
      <c r="A92" s="9" t="s">
        <v>131</v>
      </c>
      <c r="B92" s="10">
        <v>25639</v>
      </c>
    </row>
    <row r="93" spans="1:2">
      <c r="A93" s="7" t="s">
        <v>132</v>
      </c>
      <c r="B93" s="8">
        <v>23782</v>
      </c>
    </row>
    <row r="94" spans="1:2">
      <c r="A94" s="7" t="s">
        <v>133</v>
      </c>
      <c r="B94" s="8">
        <v>24448</v>
      </c>
    </row>
    <row r="95" spans="1:2">
      <c r="A95" s="7" t="s">
        <v>134</v>
      </c>
      <c r="B95" s="8">
        <v>66113</v>
      </c>
    </row>
    <row r="96" spans="1:2">
      <c r="A96" s="7" t="s">
        <v>135</v>
      </c>
      <c r="B96" s="8">
        <v>17394</v>
      </c>
    </row>
    <row r="97" spans="1:2" ht="15" thickBot="1">
      <c r="A97" s="9" t="s">
        <v>136</v>
      </c>
      <c r="B97" s="10">
        <v>51014</v>
      </c>
    </row>
    <row r="98" spans="1:2">
      <c r="A98" s="7" t="s">
        <v>137</v>
      </c>
      <c r="B98" s="8">
        <v>31167</v>
      </c>
    </row>
    <row r="99" spans="1:2">
      <c r="A99" s="7" t="s">
        <v>138</v>
      </c>
      <c r="B99" s="8">
        <v>50449</v>
      </c>
    </row>
    <row r="100" spans="1:2">
      <c r="A100" s="7" t="s">
        <v>139</v>
      </c>
      <c r="B100" s="8">
        <v>25153</v>
      </c>
    </row>
    <row r="101" spans="1:2">
      <c r="A101" s="7" t="s">
        <v>140</v>
      </c>
      <c r="B101" s="8">
        <v>24844</v>
      </c>
    </row>
    <row r="102" spans="1:2" ht="15" thickBot="1">
      <c r="A102" s="9" t="s">
        <v>141</v>
      </c>
      <c r="B102" s="10">
        <v>12966</v>
      </c>
    </row>
    <row r="103" spans="1:2">
      <c r="A103" s="7" t="s">
        <v>142</v>
      </c>
      <c r="B103" s="8">
        <v>31956</v>
      </c>
    </row>
    <row r="104" spans="1:2">
      <c r="A104" s="7" t="s">
        <v>143</v>
      </c>
      <c r="B104" s="8">
        <v>32759</v>
      </c>
    </row>
    <row r="105" spans="1:2">
      <c r="A105" s="7" t="s">
        <v>144</v>
      </c>
      <c r="B105" s="8">
        <v>70732</v>
      </c>
    </row>
    <row r="106" spans="1:2">
      <c r="A106" s="7" t="s">
        <v>145</v>
      </c>
      <c r="B106" s="8">
        <v>41620</v>
      </c>
    </row>
    <row r="107" spans="1:2" ht="15" thickBot="1">
      <c r="A107" s="9" t="s">
        <v>146</v>
      </c>
      <c r="B107" s="10">
        <v>21279</v>
      </c>
    </row>
    <row r="108" spans="1:2">
      <c r="A108" s="7" t="s">
        <v>147</v>
      </c>
      <c r="B108" s="8">
        <v>20158</v>
      </c>
    </row>
    <row r="109" spans="1:2">
      <c r="A109" s="7" t="s">
        <v>148</v>
      </c>
      <c r="B109" s="8">
        <v>21386</v>
      </c>
    </row>
    <row r="110" spans="1:2">
      <c r="A110" s="7" t="s">
        <v>149</v>
      </c>
      <c r="B110" s="8">
        <v>27499</v>
      </c>
    </row>
    <row r="111" spans="1:2">
      <c r="A111" s="7" t="s">
        <v>150</v>
      </c>
      <c r="B111" s="8">
        <v>31613</v>
      </c>
    </row>
    <row r="112" spans="1:2" ht="15" thickBot="1">
      <c r="A112" s="9" t="s">
        <v>151</v>
      </c>
      <c r="B112" s="10">
        <v>18256</v>
      </c>
    </row>
    <row r="113" spans="1:2">
      <c r="A113" s="7" t="s">
        <v>152</v>
      </c>
      <c r="B113" s="8">
        <v>20560</v>
      </c>
    </row>
    <row r="114" spans="1:2">
      <c r="A114" s="7" t="s">
        <v>153</v>
      </c>
      <c r="B114" s="8">
        <v>24018</v>
      </c>
    </row>
    <row r="115" spans="1:2">
      <c r="A115" s="7" t="s">
        <v>154</v>
      </c>
      <c r="B115" s="8">
        <v>19252</v>
      </c>
    </row>
    <row r="116" spans="1:2">
      <c r="A116" s="7" t="s">
        <v>155</v>
      </c>
      <c r="B116" s="8">
        <v>19167</v>
      </c>
    </row>
    <row r="117" spans="1:2" ht="15" thickBot="1">
      <c r="A117" s="9" t="s">
        <v>156</v>
      </c>
      <c r="B117" s="10">
        <v>14929</v>
      </c>
    </row>
    <row r="118" spans="1:2">
      <c r="A118" s="7" t="s">
        <v>157</v>
      </c>
      <c r="B118" s="8">
        <v>18035</v>
      </c>
    </row>
    <row r="119" spans="1:2">
      <c r="A119" s="7" t="s">
        <v>158</v>
      </c>
      <c r="B119" s="8">
        <v>23229</v>
      </c>
    </row>
    <row r="120" spans="1:2">
      <c r="A120" s="7" t="s">
        <v>159</v>
      </c>
      <c r="B120" s="8">
        <v>34927</v>
      </c>
    </row>
    <row r="121" spans="1:2">
      <c r="A121" s="7" t="s">
        <v>160</v>
      </c>
      <c r="B121" s="8">
        <v>23750</v>
      </c>
    </row>
    <row r="122" spans="1:2" ht="15" thickBot="1">
      <c r="A122" s="9" t="s">
        <v>161</v>
      </c>
      <c r="B122" s="10">
        <v>16028</v>
      </c>
    </row>
    <row r="123" spans="1:2">
      <c r="A123" s="7" t="s">
        <v>162</v>
      </c>
      <c r="B123" s="8">
        <v>18137</v>
      </c>
    </row>
    <row r="124" spans="1:2">
      <c r="A124" s="7" t="s">
        <v>163</v>
      </c>
      <c r="B124" s="8">
        <v>35191</v>
      </c>
    </row>
    <row r="125" spans="1:2">
      <c r="A125" s="7" t="s">
        <v>164</v>
      </c>
      <c r="B125" s="8">
        <v>10349</v>
      </c>
    </row>
    <row r="126" spans="1:2">
      <c r="A126" s="7" t="s">
        <v>165</v>
      </c>
      <c r="B126" s="8">
        <v>17897</v>
      </c>
    </row>
    <row r="127" spans="1:2" ht="15" thickBot="1">
      <c r="A127" s="9" t="s">
        <v>166</v>
      </c>
      <c r="B127" s="10">
        <v>33378</v>
      </c>
    </row>
    <row r="128" spans="1:2">
      <c r="A128" s="7" t="s">
        <v>167</v>
      </c>
      <c r="B128" s="8">
        <v>50893</v>
      </c>
    </row>
    <row r="129" spans="1:2">
      <c r="A129" s="7" t="s">
        <v>168</v>
      </c>
      <c r="B129" s="8">
        <v>15340</v>
      </c>
    </row>
    <row r="130" spans="1:2">
      <c r="A130" s="7" t="s">
        <v>169</v>
      </c>
      <c r="B130" s="8">
        <v>35367</v>
      </c>
    </row>
    <row r="131" spans="1:2">
      <c r="A131" s="7" t="s">
        <v>170</v>
      </c>
      <c r="B131" s="8">
        <v>23076</v>
      </c>
    </row>
    <row r="132" spans="1:2" ht="15" thickBot="1">
      <c r="A132" s="9" t="s">
        <v>171</v>
      </c>
      <c r="B132" s="10">
        <v>32951</v>
      </c>
    </row>
    <row r="133" spans="1:2">
      <c r="A133" s="7" t="s">
        <v>172</v>
      </c>
      <c r="B133" s="8">
        <v>42220</v>
      </c>
    </row>
    <row r="134" spans="1:2">
      <c r="A134" s="7" t="s">
        <v>173</v>
      </c>
      <c r="B134" s="8">
        <v>54699</v>
      </c>
    </row>
    <row r="135" spans="1:2">
      <c r="A135" s="7" t="s">
        <v>174</v>
      </c>
      <c r="B135" s="8">
        <v>8855</v>
      </c>
    </row>
    <row r="136" spans="1:2">
      <c r="A136" s="7" t="s">
        <v>175</v>
      </c>
      <c r="B136" s="8">
        <v>39153</v>
      </c>
    </row>
    <row r="137" spans="1:2" ht="15" thickBot="1">
      <c r="A137" s="9" t="s">
        <v>176</v>
      </c>
      <c r="B137" s="10">
        <v>97994</v>
      </c>
    </row>
    <row r="138" spans="1:2">
      <c r="A138" s="7" t="s">
        <v>177</v>
      </c>
      <c r="B138" s="8">
        <v>16029</v>
      </c>
    </row>
    <row r="139" spans="1:2">
      <c r="A139" s="7" t="s">
        <v>178</v>
      </c>
      <c r="B139" s="8">
        <v>39172</v>
      </c>
    </row>
    <row r="140" spans="1:2">
      <c r="A140" s="7" t="s">
        <v>179</v>
      </c>
      <c r="B140" s="8">
        <v>49179</v>
      </c>
    </row>
    <row r="141" spans="1:2">
      <c r="A141" s="7" t="s">
        <v>180</v>
      </c>
      <c r="B141" s="8">
        <v>31812</v>
      </c>
    </row>
    <row r="142" spans="1:2" ht="15" thickBot="1">
      <c r="A142" s="9" t="s">
        <v>181</v>
      </c>
      <c r="B142" s="10">
        <v>12045</v>
      </c>
    </row>
    <row r="143" spans="1:2">
      <c r="A143" s="7" t="s">
        <v>182</v>
      </c>
      <c r="B143" s="8">
        <v>30597</v>
      </c>
    </row>
    <row r="144" spans="1:2">
      <c r="A144" s="7" t="s">
        <v>183</v>
      </c>
      <c r="B144" s="8">
        <v>30585</v>
      </c>
    </row>
    <row r="145" spans="1:2">
      <c r="A145" s="7" t="s">
        <v>184</v>
      </c>
      <c r="B145" s="8">
        <v>47782</v>
      </c>
    </row>
    <row r="146" spans="1:2">
      <c r="A146" s="7" t="s">
        <v>185</v>
      </c>
      <c r="B146" s="8">
        <v>37954</v>
      </c>
    </row>
    <row r="147" spans="1:2" ht="15" thickBot="1">
      <c r="A147" s="9" t="s">
        <v>186</v>
      </c>
      <c r="B147" s="10">
        <v>15937</v>
      </c>
    </row>
    <row r="148" spans="1:2">
      <c r="A148" s="7" t="s">
        <v>187</v>
      </c>
      <c r="B148" s="8">
        <v>29654</v>
      </c>
    </row>
    <row r="149" spans="1:2">
      <c r="A149" s="7" t="s">
        <v>188</v>
      </c>
      <c r="B149" s="8">
        <v>21654</v>
      </c>
    </row>
    <row r="150" spans="1:2">
      <c r="A150" s="7" t="s">
        <v>189</v>
      </c>
      <c r="B150" s="8">
        <v>60470</v>
      </c>
    </row>
    <row r="151" spans="1:2">
      <c r="A151" s="7" t="s">
        <v>190</v>
      </c>
      <c r="B151" s="8">
        <v>15396</v>
      </c>
    </row>
    <row r="152" spans="1:2" ht="15" thickBot="1">
      <c r="A152" s="9" t="s">
        <v>191</v>
      </c>
      <c r="B152" s="10">
        <v>22931</v>
      </c>
    </row>
    <row r="153" spans="1:2">
      <c r="A153" s="7" t="s">
        <v>192</v>
      </c>
      <c r="B153" s="8">
        <v>75057</v>
      </c>
    </row>
    <row r="154" spans="1:2">
      <c r="A154" s="7" t="s">
        <v>193</v>
      </c>
      <c r="B154" s="8">
        <v>35217</v>
      </c>
    </row>
    <row r="155" spans="1:2">
      <c r="A155" s="7" t="s">
        <v>194</v>
      </c>
      <c r="B155" s="8">
        <v>31586</v>
      </c>
    </row>
    <row r="156" spans="1:2">
      <c r="A156" s="7" t="s">
        <v>195</v>
      </c>
      <c r="B156" s="8">
        <v>58770</v>
      </c>
    </row>
    <row r="157" spans="1:2" ht="15" thickBot="1">
      <c r="A157" s="9" t="s">
        <v>196</v>
      </c>
      <c r="B157" s="10">
        <v>37628</v>
      </c>
    </row>
    <row r="158" spans="1:2">
      <c r="A158" s="7" t="s">
        <v>197</v>
      </c>
      <c r="B158" s="8">
        <v>15305</v>
      </c>
    </row>
    <row r="159" spans="1:2">
      <c r="A159" s="7" t="s">
        <v>198</v>
      </c>
      <c r="B159" s="8">
        <v>17139</v>
      </c>
    </row>
    <row r="160" spans="1:2">
      <c r="A160" s="7" t="s">
        <v>199</v>
      </c>
      <c r="B160" s="8">
        <v>30819</v>
      </c>
    </row>
    <row r="161" spans="1:2">
      <c r="A161" s="7" t="s">
        <v>200</v>
      </c>
      <c r="B161" s="8">
        <v>27303</v>
      </c>
    </row>
    <row r="162" spans="1:2" ht="15" thickBot="1">
      <c r="A162" s="9" t="s">
        <v>201</v>
      </c>
      <c r="B162" s="10">
        <v>20969</v>
      </c>
    </row>
    <row r="163" spans="1:2">
      <c r="A163" s="7" t="s">
        <v>202</v>
      </c>
      <c r="B163" s="8">
        <v>25751</v>
      </c>
    </row>
    <row r="164" spans="1:2">
      <c r="A164" s="7" t="s">
        <v>203</v>
      </c>
      <c r="B164" s="8">
        <v>26341</v>
      </c>
    </row>
    <row r="165" spans="1:2">
      <c r="A165" s="7" t="s">
        <v>204</v>
      </c>
      <c r="B165" s="8">
        <v>27135</v>
      </c>
    </row>
    <row r="166" spans="1:2">
      <c r="A166" s="7" t="s">
        <v>205</v>
      </c>
      <c r="B166" s="8">
        <v>37487</v>
      </c>
    </row>
    <row r="167" spans="1:2" ht="15" thickBot="1">
      <c r="A167" s="9" t="s">
        <v>206</v>
      </c>
      <c r="B167" s="10">
        <v>14734</v>
      </c>
    </row>
    <row r="168" spans="1:2">
      <c r="A168" s="7" t="s">
        <v>207</v>
      </c>
      <c r="B168" s="8">
        <v>23685</v>
      </c>
    </row>
    <row r="169" spans="1:2">
      <c r="A169" s="7" t="s">
        <v>208</v>
      </c>
      <c r="B169" s="8">
        <v>17968</v>
      </c>
    </row>
    <row r="170" spans="1:2">
      <c r="A170" s="7" t="s">
        <v>209</v>
      </c>
      <c r="B170" s="8">
        <v>27215</v>
      </c>
    </row>
    <row r="171" spans="1:2" ht="15" thickBot="1">
      <c r="A171" s="9" t="s">
        <v>210</v>
      </c>
      <c r="B171" s="10">
        <v>36481</v>
      </c>
    </row>
    <row r="172" spans="1:2">
      <c r="B172" s="11">
        <f>SUM(B3:B171)</f>
        <v>4999999</v>
      </c>
    </row>
  </sheetData>
  <sheetProtection algorithmName="SHA-512" hashValue="IYruwXQgoiaX2gXbe0EIJt2ZutcDBoUg+nnrTk069jBqttwFggx7/PM0dFmRP9r+rxpYKYnclOjmuyQ2w6XqOA==" saltValue="hN00YEj0Q46h/Lt16TCb+g==" spinCount="100000" sheet="1" objects="1" scenarios="1"/>
  <pageMargins left="0.7" right="0.7" top="0.75" bottom="0.75" header="0.3" footer="0.3"/>
  <pageSetup paperSize="256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ABC13C5F8234B8DC38AE6CBED78D1" ma:contentTypeVersion="24" ma:contentTypeDescription="Create a new document." ma:contentTypeScope="" ma:versionID="83dd8b77d4f987ffa6fbdb18114911d8">
  <xsd:schema xmlns:xsd="http://www.w3.org/2001/XMLSchema" xmlns:xs="http://www.w3.org/2001/XMLSchema" xmlns:p="http://schemas.microsoft.com/office/2006/metadata/properties" xmlns:ns1="http://schemas.microsoft.com/sharepoint/v3" xmlns:ns2="1cbe750e-01be-4e6f-bded-2ddad5a3fd77" xmlns:ns3="eb45f6a7-7b30-41d1-b7b5-d8454ea9524d" targetNamespace="http://schemas.microsoft.com/office/2006/metadata/properties" ma:root="true" ma:fieldsID="7abd10ba10afa68fe26ff282912eec2c" ns1:_="" ns2:_="" ns3:_="">
    <xsd:import namespace="http://schemas.microsoft.com/sharepoint/v3"/>
    <xsd:import namespace="1cbe750e-01be-4e6f-bded-2ddad5a3fd77"/>
    <xsd:import namespace="eb45f6a7-7b30-41d1-b7b5-d8454ea95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Date" minOccurs="0"/>
                <xsd:element ref="ns2:Town" minOccurs="0"/>
                <xsd:element ref="ns2:Lot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e750e-01be-4e6f-bded-2ddad5a3fd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Town" ma:index="26" nillable="true" ma:displayName="Town" ma:format="Dropdown" ma:internalName="Town">
      <xsd:simpleType>
        <xsd:restriction base="dms:Text">
          <xsd:maxLength value="255"/>
        </xsd:restriction>
      </xsd:simpleType>
    </xsd:element>
    <xsd:element name="LotLocation" ma:index="27" nillable="true" ma:displayName="Lot Location" ma:format="Dropdown" ma:internalName="LotLocation">
      <xsd:simpleType>
        <xsd:restriction base="dms:Text">
          <xsd:maxLength value="255"/>
        </xsd:restriction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5f6a7-7b30-41d1-b7b5-d8454ea952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843d10c-cd59-4f18-a842-4a139b5f7366}" ma:internalName="TaxCatchAll" ma:showField="CatchAllData" ma:web="eb45f6a7-7b30-41d1-b7b5-d8454ea952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0D073-2027-49AF-829A-5A9C3649383F}"/>
</file>

<file path=customXml/itemProps2.xml><?xml version="1.0" encoding="utf-8"?>
<ds:datastoreItem xmlns:ds="http://schemas.openxmlformats.org/officeDocument/2006/customXml" ds:itemID="{F370DD6C-F2C5-4804-9032-A88147959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Connecticut Dept of Transportation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Guerrera, Michael J.;Radacsi, Sara;Nakatsuka, Richard</dc:creator>
  <cp:keywords/>
  <dc:description/>
  <cp:lastModifiedBy>Radacsi, Sara</cp:lastModifiedBy>
  <cp:revision/>
  <dcterms:created xsi:type="dcterms:W3CDTF">2023-04-19T12:41:55Z</dcterms:created>
  <dcterms:modified xsi:type="dcterms:W3CDTF">2024-03-15T12:40:48Z</dcterms:modified>
  <cp:category/>
  <cp:contentStatus/>
</cp:coreProperties>
</file>