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Bridge\Website\"/>
    </mc:Choice>
  </mc:AlternateContent>
  <workbookProtection workbookAlgorithmName="SHA-512" workbookHashValue="pmPBT0Ml3Xp1TLLKZQ9SXyIH3GiaE0YdPMRdIz85rV7iPnRgmfurE8INHwD/l7oQldeBaxost+eIIy9ASGGiaw==" workbookSaltValue="BAUETPEYU0O/mP55pFio8Q==" workbookSpinCount="100000" lockStructure="1"/>
  <bookViews>
    <workbookView xWindow="-12" yWindow="-12" windowWidth="14520" windowHeight="14652" tabRatio="750"/>
  </bookViews>
  <sheets>
    <sheet name="Base" sheetId="23" r:id="rId1"/>
    <sheet name="Detour Delay Time" sheetId="24" r:id="rId2"/>
    <sheet name="Alt Traffic Delay Time" sheetId="25" r:id="rId3"/>
    <sheet name="Reduced Lane Delay Time" sheetId="26" r:id="rId4"/>
  </sheets>
  <definedNames>
    <definedName name="Excel_BuiltIn_Print_Area_2">(#REF!,#REF!,#REF!,#REF!,#REF!,#REF!)</definedName>
    <definedName name="_xlnm.Print_Area" localSheetId="2">'Alt Traffic Delay Time'!$A$1:$O$34</definedName>
    <definedName name="_xlnm.Print_Area" localSheetId="0">Base!$A$1:$AJ$58</definedName>
    <definedName name="_xlnm.Print_Area" localSheetId="1">'Detour Delay Time'!$A$1:$O$65</definedName>
    <definedName name="_xlnm.Print_Area" localSheetId="3">'Reduced Lane Delay Time'!#REF!</definedName>
  </definedNames>
  <calcPr calcId="162913"/>
</workbook>
</file>

<file path=xl/calcChain.xml><?xml version="1.0" encoding="utf-8"?>
<calcChain xmlns="http://schemas.openxmlformats.org/spreadsheetml/2006/main">
  <c r="G41" i="26" l="1"/>
  <c r="G29" i="26"/>
  <c r="G17" i="26"/>
  <c r="E39" i="24" l="1"/>
  <c r="E34" i="24"/>
  <c r="E29" i="24"/>
  <c r="E24" i="24"/>
  <c r="E19" i="24"/>
  <c r="G19" i="26" l="1"/>
  <c r="G21" i="26"/>
  <c r="G23" i="26" s="1"/>
  <c r="G52" i="26" s="1"/>
  <c r="G31" i="26"/>
  <c r="G33" i="26"/>
  <c r="G35" i="26"/>
  <c r="G53" i="26"/>
  <c r="S38" i="26"/>
  <c r="S39" i="26"/>
  <c r="S40" i="26"/>
  <c r="G43" i="26"/>
  <c r="G45" i="26"/>
  <c r="G47" i="26"/>
  <c r="G54" i="26" s="1"/>
  <c r="R41" i="26"/>
  <c r="R42" i="26"/>
  <c r="R43" i="26"/>
  <c r="G46" i="26"/>
  <c r="D17" i="25"/>
  <c r="E42" i="24"/>
  <c r="F48" i="23"/>
  <c r="AE43" i="23"/>
  <c r="AG43" i="23"/>
  <c r="AH43" i="23"/>
  <c r="AI43" i="23"/>
  <c r="AC43" i="23"/>
  <c r="AE42" i="23"/>
  <c r="AH42" i="23"/>
  <c r="AI42" i="23"/>
  <c r="AC42" i="23"/>
  <c r="AI41" i="23"/>
  <c r="AE41" i="23"/>
  <c r="AG41" i="23"/>
  <c r="AC41" i="23"/>
  <c r="AE40" i="23"/>
  <c r="AH40" i="23"/>
  <c r="AI40" i="23"/>
  <c r="AC40" i="23"/>
  <c r="F44" i="23"/>
  <c r="F52" i="23"/>
  <c r="AI39" i="23"/>
  <c r="AE39" i="23"/>
  <c r="AG39" i="23"/>
  <c r="AC39" i="23"/>
  <c r="AI38" i="23"/>
  <c r="AE38" i="23"/>
  <c r="AG38" i="23"/>
  <c r="AC38" i="23"/>
  <c r="AI37" i="23"/>
  <c r="AE37" i="23"/>
  <c r="AG37" i="23"/>
  <c r="AC37" i="23"/>
  <c r="AI36" i="23"/>
  <c r="AE36" i="23"/>
  <c r="AG36" i="23"/>
  <c r="AC36" i="23"/>
  <c r="P39" i="23"/>
  <c r="P45" i="23"/>
  <c r="AI35" i="23"/>
  <c r="AC35" i="23"/>
  <c r="AI34" i="23"/>
  <c r="AE34" i="23"/>
  <c r="AG34" i="23"/>
  <c r="AC34" i="23"/>
  <c r="F35" i="23"/>
  <c r="F54" i="23"/>
  <c r="P34" i="23"/>
  <c r="P43" i="23"/>
  <c r="F31" i="23"/>
  <c r="P18" i="23"/>
  <c r="P41" i="23"/>
  <c r="P12" i="23"/>
  <c r="AJ5" i="23"/>
  <c r="AB5" i="23"/>
  <c r="AA5" i="23"/>
  <c r="S5" i="23"/>
  <c r="R5" i="23"/>
  <c r="J5" i="23"/>
  <c r="AB3" i="23"/>
  <c r="S3" i="23"/>
  <c r="J3" i="23"/>
  <c r="AJ2" i="23"/>
  <c r="AH2" i="23"/>
  <c r="AB2" i="23"/>
  <c r="AA2" i="23"/>
  <c r="Y2" i="23"/>
  <c r="S2" i="23"/>
  <c r="R2" i="23"/>
  <c r="P2" i="23"/>
  <c r="J2" i="23"/>
  <c r="AG40" i="23"/>
  <c r="AG42" i="23"/>
  <c r="S41" i="26"/>
  <c r="S42" i="26"/>
  <c r="AB1" i="23"/>
  <c r="S1" i="23"/>
  <c r="J1" i="23"/>
  <c r="P1" i="23"/>
  <c r="AH1" i="23"/>
  <c r="Y1" i="23"/>
  <c r="P48" i="23"/>
  <c r="AC8" i="23"/>
  <c r="L46" i="23"/>
  <c r="AI44" i="23"/>
  <c r="F56" i="23"/>
  <c r="U17" i="23"/>
  <c r="AE35" i="23"/>
  <c r="AG35" i="23"/>
  <c r="AG44" i="23"/>
  <c r="AG46" i="23"/>
  <c r="S43" i="26"/>
  <c r="R44" i="26"/>
  <c r="S44" i="26"/>
  <c r="R45" i="26"/>
  <c r="R46" i="26"/>
  <c r="R47" i="26"/>
  <c r="R48" i="26"/>
  <c r="R49" i="26"/>
  <c r="S45" i="26"/>
  <c r="V38" i="26"/>
  <c r="S47" i="26"/>
  <c r="S49" i="26"/>
  <c r="S46" i="26"/>
  <c r="S48" i="26"/>
  <c r="G56" i="26" l="1"/>
  <c r="G60" i="26" s="1"/>
  <c r="E48" i="24"/>
</calcChain>
</file>

<file path=xl/sharedStrings.xml><?xml version="1.0" encoding="utf-8"?>
<sst xmlns="http://schemas.openxmlformats.org/spreadsheetml/2006/main" count="413" uniqueCount="270">
  <si>
    <t>Project:</t>
  </si>
  <si>
    <t>By:</t>
  </si>
  <si>
    <t>Checked:</t>
  </si>
  <si>
    <t>Date:</t>
  </si>
  <si>
    <t>Sheet No.</t>
  </si>
  <si>
    <t>of</t>
  </si>
  <si>
    <t>Factor</t>
  </si>
  <si>
    <t>Average Daily Traffic</t>
  </si>
  <si>
    <t>Railroad Impacts</t>
  </si>
  <si>
    <t>Light Freight (1 Train per week to 1 Train per day)</t>
  </si>
  <si>
    <t>Commuter rail</t>
  </si>
  <si>
    <t>Electrified Commuter Rail</t>
  </si>
  <si>
    <t>Score</t>
  </si>
  <si>
    <t>Weight</t>
  </si>
  <si>
    <t>Adjusted</t>
  </si>
  <si>
    <t>Total Score</t>
  </si>
  <si>
    <t>ABC Rating</t>
  </si>
  <si>
    <t>ABC Rating Scale</t>
  </si>
  <si>
    <t>60-100</t>
  </si>
  <si>
    <t>Heavy Freight (More than 1 Train per day)</t>
  </si>
  <si>
    <t>Freight Siding (Less than 1 train per week)</t>
  </si>
  <si>
    <t>Enter values for each aspect of the project.  Attach back-up data if applicable</t>
  </si>
  <si>
    <t xml:space="preserve">Note:  </t>
  </si>
  <si>
    <t>Use ABC</t>
  </si>
  <si>
    <t>Consider ABC</t>
  </si>
  <si>
    <t>Do not use ABC</t>
  </si>
  <si>
    <t>ABC Rating procedure</t>
  </si>
  <si>
    <t>No traffic impacts</t>
  </si>
  <si>
    <t>Use of Typical Details</t>
  </si>
  <si>
    <t>Complex and unfavorable geometry</t>
  </si>
  <si>
    <t>Simple geometry well suited for typical details</t>
  </si>
  <si>
    <t>Curved and skewed bridges</t>
  </si>
  <si>
    <t>Skewed Bridges</t>
  </si>
  <si>
    <t>Curved bridges</t>
  </si>
  <si>
    <t>Maximum</t>
  </si>
  <si>
    <t>Max. Score</t>
  </si>
  <si>
    <t>Connecticut Department of Transportation</t>
  </si>
  <si>
    <t>2800 Berlin Turnpike, PO Box 317546</t>
  </si>
  <si>
    <t>Newington, CT  06131-7846</t>
  </si>
  <si>
    <t>CTDOT ABC Decision Making Process</t>
  </si>
  <si>
    <t>Weight factors determined by CTDOT.  Do not adjust factors without prior consultation.</t>
  </si>
  <si>
    <t>No Restrictions</t>
  </si>
  <si>
    <t>Bridge Location</t>
  </si>
  <si>
    <t>Rural Bridge away from town center</t>
  </si>
  <si>
    <t>Rural bridge near town center</t>
  </si>
  <si>
    <t>Suburban bridge away from town center</t>
  </si>
  <si>
    <t>minor construction limitations</t>
  </si>
  <si>
    <t>moderate construction limitations for portions of the work</t>
  </si>
  <si>
    <t xml:space="preserve">  MPT Quality</t>
  </si>
  <si>
    <t xml:space="preserve">  Detour quality and/or</t>
  </si>
  <si>
    <t>Short duration project with good geometry &amp; flow</t>
  </si>
  <si>
    <t>Short duration project with moderate geometry &amp; flow</t>
  </si>
  <si>
    <t>Average project duration with average geometry &amp; flow</t>
  </si>
  <si>
    <t>Long duration project with moderate geometry &amp; flow</t>
  </si>
  <si>
    <t>Long duration project with complex geometry &amp; flow</t>
  </si>
  <si>
    <t>Waterway Limitations</t>
  </si>
  <si>
    <t>Minor impacts</t>
  </si>
  <si>
    <t>Significant recreational impacts</t>
  </si>
  <si>
    <t>Significant commercial impacts</t>
  </si>
  <si>
    <t>Seasonal recreational impacts</t>
  </si>
  <si>
    <t>More than 100000</t>
  </si>
  <si>
    <t>10000 to 40000</t>
  </si>
  <si>
    <t>Less than 10000</t>
  </si>
  <si>
    <t>40000 to 70000</t>
  </si>
  <si>
    <t>70000 to 100000</t>
  </si>
  <si>
    <t>Suburban bridge near major traffic generators</t>
  </si>
  <si>
    <t>Urban Bridge near emergency services</t>
  </si>
  <si>
    <t>Urban Bridge near major traffic generators</t>
  </si>
  <si>
    <t>significant limitations on work</t>
  </si>
  <si>
    <t>Site Information</t>
  </si>
  <si>
    <t>minutes</t>
  </si>
  <si>
    <t>vehicles per day</t>
  </si>
  <si>
    <t>Conventional Construction</t>
  </si>
  <si>
    <t>ABC</t>
  </si>
  <si>
    <t>Days</t>
  </si>
  <si>
    <t>Roadway on Bridge</t>
  </si>
  <si>
    <t>Roadway Below Bridge</t>
  </si>
  <si>
    <t>Construction Impact Duration</t>
  </si>
  <si>
    <t>Aggregate Impact Time</t>
  </si>
  <si>
    <t>Person Days</t>
  </si>
  <si>
    <t>Percent Reduction in Aggregate Impact Time</t>
  </si>
  <si>
    <t>Total Aggregate Impact Time</t>
  </si>
  <si>
    <t>Prop. ABC Method:</t>
  </si>
  <si>
    <t>User Impact Reduction</t>
  </si>
  <si>
    <t>Conventional Construction Method:</t>
  </si>
  <si>
    <t>Project Description:</t>
  </si>
  <si>
    <t>21% to 40%</t>
  </si>
  <si>
    <t>41% to 60%</t>
  </si>
  <si>
    <t>61% to 80%</t>
  </si>
  <si>
    <t>81% to 100%</t>
  </si>
  <si>
    <t>Zero</t>
  </si>
  <si>
    <t>1% to 20%</t>
  </si>
  <si>
    <t>Site Conditions</t>
  </si>
  <si>
    <t xml:space="preserve">  Combined traffic on and under</t>
  </si>
  <si>
    <t>Work Zone Geometry</t>
  </si>
  <si>
    <t xml:space="preserve"> Stakeholder Impact</t>
  </si>
  <si>
    <t xml:space="preserve">   Utilities/ROW/Env. Compliance</t>
  </si>
  <si>
    <t>No Railroad (entry of 0 = not considered in score)</t>
  </si>
  <si>
    <t>No Restrictions (entry of 0 = not considered in score)</t>
  </si>
  <si>
    <t>No impact (entry of 0 = not considered in score)</t>
  </si>
  <si>
    <t>Envir. /Water Handling</t>
  </si>
  <si>
    <t xml:space="preserve">  Calculated by spreadsheet</t>
  </si>
  <si>
    <t>Note:  Negative value indicated that ABC has more impact</t>
  </si>
  <si>
    <t xml:space="preserve">  Factor = </t>
  </si>
  <si>
    <t>Preliminary Cost Evaluation</t>
  </si>
  <si>
    <t>Estimated CE&amp;I Costs per month</t>
  </si>
  <si>
    <t xml:space="preserve">Estimated conventional construction project cost = </t>
  </si>
  <si>
    <t>months</t>
  </si>
  <si>
    <t xml:space="preserve">Net time savings for ABC = </t>
  </si>
  <si>
    <t xml:space="preserve">Estimated Percent Premium for ABC = </t>
  </si>
  <si>
    <t xml:space="preserve">Premium for ABC = </t>
  </si>
  <si>
    <t xml:space="preserve">CEI Cost Savings = </t>
  </si>
  <si>
    <t xml:space="preserve">Net cost change for ABC = </t>
  </si>
  <si>
    <t>Overbuild for staging</t>
  </si>
  <si>
    <t>Temporary bridge</t>
  </si>
  <si>
    <t>MPT savings with ABC</t>
  </si>
  <si>
    <t xml:space="preserve">Temporary signal </t>
  </si>
  <si>
    <t xml:space="preserve">   Things that you can eliminate from conventional construction by using ABC</t>
  </si>
  <si>
    <t>Other</t>
  </si>
  <si>
    <t>Total MPT Savings with ABC</t>
  </si>
  <si>
    <t>Cost analysis</t>
  </si>
  <si>
    <t xml:space="preserve">Net percentage of conventional cost = </t>
  </si>
  <si>
    <t>Cost Analysis</t>
  </si>
  <si>
    <t xml:space="preserve">  Net percentage of conventional cost</t>
  </si>
  <si>
    <t>10% &lt; Factor &lt; 20%</t>
  </si>
  <si>
    <t>20% &lt; Factor &lt; 30%</t>
  </si>
  <si>
    <t>Factor &lt;0%</t>
  </si>
  <si>
    <t xml:space="preserve">  Negative value means that ABC has</t>
  </si>
  <si>
    <t xml:space="preserve">     conventional construction</t>
  </si>
  <si>
    <t>Notes:</t>
  </si>
  <si>
    <t>Field office monthly cost</t>
  </si>
  <si>
    <t>CE&amp;I staff monthly cost (field plus main office)</t>
  </si>
  <si>
    <t>Small field office = $xxx per month</t>
  </si>
  <si>
    <t>Medium office = $xxx per month</t>
  </si>
  <si>
    <t>Large office = $xxx per month</t>
  </si>
  <si>
    <t>Staff = $20,000 per person per month</t>
  </si>
  <si>
    <t xml:space="preserve">Total CE&amp;I Monthly Cost = </t>
  </si>
  <si>
    <t xml:space="preserve">MPT savings with ABC = </t>
  </si>
  <si>
    <t>Required Bridge</t>
  </si>
  <si>
    <t>Overbuild</t>
  </si>
  <si>
    <t>Total conventional bridge cost</t>
  </si>
  <si>
    <t xml:space="preserve">     less net cost when compared to </t>
  </si>
  <si>
    <t>0% &lt; Factor &lt; 5%</t>
  </si>
  <si>
    <t>5% &lt; Factor &lt; 10%</t>
  </si>
  <si>
    <t>&gt;30%</t>
  </si>
  <si>
    <t>0-50</t>
  </si>
  <si>
    <t>50-60</t>
  </si>
  <si>
    <t>If length of detour and ADT per lane do not match one of the above categories, use higher value condition</t>
  </si>
  <si>
    <t>ADT per lane = ADT on segment / number of total available lanes on roadway</t>
  </si>
  <si>
    <t>Conditions on Detour Segment - Guidance:</t>
  </si>
  <si>
    <t>Less than 0.5 mile, ADT &lt; 3,000 per lane</t>
  </si>
  <si>
    <t>0.5 - 2.0 miles, ADT &lt; 3,000 per lane</t>
  </si>
  <si>
    <t>0.5 - 2.0 miles, ADT &lt; 3,000 - 8,000 per lane</t>
  </si>
  <si>
    <t>Longer than 2.0 miles, ADT&lt; 8,000 per lane</t>
  </si>
  <si>
    <t>Longer than 2.0 miles, ADT &gt; 8,000 per lane</t>
  </si>
  <si>
    <t>Conditions on Detour Segment</t>
  </si>
  <si>
    <t>Limited access highway, directional ADT &gt; 25,000</t>
  </si>
  <si>
    <t>Limited access highway, directional ADT &lt; 25,000</t>
  </si>
  <si>
    <t>Non-limited access highway,  total ADT &gt; 10,000</t>
  </si>
  <si>
    <t>Non-limited access highway, total ADT 5,000 - 10,000</t>
  </si>
  <si>
    <t>Non-limited access highway, total ADT &lt; 5,000</t>
  </si>
  <si>
    <t>Conditions at Bridge</t>
  </si>
  <si>
    <t>Segment Congestion Factor</t>
  </si>
  <si>
    <t xml:space="preserve">            25% increase in travel time on the detour route.</t>
  </si>
  <si>
    <t>Note 1:  This factor accounts for the additional delay on the detour route due to congestion.  For example, a value of 1.25 equates to a</t>
  </si>
  <si>
    <t>Aggregate Detour Time</t>
  </si>
  <si>
    <t>Delay Time per stop</t>
  </si>
  <si>
    <t>Delays at stop signs</t>
  </si>
  <si>
    <t>stop signs or signals</t>
  </si>
  <si>
    <t>Number of Stops along detour</t>
  </si>
  <si>
    <t>Assumptions</t>
  </si>
  <si>
    <t>Segment 5 Time</t>
  </si>
  <si>
    <t>See Note 1</t>
  </si>
  <si>
    <t>Segment 5 Congestion Factor</t>
  </si>
  <si>
    <t>mph</t>
  </si>
  <si>
    <t>Segment 5 speed limit</t>
  </si>
  <si>
    <t>miles</t>
  </si>
  <si>
    <t>Detour Segment 5 Length</t>
  </si>
  <si>
    <t>Segment 4 Time</t>
  </si>
  <si>
    <t>Segment 4 Congestion Factor</t>
  </si>
  <si>
    <t>Segment 4 speed limit</t>
  </si>
  <si>
    <t>Detour Segment 4 Length</t>
  </si>
  <si>
    <t>Segment 3 Time</t>
  </si>
  <si>
    <t>Segment 3 Congestion Factor</t>
  </si>
  <si>
    <t>Segment 3 speed limit</t>
  </si>
  <si>
    <t>Detour Segment 3 Length</t>
  </si>
  <si>
    <t>Segment 2 Time</t>
  </si>
  <si>
    <t>Segment 2 Congestion Factor</t>
  </si>
  <si>
    <t>Segment 2 speed limit</t>
  </si>
  <si>
    <t>Detour Segment 2 Length</t>
  </si>
  <si>
    <t xml:space="preserve">2. Segment Congestion Factor variables may be reduced for short term detours if the project will include special advance  notice to motoring public during construction phase with the effect of reducing overall short term traffic volumes. </t>
  </si>
  <si>
    <t>Segment 1 Time</t>
  </si>
  <si>
    <t>Segment 1 Congestion Factor</t>
  </si>
  <si>
    <t>Segment 1 speed limit</t>
  </si>
  <si>
    <t>Detour Segment 1 Length</t>
  </si>
  <si>
    <t>Comments</t>
  </si>
  <si>
    <t>Detour Delays</t>
  </si>
  <si>
    <t xml:space="preserve">                                                                                Detour Delay Time</t>
  </si>
  <si>
    <t xml:space="preserve">                                                 ABC Decision Matrix  - Supplementary  Spreadsheet</t>
  </si>
  <si>
    <t>3. For stop sign control, maximum length of alternating traffic must be no greater than 400 feet and clear sightline must be provided between the two opposing traffic stop signs.</t>
  </si>
  <si>
    <t xml:space="preserve">  </t>
  </si>
  <si>
    <t>2. The values given are for one way alternating stop signs for low volume roads and and signals for higher volume roads.</t>
  </si>
  <si>
    <t>Do not use alternating one way traffic for ADT over 8000</t>
  </si>
  <si>
    <t>6001 &lt; ADT &lt; 8000</t>
  </si>
  <si>
    <t>4001 &lt; ADT &lt; 6000</t>
  </si>
  <si>
    <t>2001 &lt; ADT &lt; 4000</t>
  </si>
  <si>
    <t>1. On average, a typical car will spend one half of a  complete cycle at the signal.  Some vehicles will arrive at the worst moment and wait an entire cycle to go.  Some vehicles will arrive just as the light goes green and have no delay.</t>
  </si>
  <si>
    <t xml:space="preserve">  ADT &lt;2000</t>
  </si>
  <si>
    <t>**  The estimated average cycle time can be assumed based on the following:</t>
  </si>
  <si>
    <t>Average Delay Time</t>
  </si>
  <si>
    <t>minutes (See note 2)</t>
  </si>
  <si>
    <t>Estimated Cycle Time</t>
  </si>
  <si>
    <t>For each direction:</t>
  </si>
  <si>
    <t xml:space="preserve">These calculations would be for a typical bridge replacement project where one way alternating traffic is proposed.  The basis for this calculation is the following assumptions:           </t>
  </si>
  <si>
    <t>One Way Alternating Traffic Delays</t>
  </si>
  <si>
    <t xml:space="preserve">                                                                       Alternating Traffic Delay Time</t>
  </si>
  <si>
    <t xml:space="preserve">                                                         ABC Decision Matrix  - Supplementary Spreadsheet</t>
  </si>
  <si>
    <t>Average Delay time per vehicle</t>
  </si>
  <si>
    <t>vehicles</t>
  </si>
  <si>
    <t>Total ADT</t>
  </si>
  <si>
    <t>vehicle minutes</t>
  </si>
  <si>
    <t>Total Aggregate delay time</t>
  </si>
  <si>
    <t>vehicle minutes (from above)</t>
  </si>
  <si>
    <t>Aggregate delay time for off peak period</t>
  </si>
  <si>
    <t>Aggregate delay time for period 2</t>
  </si>
  <si>
    <t>Aggregate delay time for period 1</t>
  </si>
  <si>
    <t>Average delay time</t>
  </si>
  <si>
    <t>Change this number to change the slope of the line and the values</t>
  </si>
  <si>
    <t>5. Reduced ADT input values may be used for short term lane reductions (2 to 3 day intervals) if  special advance notice to motoring public is implemented during construction phase with the effect of temporarily reducing ADT.</t>
  </si>
  <si>
    <t>Aggregate delay time for this period</t>
  </si>
  <si>
    <t>hours (24 hours minus peak hours)</t>
  </si>
  <si>
    <t>Length of peak period</t>
  </si>
  <si>
    <t>vehicle minutes per hour</t>
  </si>
  <si>
    <t>Aggregate delay time for this peak period</t>
  </si>
  <si>
    <t>Average delay time per vehicle</t>
  </si>
  <si>
    <t>vehicles per hour per lane</t>
  </si>
  <si>
    <t>Peak Lane Volume</t>
  </si>
  <si>
    <t>4. The off peak hourly volume can be estimated to be 3% of the ADT if specific hourly volumes are not available.</t>
  </si>
  <si>
    <t>lanes</t>
  </si>
  <si>
    <t>Number of Lanes in service during peak</t>
  </si>
  <si>
    <t>total vehicles per hour</t>
  </si>
  <si>
    <t>Average Hourly volume during off-peak periods</t>
  </si>
  <si>
    <t xml:space="preserve">Slope = </t>
  </si>
  <si>
    <t>Off peak periods</t>
  </si>
  <si>
    <t>Demand</t>
  </si>
  <si>
    <t xml:space="preserve">Note:  Length of Peak Period:  enter 1 for light traffic; 2 for medium traffic; 3 for heavy traffic </t>
  </si>
  <si>
    <t>(min.)</t>
  </si>
  <si>
    <t>Volume</t>
  </si>
  <si>
    <t>Assuming Linear zeroing out at 1400</t>
  </si>
  <si>
    <t>Delay</t>
  </si>
  <si>
    <t>Lane</t>
  </si>
  <si>
    <t>hours (see note below)</t>
  </si>
  <si>
    <t>3. The peak hourly volume can be estimated to be 10% of the ADT if specific hourly volumes are not available.</t>
  </si>
  <si>
    <t>Hourly volume during peak periods</t>
  </si>
  <si>
    <t>Heavy Commute Peak Period 2</t>
  </si>
  <si>
    <t>2. The assumption is that the delay time increases linearly from 1400 vehicles per hour (see Basis of Delay Time Plot to Right).  The rate of increase can be easily adjusted by changing the delay value for the 2400 vph line in the table to the right (blue cell).</t>
  </si>
  <si>
    <t>hours  (see note below)</t>
  </si>
  <si>
    <t>minutes (see basis to the right)</t>
  </si>
  <si>
    <t>1. These calculations would be used if staged construction was planned where there is a proposed reduction in the number of lanes.  The basis of the delay times is that a lane can accommodate 1400 vehicles per hour without delay.  Increased delays would result as the lane volume increases.</t>
  </si>
  <si>
    <t>Heavy Commute Peak Period 1</t>
  </si>
  <si>
    <t>Lane Reduction Delays</t>
  </si>
  <si>
    <t xml:space="preserve">                                                                      Reduced Lane Delay Time</t>
  </si>
  <si>
    <t xml:space="preserve">                                                 ABC Decision Matrix - Supplementary Spreadsheet</t>
  </si>
  <si>
    <t>minutes (use this in the Base Spreadsheet)</t>
  </si>
  <si>
    <t>Delay Time (Per Delay Time Sheets)</t>
  </si>
  <si>
    <t>Input areas</t>
  </si>
  <si>
    <t>Calculations and results</t>
  </si>
  <si>
    <t>Traffic Delay Calculation Recommendations Key</t>
  </si>
  <si>
    <t>Page No.</t>
  </si>
  <si>
    <t>1. These caculations would be used if a detour was planned.  The adjustment factor is to account for the anticipated volume of traffic on the detour.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</si>
</sst>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0"/>
    <numFmt numFmtId="167" formatCode="&quot;$&quot;#,##0"/>
  </numFmts>
  <fonts count="22" x14ac:knownFonts="1">
    <font>
      <sz val="10"/>
      <name val="Arial"/>
      <family val="2"/>
    </font>
    <font>
      <sz val="10"/>
      <name val="Arial"/>
    </font>
    <font>
      <sz val="10"/>
      <name val="Times New Roman"/>
      <family val="1"/>
    </font>
    <font>
      <b/>
      <sz val="10"/>
      <name val="Arial"/>
      <family val="2"/>
    </font>
    <font>
      <sz val="10"/>
      <name val="Arial"/>
      <family val="2"/>
    </font>
    <font>
      <sz val="10"/>
      <name val="Arial"/>
      <family val="2"/>
    </font>
    <font>
      <b/>
      <u/>
      <sz val="11"/>
      <name val="Arial"/>
      <family val="2"/>
    </font>
    <font>
      <b/>
      <u/>
      <sz val="10"/>
      <name val="Arial"/>
      <family val="2"/>
    </font>
    <font>
      <sz val="10"/>
      <color indexed="10"/>
      <name val="Arial"/>
      <family val="2"/>
    </font>
    <font>
      <b/>
      <sz val="10"/>
      <color indexed="10"/>
      <name val="Arial"/>
      <family val="2"/>
    </font>
    <font>
      <i/>
      <sz val="9"/>
      <color indexed="10"/>
      <name val="Arial"/>
      <family val="2"/>
    </font>
    <font>
      <u/>
      <sz val="10"/>
      <name val="Arial"/>
      <family val="2"/>
    </font>
    <font>
      <sz val="12"/>
      <name val="Arial"/>
      <family val="2"/>
    </font>
    <font>
      <b/>
      <sz val="14"/>
      <name val="Arial"/>
      <family val="2"/>
    </font>
    <font>
      <b/>
      <sz val="12"/>
      <name val="Arial"/>
      <family val="2"/>
    </font>
    <font>
      <b/>
      <sz val="11"/>
      <name val="Arial"/>
      <family val="2"/>
    </font>
    <font>
      <b/>
      <sz val="10"/>
      <name val="Times New Roman"/>
      <family val="1"/>
    </font>
    <font>
      <b/>
      <sz val="12"/>
      <name val="Times New Roman"/>
      <family val="1"/>
    </font>
    <font>
      <sz val="12"/>
      <name val="Times New Roman"/>
      <family val="1"/>
    </font>
    <font>
      <b/>
      <sz val="10"/>
      <color rgb="FFFF0000"/>
      <name val="Arial"/>
      <family val="2"/>
    </font>
    <font>
      <b/>
      <sz val="12"/>
      <color rgb="FFFF0000"/>
      <name val="Arial"/>
      <family val="2"/>
    </font>
    <font>
      <sz val="10"/>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right/>
      <top style="medium">
        <color indexed="64"/>
      </top>
      <bottom style="thin">
        <color indexed="8"/>
      </bottom>
      <diagonal/>
    </border>
    <border>
      <left/>
      <right style="thin">
        <color indexed="8"/>
      </right>
      <top/>
      <bottom style="thin">
        <color indexed="8"/>
      </bottom>
      <diagonal/>
    </border>
    <border>
      <left/>
      <right/>
      <top/>
      <bottom style="thin">
        <color indexed="8"/>
      </bottom>
      <diagonal/>
    </border>
    <border>
      <left/>
      <right style="medium">
        <color indexed="64"/>
      </right>
      <top/>
      <bottom style="thin">
        <color indexed="8"/>
      </bottom>
      <diagonal/>
    </border>
    <border>
      <left/>
      <right style="medium">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right style="medium">
        <color indexed="8"/>
      </right>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medium">
        <color indexed="64"/>
      </left>
      <right/>
      <top style="medium">
        <color indexed="8"/>
      </top>
      <bottom/>
      <diagonal/>
    </border>
    <border>
      <left/>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8"/>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8"/>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8"/>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9" fontId="1" fillId="0" borderId="0" applyFill="0" applyBorder="0" applyAlignment="0" applyProtection="0"/>
  </cellStyleXfs>
  <cellXfs count="367">
    <xf numFmtId="0" fontId="0" fillId="0" borderId="0" xfId="0"/>
    <xf numFmtId="0" fontId="0" fillId="0" borderId="0" xfId="0" applyBorder="1"/>
    <xf numFmtId="0" fontId="4" fillId="0" borderId="0" xfId="0" applyFont="1" applyFill="1" applyBorder="1" applyAlignment="1" applyProtection="1">
      <alignment horizontal="center"/>
    </xf>
    <xf numFmtId="2" fontId="4" fillId="0" borderId="1" xfId="0" applyNumberFormat="1" applyFont="1" applyFill="1" applyBorder="1" applyAlignment="1" applyProtection="1">
      <alignment vertical="center"/>
    </xf>
    <xf numFmtId="0" fontId="3" fillId="0" borderId="2" xfId="0" applyFont="1" applyFill="1" applyBorder="1" applyAlignment="1" applyProtection="1">
      <alignment horizontal="center"/>
    </xf>
    <xf numFmtId="2" fontId="4" fillId="0" borderId="3" xfId="0" applyNumberFormat="1" applyFont="1" applyFill="1" applyBorder="1" applyAlignment="1" applyProtection="1">
      <alignment horizontal="left" vertical="center"/>
    </xf>
    <xf numFmtId="1" fontId="4" fillId="0" borderId="3" xfId="0" applyNumberFormat="1" applyFont="1" applyFill="1" applyBorder="1" applyAlignment="1" applyProtection="1">
      <alignment horizontal="center" vertic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14" fontId="0" fillId="2" borderId="7" xfId="0" applyNumberFormat="1" applyFill="1" applyBorder="1" applyAlignment="1" applyProtection="1">
      <alignment horizontal="center"/>
      <protection locked="0"/>
    </xf>
    <xf numFmtId="0" fontId="0" fillId="2" borderId="4" xfId="0" applyFill="1" applyBorder="1" applyProtection="1">
      <protection locked="0"/>
    </xf>
    <xf numFmtId="0" fontId="0" fillId="2" borderId="8" xfId="0" applyFill="1" applyBorder="1" applyProtection="1">
      <protection locked="0"/>
    </xf>
    <xf numFmtId="1" fontId="4" fillId="2" borderId="9" xfId="0" applyNumberFormat="1" applyFont="1" applyFill="1" applyBorder="1" applyAlignment="1" applyProtection="1">
      <alignment horizontal="center"/>
      <protection locked="0"/>
    </xf>
    <xf numFmtId="0" fontId="4" fillId="0" borderId="10" xfId="0" applyFont="1" applyBorder="1" applyAlignment="1" applyProtection="1"/>
    <xf numFmtId="0" fontId="2" fillId="0" borderId="11" xfId="0" applyFont="1" applyBorder="1" applyProtection="1"/>
    <xf numFmtId="0" fontId="0" fillId="0" borderId="11" xfId="0" applyBorder="1" applyProtection="1"/>
    <xf numFmtId="0" fontId="0" fillId="0" borderId="12" xfId="0" applyBorder="1" applyProtection="1"/>
    <xf numFmtId="0" fontId="0" fillId="0" borderId="4" xfId="0" applyFont="1" applyBorder="1" applyProtection="1"/>
    <xf numFmtId="0" fontId="0" fillId="0" borderId="4" xfId="0" applyFill="1" applyBorder="1" applyAlignment="1" applyProtection="1">
      <alignment horizontal="left"/>
    </xf>
    <xf numFmtId="0" fontId="0" fillId="0" borderId="4" xfId="0" applyFill="1" applyBorder="1" applyProtection="1"/>
    <xf numFmtId="0" fontId="0" fillId="0" borderId="8" xfId="0" applyFill="1" applyBorder="1" applyProtection="1"/>
    <xf numFmtId="0" fontId="4" fillId="0" borderId="2" xfId="0" applyFont="1" applyBorder="1" applyProtection="1"/>
    <xf numFmtId="0" fontId="2" fillId="0" borderId="0" xfId="0" applyFont="1" applyBorder="1" applyProtection="1"/>
    <xf numFmtId="0" fontId="0" fillId="0" borderId="0" xfId="0" applyBorder="1" applyProtection="1"/>
    <xf numFmtId="0" fontId="0" fillId="0" borderId="13" xfId="0" applyBorder="1" applyProtection="1"/>
    <xf numFmtId="0" fontId="0" fillId="0" borderId="6" xfId="0" applyFont="1" applyBorder="1" applyProtection="1"/>
    <xf numFmtId="0" fontId="0" fillId="0" borderId="5" xfId="0" applyFill="1" applyBorder="1" applyAlignment="1" applyProtection="1">
      <alignment horizontal="center"/>
    </xf>
    <xf numFmtId="0" fontId="0" fillId="0" borderId="6" xfId="0" applyFont="1" applyFill="1" applyBorder="1" applyProtection="1"/>
    <xf numFmtId="0" fontId="0" fillId="0" borderId="7" xfId="0" applyFill="1" applyBorder="1" applyAlignment="1" applyProtection="1">
      <alignment horizontal="center"/>
    </xf>
    <xf numFmtId="0" fontId="0" fillId="0" borderId="6" xfId="0" applyBorder="1" applyProtection="1"/>
    <xf numFmtId="14" fontId="0" fillId="0" borderId="6" xfId="0" applyNumberFormat="1" applyFill="1" applyBorder="1" applyAlignment="1" applyProtection="1">
      <alignment horizontal="center"/>
    </xf>
    <xf numFmtId="0" fontId="0" fillId="0" borderId="6" xfId="0" applyFill="1" applyBorder="1" applyProtection="1"/>
    <xf numFmtId="14" fontId="0" fillId="0" borderId="7" xfId="0" applyNumberFormat="1" applyFill="1" applyBorder="1" applyAlignment="1" applyProtection="1">
      <alignment horizontal="center"/>
    </xf>
    <xf numFmtId="0" fontId="5" fillId="0" borderId="14" xfId="0" applyFont="1" applyBorder="1" applyProtection="1"/>
    <xf numFmtId="0" fontId="2" fillId="0" borderId="15" xfId="0" applyFont="1" applyBorder="1" applyProtection="1"/>
    <xf numFmtId="0" fontId="0" fillId="0" borderId="15" xfId="0" applyBorder="1" applyProtection="1"/>
    <xf numFmtId="0" fontId="0" fillId="0" borderId="16" xfId="0" applyBorder="1" applyProtection="1"/>
    <xf numFmtId="0" fontId="0" fillId="0" borderId="15" xfId="0" applyBorder="1" applyAlignment="1" applyProtection="1">
      <alignment horizontal="center"/>
    </xf>
    <xf numFmtId="0" fontId="0" fillId="0" borderId="17" xfId="0" applyBorder="1" applyAlignment="1" applyProtection="1">
      <alignment horizontal="center"/>
    </xf>
    <xf numFmtId="0" fontId="5" fillId="0" borderId="2" xfId="0" applyFont="1" applyBorder="1" applyProtection="1"/>
    <xf numFmtId="0" fontId="0" fillId="0" borderId="0" xfId="0" applyBorder="1" applyAlignment="1" applyProtection="1">
      <alignment horizontal="center"/>
    </xf>
    <xf numFmtId="0" fontId="0" fillId="0" borderId="1" xfId="0" applyBorder="1" applyAlignment="1" applyProtection="1">
      <alignment horizontal="center"/>
    </xf>
    <xf numFmtId="0" fontId="3" fillId="0" borderId="18" xfId="0" applyFont="1" applyBorder="1" applyProtection="1"/>
    <xf numFmtId="0" fontId="0" fillId="0" borderId="19" xfId="0" applyBorder="1" applyProtection="1"/>
    <xf numFmtId="0" fontId="0" fillId="0" borderId="19" xfId="0" applyBorder="1" applyAlignment="1" applyProtection="1">
      <alignment horizontal="left"/>
    </xf>
    <xf numFmtId="0" fontId="3" fillId="0" borderId="20" xfId="0" applyFont="1" applyBorder="1" applyProtection="1"/>
    <xf numFmtId="0" fontId="0" fillId="0" borderId="21" xfId="0" applyBorder="1" applyProtection="1"/>
    <xf numFmtId="0" fontId="0" fillId="0" borderId="21" xfId="0" applyBorder="1" applyAlignment="1" applyProtection="1">
      <alignment horizontal="left"/>
    </xf>
    <xf numFmtId="0" fontId="4" fillId="0" borderId="10" xfId="0" applyFont="1" applyBorder="1" applyProtection="1"/>
    <xf numFmtId="0" fontId="4" fillId="0" borderId="11" xfId="0" applyFont="1" applyBorder="1" applyProtection="1"/>
    <xf numFmtId="0" fontId="4" fillId="0" borderId="22" xfId="0" applyFont="1" applyBorder="1" applyProtection="1"/>
    <xf numFmtId="0" fontId="4" fillId="0" borderId="0" xfId="0" applyFont="1" applyBorder="1" applyProtection="1"/>
    <xf numFmtId="0" fontId="4" fillId="0" borderId="1" xfId="0" applyFont="1" applyBorder="1" applyProtection="1"/>
    <xf numFmtId="0" fontId="0" fillId="0" borderId="2" xfId="0" applyBorder="1" applyProtection="1"/>
    <xf numFmtId="0" fontId="4" fillId="0" borderId="0" xfId="0" applyFont="1" applyFill="1" applyBorder="1" applyProtection="1"/>
    <xf numFmtId="0" fontId="3" fillId="0" borderId="2" xfId="0" applyFont="1" applyBorder="1" applyProtection="1"/>
    <xf numFmtId="0" fontId="4" fillId="0" borderId="0" xfId="0" applyFont="1" applyBorder="1" applyAlignment="1" applyProtection="1"/>
    <xf numFmtId="0" fontId="4" fillId="0" borderId="0" xfId="0" applyFont="1" applyBorder="1" applyAlignment="1" applyProtection="1">
      <alignment horizontal="center"/>
    </xf>
    <xf numFmtId="1" fontId="4" fillId="0" borderId="0" xfId="0" applyNumberFormat="1" applyFont="1" applyBorder="1" applyAlignment="1" applyProtection="1">
      <alignment horizontal="center"/>
    </xf>
    <xf numFmtId="164" fontId="4" fillId="0" borderId="1" xfId="0" applyNumberFormat="1" applyFont="1" applyFill="1" applyBorder="1" applyAlignment="1" applyProtection="1">
      <alignment horizontal="center"/>
    </xf>
    <xf numFmtId="0" fontId="3" fillId="0" borderId="0" xfId="0" applyFont="1" applyBorder="1" applyProtection="1"/>
    <xf numFmtId="0" fontId="4" fillId="0" borderId="0" xfId="0" applyFont="1" applyFill="1" applyBorder="1" applyAlignment="1" applyProtection="1"/>
    <xf numFmtId="0" fontId="4" fillId="0" borderId="1" xfId="0" applyFont="1" applyFill="1" applyBorder="1" applyProtection="1"/>
    <xf numFmtId="0" fontId="3" fillId="0" borderId="2" xfId="0" applyFont="1" applyFill="1" applyBorder="1" applyProtection="1"/>
    <xf numFmtId="1" fontId="4" fillId="0" borderId="0" xfId="0" applyNumberFormat="1" applyFont="1" applyFill="1" applyBorder="1" applyAlignment="1" applyProtection="1">
      <alignment horizontal="center"/>
    </xf>
    <xf numFmtId="2" fontId="4" fillId="0" borderId="1" xfId="0" applyNumberFormat="1" applyFont="1" applyFill="1" applyBorder="1" applyAlignment="1" applyProtection="1"/>
    <xf numFmtId="0" fontId="3" fillId="0" borderId="2"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applyProtection="1">
      <alignment horizontal="right"/>
    </xf>
    <xf numFmtId="2"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left"/>
    </xf>
    <xf numFmtId="2" fontId="4" fillId="0" borderId="0" xfId="0" applyNumberFormat="1" applyFont="1" applyFill="1" applyBorder="1" applyAlignment="1" applyProtection="1">
      <alignment horizontal="left"/>
    </xf>
    <xf numFmtId="2" fontId="4" fillId="0" borderId="0" xfId="0" applyNumberFormat="1" applyFont="1" applyFill="1" applyBorder="1" applyAlignment="1" applyProtection="1"/>
    <xf numFmtId="0" fontId="4" fillId="0" borderId="2" xfId="0" applyFont="1" applyFill="1" applyBorder="1" applyProtection="1"/>
    <xf numFmtId="2" fontId="4" fillId="0" borderId="0" xfId="0" applyNumberFormat="1" applyFont="1" applyFill="1" applyBorder="1" applyAlignment="1" applyProtection="1">
      <alignment horizontal="right"/>
    </xf>
    <xf numFmtId="2" fontId="4" fillId="0" borderId="0" xfId="0" applyNumberFormat="1" applyFont="1" applyFill="1" applyBorder="1" applyAlignment="1" applyProtection="1">
      <alignment horizontal="right" wrapText="1"/>
    </xf>
    <xf numFmtId="0" fontId="0" fillId="3" borderId="23" xfId="0" applyFill="1" applyBorder="1" applyProtection="1"/>
    <xf numFmtId="0" fontId="0" fillId="3" borderId="24" xfId="0" applyFill="1" applyBorder="1" applyAlignment="1" applyProtection="1">
      <alignment horizontal="center"/>
    </xf>
    <xf numFmtId="0" fontId="4" fillId="3" borderId="25" xfId="0" applyFont="1" applyFill="1" applyBorder="1" applyAlignment="1" applyProtection="1">
      <alignment horizontal="center"/>
    </xf>
    <xf numFmtId="0" fontId="4" fillId="0" borderId="2" xfId="0" applyFont="1" applyFill="1" applyBorder="1" applyAlignment="1" applyProtection="1">
      <alignment horizontal="left"/>
    </xf>
    <xf numFmtId="0" fontId="0" fillId="3" borderId="26" xfId="0" applyFill="1" applyBorder="1" applyAlignment="1" applyProtection="1">
      <alignment horizontal="center"/>
    </xf>
    <xf numFmtId="0" fontId="4" fillId="3" borderId="27" xfId="0" applyFont="1" applyFill="1" applyBorder="1" applyAlignment="1" applyProtection="1">
      <alignment horizontal="center"/>
    </xf>
    <xf numFmtId="0" fontId="4" fillId="3" borderId="28" xfId="0" applyFont="1" applyFill="1" applyBorder="1" applyAlignment="1" applyProtection="1">
      <alignment horizontal="center"/>
    </xf>
    <xf numFmtId="0" fontId="4" fillId="0" borderId="1" xfId="0" applyFont="1" applyFill="1" applyBorder="1" applyAlignment="1" applyProtection="1">
      <alignment wrapText="1"/>
    </xf>
    <xf numFmtId="0" fontId="3" fillId="0" borderId="2" xfId="0" applyFont="1" applyFill="1" applyBorder="1" applyAlignment="1" applyProtection="1">
      <alignment horizontal="left"/>
    </xf>
    <xf numFmtId="0" fontId="4" fillId="0" borderId="23" xfId="0" applyFont="1" applyFill="1" applyBorder="1" applyAlignment="1" applyProtection="1">
      <alignment horizontal="left"/>
    </xf>
    <xf numFmtId="1" fontId="4" fillId="0" borderId="23" xfId="0" applyNumberFormat="1" applyFont="1" applyBorder="1" applyAlignment="1" applyProtection="1">
      <alignment horizontal="center"/>
    </xf>
    <xf numFmtId="0" fontId="4" fillId="0" borderId="24" xfId="0" applyFont="1" applyBorder="1" applyAlignment="1" applyProtection="1">
      <alignment horizontal="center"/>
    </xf>
    <xf numFmtId="0" fontId="4" fillId="0" borderId="25" xfId="0" applyFont="1" applyFill="1" applyBorder="1" applyAlignment="1" applyProtection="1">
      <alignment horizontal="center"/>
    </xf>
    <xf numFmtId="0" fontId="4" fillId="0" borderId="3" xfId="0" applyFont="1" applyFill="1" applyBorder="1" applyAlignment="1" applyProtection="1">
      <alignment horizontal="left"/>
    </xf>
    <xf numFmtId="0" fontId="4" fillId="0" borderId="29" xfId="0" applyFont="1" applyBorder="1" applyAlignment="1" applyProtection="1">
      <alignment horizontal="left"/>
    </xf>
    <xf numFmtId="1" fontId="4" fillId="0" borderId="3" xfId="0" applyNumberFormat="1"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29" xfId="0" applyFont="1" applyFill="1" applyBorder="1" applyAlignment="1" applyProtection="1">
      <alignment horizontal="left"/>
    </xf>
    <xf numFmtId="0" fontId="4" fillId="0" borderId="26" xfId="0" applyFont="1" applyFill="1" applyBorder="1" applyAlignment="1" applyProtection="1">
      <alignment horizontal="left"/>
    </xf>
    <xf numFmtId="0" fontId="4" fillId="0" borderId="30" xfId="0" applyFont="1" applyBorder="1" applyAlignment="1" applyProtection="1">
      <alignment horizontal="center"/>
    </xf>
    <xf numFmtId="0" fontId="3" fillId="0" borderId="30" xfId="0" applyFont="1" applyFill="1" applyBorder="1" applyAlignment="1" applyProtection="1">
      <alignment horizontal="right"/>
    </xf>
    <xf numFmtId="1" fontId="3" fillId="0" borderId="9" xfId="0" applyNumberFormat="1" applyFont="1" applyFill="1" applyBorder="1" applyAlignment="1" applyProtection="1">
      <alignment horizontal="center"/>
    </xf>
    <xf numFmtId="0" fontId="3" fillId="0" borderId="30" xfId="0" applyFont="1" applyFill="1" applyBorder="1" applyAlignment="1" applyProtection="1">
      <alignment horizontal="left"/>
    </xf>
    <xf numFmtId="0" fontId="0" fillId="0" borderId="31" xfId="0" applyBorder="1" applyProtection="1"/>
    <xf numFmtId="0" fontId="0" fillId="0" borderId="32" xfId="0" applyBorder="1" applyProtection="1"/>
    <xf numFmtId="0" fontId="3" fillId="0" borderId="0" xfId="0" applyFont="1" applyFill="1" applyBorder="1" applyAlignment="1" applyProtection="1">
      <alignment horizontal="center"/>
    </xf>
    <xf numFmtId="0" fontId="4" fillId="0" borderId="33" xfId="0" applyFont="1" applyFill="1" applyBorder="1" applyAlignment="1" applyProtection="1">
      <alignment horizontal="center"/>
    </xf>
    <xf numFmtId="0" fontId="0" fillId="0" borderId="25" xfId="0" applyBorder="1" applyProtection="1"/>
    <xf numFmtId="0" fontId="4" fillId="0" borderId="29" xfId="0" applyFont="1" applyFill="1" applyBorder="1" applyProtection="1"/>
    <xf numFmtId="0" fontId="3" fillId="0" borderId="0" xfId="0" applyFont="1" applyFill="1" applyBorder="1" applyAlignment="1" applyProtection="1">
      <alignment horizontal="right"/>
    </xf>
    <xf numFmtId="0" fontId="4" fillId="0" borderId="28" xfId="0" applyFont="1" applyFill="1" applyBorder="1" applyProtection="1"/>
    <xf numFmtId="1" fontId="3" fillId="0" borderId="0" xfId="0" applyNumberFormat="1" applyFont="1" applyFill="1" applyBorder="1" applyAlignment="1" applyProtection="1">
      <alignment horizontal="center"/>
    </xf>
    <xf numFmtId="1" fontId="4" fillId="0" borderId="0" xfId="0" applyNumberFormat="1" applyFont="1" applyFill="1" applyBorder="1" applyAlignment="1" applyProtection="1">
      <alignment horizontal="left"/>
    </xf>
    <xf numFmtId="1" fontId="3" fillId="0" borderId="0" xfId="0" applyNumberFormat="1" applyFont="1" applyFill="1" applyBorder="1" applyAlignment="1" applyProtection="1"/>
    <xf numFmtId="0" fontId="3" fillId="0" borderId="0" xfId="0" applyFont="1" applyFill="1" applyBorder="1" applyProtection="1"/>
    <xf numFmtId="0" fontId="4" fillId="0" borderId="34" xfId="0" applyFont="1" applyBorder="1" applyProtection="1"/>
    <xf numFmtId="0" fontId="4" fillId="0" borderId="35" xfId="0" applyFont="1" applyBorder="1" applyProtection="1"/>
    <xf numFmtId="0" fontId="4" fillId="0" borderId="35" xfId="0" applyFont="1" applyBorder="1" applyAlignment="1" applyProtection="1"/>
    <xf numFmtId="0" fontId="4" fillId="0" borderId="36" xfId="0" applyFont="1" applyBorder="1" applyProtection="1"/>
    <xf numFmtId="0" fontId="0" fillId="2" borderId="7" xfId="0" applyFill="1" applyBorder="1" applyAlignment="1" applyProtection="1">
      <alignment horizontal="center"/>
      <protection locked="0"/>
    </xf>
    <xf numFmtId="0" fontId="6" fillId="0" borderId="2" xfId="0" applyFont="1" applyBorder="1" applyProtection="1"/>
    <xf numFmtId="0" fontId="0" fillId="0" borderId="0" xfId="0" applyFill="1" applyBorder="1" applyProtection="1"/>
    <xf numFmtId="0" fontId="4" fillId="0" borderId="31" xfId="0" applyFont="1" applyBorder="1" applyAlignment="1" applyProtection="1">
      <alignment horizontal="right"/>
    </xf>
    <xf numFmtId="0" fontId="4" fillId="0" borderId="32" xfId="0" applyFont="1" applyFill="1" applyBorder="1" applyAlignment="1" applyProtection="1">
      <alignment horizontal="center"/>
    </xf>
    <xf numFmtId="0" fontId="0" fillId="0" borderId="10" xfId="0" applyFont="1" applyBorder="1" applyAlignment="1" applyProtection="1"/>
    <xf numFmtId="0" fontId="0" fillId="0" borderId="2" xfId="0" applyFont="1" applyBorder="1" applyProtection="1"/>
    <xf numFmtId="0" fontId="0" fillId="0" borderId="0" xfId="0" applyFont="1" applyBorder="1" applyProtection="1"/>
    <xf numFmtId="0" fontId="0" fillId="0" borderId="0" xfId="0" applyFont="1" applyFill="1" applyBorder="1" applyProtection="1"/>
    <xf numFmtId="0" fontId="0" fillId="0" borderId="0" xfId="0" applyFont="1" applyFill="1" applyBorder="1" applyAlignment="1" applyProtection="1">
      <alignment horizontal="left"/>
    </xf>
    <xf numFmtId="2" fontId="0" fillId="0" borderId="37" xfId="0" applyNumberFormat="1" applyFont="1" applyFill="1" applyBorder="1" applyAlignment="1" applyProtection="1">
      <alignment horizontal="center"/>
    </xf>
    <xf numFmtId="2" fontId="0" fillId="0" borderId="38" xfId="0" applyNumberFormat="1" applyFont="1" applyFill="1" applyBorder="1" applyAlignment="1" applyProtection="1">
      <alignment horizontal="center"/>
    </xf>
    <xf numFmtId="0" fontId="0" fillId="0" borderId="0" xfId="0" applyFont="1" applyFill="1" applyBorder="1" applyAlignment="1" applyProtection="1"/>
    <xf numFmtId="0" fontId="0" fillId="0" borderId="0" xfId="0" applyFont="1" applyBorder="1" applyAlignment="1" applyProtection="1"/>
    <xf numFmtId="0" fontId="0" fillId="0" borderId="0" xfId="0" applyFont="1" applyFill="1" applyBorder="1" applyAlignment="1" applyProtection="1">
      <alignment horizontal="center"/>
    </xf>
    <xf numFmtId="0" fontId="8" fillId="0" borderId="0" xfId="0" applyFont="1" applyBorder="1" applyAlignment="1" applyProtection="1"/>
    <xf numFmtId="2" fontId="8" fillId="0" borderId="0" xfId="0" applyNumberFormat="1" applyFont="1" applyFill="1" applyBorder="1" applyAlignment="1" applyProtection="1"/>
    <xf numFmtId="0" fontId="0" fillId="0" borderId="2" xfId="0" applyFont="1" applyFill="1" applyBorder="1" applyProtection="1"/>
    <xf numFmtId="17" fontId="9" fillId="0" borderId="39" xfId="0" quotePrefix="1" applyNumberFormat="1" applyFont="1" applyBorder="1" applyAlignment="1" applyProtection="1">
      <alignment horizontal="right"/>
    </xf>
    <xf numFmtId="0" fontId="4" fillId="0" borderId="34" xfId="0" applyFont="1" applyFill="1" applyBorder="1" applyProtection="1"/>
    <xf numFmtId="0" fontId="4" fillId="0" borderId="35" xfId="0" applyFont="1" applyFill="1" applyBorder="1" applyAlignment="1" applyProtection="1">
      <alignment horizontal="right"/>
    </xf>
    <xf numFmtId="0" fontId="0" fillId="0" borderId="35" xfId="0" applyFont="1" applyFill="1" applyBorder="1" applyAlignment="1" applyProtection="1"/>
    <xf numFmtId="0" fontId="4" fillId="0" borderId="35" xfId="0" applyFont="1" applyFill="1" applyBorder="1" applyAlignment="1" applyProtection="1">
      <alignment horizontal="center"/>
    </xf>
    <xf numFmtId="0" fontId="4" fillId="0" borderId="35" xfId="0" applyFont="1" applyFill="1" applyBorder="1" applyProtection="1"/>
    <xf numFmtId="0" fontId="4" fillId="0" borderId="36" xfId="0" applyFont="1" applyFill="1" applyBorder="1" applyProtection="1"/>
    <xf numFmtId="0" fontId="4" fillId="0" borderId="25" xfId="0" applyFont="1" applyBorder="1" applyAlignment="1" applyProtection="1">
      <alignment horizontal="left"/>
    </xf>
    <xf numFmtId="0" fontId="4" fillId="3" borderId="0" xfId="0" applyFont="1" applyFill="1" applyBorder="1" applyAlignment="1" applyProtection="1">
      <alignment horizontal="center"/>
    </xf>
    <xf numFmtId="0" fontId="4" fillId="3" borderId="29" xfId="0" applyFont="1" applyFill="1" applyBorder="1" applyAlignment="1" applyProtection="1">
      <alignment horizontal="center"/>
    </xf>
    <xf numFmtId="0" fontId="0" fillId="0" borderId="29" xfId="0" applyFont="1" applyFill="1" applyBorder="1" applyAlignment="1" applyProtection="1">
      <alignment horizontal="center"/>
    </xf>
    <xf numFmtId="0" fontId="0" fillId="0" borderId="27" xfId="0" applyFont="1" applyFill="1" applyBorder="1" applyAlignment="1" applyProtection="1">
      <alignment horizontal="center"/>
    </xf>
    <xf numFmtId="0" fontId="0" fillId="0" borderId="28" xfId="0" applyFont="1" applyFill="1" applyBorder="1" applyAlignment="1" applyProtection="1">
      <alignment horizontal="center"/>
    </xf>
    <xf numFmtId="1" fontId="4" fillId="0" borderId="1" xfId="0" applyNumberFormat="1" applyFont="1" applyFill="1" applyBorder="1" applyAlignment="1" applyProtection="1">
      <alignment horizontal="right"/>
    </xf>
    <xf numFmtId="0" fontId="4" fillId="0" borderId="1" xfId="0" applyFont="1" applyBorder="1" applyAlignment="1" applyProtection="1">
      <alignment horizontal="right"/>
    </xf>
    <xf numFmtId="0" fontId="4" fillId="0" borderId="1" xfId="0" applyFont="1" applyFill="1" applyBorder="1" applyAlignment="1" applyProtection="1">
      <alignment horizontal="right"/>
    </xf>
    <xf numFmtId="2" fontId="0" fillId="0" borderId="0" xfId="0" applyNumberFormat="1" applyFont="1" applyFill="1" applyBorder="1" applyAlignment="1" applyProtection="1">
      <alignment horizontal="left"/>
    </xf>
    <xf numFmtId="0" fontId="0" fillId="0" borderId="0" xfId="0" applyFont="1" applyBorder="1" applyAlignment="1" applyProtection="1">
      <alignment horizontal="left"/>
    </xf>
    <xf numFmtId="0" fontId="0" fillId="0" borderId="2" xfId="0" applyFont="1" applyFill="1" applyBorder="1" applyAlignment="1" applyProtection="1">
      <alignment horizontal="left"/>
    </xf>
    <xf numFmtId="2" fontId="4" fillId="2" borderId="9" xfId="0" applyNumberFormat="1" applyFont="1" applyFill="1" applyBorder="1" applyAlignment="1" applyProtection="1">
      <alignment horizontal="center"/>
      <protection locked="0"/>
    </xf>
    <xf numFmtId="0" fontId="0" fillId="0" borderId="0" xfId="0" quotePrefix="1" applyFont="1" applyFill="1" applyBorder="1" applyAlignment="1" applyProtection="1"/>
    <xf numFmtId="0" fontId="0" fillId="0" borderId="2" xfId="0" applyFont="1" applyFill="1" applyBorder="1" applyAlignment="1" applyProtection="1"/>
    <xf numFmtId="0" fontId="0" fillId="0" borderId="0" xfId="0" applyFont="1" applyFill="1" applyBorder="1" applyAlignment="1" applyProtection="1">
      <alignment horizontal="right"/>
    </xf>
    <xf numFmtId="2" fontId="0" fillId="0" borderId="0" xfId="0" applyNumberFormat="1" applyFont="1" applyFill="1" applyBorder="1" applyAlignment="1" applyProtection="1"/>
    <xf numFmtId="1" fontId="4" fillId="4" borderId="0" xfId="0" applyNumberFormat="1" applyFont="1" applyFill="1" applyBorder="1" applyAlignment="1" applyProtection="1">
      <alignment horizontal="center"/>
    </xf>
    <xf numFmtId="1" fontId="0" fillId="4" borderId="0" xfId="0" applyNumberFormat="1" applyFont="1" applyFill="1" applyBorder="1" applyAlignment="1" applyProtection="1">
      <alignment horizontal="center"/>
    </xf>
    <xf numFmtId="1" fontId="0" fillId="4" borderId="0" xfId="0" applyNumberFormat="1" applyFont="1" applyFill="1" applyBorder="1" applyAlignment="1" applyProtection="1">
      <alignment horizontal="left"/>
    </xf>
    <xf numFmtId="0" fontId="0" fillId="0" borderId="1" xfId="0" applyFont="1" applyFill="1" applyBorder="1" applyProtection="1"/>
    <xf numFmtId="9" fontId="0" fillId="0" borderId="0" xfId="0" applyNumberFormat="1" applyFont="1" applyFill="1" applyBorder="1" applyAlignment="1" applyProtection="1">
      <alignment horizontal="right"/>
    </xf>
    <xf numFmtId="2" fontId="0" fillId="2" borderId="9" xfId="0" applyNumberFormat="1" applyFont="1" applyFill="1" applyBorder="1" applyAlignment="1" applyProtection="1">
      <alignment horizontal="center"/>
      <protection locked="0"/>
    </xf>
    <xf numFmtId="165" fontId="4" fillId="0" borderId="1" xfId="0" applyNumberFormat="1" applyFont="1" applyBorder="1" applyProtection="1"/>
    <xf numFmtId="165" fontId="0" fillId="2" borderId="9" xfId="0" applyNumberFormat="1" applyFont="1" applyFill="1" applyBorder="1" applyAlignment="1" applyProtection="1">
      <alignment horizontal="center"/>
      <protection locked="0"/>
    </xf>
    <xf numFmtId="1" fontId="0" fillId="2" borderId="38" xfId="0" applyNumberFormat="1" applyFont="1"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0" borderId="36" xfId="0" applyBorder="1" applyAlignment="1" applyProtection="1">
      <alignment horizontal="center"/>
    </xf>
    <xf numFmtId="0" fontId="0" fillId="0" borderId="35" xfId="0" applyBorder="1" applyProtection="1"/>
    <xf numFmtId="0" fontId="0" fillId="0" borderId="35" xfId="0" applyBorder="1" applyAlignment="1" applyProtection="1">
      <alignment horizontal="center"/>
    </xf>
    <xf numFmtId="0" fontId="0" fillId="0" borderId="34" xfId="0" applyBorder="1" applyProtection="1"/>
    <xf numFmtId="0" fontId="2" fillId="0" borderId="35" xfId="0" applyFont="1" applyBorder="1" applyProtection="1"/>
    <xf numFmtId="0" fontId="16" fillId="0" borderId="0" xfId="0" applyFont="1" applyBorder="1" applyProtection="1"/>
    <xf numFmtId="0" fontId="14" fillId="0" borderId="2" xfId="0" applyFont="1" applyBorder="1" applyProtection="1"/>
    <xf numFmtId="0" fontId="12" fillId="0" borderId="0" xfId="0" applyFont="1" applyBorder="1" applyProtection="1"/>
    <xf numFmtId="0" fontId="12" fillId="0" borderId="2" xfId="0" applyFont="1" applyBorder="1" applyProtection="1"/>
    <xf numFmtId="0" fontId="14" fillId="0" borderId="0" xfId="0" applyFont="1" applyBorder="1" applyProtection="1"/>
    <xf numFmtId="0" fontId="17" fillId="0" borderId="0" xfId="0" applyFont="1" applyBorder="1" applyProtection="1"/>
    <xf numFmtId="14" fontId="0" fillId="2" borderId="40"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0" fillId="0" borderId="41" xfId="0" applyFont="1" applyBorder="1" applyProtection="1"/>
    <xf numFmtId="0" fontId="0" fillId="2" borderId="42"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0" borderId="43" xfId="0" applyFont="1" applyBorder="1" applyProtection="1"/>
    <xf numFmtId="0" fontId="19" fillId="0" borderId="0" xfId="0" applyFont="1" applyFill="1" applyBorder="1" applyProtection="1"/>
    <xf numFmtId="1" fontId="4" fillId="5" borderId="9" xfId="0" applyNumberFormat="1" applyFont="1" applyFill="1" applyBorder="1" applyAlignment="1" applyProtection="1">
      <alignment horizontal="center"/>
      <protection locked="0"/>
    </xf>
    <xf numFmtId="0" fontId="18" fillId="0" borderId="0" xfId="0" applyFont="1" applyBorder="1" applyProtection="1"/>
    <xf numFmtId="0" fontId="20" fillId="0" borderId="0" xfId="0" applyFont="1" applyFill="1" applyBorder="1" applyProtection="1"/>
    <xf numFmtId="0" fontId="0" fillId="0" borderId="0" xfId="0" applyProtection="1"/>
    <xf numFmtId="0" fontId="0" fillId="0" borderId="10" xfId="0" applyBorder="1" applyProtection="1"/>
    <xf numFmtId="0" fontId="0" fillId="0" borderId="22" xfId="0" applyBorder="1" applyProtection="1"/>
    <xf numFmtId="0" fontId="7" fillId="0" borderId="2" xfId="0" applyFont="1" applyBorder="1" applyProtection="1"/>
    <xf numFmtId="0" fontId="0" fillId="0" borderId="1" xfId="0" applyBorder="1" applyProtection="1"/>
    <xf numFmtId="0" fontId="0" fillId="0" borderId="1" xfId="0" applyBorder="1" applyAlignment="1" applyProtection="1">
      <alignment vertical="top"/>
    </xf>
    <xf numFmtId="0" fontId="0" fillId="0" borderId="0" xfId="0" applyBorder="1" applyAlignment="1" applyProtection="1">
      <alignment horizontal="left"/>
    </xf>
    <xf numFmtId="0" fontId="0" fillId="0" borderId="0" xfId="0" applyBorder="1" applyAlignment="1" applyProtection="1">
      <alignment vertical="top"/>
    </xf>
    <xf numFmtId="9" fontId="1" fillId="0" borderId="0" xfId="1" applyBorder="1" applyProtection="1"/>
    <xf numFmtId="1" fontId="4" fillId="4" borderId="9" xfId="0" applyNumberFormat="1" applyFont="1" applyFill="1" applyBorder="1" applyAlignment="1" applyProtection="1">
      <alignment horizontal="center"/>
    </xf>
    <xf numFmtId="0" fontId="10" fillId="0" borderId="0" xfId="0" applyFont="1" applyBorder="1" applyAlignment="1" applyProtection="1"/>
    <xf numFmtId="0" fontId="10" fillId="0" borderId="1" xfId="0" applyFont="1" applyBorder="1" applyAlignment="1" applyProtection="1"/>
    <xf numFmtId="9" fontId="1" fillId="0" borderId="0" xfId="1" applyFill="1" applyBorder="1" applyProtection="1"/>
    <xf numFmtId="0" fontId="0" fillId="0" borderId="36" xfId="0" applyBorder="1" applyProtection="1"/>
    <xf numFmtId="0" fontId="7" fillId="0" borderId="10" xfId="0" applyFont="1" applyBorder="1" applyProtection="1"/>
    <xf numFmtId="0" fontId="0" fillId="4" borderId="0" xfId="0" applyFill="1" applyBorder="1" applyProtection="1"/>
    <xf numFmtId="0" fontId="0" fillId="0" borderId="27" xfId="0" applyBorder="1" applyProtection="1"/>
    <xf numFmtId="1" fontId="0" fillId="0" borderId="0" xfId="0" applyNumberFormat="1" applyBorder="1" applyAlignment="1" applyProtection="1">
      <alignment horizontal="center"/>
    </xf>
    <xf numFmtId="0" fontId="0" fillId="0" borderId="33" xfId="0" applyBorder="1" applyAlignment="1" applyProtection="1">
      <alignment horizontal="center"/>
    </xf>
    <xf numFmtId="0" fontId="0" fillId="0" borderId="25" xfId="0" applyBorder="1" applyAlignment="1" applyProtection="1">
      <alignment horizontal="center"/>
    </xf>
    <xf numFmtId="0" fontId="0" fillId="0" borderId="37" xfId="0" applyBorder="1" applyAlignment="1" applyProtection="1">
      <alignment horizontal="center"/>
    </xf>
    <xf numFmtId="0" fontId="0" fillId="0" borderId="29" xfId="0" applyBorder="1" applyAlignment="1" applyProtection="1">
      <alignment horizontal="center"/>
    </xf>
    <xf numFmtId="0" fontId="7" fillId="0" borderId="0" xfId="0" applyFont="1" applyBorder="1" applyProtection="1"/>
    <xf numFmtId="0" fontId="0" fillId="0" borderId="3" xfId="0" applyBorder="1" applyProtection="1"/>
    <xf numFmtId="0" fontId="0" fillId="0" borderId="29" xfId="0" applyBorder="1" applyProtection="1"/>
    <xf numFmtId="0" fontId="0" fillId="0" borderId="3" xfId="0" applyBorder="1" applyAlignment="1" applyProtection="1">
      <alignment horizontal="center"/>
    </xf>
    <xf numFmtId="1" fontId="0" fillId="0" borderId="3" xfId="0" applyNumberFormat="1" applyBorder="1" applyAlignment="1" applyProtection="1">
      <alignment horizontal="center"/>
    </xf>
    <xf numFmtId="0" fontId="0" fillId="2" borderId="9" xfId="0" applyFill="1" applyBorder="1" applyAlignment="1" applyProtection="1">
      <alignment horizontal="center"/>
    </xf>
    <xf numFmtId="0" fontId="0" fillId="0" borderId="26" xfId="0" applyBorder="1" applyProtection="1"/>
    <xf numFmtId="0" fontId="0" fillId="0" borderId="28" xfId="0" applyBorder="1" applyProtection="1"/>
    <xf numFmtId="1" fontId="0" fillId="0" borderId="26" xfId="0" applyNumberFormat="1" applyBorder="1" applyAlignment="1" applyProtection="1">
      <alignment horizontal="center"/>
    </xf>
    <xf numFmtId="0" fontId="0" fillId="0" borderId="38" xfId="0" applyBorder="1" applyAlignment="1" applyProtection="1">
      <alignment horizontal="center"/>
    </xf>
    <xf numFmtId="0" fontId="0" fillId="0" borderId="28" xfId="0" applyBorder="1" applyAlignment="1" applyProtection="1">
      <alignment horizontal="center"/>
    </xf>
    <xf numFmtId="0" fontId="9" fillId="0" borderId="0" xfId="0" applyFont="1" applyBorder="1" applyProtection="1"/>
    <xf numFmtId="1" fontId="0" fillId="0" borderId="0" xfId="0" applyNumberFormat="1" applyBorder="1" applyProtection="1"/>
    <xf numFmtId="0" fontId="3" fillId="0" borderId="30" xfId="0" applyFont="1" applyBorder="1" applyProtection="1"/>
    <xf numFmtId="9" fontId="1" fillId="0" borderId="31" xfId="1" applyBorder="1" applyProtection="1"/>
    <xf numFmtId="0" fontId="0" fillId="0" borderId="32" xfId="0" quotePrefix="1" applyBorder="1" applyProtection="1"/>
    <xf numFmtId="0" fontId="0" fillId="2" borderId="32" xfId="0" applyFont="1" applyFill="1" applyBorder="1" applyAlignment="1" applyProtection="1">
      <alignment horizontal="center"/>
      <protection locked="0"/>
    </xf>
    <xf numFmtId="0" fontId="0" fillId="2" borderId="30" xfId="0" applyFont="1" applyFill="1" applyBorder="1" applyAlignment="1" applyProtection="1">
      <alignment horizontal="center"/>
      <protection locked="0"/>
    </xf>
    <xf numFmtId="0" fontId="0" fillId="2" borderId="31" xfId="0" applyFont="1" applyFill="1" applyBorder="1" applyAlignment="1" applyProtection="1">
      <alignment horizontal="center"/>
      <protection locked="0"/>
    </xf>
    <xf numFmtId="0" fontId="0" fillId="6" borderId="0" xfId="0" applyFill="1" applyBorder="1" applyProtection="1"/>
    <xf numFmtId="0" fontId="12" fillId="6" borderId="0" xfId="0" applyFont="1" applyFill="1" applyBorder="1" applyProtection="1"/>
    <xf numFmtId="0" fontId="0" fillId="2" borderId="38" xfId="0" applyFill="1" applyBorder="1" applyAlignment="1" applyProtection="1">
      <alignment horizontal="center"/>
    </xf>
    <xf numFmtId="14" fontId="0" fillId="6" borderId="0" xfId="0" applyNumberFormat="1" applyFill="1" applyBorder="1" applyAlignment="1" applyProtection="1">
      <alignment horizontal="center"/>
    </xf>
    <xf numFmtId="14" fontId="0" fillId="6" borderId="1" xfId="0" applyNumberFormat="1" applyFill="1" applyBorder="1" applyAlignment="1" applyProtection="1">
      <alignment horizontal="center"/>
    </xf>
    <xf numFmtId="0" fontId="12" fillId="0" borderId="1" xfId="0" applyFont="1" applyBorder="1" applyProtection="1"/>
    <xf numFmtId="14" fontId="12" fillId="6" borderId="0" xfId="0" applyNumberFormat="1" applyFont="1" applyFill="1" applyBorder="1" applyAlignment="1" applyProtection="1">
      <alignment horizontal="center"/>
    </xf>
    <xf numFmtId="14" fontId="12" fillId="6" borderId="1" xfId="0" applyNumberFormat="1" applyFont="1" applyFill="1" applyBorder="1" applyAlignment="1" applyProtection="1">
      <alignment horizontal="center"/>
    </xf>
    <xf numFmtId="0" fontId="12" fillId="0" borderId="0" xfId="0" applyFont="1" applyProtection="1"/>
    <xf numFmtId="0" fontId="0" fillId="0" borderId="0" xfId="0" quotePrefix="1" applyBorder="1" applyProtection="1"/>
    <xf numFmtId="0" fontId="0" fillId="0" borderId="9" xfId="0" applyBorder="1" applyProtection="1"/>
    <xf numFmtId="0" fontId="15" fillId="0" borderId="10" xfId="0" applyFont="1" applyBorder="1" applyProtection="1"/>
    <xf numFmtId="0" fontId="15" fillId="0" borderId="34" xfId="0" applyFont="1" applyBorder="1" applyProtection="1"/>
    <xf numFmtId="0" fontId="0" fillId="0" borderId="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 xfId="0" applyBorder="1" applyAlignment="1" applyProtection="1">
      <alignment horizontal="left" vertical="top" wrapText="1"/>
    </xf>
    <xf numFmtId="2" fontId="0" fillId="0" borderId="9" xfId="0" applyNumberFormat="1" applyFont="1" applyBorder="1" applyAlignment="1" applyProtection="1">
      <alignment horizontal="center"/>
    </xf>
    <xf numFmtId="0" fontId="0" fillId="0" borderId="2" xfId="0"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1" fontId="0" fillId="0" borderId="0" xfId="0" applyNumberFormat="1" applyFont="1" applyFill="1" applyBorder="1" applyAlignment="1" applyProtection="1">
      <alignment horizontal="center"/>
    </xf>
    <xf numFmtId="2" fontId="0" fillId="0" borderId="9" xfId="0" applyNumberFormat="1" applyBorder="1" applyAlignment="1" applyProtection="1">
      <alignment horizontal="center"/>
    </xf>
    <xf numFmtId="0" fontId="0" fillId="0" borderId="0" xfId="0" applyBorder="1" applyAlignment="1" applyProtection="1">
      <alignment horizontal="right"/>
    </xf>
    <xf numFmtId="2" fontId="0" fillId="0" borderId="0" xfId="0" applyNumberFormat="1" applyFill="1" applyBorder="1" applyAlignment="1" applyProtection="1">
      <alignment horizontal="center"/>
    </xf>
    <xf numFmtId="2" fontId="21" fillId="0" borderId="9" xfId="0" applyNumberFormat="1" applyFont="1" applyFill="1" applyBorder="1" applyAlignment="1" applyProtection="1">
      <alignment horizontal="center"/>
    </xf>
    <xf numFmtId="0" fontId="21" fillId="0" borderId="0" xfId="0" applyFont="1" applyBorder="1" applyProtection="1"/>
    <xf numFmtId="0" fontId="0" fillId="0" borderId="44" xfId="0" applyBorder="1" applyProtection="1"/>
    <xf numFmtId="0" fontId="0" fillId="0" borderId="24" xfId="0" applyBorder="1" applyProtection="1"/>
    <xf numFmtId="0" fontId="13" fillId="0" borderId="0" xfId="0" applyFont="1" applyBorder="1" applyProtection="1"/>
    <xf numFmtId="0" fontId="0" fillId="0" borderId="45" xfId="0" applyFont="1" applyBorder="1" applyAlignment="1" applyProtection="1">
      <alignment horizontal="center" vertical="center" wrapText="1"/>
    </xf>
    <xf numFmtId="2" fontId="12" fillId="7" borderId="46" xfId="0" applyNumberFormat="1" applyFont="1" applyFill="1" applyBorder="1" applyAlignment="1" applyProtection="1">
      <alignment horizontal="center" vertical="center"/>
    </xf>
    <xf numFmtId="2" fontId="12" fillId="8" borderId="47" xfId="0" applyNumberFormat="1" applyFont="1" applyFill="1" applyBorder="1" applyAlignment="1" applyProtection="1">
      <alignment horizontal="center" vertical="center"/>
    </xf>
    <xf numFmtId="2" fontId="12" fillId="9" borderId="47" xfId="0" applyNumberFormat="1" applyFont="1" applyFill="1" applyBorder="1" applyAlignment="1" applyProtection="1">
      <alignment horizontal="center" vertical="center"/>
    </xf>
    <xf numFmtId="2" fontId="12" fillId="9" borderId="48" xfId="0" applyNumberFormat="1" applyFont="1" applyFill="1" applyBorder="1" applyAlignment="1" applyProtection="1">
      <alignment horizontal="center" vertical="center"/>
    </xf>
    <xf numFmtId="2" fontId="12" fillId="10" borderId="49" xfId="0" applyNumberFormat="1" applyFont="1" applyFill="1" applyBorder="1" applyAlignment="1" applyProtection="1">
      <alignment horizontal="center" vertical="center"/>
    </xf>
    <xf numFmtId="2" fontId="12" fillId="7" borderId="9" xfId="0" applyNumberFormat="1" applyFont="1" applyFill="1" applyBorder="1" applyAlignment="1" applyProtection="1">
      <alignment horizontal="center" vertical="center"/>
    </xf>
    <xf numFmtId="2" fontId="12" fillId="8" borderId="38" xfId="0" applyNumberFormat="1" applyFont="1" applyFill="1" applyBorder="1" applyAlignment="1" applyProtection="1">
      <alignment horizontal="center" vertical="center"/>
    </xf>
    <xf numFmtId="2" fontId="12" fillId="9" borderId="38" xfId="0" applyNumberFormat="1" applyFont="1" applyFill="1" applyBorder="1" applyAlignment="1" applyProtection="1">
      <alignment horizontal="center" vertical="center"/>
    </xf>
    <xf numFmtId="2" fontId="12" fillId="9" borderId="40" xfId="0" applyNumberFormat="1" applyFont="1" applyFill="1" applyBorder="1" applyAlignment="1" applyProtection="1">
      <alignment horizontal="center" vertical="center"/>
    </xf>
    <xf numFmtId="2" fontId="12" fillId="10" borderId="9" xfId="0" applyNumberFormat="1" applyFont="1" applyFill="1" applyBorder="1" applyAlignment="1" applyProtection="1">
      <alignment horizontal="center" vertical="center"/>
    </xf>
    <xf numFmtId="2" fontId="12" fillId="8" borderId="9" xfId="0" applyNumberFormat="1" applyFont="1" applyFill="1" applyBorder="1" applyAlignment="1" applyProtection="1">
      <alignment horizontal="center" vertical="center"/>
    </xf>
    <xf numFmtId="2" fontId="12" fillId="11" borderId="49" xfId="0" applyNumberFormat="1" applyFont="1" applyFill="1" applyBorder="1" applyAlignment="1" applyProtection="1">
      <alignment horizontal="center" vertical="center"/>
    </xf>
    <xf numFmtId="2" fontId="12" fillId="8" borderId="40" xfId="0" applyNumberFormat="1" applyFont="1" applyFill="1" applyBorder="1" applyAlignment="1" applyProtection="1">
      <alignment horizontal="center" vertical="center"/>
    </xf>
    <xf numFmtId="2" fontId="12" fillId="11" borderId="50" xfId="0" applyNumberFormat="1" applyFont="1" applyFill="1" applyBorder="1" applyAlignment="1" applyProtection="1">
      <alignment horizontal="center" vertical="center"/>
    </xf>
    <xf numFmtId="2" fontId="12" fillId="11" borderId="45" xfId="0" applyNumberFormat="1" applyFont="1" applyFill="1" applyBorder="1" applyAlignment="1" applyProtection="1">
      <alignment horizontal="center" vertical="center"/>
    </xf>
    <xf numFmtId="2" fontId="12" fillId="10" borderId="45" xfId="0" applyNumberFormat="1" applyFont="1" applyFill="1" applyBorder="1" applyAlignment="1" applyProtection="1">
      <alignment horizontal="center" vertical="center"/>
    </xf>
    <xf numFmtId="2" fontId="12" fillId="7" borderId="45" xfId="0" applyNumberFormat="1" applyFont="1" applyFill="1" applyBorder="1" applyAlignment="1" applyProtection="1">
      <alignment horizontal="center" vertical="center"/>
    </xf>
    <xf numFmtId="2" fontId="12" fillId="7" borderId="51" xfId="0" applyNumberFormat="1" applyFont="1" applyFill="1" applyBorder="1" applyAlignment="1" applyProtection="1">
      <alignment horizontal="center" vertical="center"/>
    </xf>
    <xf numFmtId="0" fontId="11" fillId="0" borderId="2" xfId="0" applyFont="1" applyBorder="1" applyProtection="1"/>
    <xf numFmtId="0" fontId="0" fillId="0" borderId="0" xfId="0" applyFont="1" applyFill="1" applyBorder="1" applyAlignment="1" applyProtection="1">
      <alignment vertical="center"/>
    </xf>
    <xf numFmtId="0" fontId="0" fillId="0" borderId="34" xfId="0" applyFont="1" applyBorder="1" applyProtection="1"/>
    <xf numFmtId="0" fontId="0" fillId="0" borderId="35" xfId="0" applyFont="1" applyBorder="1" applyProtection="1"/>
    <xf numFmtId="2" fontId="21" fillId="0" borderId="9" xfId="0" applyNumberFormat="1" applyFont="1" applyBorder="1" applyAlignment="1" applyProtection="1">
      <alignment horizontal="center"/>
    </xf>
    <xf numFmtId="2" fontId="0" fillId="0" borderId="0" xfId="0" applyNumberFormat="1" applyBorder="1" applyProtection="1"/>
    <xf numFmtId="0" fontId="3" fillId="0" borderId="11" xfId="0" applyFont="1" applyBorder="1" applyProtection="1"/>
    <xf numFmtId="0" fontId="0" fillId="0" borderId="9" xfId="0" applyBorder="1" applyAlignment="1" applyProtection="1">
      <alignment horizontal="center"/>
    </xf>
    <xf numFmtId="2" fontId="4" fillId="0" borderId="9" xfId="0" applyNumberFormat="1" applyFont="1" applyFill="1" applyBorder="1" applyAlignment="1" applyProtection="1">
      <alignment horizontal="center"/>
    </xf>
    <xf numFmtId="1" fontId="0" fillId="0" borderId="9" xfId="0" applyNumberFormat="1" applyBorder="1" applyAlignment="1" applyProtection="1">
      <alignment horizontal="center"/>
    </xf>
    <xf numFmtId="2" fontId="0" fillId="0" borderId="0" xfId="0" applyNumberFormat="1" applyBorder="1" applyAlignment="1" applyProtection="1">
      <alignment horizontal="left"/>
    </xf>
    <xf numFmtId="0" fontId="0" fillId="0" borderId="52" xfId="0" applyBorder="1" applyProtection="1"/>
    <xf numFmtId="0" fontId="0" fillId="0" borderId="53" xfId="0" applyBorder="1" applyProtection="1"/>
    <xf numFmtId="0" fontId="3" fillId="0" borderId="24" xfId="0" applyFont="1" applyBorder="1" applyProtection="1"/>
    <xf numFmtId="0" fontId="0" fillId="0" borderId="54" xfId="0" applyBorder="1" applyProtection="1"/>
    <xf numFmtId="0" fontId="0" fillId="0" borderId="23" xfId="0" applyBorder="1" applyAlignment="1" applyProtection="1">
      <alignment horizontal="center"/>
    </xf>
    <xf numFmtId="0" fontId="0" fillId="0" borderId="26" xfId="0" applyBorder="1" applyAlignment="1" applyProtection="1">
      <alignment horizontal="center"/>
    </xf>
    <xf numFmtId="0" fontId="0" fillId="0" borderId="38" xfId="0" applyBorder="1" applyProtection="1"/>
    <xf numFmtId="2" fontId="4" fillId="0" borderId="37" xfId="0" applyNumberFormat="1" applyFont="1" applyFill="1" applyBorder="1" applyAlignment="1" applyProtection="1">
      <alignment horizontal="center"/>
    </xf>
    <xf numFmtId="166" fontId="0" fillId="0" borderId="0" xfId="0" applyNumberFormat="1" applyProtection="1"/>
    <xf numFmtId="1" fontId="4" fillId="0" borderId="9" xfId="0" applyNumberFormat="1" applyFont="1" applyFill="1" applyBorder="1" applyAlignment="1" applyProtection="1">
      <alignment horizontal="center"/>
    </xf>
    <xf numFmtId="2" fontId="4" fillId="12" borderId="9" xfId="0" applyNumberFormat="1" applyFont="1" applyFill="1" applyBorder="1" applyAlignment="1" applyProtection="1">
      <alignment horizontal="center"/>
    </xf>
    <xf numFmtId="0" fontId="0" fillId="12" borderId="30" xfId="0" applyFill="1" applyBorder="1" applyProtection="1"/>
    <xf numFmtId="0" fontId="0" fillId="12" borderId="31" xfId="0" applyFill="1" applyBorder="1" applyProtection="1"/>
    <xf numFmtId="0" fontId="0" fillId="12" borderId="32" xfId="0" applyFill="1" applyBorder="1" applyProtection="1"/>
    <xf numFmtId="2" fontId="21" fillId="0" borderId="0" xfId="0" applyNumberFormat="1" applyFont="1" applyBorder="1" applyAlignment="1" applyProtection="1">
      <alignment horizontal="center"/>
    </xf>
    <xf numFmtId="2" fontId="0" fillId="0" borderId="0" xfId="0" applyNumberFormat="1" applyAlignment="1" applyProtection="1">
      <alignment horizontal="center"/>
    </xf>
    <xf numFmtId="1" fontId="0" fillId="0" borderId="0" xfId="0" applyNumberFormat="1" applyAlignment="1" applyProtection="1">
      <alignment horizontal="center"/>
    </xf>
    <xf numFmtId="0" fontId="0" fillId="0" borderId="0" xfId="0" applyAlignment="1" applyProtection="1">
      <alignment horizontal="center"/>
    </xf>
    <xf numFmtId="0" fontId="0" fillId="0" borderId="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 xfId="0"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0" fillId="0" borderId="34" xfId="0" applyBorder="1" applyAlignment="1" applyProtection="1">
      <alignment vertical="top" wrapText="1"/>
    </xf>
    <xf numFmtId="0" fontId="0" fillId="0" borderId="35" xfId="0" applyBorder="1" applyAlignment="1" applyProtection="1">
      <alignment vertical="top" wrapText="1"/>
    </xf>
    <xf numFmtId="0" fontId="0" fillId="0" borderId="36" xfId="0" applyBorder="1" applyAlignment="1" applyProtection="1">
      <alignment vertical="top" wrapText="1"/>
    </xf>
    <xf numFmtId="1" fontId="0" fillId="10" borderId="9" xfId="0" applyNumberFormat="1" applyFill="1" applyBorder="1" applyAlignment="1" applyProtection="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167" fontId="0" fillId="2" borderId="30" xfId="0" applyNumberFormat="1" applyFill="1" applyBorder="1" applyAlignment="1" applyProtection="1">
      <alignment horizontal="center" vertical="top" wrapText="1"/>
      <protection locked="0"/>
    </xf>
    <xf numFmtId="167" fontId="0" fillId="2" borderId="32" xfId="0" applyNumberFormat="1" applyFill="1" applyBorder="1" applyAlignment="1" applyProtection="1">
      <alignment horizontal="center" vertical="top" wrapText="1"/>
      <protection locked="0"/>
    </xf>
    <xf numFmtId="167" fontId="0" fillId="4" borderId="30" xfId="0" applyNumberFormat="1" applyFill="1" applyBorder="1" applyAlignment="1" applyProtection="1">
      <alignment horizontal="center" vertical="top" wrapText="1"/>
    </xf>
    <xf numFmtId="167" fontId="0" fillId="4" borderId="32" xfId="0" applyNumberFormat="1" applyFill="1" applyBorder="1" applyAlignment="1" applyProtection="1">
      <alignment horizontal="center" vertical="top" wrapText="1"/>
    </xf>
    <xf numFmtId="0" fontId="0" fillId="2" borderId="55" xfId="0" applyFill="1" applyBorder="1" applyAlignment="1" applyProtection="1">
      <alignment horizontal="left"/>
      <protection locked="0"/>
    </xf>
    <xf numFmtId="0" fontId="0" fillId="2" borderId="56" xfId="0" applyFill="1" applyBorder="1" applyAlignment="1" applyProtection="1">
      <alignment horizontal="left"/>
      <protection locked="0"/>
    </xf>
    <xf numFmtId="165" fontId="0" fillId="2" borderId="30" xfId="0" applyNumberFormat="1" applyFill="1" applyBorder="1" applyAlignment="1" applyProtection="1">
      <alignment horizontal="center" vertical="top" wrapText="1"/>
      <protection locked="0"/>
    </xf>
    <xf numFmtId="165" fontId="0" fillId="2" borderId="32" xfId="0" applyNumberFormat="1" applyFill="1" applyBorder="1" applyAlignment="1" applyProtection="1">
      <alignment horizontal="center" vertical="top" wrapText="1"/>
      <protection locked="0"/>
    </xf>
    <xf numFmtId="9" fontId="1" fillId="2" borderId="30" xfId="1" applyFill="1" applyBorder="1" applyAlignment="1" applyProtection="1">
      <alignment horizontal="center" vertical="top" wrapText="1"/>
      <protection locked="0"/>
    </xf>
    <xf numFmtId="9" fontId="1" fillId="2" borderId="32" xfId="1" applyFill="1" applyBorder="1" applyAlignment="1" applyProtection="1">
      <alignment horizontal="center" vertical="top" wrapText="1"/>
      <protection locked="0"/>
    </xf>
    <xf numFmtId="167" fontId="0" fillId="0" borderId="30" xfId="0" applyNumberFormat="1" applyFill="1" applyBorder="1" applyAlignment="1" applyProtection="1">
      <alignment horizontal="center" vertical="top" wrapText="1"/>
    </xf>
    <xf numFmtId="167" fontId="0" fillId="0" borderId="32" xfId="0" applyNumberFormat="1" applyFill="1" applyBorder="1" applyAlignment="1" applyProtection="1">
      <alignment horizontal="center" vertical="top" wrapText="1"/>
    </xf>
    <xf numFmtId="167" fontId="4" fillId="0" borderId="30" xfId="0" applyNumberFormat="1" applyFont="1" applyBorder="1" applyAlignment="1" applyProtection="1">
      <alignment horizontal="center"/>
    </xf>
    <xf numFmtId="167" fontId="4" fillId="0" borderId="32" xfId="0" applyNumberFormat="1" applyFont="1" applyBorder="1" applyAlignment="1" applyProtection="1">
      <alignment horizontal="center"/>
    </xf>
    <xf numFmtId="9" fontId="1" fillId="0" borderId="30" xfId="1" applyFill="1" applyBorder="1" applyAlignment="1" applyProtection="1">
      <alignment horizontal="center" vertical="top" wrapText="1"/>
    </xf>
    <xf numFmtId="9" fontId="1" fillId="0" borderId="32" xfId="1" applyFill="1" applyBorder="1" applyAlignment="1" applyProtection="1">
      <alignment horizontal="center" vertical="top" wrapText="1"/>
    </xf>
    <xf numFmtId="0" fontId="0" fillId="0" borderId="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 xfId="0" applyBorder="1" applyAlignment="1" applyProtection="1">
      <alignment horizontal="left" vertical="top" wrapText="1"/>
    </xf>
    <xf numFmtId="0" fontId="0" fillId="2" borderId="57"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22" xfId="0" applyFont="1" applyBorder="1" applyAlignment="1" applyProtection="1">
      <alignment horizontal="center"/>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 xfId="0"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13" fillId="0" borderId="59" xfId="0" applyFont="1" applyBorder="1" applyAlignment="1" applyProtection="1">
      <alignment horizontal="center" vertical="center" textRotation="90" wrapText="1"/>
    </xf>
    <xf numFmtId="0" fontId="13" fillId="0" borderId="60" xfId="0" applyFont="1" applyBorder="1" applyAlignment="1" applyProtection="1">
      <alignment horizontal="center" vertical="center" textRotation="90" wrapText="1"/>
    </xf>
    <xf numFmtId="0" fontId="13" fillId="0" borderId="61" xfId="0" applyFont="1" applyBorder="1" applyAlignment="1" applyProtection="1">
      <alignment horizontal="center" vertical="center" textRotation="90" wrapText="1"/>
    </xf>
    <xf numFmtId="0" fontId="0" fillId="0" borderId="9"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14" fillId="0" borderId="30" xfId="0" applyFont="1" applyBorder="1" applyAlignment="1" applyProtection="1">
      <alignment horizontal="center"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0" fillId="0" borderId="31" xfId="0" applyFont="1" applyBorder="1" applyAlignment="1" applyProtection="1">
      <alignment horizontal="center" vertical="center" wrapText="1"/>
    </xf>
    <xf numFmtId="0" fontId="0" fillId="0" borderId="34" xfId="0" applyBorder="1" applyAlignment="1" applyProtection="1">
      <alignment vertical="top" wrapText="1"/>
    </xf>
    <xf numFmtId="0" fontId="0" fillId="0" borderId="35" xfId="0" applyBorder="1" applyAlignment="1" applyProtection="1">
      <alignment vertical="top" wrapText="1"/>
    </xf>
    <xf numFmtId="0" fontId="0" fillId="0" borderId="36" xfId="0" applyBorder="1" applyAlignment="1" applyProtection="1">
      <alignment vertical="top"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Basis</a:t>
            </a:r>
            <a:r>
              <a:rPr lang="en-US" baseline="0"/>
              <a:t> of Delay Time</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w="25400">
          <a:noFill/>
        </a:ln>
      </c:sp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'Reduced Lane Delay Time'!$R$38:$R$50</c:f>
              <c:numCache>
                <c:formatCode>General</c:formatCode>
                <c:ptCount val="13"/>
                <c:pt idx="0">
                  <c:v>0</c:v>
                </c:pt>
                <c:pt idx="1">
                  <c:v>200</c:v>
                </c:pt>
                <c:pt idx="2">
                  <c:v>400</c:v>
                </c:pt>
                <c:pt idx="3">
                  <c:v>600</c:v>
                </c:pt>
                <c:pt idx="4">
                  <c:v>800</c:v>
                </c:pt>
                <c:pt idx="5">
                  <c:v>1000</c:v>
                </c:pt>
                <c:pt idx="6">
                  <c:v>1200</c:v>
                </c:pt>
                <c:pt idx="7">
                  <c:v>1400</c:v>
                </c:pt>
                <c:pt idx="8">
                  <c:v>1600</c:v>
                </c:pt>
                <c:pt idx="9">
                  <c:v>1800</c:v>
                </c:pt>
                <c:pt idx="10">
                  <c:v>2000</c:v>
                </c:pt>
                <c:pt idx="11">
                  <c:v>2200</c:v>
                </c:pt>
                <c:pt idx="12">
                  <c:v>2400</c:v>
                </c:pt>
              </c:numCache>
            </c:numRef>
          </c:xVal>
          <c:yVal>
            <c:numRef>
              <c:f>'Reduced Lane Delay Time'!$S$38:$S$50</c:f>
              <c:numCache>
                <c:formatCode>0.00</c:formatCode>
                <c:ptCount val="13"/>
                <c:pt idx="0">
                  <c:v>0</c:v>
                </c:pt>
                <c:pt idx="1">
                  <c:v>0</c:v>
                </c:pt>
                <c:pt idx="2">
                  <c:v>0</c:v>
                </c:pt>
                <c:pt idx="3">
                  <c:v>0</c:v>
                </c:pt>
                <c:pt idx="4">
                  <c:v>0</c:v>
                </c:pt>
                <c:pt idx="5">
                  <c:v>0</c:v>
                </c:pt>
                <c:pt idx="6">
                  <c:v>0</c:v>
                </c:pt>
                <c:pt idx="7">
                  <c:v>0</c:v>
                </c:pt>
                <c:pt idx="8">
                  <c:v>6</c:v>
                </c:pt>
                <c:pt idx="9">
                  <c:v>12</c:v>
                </c:pt>
                <c:pt idx="10">
                  <c:v>18</c:v>
                </c:pt>
                <c:pt idx="11">
                  <c:v>24</c:v>
                </c:pt>
                <c:pt idx="12">
                  <c:v>30</c:v>
                </c:pt>
              </c:numCache>
            </c:numRef>
          </c:yVal>
          <c:smooth val="0"/>
          <c:extLst>
            <c:ext xmlns:c16="http://schemas.microsoft.com/office/drawing/2014/chart" uri="{C3380CC4-5D6E-409C-BE32-E72D297353CC}">
              <c16:uniqueId val="{00000000-1179-414B-99A1-1FB32AEC590C}"/>
            </c:ext>
          </c:extLst>
        </c:ser>
        <c:dLbls>
          <c:showLegendKey val="0"/>
          <c:showVal val="0"/>
          <c:showCatName val="0"/>
          <c:showSerName val="0"/>
          <c:showPercent val="0"/>
          <c:showBubbleSize val="0"/>
        </c:dLbls>
        <c:axId val="172772024"/>
        <c:axId val="1"/>
      </c:scatterChart>
      <c:valAx>
        <c:axId val="1727720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Hourly Lane Volume Demand</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Delay Time (minutes)</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772024"/>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38100</xdr:rowOff>
    </xdr:from>
    <xdr:to>
      <xdr:col>4</xdr:col>
      <xdr:colOff>581025</xdr:colOff>
      <xdr:row>3</xdr:row>
      <xdr:rowOff>133350</xdr:rowOff>
    </xdr:to>
    <xdr:pic>
      <xdr:nvPicPr>
        <xdr:cNvPr id="86255" name="Picture 4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0" y="3810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638175</xdr:colOff>
      <xdr:row>0</xdr:row>
      <xdr:rowOff>19050</xdr:rowOff>
    </xdr:from>
    <xdr:to>
      <xdr:col>31</xdr:col>
      <xdr:colOff>504825</xdr:colOff>
      <xdr:row>3</xdr:row>
      <xdr:rowOff>114300</xdr:rowOff>
    </xdr:to>
    <xdr:pic>
      <xdr:nvPicPr>
        <xdr:cNvPr id="86256"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55125" y="1905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619125</xdr:colOff>
      <xdr:row>0</xdr:row>
      <xdr:rowOff>28575</xdr:rowOff>
    </xdr:from>
    <xdr:to>
      <xdr:col>31</xdr:col>
      <xdr:colOff>485775</xdr:colOff>
      <xdr:row>3</xdr:row>
      <xdr:rowOff>123825</xdr:rowOff>
    </xdr:to>
    <xdr:pic>
      <xdr:nvPicPr>
        <xdr:cNvPr id="86257"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36075" y="28575"/>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638175</xdr:colOff>
      <xdr:row>0</xdr:row>
      <xdr:rowOff>19050</xdr:rowOff>
    </xdr:from>
    <xdr:to>
      <xdr:col>22</xdr:col>
      <xdr:colOff>504825</xdr:colOff>
      <xdr:row>3</xdr:row>
      <xdr:rowOff>123825</xdr:rowOff>
    </xdr:to>
    <xdr:pic>
      <xdr:nvPicPr>
        <xdr:cNvPr id="86258"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2900" y="19050"/>
          <a:ext cx="581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619125</xdr:colOff>
      <xdr:row>0</xdr:row>
      <xdr:rowOff>28575</xdr:rowOff>
    </xdr:from>
    <xdr:to>
      <xdr:col>22</xdr:col>
      <xdr:colOff>485775</xdr:colOff>
      <xdr:row>3</xdr:row>
      <xdr:rowOff>133350</xdr:rowOff>
    </xdr:to>
    <xdr:pic>
      <xdr:nvPicPr>
        <xdr:cNvPr id="86259" name="Picture 4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63850" y="28575"/>
          <a:ext cx="581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19050</xdr:rowOff>
    </xdr:from>
    <xdr:to>
      <xdr:col>13</xdr:col>
      <xdr:colOff>504825</xdr:colOff>
      <xdr:row>3</xdr:row>
      <xdr:rowOff>104775</xdr:rowOff>
    </xdr:to>
    <xdr:pic>
      <xdr:nvPicPr>
        <xdr:cNvPr id="86260"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9050"/>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619125</xdr:colOff>
      <xdr:row>0</xdr:row>
      <xdr:rowOff>28575</xdr:rowOff>
    </xdr:from>
    <xdr:to>
      <xdr:col>13</xdr:col>
      <xdr:colOff>485775</xdr:colOff>
      <xdr:row>3</xdr:row>
      <xdr:rowOff>114300</xdr:rowOff>
    </xdr:to>
    <xdr:pic>
      <xdr:nvPicPr>
        <xdr:cNvPr id="86261" name="Picture 4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28575"/>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2</xdr:row>
      <xdr:rowOff>28575</xdr:rowOff>
    </xdr:from>
    <xdr:to>
      <xdr:col>17</xdr:col>
      <xdr:colOff>600075</xdr:colOff>
      <xdr:row>5</xdr:row>
      <xdr:rowOff>28575</xdr:rowOff>
    </xdr:to>
    <xdr:pic>
      <xdr:nvPicPr>
        <xdr:cNvPr id="101392" name="Picture 4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0" y="352425"/>
          <a:ext cx="5905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29</xdr:col>
      <xdr:colOff>638175</xdr:colOff>
      <xdr:row>0</xdr:row>
      <xdr:rowOff>0</xdr:rowOff>
    </xdr:from>
    <xdr:to>
      <xdr:col>30</xdr:col>
      <xdr:colOff>504825</xdr:colOff>
      <xdr:row>3</xdr:row>
      <xdr:rowOff>95250</xdr:rowOff>
    </xdr:to>
    <xdr:pic>
      <xdr:nvPicPr>
        <xdr:cNvPr id="102446"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40750" y="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619125</xdr:colOff>
      <xdr:row>0</xdr:row>
      <xdr:rowOff>0</xdr:rowOff>
    </xdr:from>
    <xdr:to>
      <xdr:col>30</xdr:col>
      <xdr:colOff>485775</xdr:colOff>
      <xdr:row>3</xdr:row>
      <xdr:rowOff>95250</xdr:rowOff>
    </xdr:to>
    <xdr:pic>
      <xdr:nvPicPr>
        <xdr:cNvPr id="102447"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1700" y="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676275</xdr:colOff>
      <xdr:row>0</xdr:row>
      <xdr:rowOff>38100</xdr:rowOff>
    </xdr:from>
    <xdr:to>
      <xdr:col>10</xdr:col>
      <xdr:colOff>542925</xdr:colOff>
      <xdr:row>3</xdr:row>
      <xdr:rowOff>133350</xdr:rowOff>
    </xdr:to>
    <xdr:pic>
      <xdr:nvPicPr>
        <xdr:cNvPr id="102448" name="Picture 4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3810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638175</xdr:colOff>
      <xdr:row>11</xdr:row>
      <xdr:rowOff>0</xdr:rowOff>
    </xdr:from>
    <xdr:to>
      <xdr:col>30</xdr:col>
      <xdr:colOff>504825</xdr:colOff>
      <xdr:row>14</xdr:row>
      <xdr:rowOff>76200</xdr:rowOff>
    </xdr:to>
    <xdr:pic>
      <xdr:nvPicPr>
        <xdr:cNvPr id="103485"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40750" y="1914525"/>
          <a:ext cx="5810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619125</xdr:colOff>
      <xdr:row>11</xdr:row>
      <xdr:rowOff>0</xdr:rowOff>
    </xdr:from>
    <xdr:to>
      <xdr:col>30</xdr:col>
      <xdr:colOff>485775</xdr:colOff>
      <xdr:row>14</xdr:row>
      <xdr:rowOff>76200</xdr:rowOff>
    </xdr:to>
    <xdr:pic>
      <xdr:nvPicPr>
        <xdr:cNvPr id="103486"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1700" y="1914525"/>
          <a:ext cx="5810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38100</xdr:colOff>
      <xdr:row>9</xdr:row>
      <xdr:rowOff>38100</xdr:rowOff>
    </xdr:from>
    <xdr:to>
      <xdr:col>26</xdr:col>
      <xdr:colOff>571500</xdr:colOff>
      <xdr:row>33</xdr:row>
      <xdr:rowOff>0</xdr:rowOff>
    </xdr:to>
    <xdr:graphicFrame macro="">
      <xdr:nvGraphicFramePr>
        <xdr:cNvPr id="10348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676275</xdr:colOff>
      <xdr:row>0</xdr:row>
      <xdr:rowOff>38100</xdr:rowOff>
    </xdr:from>
    <xdr:to>
      <xdr:col>10</xdr:col>
      <xdr:colOff>542925</xdr:colOff>
      <xdr:row>3</xdr:row>
      <xdr:rowOff>133350</xdr:rowOff>
    </xdr:to>
    <xdr:pic>
      <xdr:nvPicPr>
        <xdr:cNvPr id="103488" name="Picture 4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3810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
  <sheetViews>
    <sheetView showGridLines="0" tabSelected="1" zoomScaleNormal="100" zoomScaleSheetLayoutView="70" workbookViewId="0">
      <selection activeCell="F47" sqref="F47"/>
    </sheetView>
  </sheetViews>
  <sheetFormatPr defaultRowHeight="13.2" x14ac:dyDescent="0.25"/>
  <cols>
    <col min="1" max="13" width="10.6640625" customWidth="1"/>
    <col min="14" max="14" width="10" customWidth="1"/>
    <col min="15" max="17" width="10.6640625" customWidth="1"/>
    <col min="18" max="18" width="10.5546875" customWidth="1"/>
    <col min="19" max="22" width="10.6640625" customWidth="1"/>
    <col min="23" max="23" width="10" customWidth="1"/>
    <col min="24" max="26" width="10.6640625" customWidth="1"/>
    <col min="27" max="27" width="10.5546875" customWidth="1"/>
    <col min="28" max="36" width="10.6640625" customWidth="1"/>
  </cols>
  <sheetData>
    <row r="1" spans="1:46" ht="12.9" customHeight="1" x14ac:dyDescent="0.25">
      <c r="A1" s="121" t="s">
        <v>36</v>
      </c>
      <c r="B1" s="15"/>
      <c r="C1" s="15"/>
      <c r="D1" s="16"/>
      <c r="E1" s="17"/>
      <c r="F1" s="18" t="s">
        <v>0</v>
      </c>
      <c r="G1" s="7"/>
      <c r="H1" s="11"/>
      <c r="I1" s="12"/>
      <c r="J1" s="14" t="str">
        <f>$A$1</f>
        <v>Connecticut Department of Transportation</v>
      </c>
      <c r="K1" s="15"/>
      <c r="L1" s="15"/>
      <c r="M1" s="16"/>
      <c r="N1" s="17"/>
      <c r="O1" s="18" t="s">
        <v>0</v>
      </c>
      <c r="P1" s="19">
        <f>$G$1</f>
        <v>0</v>
      </c>
      <c r="Q1" s="20"/>
      <c r="R1" s="21"/>
      <c r="S1" s="14" t="str">
        <f>$A$1</f>
        <v>Connecticut Department of Transportation</v>
      </c>
      <c r="T1" s="15"/>
      <c r="U1" s="15"/>
      <c r="V1" s="16"/>
      <c r="W1" s="17"/>
      <c r="X1" s="18" t="s">
        <v>0</v>
      </c>
      <c r="Y1" s="19">
        <f>$G$1</f>
        <v>0</v>
      </c>
      <c r="Z1" s="20"/>
      <c r="AA1" s="21"/>
      <c r="AB1" s="14" t="str">
        <f>$A$1</f>
        <v>Connecticut Department of Transportation</v>
      </c>
      <c r="AC1" s="15"/>
      <c r="AD1" s="15"/>
      <c r="AE1" s="16"/>
      <c r="AF1" s="17"/>
      <c r="AG1" s="18" t="s">
        <v>0</v>
      </c>
      <c r="AH1" s="19">
        <f>$G$1</f>
        <v>0</v>
      </c>
      <c r="AI1" s="20"/>
      <c r="AJ1" s="21"/>
    </row>
    <row r="2" spans="1:46" ht="12.9" customHeight="1" x14ac:dyDescent="0.25">
      <c r="A2" s="122" t="s">
        <v>37</v>
      </c>
      <c r="B2" s="23"/>
      <c r="C2" s="23"/>
      <c r="D2" s="24"/>
      <c r="E2" s="25"/>
      <c r="F2" s="26" t="s">
        <v>1</v>
      </c>
      <c r="G2" s="8"/>
      <c r="H2" s="26" t="s">
        <v>2</v>
      </c>
      <c r="I2" s="116"/>
      <c r="J2" s="22" t="str">
        <f>$A$2</f>
        <v>2800 Berlin Turnpike, PO Box 317546</v>
      </c>
      <c r="K2" s="23"/>
      <c r="L2" s="23"/>
      <c r="M2" s="24"/>
      <c r="N2" s="25"/>
      <c r="O2" s="26" t="s">
        <v>1</v>
      </c>
      <c r="P2" s="27">
        <f>$G$2</f>
        <v>0</v>
      </c>
      <c r="Q2" s="28" t="s">
        <v>2</v>
      </c>
      <c r="R2" s="29">
        <f>I2</f>
        <v>0</v>
      </c>
      <c r="S2" s="22" t="str">
        <f>$A$2</f>
        <v>2800 Berlin Turnpike, PO Box 317546</v>
      </c>
      <c r="T2" s="23"/>
      <c r="U2" s="23"/>
      <c r="V2" s="24"/>
      <c r="W2" s="25"/>
      <c r="X2" s="26" t="s">
        <v>1</v>
      </c>
      <c r="Y2" s="27">
        <f>$G$2</f>
        <v>0</v>
      </c>
      <c r="Z2" s="28" t="s">
        <v>2</v>
      </c>
      <c r="AA2" s="29">
        <f>I2</f>
        <v>0</v>
      </c>
      <c r="AB2" s="22" t="str">
        <f>$A$2</f>
        <v>2800 Berlin Turnpike, PO Box 317546</v>
      </c>
      <c r="AC2" s="23"/>
      <c r="AD2" s="23"/>
      <c r="AE2" s="24"/>
      <c r="AF2" s="25"/>
      <c r="AG2" s="26" t="s">
        <v>1</v>
      </c>
      <c r="AH2" s="27">
        <f>$G$2</f>
        <v>0</v>
      </c>
      <c r="AI2" s="28" t="s">
        <v>2</v>
      </c>
      <c r="AJ2" s="29">
        <f>I2</f>
        <v>0</v>
      </c>
    </row>
    <row r="3" spans="1:46" ht="12.9" customHeight="1" x14ac:dyDescent="0.25">
      <c r="A3" s="122" t="s">
        <v>38</v>
      </c>
      <c r="B3" s="23"/>
      <c r="C3" s="23"/>
      <c r="D3" s="24"/>
      <c r="E3" s="25"/>
      <c r="F3" s="26" t="s">
        <v>3</v>
      </c>
      <c r="G3" s="9"/>
      <c r="H3" s="30"/>
      <c r="I3" s="10"/>
      <c r="J3" s="22" t="str">
        <f>$A$3</f>
        <v>Newington, CT  06131-7846</v>
      </c>
      <c r="K3" s="23"/>
      <c r="L3" s="23"/>
      <c r="M3" s="24"/>
      <c r="N3" s="25"/>
      <c r="O3" s="26" t="s">
        <v>3</v>
      </c>
      <c r="P3" s="31"/>
      <c r="Q3" s="32"/>
      <c r="R3" s="33"/>
      <c r="S3" s="22" t="str">
        <f>$A$3</f>
        <v>Newington, CT  06131-7846</v>
      </c>
      <c r="T3" s="23"/>
      <c r="U3" s="23"/>
      <c r="V3" s="24"/>
      <c r="W3" s="25"/>
      <c r="X3" s="26" t="s">
        <v>3</v>
      </c>
      <c r="Y3" s="31"/>
      <c r="Z3" s="32"/>
      <c r="AA3" s="33"/>
      <c r="AB3" s="22" t="str">
        <f>$A$3</f>
        <v>Newington, CT  06131-7846</v>
      </c>
      <c r="AC3" s="23"/>
      <c r="AD3" s="23"/>
      <c r="AE3" s="24"/>
      <c r="AF3" s="25"/>
      <c r="AG3" s="26" t="s">
        <v>3</v>
      </c>
      <c r="AH3" s="31"/>
      <c r="AI3" s="32"/>
      <c r="AJ3" s="33"/>
    </row>
    <row r="4" spans="1:46" ht="12.9" customHeight="1" thickBot="1" x14ac:dyDescent="0.3">
      <c r="A4" s="40"/>
      <c r="B4" s="23"/>
      <c r="C4" s="23"/>
      <c r="D4" s="24"/>
      <c r="E4" s="25"/>
      <c r="F4" s="24" t="s">
        <v>268</v>
      </c>
      <c r="G4" s="41">
        <v>1</v>
      </c>
      <c r="H4" s="24" t="s">
        <v>5</v>
      </c>
      <c r="I4" s="42">
        <v>4</v>
      </c>
      <c r="J4" s="34"/>
      <c r="K4" s="35"/>
      <c r="L4" s="35"/>
      <c r="M4" s="36"/>
      <c r="N4" s="37"/>
      <c r="O4" s="36" t="s">
        <v>268</v>
      </c>
      <c r="P4" s="38">
        <v>2</v>
      </c>
      <c r="Q4" s="36" t="s">
        <v>5</v>
      </c>
      <c r="R4" s="39">
        <v>4</v>
      </c>
      <c r="S4" s="34"/>
      <c r="T4" s="35"/>
      <c r="U4" s="35"/>
      <c r="V4" s="36"/>
      <c r="W4" s="37"/>
      <c r="X4" s="36" t="s">
        <v>268</v>
      </c>
      <c r="Y4" s="38">
        <v>3</v>
      </c>
      <c r="Z4" s="36" t="s">
        <v>5</v>
      </c>
      <c r="AA4" s="39">
        <v>4</v>
      </c>
      <c r="AB4" s="34"/>
      <c r="AC4" s="35"/>
      <c r="AD4" s="35"/>
      <c r="AE4" s="36"/>
      <c r="AF4" s="37"/>
      <c r="AG4" s="36" t="s">
        <v>268</v>
      </c>
      <c r="AH4" s="38">
        <v>4</v>
      </c>
      <c r="AI4" s="36" t="s">
        <v>5</v>
      </c>
      <c r="AJ4" s="39">
        <v>4</v>
      </c>
    </row>
    <row r="5" spans="1:46" ht="12.9" customHeight="1" thickBot="1" x14ac:dyDescent="0.3">
      <c r="A5" s="46" t="s">
        <v>39</v>
      </c>
      <c r="B5" s="47"/>
      <c r="C5" s="47"/>
      <c r="D5" s="47"/>
      <c r="E5" s="47"/>
      <c r="F5" s="47"/>
      <c r="G5" s="47"/>
      <c r="H5" s="48"/>
      <c r="I5" s="134">
        <v>43018</v>
      </c>
      <c r="J5" s="43" t="str">
        <f>$A$5</f>
        <v>CTDOT ABC Decision Making Process</v>
      </c>
      <c r="K5" s="44"/>
      <c r="L5" s="44"/>
      <c r="M5" s="44"/>
      <c r="N5" s="44"/>
      <c r="O5" s="44"/>
      <c r="P5" s="44"/>
      <c r="Q5" s="45"/>
      <c r="R5" s="134">
        <f>$I$5</f>
        <v>43018</v>
      </c>
      <c r="S5" s="43" t="str">
        <f>A5</f>
        <v>CTDOT ABC Decision Making Process</v>
      </c>
      <c r="T5" s="44"/>
      <c r="U5" s="44"/>
      <c r="V5" s="44"/>
      <c r="W5" s="44"/>
      <c r="X5" s="44"/>
      <c r="Y5" s="44"/>
      <c r="Z5" s="45"/>
      <c r="AA5" s="134">
        <f>I5</f>
        <v>43018</v>
      </c>
      <c r="AB5" s="43" t="str">
        <f>A5</f>
        <v>CTDOT ABC Decision Making Process</v>
      </c>
      <c r="AC5" s="44"/>
      <c r="AD5" s="44"/>
      <c r="AE5" s="44"/>
      <c r="AF5" s="44"/>
      <c r="AG5" s="44"/>
      <c r="AH5" s="44"/>
      <c r="AI5" s="45"/>
      <c r="AJ5" s="134">
        <f>I5</f>
        <v>43018</v>
      </c>
    </row>
    <row r="6" spans="1:46" ht="12.9" customHeight="1" x14ac:dyDescent="0.25">
      <c r="A6" s="190"/>
      <c r="B6" s="16"/>
      <c r="C6" s="16"/>
      <c r="D6" s="16"/>
      <c r="E6" s="16"/>
      <c r="F6" s="16"/>
      <c r="G6" s="16"/>
      <c r="H6" s="16"/>
      <c r="I6" s="191"/>
      <c r="J6" s="190"/>
      <c r="K6" s="50"/>
      <c r="L6" s="50"/>
      <c r="M6" s="50"/>
      <c r="N6" s="50"/>
      <c r="O6" s="50"/>
      <c r="P6" s="50"/>
      <c r="Q6" s="50"/>
      <c r="R6" s="51"/>
      <c r="S6" s="190"/>
      <c r="T6" s="50"/>
      <c r="U6" s="50"/>
      <c r="V6" s="50"/>
      <c r="W6" s="50"/>
      <c r="X6" s="50"/>
      <c r="Y6" s="50"/>
      <c r="Z6" s="50"/>
      <c r="AA6" s="51"/>
      <c r="AB6" s="49"/>
      <c r="AC6" s="50"/>
      <c r="AD6" s="50"/>
      <c r="AE6" s="50"/>
      <c r="AF6" s="50"/>
      <c r="AG6" s="50"/>
      <c r="AH6" s="50"/>
      <c r="AI6" s="50"/>
      <c r="AJ6" s="51"/>
    </row>
    <row r="7" spans="1:46" ht="12.9" customHeight="1" x14ac:dyDescent="0.25">
      <c r="A7" s="192" t="s">
        <v>69</v>
      </c>
      <c r="B7" s="24"/>
      <c r="C7" s="24"/>
      <c r="D7" s="24"/>
      <c r="E7" s="24"/>
      <c r="F7" s="24"/>
      <c r="G7" s="24"/>
      <c r="H7" s="24"/>
      <c r="I7" s="193"/>
      <c r="J7" s="117" t="s">
        <v>104</v>
      </c>
      <c r="K7" s="24"/>
      <c r="L7" s="24"/>
      <c r="M7" s="24"/>
      <c r="N7" s="24"/>
      <c r="O7" s="24"/>
      <c r="P7" s="24"/>
      <c r="Q7" s="24"/>
      <c r="R7" s="193"/>
      <c r="S7" s="117" t="s">
        <v>26</v>
      </c>
      <c r="T7" s="24"/>
      <c r="U7" s="24"/>
      <c r="V7" s="24"/>
      <c r="W7" s="24"/>
      <c r="X7" s="24"/>
      <c r="Y7" s="24"/>
      <c r="Z7" s="24"/>
      <c r="AA7" s="193"/>
      <c r="AB7" s="64" t="s">
        <v>122</v>
      </c>
      <c r="AC7" s="72"/>
      <c r="AD7" s="13"/>
      <c r="AE7" s="41">
        <v>0</v>
      </c>
      <c r="AF7" s="129" t="s">
        <v>144</v>
      </c>
      <c r="AG7" s="69"/>
      <c r="AH7" s="24"/>
      <c r="AI7" s="70"/>
      <c r="AJ7" s="193"/>
    </row>
    <row r="8" spans="1:46" ht="12.9" customHeight="1" x14ac:dyDescent="0.25">
      <c r="A8" s="54"/>
      <c r="B8" s="24" t="s">
        <v>85</v>
      </c>
      <c r="C8" s="24"/>
      <c r="D8" s="24"/>
      <c r="E8" s="24"/>
      <c r="F8" s="24"/>
      <c r="G8" s="24"/>
      <c r="H8" s="24"/>
      <c r="I8" s="193"/>
      <c r="J8" s="54"/>
      <c r="K8" s="52"/>
      <c r="L8" s="24"/>
      <c r="M8" s="24"/>
      <c r="N8" s="24"/>
      <c r="O8" s="24"/>
      <c r="P8" s="24"/>
      <c r="Q8" s="24"/>
      <c r="R8" s="193"/>
      <c r="S8" s="54"/>
      <c r="T8" s="52" t="s">
        <v>21</v>
      </c>
      <c r="U8" s="24"/>
      <c r="V8" s="24"/>
      <c r="W8" s="24"/>
      <c r="X8" s="24"/>
      <c r="Y8" s="24"/>
      <c r="Z8" s="24"/>
      <c r="AA8" s="193"/>
      <c r="AB8" s="64" t="s">
        <v>103</v>
      </c>
      <c r="AC8" s="162" t="e">
        <f>P48</f>
        <v>#DIV/0!</v>
      </c>
      <c r="AD8" s="65"/>
      <c r="AE8" s="58">
        <v>1</v>
      </c>
      <c r="AF8" s="154" t="s">
        <v>125</v>
      </c>
      <c r="AG8" s="24"/>
      <c r="AH8" s="24"/>
      <c r="AI8" s="24"/>
      <c r="AJ8" s="193"/>
    </row>
    <row r="9" spans="1:46" ht="12.9" customHeight="1" x14ac:dyDescent="0.25">
      <c r="A9" s="54"/>
      <c r="B9" s="24"/>
      <c r="C9" s="24"/>
      <c r="D9" s="316"/>
      <c r="E9" s="317"/>
      <c r="F9" s="317"/>
      <c r="G9" s="317"/>
      <c r="H9" s="318"/>
      <c r="I9" s="194"/>
      <c r="J9" s="22"/>
      <c r="K9" s="61" t="s">
        <v>106</v>
      </c>
      <c r="L9" s="24"/>
      <c r="M9" s="24"/>
      <c r="N9" s="24"/>
      <c r="O9" s="24"/>
      <c r="P9" s="24"/>
      <c r="Q9" s="24"/>
      <c r="R9" s="148"/>
      <c r="S9" s="22"/>
      <c r="T9" s="24"/>
      <c r="U9" s="24"/>
      <c r="V9" s="52"/>
      <c r="W9" s="52"/>
      <c r="X9" s="52"/>
      <c r="Y9" s="52"/>
      <c r="Z9" s="123"/>
      <c r="AA9" s="148"/>
      <c r="AB9" s="122" t="s">
        <v>123</v>
      </c>
      <c r="AC9" s="52"/>
      <c r="AD9" s="59"/>
      <c r="AE9" s="58">
        <v>2</v>
      </c>
      <c r="AF9" s="154" t="s">
        <v>124</v>
      </c>
      <c r="AG9" s="24"/>
      <c r="AH9" s="24"/>
      <c r="AI9" s="73"/>
      <c r="AJ9" s="53"/>
    </row>
    <row r="10" spans="1:46" ht="12.9" customHeight="1" x14ac:dyDescent="0.25">
      <c r="A10" s="54"/>
      <c r="B10" s="24"/>
      <c r="C10" s="24"/>
      <c r="D10" s="319"/>
      <c r="E10" s="320"/>
      <c r="F10" s="320"/>
      <c r="G10" s="320"/>
      <c r="H10" s="321"/>
      <c r="I10" s="194"/>
      <c r="J10" s="56"/>
      <c r="K10" s="61"/>
      <c r="L10" s="158"/>
      <c r="M10" s="195" t="s">
        <v>138</v>
      </c>
      <c r="N10" s="24"/>
      <c r="O10" s="52"/>
      <c r="P10" s="325"/>
      <c r="Q10" s="326"/>
      <c r="R10" s="149"/>
      <c r="S10" s="56" t="s">
        <v>7</v>
      </c>
      <c r="T10" s="52"/>
      <c r="U10" s="13"/>
      <c r="V10" s="41">
        <v>0</v>
      </c>
      <c r="W10" s="24" t="s">
        <v>27</v>
      </c>
      <c r="X10" s="52"/>
      <c r="Y10" s="2"/>
      <c r="Z10" s="124"/>
      <c r="AA10" s="149"/>
      <c r="AB10" s="133" t="s">
        <v>127</v>
      </c>
      <c r="AC10" s="52"/>
      <c r="AD10" s="59"/>
      <c r="AE10" s="58">
        <v>3</v>
      </c>
      <c r="AF10" s="154" t="s">
        <v>143</v>
      </c>
      <c r="AG10" s="62"/>
      <c r="AH10" s="24"/>
      <c r="AI10" s="73"/>
      <c r="AJ10" s="60"/>
    </row>
    <row r="11" spans="1:46" ht="12.9" customHeight="1" x14ac:dyDescent="0.25">
      <c r="A11" s="54"/>
      <c r="B11" s="24"/>
      <c r="C11" s="24"/>
      <c r="D11" s="322"/>
      <c r="E11" s="323"/>
      <c r="F11" s="323"/>
      <c r="G11" s="323"/>
      <c r="H11" s="324"/>
      <c r="I11" s="194"/>
      <c r="J11" s="122"/>
      <c r="K11" s="24"/>
      <c r="L11" s="24"/>
      <c r="M11" s="24" t="s">
        <v>139</v>
      </c>
      <c r="N11" s="24"/>
      <c r="O11" s="24"/>
      <c r="P11" s="325">
        <v>0</v>
      </c>
      <c r="Q11" s="326"/>
      <c r="R11" s="193"/>
      <c r="S11" s="122" t="s">
        <v>93</v>
      </c>
      <c r="T11" s="52"/>
      <c r="U11" s="59"/>
      <c r="V11" s="58">
        <v>1</v>
      </c>
      <c r="W11" s="129" t="s">
        <v>62</v>
      </c>
      <c r="X11" s="52"/>
      <c r="Y11" s="24"/>
      <c r="Z11" s="123"/>
      <c r="AA11" s="148"/>
      <c r="AB11" s="133" t="s">
        <v>141</v>
      </c>
      <c r="AC11" s="52"/>
      <c r="AD11" s="59"/>
      <c r="AE11" s="2">
        <v>4</v>
      </c>
      <c r="AF11" s="154" t="s">
        <v>142</v>
      </c>
      <c r="AG11" s="55"/>
      <c r="AH11" s="24"/>
      <c r="AI11" s="52"/>
      <c r="AJ11" s="53"/>
    </row>
    <row r="12" spans="1:46" ht="12.9" customHeight="1" x14ac:dyDescent="0.25">
      <c r="A12" s="54"/>
      <c r="B12" s="61" t="s">
        <v>82</v>
      </c>
      <c r="C12" s="24"/>
      <c r="D12" s="196"/>
      <c r="E12" s="196"/>
      <c r="F12" s="196"/>
      <c r="G12" s="196"/>
      <c r="H12" s="196"/>
      <c r="I12" s="194"/>
      <c r="J12" s="22"/>
      <c r="K12" s="24"/>
      <c r="L12" s="24"/>
      <c r="M12" s="24" t="s">
        <v>140</v>
      </c>
      <c r="N12" s="24"/>
      <c r="O12" s="24"/>
      <c r="P12" s="327">
        <f>P10+P11</f>
        <v>0</v>
      </c>
      <c r="Q12" s="328"/>
      <c r="R12" s="193"/>
      <c r="S12" s="22"/>
      <c r="T12" s="52"/>
      <c r="U12" s="59"/>
      <c r="V12" s="58">
        <v>2</v>
      </c>
      <c r="W12" s="129" t="s">
        <v>61</v>
      </c>
      <c r="X12" s="52"/>
      <c r="Y12" s="24"/>
      <c r="Z12" s="52"/>
      <c r="AA12" s="147"/>
      <c r="AB12" s="122" t="s">
        <v>128</v>
      </c>
      <c r="AC12" s="24"/>
      <c r="AD12" s="24"/>
      <c r="AE12" s="2">
        <v>5</v>
      </c>
      <c r="AF12" s="129" t="s">
        <v>126</v>
      </c>
      <c r="AG12" s="52"/>
      <c r="AH12" s="24"/>
      <c r="AI12" s="75"/>
      <c r="AJ12" s="63"/>
    </row>
    <row r="13" spans="1:46" ht="12.9" customHeight="1" x14ac:dyDescent="0.25">
      <c r="A13" s="54"/>
      <c r="B13" s="24"/>
      <c r="C13" s="24"/>
      <c r="D13" s="316"/>
      <c r="E13" s="317"/>
      <c r="F13" s="317"/>
      <c r="G13" s="317"/>
      <c r="H13" s="318"/>
      <c r="I13" s="193"/>
      <c r="J13" s="22"/>
      <c r="K13" s="24"/>
      <c r="L13" s="24"/>
      <c r="M13" s="24"/>
      <c r="N13" s="24"/>
      <c r="O13" s="24"/>
      <c r="P13" s="24"/>
      <c r="Q13" s="24"/>
      <c r="R13" s="193"/>
      <c r="S13" s="22"/>
      <c r="T13" s="52"/>
      <c r="U13" s="59"/>
      <c r="V13" s="58">
        <v>3</v>
      </c>
      <c r="W13" s="129" t="s">
        <v>63</v>
      </c>
      <c r="X13" s="52"/>
      <c r="Y13" s="24"/>
      <c r="Z13" s="52"/>
      <c r="AA13" s="53"/>
      <c r="AB13" s="54"/>
      <c r="AC13" s="24"/>
      <c r="AD13" s="24"/>
      <c r="AE13" s="24"/>
      <c r="AF13" s="24"/>
      <c r="AG13" s="52"/>
      <c r="AH13" s="52"/>
      <c r="AI13" s="75"/>
      <c r="AJ13" s="66"/>
      <c r="AL13" s="24"/>
      <c r="AM13" s="24"/>
      <c r="AN13" s="24"/>
      <c r="AO13" s="24"/>
      <c r="AP13" s="24"/>
      <c r="AQ13" s="24"/>
      <c r="AR13" s="24"/>
      <c r="AS13" s="24"/>
      <c r="AT13" s="24"/>
    </row>
    <row r="14" spans="1:46" ht="12.9" customHeight="1" x14ac:dyDescent="0.25">
      <c r="A14" s="54"/>
      <c r="B14" s="24"/>
      <c r="C14" s="24"/>
      <c r="D14" s="319"/>
      <c r="E14" s="320"/>
      <c r="F14" s="320"/>
      <c r="G14" s="320"/>
      <c r="H14" s="321"/>
      <c r="I14" s="193"/>
      <c r="J14" s="64"/>
      <c r="K14" s="24"/>
      <c r="L14" s="24"/>
      <c r="M14" s="24"/>
      <c r="N14" s="24"/>
      <c r="O14" s="24"/>
      <c r="P14" s="24"/>
      <c r="Q14" s="24"/>
      <c r="R14" s="193"/>
      <c r="S14" s="64"/>
      <c r="T14" s="55"/>
      <c r="U14" s="65"/>
      <c r="V14" s="2">
        <v>4</v>
      </c>
      <c r="W14" s="129" t="s">
        <v>64</v>
      </c>
      <c r="X14" s="52"/>
      <c r="Y14" s="24"/>
      <c r="Z14" s="52"/>
      <c r="AA14" s="63"/>
      <c r="AB14" s="64" t="s">
        <v>100</v>
      </c>
      <c r="AC14" s="72"/>
      <c r="AD14" s="13"/>
      <c r="AE14" s="41">
        <v>0</v>
      </c>
      <c r="AF14" s="129" t="s">
        <v>98</v>
      </c>
      <c r="AG14" s="52"/>
      <c r="AH14" s="24"/>
      <c r="AI14" s="24"/>
      <c r="AJ14" s="63"/>
      <c r="AL14" s="24"/>
      <c r="AM14" s="24"/>
      <c r="AN14" s="24"/>
      <c r="AO14" s="24"/>
      <c r="AP14" s="24"/>
      <c r="AQ14" s="24"/>
      <c r="AR14" s="24"/>
      <c r="AS14" s="24"/>
      <c r="AT14" s="24"/>
    </row>
    <row r="15" spans="1:46" ht="12.9" customHeight="1" x14ac:dyDescent="0.25">
      <c r="A15" s="54"/>
      <c r="B15" s="24"/>
      <c r="C15" s="24"/>
      <c r="D15" s="322"/>
      <c r="E15" s="323"/>
      <c r="F15" s="323"/>
      <c r="G15" s="323"/>
      <c r="H15" s="324"/>
      <c r="I15" s="193"/>
      <c r="J15" s="4"/>
      <c r="K15" s="61" t="s">
        <v>105</v>
      </c>
      <c r="L15" s="158"/>
      <c r="M15" s="58"/>
      <c r="N15" s="24"/>
      <c r="O15" s="24"/>
      <c r="P15" s="24"/>
      <c r="Q15" s="24"/>
      <c r="R15" s="148"/>
      <c r="S15" s="4"/>
      <c r="T15" s="52"/>
      <c r="U15" s="59"/>
      <c r="V15" s="2">
        <v>5</v>
      </c>
      <c r="W15" s="129" t="s">
        <v>60</v>
      </c>
      <c r="X15" s="52"/>
      <c r="Y15" s="24"/>
      <c r="Z15" s="55"/>
      <c r="AA15" s="66"/>
      <c r="AB15" s="133"/>
      <c r="AC15" s="69"/>
      <c r="AD15" s="65"/>
      <c r="AE15" s="58">
        <v>1</v>
      </c>
      <c r="AF15" s="128" t="s">
        <v>46</v>
      </c>
      <c r="AG15" s="24"/>
      <c r="AH15" s="24"/>
      <c r="AI15" s="24"/>
      <c r="AJ15" s="53"/>
      <c r="AL15" s="24"/>
      <c r="AM15" s="24"/>
      <c r="AN15" s="24"/>
      <c r="AO15" s="24"/>
      <c r="AP15" s="24"/>
      <c r="AQ15" s="24"/>
      <c r="AR15" s="24"/>
      <c r="AS15" s="24"/>
      <c r="AT15" s="24"/>
    </row>
    <row r="16" spans="1:46" ht="12.9" customHeight="1" x14ac:dyDescent="0.25">
      <c r="A16" s="54"/>
      <c r="B16" s="24"/>
      <c r="C16" s="24"/>
      <c r="D16" s="24"/>
      <c r="E16" s="24"/>
      <c r="F16" s="24"/>
      <c r="G16" s="24"/>
      <c r="H16" s="197"/>
      <c r="I16" s="193"/>
      <c r="J16" s="54"/>
      <c r="K16" s="61"/>
      <c r="L16" s="160" t="s">
        <v>130</v>
      </c>
      <c r="M16" s="58"/>
      <c r="N16" s="129"/>
      <c r="O16" s="52"/>
      <c r="P16" s="325"/>
      <c r="Q16" s="326"/>
      <c r="R16" s="147"/>
      <c r="S16" s="54"/>
      <c r="T16" s="24"/>
      <c r="U16" s="24"/>
      <c r="V16" s="24"/>
      <c r="W16" s="24"/>
      <c r="X16" s="24"/>
      <c r="Y16" s="24"/>
      <c r="Z16" s="52"/>
      <c r="AA16" s="63"/>
      <c r="AB16" s="122"/>
      <c r="AC16" s="52"/>
      <c r="AD16" s="59"/>
      <c r="AE16" s="58">
        <v>2</v>
      </c>
      <c r="AF16" s="157"/>
      <c r="AG16" s="24"/>
      <c r="AH16" s="24"/>
      <c r="AI16" s="24"/>
      <c r="AJ16" s="193"/>
      <c r="AL16" s="24"/>
      <c r="AM16" s="24"/>
      <c r="AN16" s="24"/>
      <c r="AO16" s="24"/>
      <c r="AP16" s="24"/>
      <c r="AQ16" s="24"/>
      <c r="AR16" s="24"/>
      <c r="AS16" s="24"/>
      <c r="AT16" s="24"/>
    </row>
    <row r="17" spans="1:46" ht="12.9" customHeight="1" x14ac:dyDescent="0.25">
      <c r="A17" s="54"/>
      <c r="B17" s="24"/>
      <c r="C17" s="24"/>
      <c r="D17" s="24"/>
      <c r="E17" s="24"/>
      <c r="F17" s="24"/>
      <c r="G17" s="24"/>
      <c r="H17" s="24"/>
      <c r="I17" s="193"/>
      <c r="J17" s="67"/>
      <c r="K17" s="61"/>
      <c r="L17" s="160" t="s">
        <v>131</v>
      </c>
      <c r="M17" s="58"/>
      <c r="N17" s="129"/>
      <c r="O17" s="52"/>
      <c r="P17" s="325"/>
      <c r="Q17" s="326"/>
      <c r="R17" s="53"/>
      <c r="S17" s="67" t="s">
        <v>83</v>
      </c>
      <c r="T17" s="68"/>
      <c r="U17" s="198" t="e">
        <f>IF(ROUNDUP(100*$F$56/20,0)&lt;0,0,ROUNDUP(100*$F$56/20,0))</f>
        <v>#DIV/0!</v>
      </c>
      <c r="V17" s="2">
        <v>0</v>
      </c>
      <c r="W17" s="118" t="s">
        <v>90</v>
      </c>
      <c r="X17" s="69"/>
      <c r="Y17" s="24"/>
      <c r="Z17" s="24"/>
      <c r="AA17" s="193"/>
      <c r="AB17" s="133"/>
      <c r="AC17" s="52"/>
      <c r="AD17" s="59"/>
      <c r="AE17" s="58">
        <v>3</v>
      </c>
      <c r="AF17" s="128" t="s">
        <v>47</v>
      </c>
      <c r="AG17" s="24"/>
      <c r="AH17" s="24"/>
      <c r="AI17" s="24"/>
      <c r="AJ17" s="193"/>
      <c r="AL17" s="24"/>
      <c r="AM17" s="24"/>
      <c r="AN17" s="24"/>
      <c r="AO17" s="24"/>
      <c r="AP17" s="24"/>
      <c r="AQ17" s="24"/>
      <c r="AR17" s="24"/>
      <c r="AS17" s="24"/>
      <c r="AT17" s="24"/>
    </row>
    <row r="18" spans="1:46" ht="12.9" customHeight="1" x14ac:dyDescent="0.25">
      <c r="A18" s="54"/>
      <c r="B18" s="61" t="s">
        <v>84</v>
      </c>
      <c r="C18" s="24"/>
      <c r="D18" s="24"/>
      <c r="E18" s="24"/>
      <c r="F18" s="24"/>
      <c r="G18" s="24"/>
      <c r="H18" s="24"/>
      <c r="I18" s="193"/>
      <c r="J18" s="133"/>
      <c r="K18" s="24"/>
      <c r="L18" s="24" t="s">
        <v>136</v>
      </c>
      <c r="M18" s="24"/>
      <c r="N18" s="24"/>
      <c r="O18" s="24"/>
      <c r="P18" s="327">
        <f>P16+P17</f>
        <v>0</v>
      </c>
      <c r="Q18" s="328"/>
      <c r="R18" s="193"/>
      <c r="S18" s="133" t="s">
        <v>101</v>
      </c>
      <c r="T18" s="72"/>
      <c r="U18" s="65"/>
      <c r="V18" s="58">
        <v>1</v>
      </c>
      <c r="W18" s="24" t="s">
        <v>91</v>
      </c>
      <c r="X18" s="199"/>
      <c r="Y18" s="199"/>
      <c r="Z18" s="199"/>
      <c r="AA18" s="200"/>
      <c r="AB18" s="133"/>
      <c r="AC18" s="52"/>
      <c r="AD18" s="59"/>
      <c r="AE18" s="2">
        <v>4</v>
      </c>
      <c r="AF18" s="129"/>
      <c r="AG18" s="24"/>
      <c r="AH18" s="24"/>
      <c r="AI18" s="24"/>
      <c r="AJ18" s="193"/>
      <c r="AL18" s="24"/>
      <c r="AM18" s="24"/>
      <c r="AN18" s="24"/>
      <c r="AO18" s="24"/>
      <c r="AP18" s="24"/>
      <c r="AQ18" s="24"/>
      <c r="AR18" s="24"/>
      <c r="AS18" s="24"/>
      <c r="AT18" s="24"/>
    </row>
    <row r="19" spans="1:46" ht="12.9" customHeight="1" x14ac:dyDescent="0.25">
      <c r="A19" s="54"/>
      <c r="B19" s="24"/>
      <c r="C19" s="24"/>
      <c r="D19" s="316"/>
      <c r="E19" s="317"/>
      <c r="F19" s="317"/>
      <c r="G19" s="317"/>
      <c r="H19" s="318"/>
      <c r="I19" s="193"/>
      <c r="J19" s="64"/>
      <c r="K19" s="24"/>
      <c r="L19" s="24"/>
      <c r="M19" s="24"/>
      <c r="N19" s="24"/>
      <c r="O19" s="24"/>
      <c r="P19" s="24"/>
      <c r="Q19" s="24"/>
      <c r="R19" s="193"/>
      <c r="S19" s="64"/>
      <c r="T19" s="69"/>
      <c r="U19" s="65"/>
      <c r="V19" s="58">
        <v>2</v>
      </c>
      <c r="W19" s="125" t="s">
        <v>86</v>
      </c>
      <c r="X19" s="199"/>
      <c r="Y19" s="199"/>
      <c r="Z19" s="199"/>
      <c r="AA19" s="200"/>
      <c r="AB19" s="122"/>
      <c r="AC19" s="24"/>
      <c r="AD19" s="24"/>
      <c r="AE19" s="2">
        <v>5</v>
      </c>
      <c r="AF19" s="129" t="s">
        <v>68</v>
      </c>
      <c r="AG19" s="24"/>
      <c r="AH19" s="24"/>
      <c r="AI19" s="24"/>
      <c r="AJ19" s="193"/>
      <c r="AL19" s="24"/>
      <c r="AM19" s="24"/>
      <c r="AN19" s="24"/>
      <c r="AO19" s="24"/>
      <c r="AP19" s="24"/>
      <c r="AQ19" s="24"/>
      <c r="AR19" s="24"/>
      <c r="AS19" s="24"/>
      <c r="AT19" s="24"/>
    </row>
    <row r="20" spans="1:46" ht="12.9" customHeight="1" x14ac:dyDescent="0.25">
      <c r="A20" s="54"/>
      <c r="B20" s="24"/>
      <c r="C20" s="24"/>
      <c r="D20" s="319"/>
      <c r="E20" s="320"/>
      <c r="F20" s="320"/>
      <c r="G20" s="320"/>
      <c r="H20" s="321"/>
      <c r="I20" s="193"/>
      <c r="J20" s="22"/>
      <c r="K20" s="24"/>
      <c r="L20" s="24" t="s">
        <v>129</v>
      </c>
      <c r="M20" s="24" t="s">
        <v>132</v>
      </c>
      <c r="N20" s="24"/>
      <c r="O20" s="24"/>
      <c r="P20" s="24"/>
      <c r="Q20" s="24"/>
      <c r="R20" s="193"/>
      <c r="S20" s="22"/>
      <c r="T20" s="52"/>
      <c r="U20" s="59"/>
      <c r="V20" s="58">
        <v>3</v>
      </c>
      <c r="W20" s="125" t="s">
        <v>87</v>
      </c>
      <c r="X20" s="199"/>
      <c r="Y20" s="199"/>
      <c r="Z20" s="199"/>
      <c r="AA20" s="200"/>
      <c r="AB20" s="122"/>
      <c r="AC20" s="24"/>
      <c r="AD20" s="24"/>
      <c r="AE20" s="24"/>
      <c r="AF20" s="123"/>
      <c r="AG20" s="24"/>
      <c r="AH20" s="24"/>
      <c r="AI20" s="24"/>
      <c r="AJ20" s="193"/>
      <c r="AL20" s="24"/>
      <c r="AM20" s="24"/>
      <c r="AN20" s="24"/>
      <c r="AO20" s="24"/>
      <c r="AP20" s="24"/>
      <c r="AQ20" s="24"/>
      <c r="AR20" s="24"/>
      <c r="AS20" s="24"/>
      <c r="AT20" s="24"/>
    </row>
    <row r="21" spans="1:46" ht="12.9" customHeight="1" x14ac:dyDescent="0.25">
      <c r="A21" s="54"/>
      <c r="B21" s="24"/>
      <c r="C21" s="24"/>
      <c r="D21" s="322"/>
      <c r="E21" s="323"/>
      <c r="F21" s="323"/>
      <c r="G21" s="323"/>
      <c r="H21" s="324"/>
      <c r="I21" s="193"/>
      <c r="J21" s="74"/>
      <c r="K21" s="24"/>
      <c r="L21" s="24"/>
      <c r="M21" s="24" t="s">
        <v>133</v>
      </c>
      <c r="N21" s="24"/>
      <c r="O21" s="24"/>
      <c r="P21" s="24"/>
      <c r="Q21" s="24"/>
      <c r="R21" s="193"/>
      <c r="S21" s="74"/>
      <c r="T21" s="52"/>
      <c r="U21" s="59"/>
      <c r="V21" s="2">
        <v>4</v>
      </c>
      <c r="W21" s="150" t="s">
        <v>88</v>
      </c>
      <c r="X21" s="199"/>
      <c r="Y21" s="199"/>
      <c r="Z21" s="199"/>
      <c r="AA21" s="200"/>
      <c r="AB21" s="56" t="s">
        <v>55</v>
      </c>
      <c r="AC21" s="24"/>
      <c r="AD21" s="13"/>
      <c r="AE21" s="130">
        <v>0</v>
      </c>
      <c r="AF21" s="123" t="s">
        <v>99</v>
      </c>
      <c r="AG21" s="24"/>
      <c r="AH21" s="24"/>
      <c r="AI21" s="24"/>
      <c r="AJ21" s="193"/>
      <c r="AL21" s="24"/>
      <c r="AM21" s="24"/>
      <c r="AN21" s="24"/>
      <c r="AO21" s="24"/>
      <c r="AP21" s="24"/>
      <c r="AQ21" s="24"/>
      <c r="AR21" s="24"/>
      <c r="AS21" s="24"/>
      <c r="AT21" s="24"/>
    </row>
    <row r="22" spans="1:46" ht="12.9" customHeight="1" x14ac:dyDescent="0.25">
      <c r="A22" s="54"/>
      <c r="B22" s="24"/>
      <c r="C22" s="24"/>
      <c r="D22" s="24"/>
      <c r="E22" s="24"/>
      <c r="F22" s="24"/>
      <c r="G22" s="201"/>
      <c r="H22" s="24"/>
      <c r="I22" s="193"/>
      <c r="J22" s="74"/>
      <c r="K22" s="24"/>
      <c r="L22" s="24"/>
      <c r="M22" s="24" t="s">
        <v>134</v>
      </c>
      <c r="N22" s="24"/>
      <c r="O22" s="24"/>
      <c r="P22" s="24"/>
      <c r="Q22" s="24"/>
      <c r="R22" s="193"/>
      <c r="S22" s="74"/>
      <c r="T22" s="52"/>
      <c r="U22" s="59"/>
      <c r="V22" s="2">
        <v>5</v>
      </c>
      <c r="W22" s="151" t="s">
        <v>89</v>
      </c>
      <c r="X22" s="199"/>
      <c r="Y22" s="199"/>
      <c r="Z22" s="199"/>
      <c r="AA22" s="200"/>
      <c r="AB22" s="122"/>
      <c r="AC22" s="24"/>
      <c r="AD22" s="24"/>
      <c r="AE22" s="130">
        <v>1</v>
      </c>
      <c r="AF22" s="128" t="s">
        <v>56</v>
      </c>
      <c r="AG22" s="24"/>
      <c r="AH22" s="24"/>
      <c r="AI22" s="24"/>
      <c r="AJ22" s="193"/>
      <c r="AL22" s="24"/>
      <c r="AM22" s="24"/>
      <c r="AN22" s="24"/>
      <c r="AO22" s="24"/>
      <c r="AP22" s="24"/>
      <c r="AQ22" s="24"/>
      <c r="AR22" s="24"/>
      <c r="AS22" s="24"/>
      <c r="AT22" s="24"/>
    </row>
    <row r="23" spans="1:46" ht="12.9" customHeight="1" thickBot="1" x14ac:dyDescent="0.3">
      <c r="A23" s="171"/>
      <c r="B23" s="169"/>
      <c r="C23" s="169"/>
      <c r="D23" s="169"/>
      <c r="E23" s="169"/>
      <c r="F23" s="169"/>
      <c r="G23" s="169"/>
      <c r="H23" s="169"/>
      <c r="I23" s="202"/>
      <c r="J23" s="54"/>
      <c r="K23" s="24"/>
      <c r="L23" s="24"/>
      <c r="M23" s="24" t="s">
        <v>135</v>
      </c>
      <c r="N23" s="24"/>
      <c r="O23" s="24"/>
      <c r="P23" s="24"/>
      <c r="Q23" s="24"/>
      <c r="R23" s="193"/>
      <c r="S23" s="54"/>
      <c r="T23" s="24"/>
      <c r="U23" s="24"/>
      <c r="V23" s="24"/>
      <c r="W23" s="24"/>
      <c r="X23" s="199"/>
      <c r="Y23" s="199"/>
      <c r="Z23" s="199"/>
      <c r="AA23" s="200"/>
      <c r="AB23" s="122"/>
      <c r="AC23" s="24"/>
      <c r="AD23" s="24"/>
      <c r="AE23" s="130">
        <v>2</v>
      </c>
      <c r="AF23" s="123"/>
      <c r="AG23" s="24"/>
      <c r="AH23" s="24"/>
      <c r="AI23" s="24"/>
      <c r="AJ23" s="193"/>
      <c r="AL23" s="24"/>
      <c r="AM23" s="24"/>
      <c r="AN23" s="24"/>
      <c r="AO23" s="24"/>
      <c r="AP23" s="24"/>
      <c r="AQ23" s="24"/>
      <c r="AR23" s="24"/>
      <c r="AS23" s="24"/>
      <c r="AT23" s="24"/>
    </row>
    <row r="24" spans="1:46" ht="12.9" customHeight="1" x14ac:dyDescent="0.25">
      <c r="A24" s="203" t="s">
        <v>75</v>
      </c>
      <c r="B24" s="16"/>
      <c r="C24" s="24"/>
      <c r="D24" s="329"/>
      <c r="E24" s="330"/>
      <c r="F24" s="16"/>
      <c r="G24" s="16"/>
      <c r="H24" s="16"/>
      <c r="I24" s="191"/>
      <c r="J24" s="64"/>
      <c r="K24" s="111" t="s">
        <v>108</v>
      </c>
      <c r="L24" s="158"/>
      <c r="M24" s="2"/>
      <c r="N24" s="129"/>
      <c r="O24" s="52"/>
      <c r="P24" s="331"/>
      <c r="Q24" s="332"/>
      <c r="R24" s="161" t="s">
        <v>107</v>
      </c>
      <c r="S24" s="85" t="s">
        <v>42</v>
      </c>
      <c r="T24" s="124"/>
      <c r="U24" s="13"/>
      <c r="V24" s="58">
        <v>0</v>
      </c>
      <c r="W24" s="128" t="s">
        <v>43</v>
      </c>
      <c r="X24" s="62"/>
      <c r="Y24" s="72"/>
      <c r="Z24" s="76"/>
      <c r="AA24" s="193"/>
      <c r="AB24" s="54"/>
      <c r="AC24" s="24"/>
      <c r="AD24" s="24"/>
      <c r="AE24" s="130">
        <v>3</v>
      </c>
      <c r="AF24" s="123" t="s">
        <v>59</v>
      </c>
      <c r="AG24" s="24"/>
      <c r="AH24" s="24"/>
      <c r="AI24" s="24"/>
      <c r="AJ24" s="193"/>
      <c r="AL24" s="24"/>
      <c r="AM24" s="24"/>
      <c r="AN24" s="24"/>
      <c r="AO24" s="24"/>
      <c r="AP24" s="24"/>
      <c r="AQ24" s="24"/>
      <c r="AR24" s="24"/>
      <c r="AS24" s="24"/>
      <c r="AT24" s="24"/>
    </row>
    <row r="25" spans="1:46" ht="12.9" customHeight="1" x14ac:dyDescent="0.25">
      <c r="A25" s="54"/>
      <c r="B25" s="24"/>
      <c r="C25" s="24"/>
      <c r="D25" s="24"/>
      <c r="E25" s="24"/>
      <c r="F25" s="24"/>
      <c r="G25" s="24"/>
      <c r="H25" s="24"/>
      <c r="I25" s="193"/>
      <c r="J25" s="133"/>
      <c r="K25" s="61"/>
      <c r="L25" s="159"/>
      <c r="M25" s="2"/>
      <c r="N25" s="129"/>
      <c r="O25" s="52"/>
      <c r="P25" s="24"/>
      <c r="Q25" s="55"/>
      <c r="R25" s="66"/>
      <c r="S25" s="152" t="s">
        <v>95</v>
      </c>
      <c r="T25" s="124"/>
      <c r="U25" s="65"/>
      <c r="V25" s="58">
        <v>1</v>
      </c>
      <c r="W25" s="128" t="s">
        <v>44</v>
      </c>
      <c r="X25" s="72"/>
      <c r="Y25" s="72"/>
      <c r="Z25" s="24"/>
      <c r="AA25" s="193"/>
      <c r="AB25" s="54"/>
      <c r="AC25" s="24"/>
      <c r="AD25" s="24"/>
      <c r="AE25" s="130">
        <v>4</v>
      </c>
      <c r="AF25" s="123" t="s">
        <v>57</v>
      </c>
      <c r="AG25" s="24"/>
      <c r="AH25" s="24"/>
      <c r="AI25" s="24"/>
      <c r="AJ25" s="193"/>
      <c r="AL25" s="24"/>
      <c r="AM25" s="24"/>
      <c r="AN25" s="24"/>
      <c r="AO25" s="24"/>
      <c r="AP25" s="24"/>
      <c r="AQ25" s="24"/>
      <c r="AR25" s="24"/>
      <c r="AS25" s="24"/>
      <c r="AT25" s="24"/>
    </row>
    <row r="26" spans="1:46" ht="12.9" customHeight="1" x14ac:dyDescent="0.25">
      <c r="A26" s="54"/>
      <c r="B26" s="61" t="s">
        <v>7</v>
      </c>
      <c r="C26" s="24"/>
      <c r="D26" s="24"/>
      <c r="E26" s="24"/>
      <c r="F26" s="13"/>
      <c r="G26" s="24" t="s">
        <v>71</v>
      </c>
      <c r="H26" s="24"/>
      <c r="I26" s="193"/>
      <c r="J26" s="152"/>
      <c r="K26" s="111" t="s">
        <v>109</v>
      </c>
      <c r="L26" s="204"/>
      <c r="M26" s="24"/>
      <c r="N26" s="24"/>
      <c r="O26" s="24"/>
      <c r="P26" s="333"/>
      <c r="Q26" s="334"/>
      <c r="R26" s="63"/>
      <c r="S26" s="85"/>
      <c r="T26" s="124"/>
      <c r="U26" s="65"/>
      <c r="V26" s="58">
        <v>2</v>
      </c>
      <c r="W26" s="128" t="s">
        <v>45</v>
      </c>
      <c r="X26" s="75"/>
      <c r="Y26" s="72"/>
      <c r="Z26" s="75"/>
      <c r="AA26" s="63"/>
      <c r="AB26" s="54"/>
      <c r="AC26" s="24"/>
      <c r="AD26" s="24"/>
      <c r="AE26" s="130">
        <v>5</v>
      </c>
      <c r="AF26" s="123" t="s">
        <v>58</v>
      </c>
      <c r="AG26" s="24"/>
      <c r="AH26" s="24"/>
      <c r="AI26" s="24"/>
      <c r="AJ26" s="193"/>
      <c r="AL26" s="24"/>
      <c r="AM26" s="24"/>
      <c r="AN26" s="24"/>
      <c r="AO26" s="24"/>
      <c r="AP26" s="24"/>
      <c r="AQ26" s="24"/>
      <c r="AR26" s="24"/>
      <c r="AS26" s="24"/>
      <c r="AT26" s="24"/>
    </row>
    <row r="27" spans="1:46" ht="12.9" customHeight="1" x14ac:dyDescent="0.25">
      <c r="A27" s="54"/>
      <c r="B27" s="24"/>
      <c r="C27" s="24"/>
      <c r="D27" s="24"/>
      <c r="E27" s="24"/>
      <c r="F27" s="24"/>
      <c r="G27" s="24"/>
      <c r="H27" s="24"/>
      <c r="I27" s="193"/>
      <c r="J27" s="122"/>
      <c r="K27" s="68"/>
      <c r="L27" s="158"/>
      <c r="M27" s="2"/>
      <c r="N27" s="118"/>
      <c r="O27" s="69"/>
      <c r="P27" s="24"/>
      <c r="Q27" s="24"/>
      <c r="R27" s="193"/>
      <c r="S27" s="133"/>
      <c r="T27" s="124"/>
      <c r="U27" s="65"/>
      <c r="V27" s="2">
        <v>3</v>
      </c>
      <c r="W27" s="128" t="s">
        <v>65</v>
      </c>
      <c r="X27" s="75"/>
      <c r="Y27" s="69"/>
      <c r="Z27" s="75"/>
      <c r="AA27" s="63"/>
      <c r="AB27" s="54"/>
      <c r="AC27" s="24"/>
      <c r="AD27" s="24"/>
      <c r="AE27" s="24"/>
      <c r="AF27" s="24"/>
      <c r="AG27" s="24"/>
      <c r="AH27" s="24"/>
      <c r="AI27" s="24"/>
      <c r="AJ27" s="193"/>
      <c r="AL27" s="24"/>
      <c r="AM27" s="24"/>
      <c r="AN27" s="24"/>
      <c r="AO27" s="24"/>
      <c r="AP27" s="24"/>
      <c r="AQ27" s="24"/>
      <c r="AR27" s="24"/>
      <c r="AS27" s="24"/>
      <c r="AT27" s="24"/>
    </row>
    <row r="28" spans="1:46" ht="12.9" customHeight="1" x14ac:dyDescent="0.25">
      <c r="A28" s="54"/>
      <c r="B28" s="61" t="s">
        <v>72</v>
      </c>
      <c r="C28" s="24"/>
      <c r="D28" s="24"/>
      <c r="E28" s="24"/>
      <c r="F28" s="24"/>
      <c r="G28" s="24"/>
      <c r="H28" s="24"/>
      <c r="I28" s="193"/>
      <c r="J28" s="122"/>
      <c r="K28" s="61" t="s">
        <v>115</v>
      </c>
      <c r="L28" s="24"/>
      <c r="M28" s="24"/>
      <c r="N28" s="24"/>
      <c r="O28" s="24"/>
      <c r="P28" s="24"/>
      <c r="Q28" s="24"/>
      <c r="R28" s="200"/>
      <c r="S28" s="155"/>
      <c r="T28" s="128"/>
      <c r="U28" s="65"/>
      <c r="V28" s="2">
        <v>4</v>
      </c>
      <c r="W28" s="128" t="s">
        <v>67</v>
      </c>
      <c r="X28" s="2"/>
      <c r="Y28" s="62"/>
      <c r="Z28" s="70"/>
      <c r="AA28" s="63"/>
      <c r="AB28" s="54"/>
      <c r="AC28" s="24"/>
      <c r="AD28" s="24"/>
      <c r="AE28" s="24"/>
      <c r="AF28" s="24"/>
      <c r="AG28" s="24"/>
      <c r="AH28" s="24"/>
      <c r="AI28" s="24"/>
      <c r="AJ28" s="193"/>
      <c r="AL28" s="24"/>
      <c r="AM28" s="24"/>
      <c r="AN28" s="24"/>
      <c r="AO28" s="24"/>
      <c r="AP28" s="24"/>
      <c r="AQ28" s="24"/>
      <c r="AR28" s="24"/>
      <c r="AS28" s="24"/>
      <c r="AT28" s="24"/>
    </row>
    <row r="29" spans="1:46" ht="12.9" customHeight="1" x14ac:dyDescent="0.25">
      <c r="A29" s="54"/>
      <c r="B29" s="24"/>
      <c r="C29" s="24" t="s">
        <v>264</v>
      </c>
      <c r="D29" s="24"/>
      <c r="E29" s="24"/>
      <c r="F29" s="153"/>
      <c r="G29" s="24" t="s">
        <v>70</v>
      </c>
      <c r="H29" s="24"/>
      <c r="I29" s="193"/>
      <c r="J29" s="122"/>
      <c r="K29" s="24" t="s">
        <v>117</v>
      </c>
      <c r="L29" s="24"/>
      <c r="M29" s="24"/>
      <c r="N29" s="24"/>
      <c r="O29" s="24"/>
      <c r="P29" s="24"/>
      <c r="Q29" s="24"/>
      <c r="R29" s="200"/>
      <c r="S29" s="122"/>
      <c r="T29" s="123"/>
      <c r="U29" s="24"/>
      <c r="V29" s="130">
        <v>5</v>
      </c>
      <c r="W29" s="128" t="s">
        <v>66</v>
      </c>
      <c r="X29" s="24"/>
      <c r="Y29" s="24"/>
      <c r="Z29" s="73"/>
      <c r="AA29" s="63"/>
      <c r="AB29" s="54"/>
      <c r="AC29" s="24"/>
      <c r="AD29" s="24"/>
      <c r="AE29" s="24"/>
      <c r="AF29" s="24"/>
      <c r="AG29" s="24"/>
      <c r="AH29" s="24"/>
      <c r="AI29" s="24"/>
      <c r="AJ29" s="193"/>
      <c r="AL29" s="24"/>
      <c r="AM29" s="24"/>
      <c r="AN29" s="24"/>
      <c r="AO29" s="24"/>
      <c r="AP29" s="24"/>
      <c r="AQ29" s="24"/>
      <c r="AR29" s="24"/>
      <c r="AS29" s="24"/>
      <c r="AT29" s="24"/>
    </row>
    <row r="30" spans="1:46" ht="12.9" customHeight="1" x14ac:dyDescent="0.25">
      <c r="A30" s="54"/>
      <c r="B30" s="24"/>
      <c r="C30" s="205" t="s">
        <v>77</v>
      </c>
      <c r="D30" s="205"/>
      <c r="E30" s="205"/>
      <c r="F30" s="13"/>
      <c r="G30" s="205" t="s">
        <v>74</v>
      </c>
      <c r="H30" s="24"/>
      <c r="I30" s="193"/>
      <c r="J30" s="85"/>
      <c r="K30" s="24"/>
      <c r="L30" s="24" t="s">
        <v>113</v>
      </c>
      <c r="M30" s="24"/>
      <c r="N30" s="24"/>
      <c r="O30" s="24"/>
      <c r="P30" s="325">
        <v>0</v>
      </c>
      <c r="Q30" s="326"/>
      <c r="R30" s="200"/>
      <c r="S30" s="122"/>
      <c r="T30" s="123"/>
      <c r="U30" s="24"/>
      <c r="V30" s="24"/>
      <c r="W30" s="123"/>
      <c r="X30" s="24"/>
      <c r="Y30" s="24"/>
      <c r="Z30" s="73"/>
      <c r="AA30" s="63"/>
      <c r="AB30" s="54"/>
      <c r="AC30" s="24"/>
      <c r="AD30" s="24"/>
      <c r="AE30" s="24"/>
      <c r="AF30" s="24"/>
      <c r="AG30" s="24"/>
      <c r="AH30" s="24"/>
      <c r="AI30" s="24"/>
      <c r="AJ30" s="193"/>
      <c r="AL30" s="24"/>
      <c r="AM30" s="24"/>
      <c r="AN30" s="24"/>
      <c r="AO30" s="24"/>
      <c r="AP30" s="24"/>
      <c r="AQ30" s="24"/>
      <c r="AR30" s="24"/>
      <c r="AS30" s="24"/>
      <c r="AT30" s="24"/>
    </row>
    <row r="31" spans="1:46" ht="12.9" customHeight="1" x14ac:dyDescent="0.25">
      <c r="A31" s="54"/>
      <c r="B31" s="24"/>
      <c r="C31" s="24" t="s">
        <v>78</v>
      </c>
      <c r="D31" s="24"/>
      <c r="E31" s="24"/>
      <c r="F31" s="206">
        <f>$F$26*F29*F30/(24*60)</f>
        <v>0</v>
      </c>
      <c r="G31" s="24" t="s">
        <v>79</v>
      </c>
      <c r="H31" s="24"/>
      <c r="I31" s="193"/>
      <c r="J31" s="152"/>
      <c r="K31" s="24"/>
      <c r="L31" s="160" t="s">
        <v>114</v>
      </c>
      <c r="M31" s="2"/>
      <c r="N31" s="128"/>
      <c r="O31" s="52"/>
      <c r="P31" s="325">
        <v>0</v>
      </c>
      <c r="Q31" s="326"/>
      <c r="R31" s="200"/>
      <c r="S31" s="64" t="s">
        <v>28</v>
      </c>
      <c r="T31" s="156"/>
      <c r="U31" s="13"/>
      <c r="V31" s="58">
        <v>1</v>
      </c>
      <c r="W31" s="125" t="s">
        <v>29</v>
      </c>
      <c r="X31" s="24"/>
      <c r="Y31" s="24"/>
      <c r="Z31" s="24"/>
      <c r="AA31" s="193"/>
      <c r="AB31" s="54"/>
      <c r="AC31" s="24"/>
      <c r="AD31" s="24"/>
      <c r="AE31" s="24"/>
      <c r="AF31" s="24"/>
      <c r="AG31" s="24"/>
      <c r="AH31" s="24"/>
      <c r="AI31" s="24"/>
      <c r="AJ31" s="193"/>
      <c r="AL31" s="24"/>
      <c r="AM31" s="24"/>
      <c r="AN31" s="24"/>
      <c r="AO31" s="24"/>
      <c r="AP31" s="24"/>
      <c r="AQ31" s="24"/>
      <c r="AR31" s="24"/>
      <c r="AS31" s="24"/>
      <c r="AT31" s="24"/>
    </row>
    <row r="32" spans="1:46" ht="12.9" customHeight="1" x14ac:dyDescent="0.25">
      <c r="A32" s="54"/>
      <c r="B32" s="61" t="s">
        <v>73</v>
      </c>
      <c r="C32" s="24"/>
      <c r="D32" s="24"/>
      <c r="E32" s="24"/>
      <c r="F32" s="24"/>
      <c r="G32" s="24"/>
      <c r="H32" s="24"/>
      <c r="I32" s="193"/>
      <c r="J32" s="85"/>
      <c r="K32" s="123"/>
      <c r="L32" s="24" t="s">
        <v>116</v>
      </c>
      <c r="M32" s="24"/>
      <c r="N32" s="24"/>
      <c r="O32" s="24"/>
      <c r="P32" s="325">
        <v>0</v>
      </c>
      <c r="Q32" s="326"/>
      <c r="R32" s="200"/>
      <c r="S32" s="133"/>
      <c r="T32" s="156"/>
      <c r="U32" s="65"/>
      <c r="V32" s="58">
        <v>2</v>
      </c>
      <c r="W32" s="125" t="s">
        <v>31</v>
      </c>
      <c r="X32" s="24"/>
      <c r="Y32" s="24"/>
      <c r="Z32" s="24"/>
      <c r="AA32" s="193"/>
      <c r="AB32" s="56" t="s">
        <v>16</v>
      </c>
      <c r="AC32" s="24"/>
      <c r="AD32" s="24"/>
      <c r="AE32" s="77"/>
      <c r="AF32" s="78" t="s">
        <v>13</v>
      </c>
      <c r="AG32" s="79" t="s">
        <v>14</v>
      </c>
      <c r="AH32" s="78" t="s">
        <v>34</v>
      </c>
      <c r="AI32" s="79" t="s">
        <v>14</v>
      </c>
      <c r="AJ32" s="193"/>
      <c r="AL32" s="24"/>
      <c r="AM32" s="24"/>
      <c r="AN32" s="24"/>
      <c r="AO32" s="24"/>
      <c r="AP32" s="24"/>
      <c r="AQ32" s="24"/>
      <c r="AR32" s="24"/>
      <c r="AS32" s="24"/>
      <c r="AT32" s="24"/>
    </row>
    <row r="33" spans="1:46" ht="12.9" customHeight="1" x14ac:dyDescent="0.25">
      <c r="A33" s="54"/>
      <c r="B33" s="24"/>
      <c r="C33" s="24" t="s">
        <v>264</v>
      </c>
      <c r="D33" s="24"/>
      <c r="E33" s="24"/>
      <c r="F33" s="163"/>
      <c r="G33" s="24" t="s">
        <v>70</v>
      </c>
      <c r="H33" s="24"/>
      <c r="I33" s="193"/>
      <c r="J33" s="133"/>
      <c r="K33" s="124"/>
      <c r="L33" s="160" t="s">
        <v>118</v>
      </c>
      <c r="M33" s="228"/>
      <c r="N33" s="229"/>
      <c r="O33" s="227"/>
      <c r="P33" s="325">
        <v>0</v>
      </c>
      <c r="Q33" s="326"/>
      <c r="R33" s="200"/>
      <c r="S33" s="133"/>
      <c r="T33" s="124"/>
      <c r="U33" s="65"/>
      <c r="V33" s="58">
        <v>3</v>
      </c>
      <c r="W33" s="125" t="s">
        <v>33</v>
      </c>
      <c r="X33" s="24"/>
      <c r="Y33" s="24"/>
      <c r="Z33" s="24"/>
      <c r="AA33" s="193"/>
      <c r="AB33" s="54"/>
      <c r="AC33" s="24"/>
      <c r="AD33" s="24"/>
      <c r="AE33" s="81" t="s">
        <v>12</v>
      </c>
      <c r="AF33" s="82" t="s">
        <v>6</v>
      </c>
      <c r="AG33" s="83" t="s">
        <v>12</v>
      </c>
      <c r="AH33" s="142" t="s">
        <v>12</v>
      </c>
      <c r="AI33" s="143" t="s">
        <v>12</v>
      </c>
      <c r="AJ33" s="53"/>
      <c r="AL33" s="24"/>
      <c r="AM33" s="24"/>
      <c r="AN33" s="24"/>
      <c r="AO33" s="24"/>
      <c r="AP33" s="24"/>
      <c r="AQ33" s="24"/>
      <c r="AR33" s="24"/>
      <c r="AS33" s="24"/>
      <c r="AT33" s="24"/>
    </row>
    <row r="34" spans="1:46" ht="12.9" customHeight="1" x14ac:dyDescent="0.25">
      <c r="A34" s="54"/>
      <c r="B34" s="24"/>
      <c r="C34" s="24" t="s">
        <v>77</v>
      </c>
      <c r="D34" s="24"/>
      <c r="E34" s="24"/>
      <c r="F34" s="13"/>
      <c r="G34" s="24" t="s">
        <v>74</v>
      </c>
      <c r="H34" s="24"/>
      <c r="I34" s="193"/>
      <c r="J34" s="155"/>
      <c r="K34" s="24"/>
      <c r="L34" s="24" t="s">
        <v>119</v>
      </c>
      <c r="M34" s="24"/>
      <c r="N34" s="24"/>
      <c r="O34" s="24"/>
      <c r="P34" s="335">
        <f>SUM(P30:Q33)</f>
        <v>0</v>
      </c>
      <c r="Q34" s="336"/>
      <c r="R34" s="63"/>
      <c r="S34" s="133"/>
      <c r="T34" s="124"/>
      <c r="U34" s="65"/>
      <c r="V34" s="2">
        <v>4</v>
      </c>
      <c r="W34" s="125" t="s">
        <v>32</v>
      </c>
      <c r="X34" s="62"/>
      <c r="Y34" s="55"/>
      <c r="Z34" s="75"/>
      <c r="AA34" s="63"/>
      <c r="AB34" s="54"/>
      <c r="AC34" s="86" t="str">
        <f>S10</f>
        <v>Average Daily Traffic</v>
      </c>
      <c r="AD34" s="141"/>
      <c r="AE34" s="87">
        <f>U10</f>
        <v>0</v>
      </c>
      <c r="AF34" s="88">
        <v>10</v>
      </c>
      <c r="AG34" s="89">
        <f t="shared" ref="AG34:AG43" si="0">AE34*AF34</f>
        <v>0</v>
      </c>
      <c r="AH34" s="207">
        <v>5</v>
      </c>
      <c r="AI34" s="208">
        <f t="shared" ref="AI34:AI43" si="1">AF34*AH34</f>
        <v>50</v>
      </c>
      <c r="AJ34" s="164"/>
      <c r="AL34" s="24"/>
      <c r="AM34" s="24"/>
      <c r="AN34" s="24"/>
      <c r="AO34" s="24"/>
      <c r="AP34" s="24"/>
      <c r="AQ34" s="24"/>
      <c r="AR34" s="24"/>
      <c r="AS34" s="24"/>
      <c r="AT34" s="24"/>
    </row>
    <row r="35" spans="1:46" ht="12.9" customHeight="1" x14ac:dyDescent="0.25">
      <c r="A35" s="54"/>
      <c r="B35" s="24"/>
      <c r="C35" s="24" t="s">
        <v>78</v>
      </c>
      <c r="D35" s="24"/>
      <c r="E35" s="24"/>
      <c r="F35" s="206">
        <f>$F$26*F33*F34/(24*60)</f>
        <v>0</v>
      </c>
      <c r="G35" s="24" t="s">
        <v>79</v>
      </c>
      <c r="H35" s="24"/>
      <c r="I35" s="193"/>
      <c r="J35" s="122"/>
      <c r="K35" s="24"/>
      <c r="L35" s="24"/>
      <c r="M35" s="24"/>
      <c r="N35" s="24"/>
      <c r="O35" s="24"/>
      <c r="P35" s="24"/>
      <c r="Q35" s="24"/>
      <c r="R35" s="63"/>
      <c r="S35" s="133"/>
      <c r="T35" s="156"/>
      <c r="U35" s="65"/>
      <c r="V35" s="2">
        <v>5</v>
      </c>
      <c r="W35" s="125" t="s">
        <v>30</v>
      </c>
      <c r="X35" s="73"/>
      <c r="Y35" s="70"/>
      <c r="Z35" s="55"/>
      <c r="AA35" s="63"/>
      <c r="AB35" s="54"/>
      <c r="AC35" s="90" t="str">
        <f>S17</f>
        <v>User Impact Reduction</v>
      </c>
      <c r="AD35" s="91"/>
      <c r="AE35" s="92" t="e">
        <f>U17</f>
        <v>#DIV/0!</v>
      </c>
      <c r="AF35" s="2">
        <v>30</v>
      </c>
      <c r="AG35" s="93" t="e">
        <f t="shared" si="0"/>
        <v>#DIV/0!</v>
      </c>
      <c r="AH35" s="209">
        <v>5</v>
      </c>
      <c r="AI35" s="210">
        <f t="shared" si="1"/>
        <v>150</v>
      </c>
      <c r="AJ35" s="164"/>
      <c r="AL35" s="24"/>
      <c r="AM35" s="24"/>
      <c r="AN35" s="24"/>
      <c r="AO35" s="24"/>
      <c r="AP35" s="24"/>
      <c r="AQ35" s="24"/>
      <c r="AR35" s="24"/>
      <c r="AS35" s="24"/>
      <c r="AT35" s="24"/>
    </row>
    <row r="36" spans="1:46" ht="12.9" customHeight="1" thickBot="1" x14ac:dyDescent="0.3">
      <c r="A36" s="171"/>
      <c r="B36" s="169"/>
      <c r="C36" s="169"/>
      <c r="D36" s="169"/>
      <c r="E36" s="169"/>
      <c r="F36" s="169"/>
      <c r="G36" s="169"/>
      <c r="H36" s="169"/>
      <c r="I36" s="202"/>
      <c r="J36" s="122"/>
      <c r="K36" s="24"/>
      <c r="L36" s="24"/>
      <c r="M36" s="24"/>
      <c r="N36" s="24"/>
      <c r="O36" s="24"/>
      <c r="P36" s="24"/>
      <c r="Q36" s="24"/>
      <c r="R36" s="63"/>
      <c r="S36" s="122"/>
      <c r="T36" s="123"/>
      <c r="U36" s="24"/>
      <c r="V36" s="24"/>
      <c r="W36" s="123"/>
      <c r="X36" s="70"/>
      <c r="Y36" s="2"/>
      <c r="Z36" s="55"/>
      <c r="AA36" s="63"/>
      <c r="AB36" s="54"/>
      <c r="AC36" s="90" t="str">
        <f>S24</f>
        <v>Bridge Location</v>
      </c>
      <c r="AD36" s="94"/>
      <c r="AE36" s="92">
        <f>U24</f>
        <v>0</v>
      </c>
      <c r="AF36" s="58">
        <v>5</v>
      </c>
      <c r="AG36" s="93">
        <f t="shared" si="0"/>
        <v>0</v>
      </c>
      <c r="AH36" s="209">
        <v>5</v>
      </c>
      <c r="AI36" s="210">
        <f t="shared" si="1"/>
        <v>25</v>
      </c>
      <c r="AJ36" s="164"/>
      <c r="AL36" s="24"/>
      <c r="AM36" s="24"/>
      <c r="AN36" s="24"/>
      <c r="AO36" s="24"/>
      <c r="AP36" s="24"/>
      <c r="AQ36" s="24"/>
      <c r="AR36" s="24"/>
      <c r="AS36" s="24"/>
      <c r="AT36" s="24"/>
    </row>
    <row r="37" spans="1:46" ht="12.9" customHeight="1" x14ac:dyDescent="0.25">
      <c r="A37" s="203" t="s">
        <v>76</v>
      </c>
      <c r="B37" s="16"/>
      <c r="C37" s="16"/>
      <c r="D37" s="329"/>
      <c r="E37" s="330"/>
      <c r="F37" s="16"/>
      <c r="G37" s="16"/>
      <c r="H37" s="16"/>
      <c r="I37" s="191"/>
      <c r="J37" s="64"/>
      <c r="K37" s="211" t="s">
        <v>120</v>
      </c>
      <c r="L37" s="24"/>
      <c r="M37" s="24"/>
      <c r="N37" s="24"/>
      <c r="O37" s="24"/>
      <c r="P37" s="24"/>
      <c r="Q37" s="24"/>
      <c r="R37" s="63"/>
      <c r="S37" s="64" t="s">
        <v>94</v>
      </c>
      <c r="T37" s="150"/>
      <c r="U37" s="13"/>
      <c r="V37" s="58">
        <v>1</v>
      </c>
      <c r="W37" s="125" t="s">
        <v>50</v>
      </c>
      <c r="X37" s="70"/>
      <c r="Y37" s="2"/>
      <c r="Z37" s="55"/>
      <c r="AA37" s="63"/>
      <c r="AB37" s="54"/>
      <c r="AC37" s="5" t="str">
        <f>S31</f>
        <v>Use of Typical Details</v>
      </c>
      <c r="AD37" s="94"/>
      <c r="AE37" s="6">
        <f>U31</f>
        <v>0</v>
      </c>
      <c r="AF37" s="58">
        <v>5</v>
      </c>
      <c r="AG37" s="93">
        <f t="shared" si="0"/>
        <v>0</v>
      </c>
      <c r="AH37" s="209">
        <v>5</v>
      </c>
      <c r="AI37" s="210">
        <f t="shared" si="1"/>
        <v>25</v>
      </c>
      <c r="AJ37" s="164"/>
      <c r="AL37" s="24"/>
      <c r="AM37" s="24"/>
      <c r="AN37" s="24"/>
      <c r="AO37" s="24"/>
      <c r="AP37" s="24"/>
      <c r="AQ37" s="24"/>
      <c r="AR37" s="24"/>
      <c r="AS37" s="24"/>
      <c r="AT37" s="24"/>
    </row>
    <row r="38" spans="1:46" ht="12.9" customHeight="1" x14ac:dyDescent="0.25">
      <c r="A38" s="54"/>
      <c r="B38" s="24"/>
      <c r="C38" s="24"/>
      <c r="D38" s="24"/>
      <c r="E38" s="24"/>
      <c r="F38" s="24"/>
      <c r="G38" s="24"/>
      <c r="H38" s="24"/>
      <c r="I38" s="193"/>
      <c r="J38" s="133"/>
      <c r="K38" s="24"/>
      <c r="L38" s="24"/>
      <c r="M38" s="24"/>
      <c r="N38" s="24"/>
      <c r="O38" s="24"/>
      <c r="P38" s="24"/>
      <c r="Q38" s="24"/>
      <c r="R38" s="84"/>
      <c r="S38" s="133" t="s">
        <v>49</v>
      </c>
      <c r="T38" s="156"/>
      <c r="U38" s="65"/>
      <c r="V38" s="58">
        <v>2</v>
      </c>
      <c r="W38" s="125" t="s">
        <v>51</v>
      </c>
      <c r="X38" s="70"/>
      <c r="Y38" s="70"/>
      <c r="Z38" s="70"/>
      <c r="AA38" s="63"/>
      <c r="AB38" s="54"/>
      <c r="AC38" s="5" t="str">
        <f>S37</f>
        <v>Work Zone Geometry</v>
      </c>
      <c r="AD38" s="91"/>
      <c r="AE38" s="6">
        <f>U37</f>
        <v>0</v>
      </c>
      <c r="AF38" s="58">
        <v>8</v>
      </c>
      <c r="AG38" s="93">
        <f t="shared" si="0"/>
        <v>0</v>
      </c>
      <c r="AH38" s="209">
        <v>5</v>
      </c>
      <c r="AI38" s="210">
        <f t="shared" si="1"/>
        <v>40</v>
      </c>
      <c r="AJ38" s="164"/>
      <c r="AL38" s="24"/>
      <c r="AM38" s="24"/>
      <c r="AN38" s="24"/>
      <c r="AO38" s="24"/>
      <c r="AP38" s="24"/>
      <c r="AQ38" s="24"/>
      <c r="AR38" s="24"/>
      <c r="AS38" s="24"/>
      <c r="AT38" s="24"/>
    </row>
    <row r="39" spans="1:46" ht="12.9" customHeight="1" x14ac:dyDescent="0.25">
      <c r="A39" s="54"/>
      <c r="B39" s="61" t="s">
        <v>7</v>
      </c>
      <c r="C39" s="24"/>
      <c r="D39" s="24"/>
      <c r="E39" s="24"/>
      <c r="F39" s="13"/>
      <c r="G39" s="24" t="s">
        <v>71</v>
      </c>
      <c r="H39" s="24"/>
      <c r="I39" s="193"/>
      <c r="J39" s="133"/>
      <c r="K39" s="61" t="s">
        <v>110</v>
      </c>
      <c r="L39" s="158"/>
      <c r="M39" s="24"/>
      <c r="N39" s="24"/>
      <c r="O39" s="24"/>
      <c r="P39" s="337">
        <f>P26*P10</f>
        <v>0</v>
      </c>
      <c r="Q39" s="338"/>
      <c r="R39" s="193"/>
      <c r="S39" s="133" t="s">
        <v>48</v>
      </c>
      <c r="T39" s="124"/>
      <c r="U39" s="108"/>
      <c r="V39" s="58">
        <v>3</v>
      </c>
      <c r="W39" s="125" t="s">
        <v>52</v>
      </c>
      <c r="X39" s="70"/>
      <c r="Y39" s="69"/>
      <c r="Z39" s="73"/>
      <c r="AA39" s="63"/>
      <c r="AB39" s="54"/>
      <c r="AC39" s="212" t="str">
        <f>S43</f>
        <v>Site Conditions</v>
      </c>
      <c r="AD39" s="213"/>
      <c r="AE39" s="214">
        <f>U43</f>
        <v>0</v>
      </c>
      <c r="AF39" s="130">
        <v>5</v>
      </c>
      <c r="AG39" s="144">
        <f t="shared" si="0"/>
        <v>0</v>
      </c>
      <c r="AH39" s="209">
        <v>5</v>
      </c>
      <c r="AI39" s="210">
        <f t="shared" si="1"/>
        <v>25</v>
      </c>
      <c r="AJ39" s="164"/>
      <c r="AL39" s="24"/>
      <c r="AM39" s="24"/>
      <c r="AN39" s="24"/>
      <c r="AO39" s="24"/>
      <c r="AP39" s="24"/>
      <c r="AQ39" s="24"/>
      <c r="AR39" s="24"/>
      <c r="AS39" s="24"/>
      <c r="AT39" s="24"/>
    </row>
    <row r="40" spans="1:46" ht="12.9" customHeight="1" x14ac:dyDescent="0.25">
      <c r="A40" s="54"/>
      <c r="B40" s="24"/>
      <c r="C40" s="24"/>
      <c r="D40" s="24"/>
      <c r="E40" s="24"/>
      <c r="F40" s="24"/>
      <c r="G40" s="24"/>
      <c r="H40" s="24"/>
      <c r="I40" s="193"/>
      <c r="J40" s="133"/>
      <c r="K40" s="61"/>
      <c r="L40" s="158"/>
      <c r="M40" s="2"/>
      <c r="N40" s="150"/>
      <c r="O40" s="199"/>
      <c r="P40" s="199"/>
      <c r="Q40" s="199"/>
      <c r="R40" s="193"/>
      <c r="S40" s="133"/>
      <c r="T40" s="156"/>
      <c r="U40" s="109"/>
      <c r="V40" s="2">
        <v>4</v>
      </c>
      <c r="W40" s="125" t="s">
        <v>53</v>
      </c>
      <c r="X40" s="24"/>
      <c r="Y40" s="24"/>
      <c r="Z40" s="24"/>
      <c r="AA40" s="193"/>
      <c r="AB40" s="54"/>
      <c r="AC40" s="90" t="str">
        <f>S50</f>
        <v>Railroad Impacts</v>
      </c>
      <c r="AD40" s="94"/>
      <c r="AE40" s="92">
        <f>U50</f>
        <v>0</v>
      </c>
      <c r="AF40" s="2">
        <v>5</v>
      </c>
      <c r="AG40" s="93">
        <f t="shared" si="0"/>
        <v>0</v>
      </c>
      <c r="AH40" s="209">
        <f>IF(AE40=0,0,5)</f>
        <v>0</v>
      </c>
      <c r="AI40" s="210">
        <f t="shared" si="1"/>
        <v>0</v>
      </c>
      <c r="AJ40" s="164"/>
      <c r="AL40" s="24"/>
      <c r="AM40" s="24"/>
      <c r="AN40" s="24"/>
      <c r="AO40" s="24"/>
      <c r="AP40" s="24"/>
      <c r="AQ40" s="24"/>
      <c r="AR40" s="24"/>
      <c r="AS40" s="24"/>
      <c r="AT40" s="24"/>
    </row>
    <row r="41" spans="1:46" ht="12.9" customHeight="1" x14ac:dyDescent="0.25">
      <c r="A41" s="54"/>
      <c r="B41" s="61" t="s">
        <v>72</v>
      </c>
      <c r="C41" s="24"/>
      <c r="D41" s="24"/>
      <c r="E41" s="24"/>
      <c r="F41" s="24"/>
      <c r="G41" s="24"/>
      <c r="H41" s="24"/>
      <c r="I41" s="193"/>
      <c r="J41" s="133"/>
      <c r="K41" s="61" t="s">
        <v>111</v>
      </c>
      <c r="L41" s="158"/>
      <c r="M41" s="2"/>
      <c r="N41" s="24"/>
      <c r="O41" s="24"/>
      <c r="P41" s="337">
        <f>P24*P18</f>
        <v>0</v>
      </c>
      <c r="Q41" s="338"/>
      <c r="R41" s="193"/>
      <c r="S41" s="133"/>
      <c r="T41" s="106"/>
      <c r="U41" s="110"/>
      <c r="V41" s="2">
        <v>5</v>
      </c>
      <c r="W41" s="125" t="s">
        <v>54</v>
      </c>
      <c r="X41" s="2"/>
      <c r="Y41" s="62"/>
      <c r="Z41" s="73"/>
      <c r="AA41" s="63"/>
      <c r="AB41" s="54"/>
      <c r="AC41" s="90" t="str">
        <f>AB7</f>
        <v>Cost Analysis</v>
      </c>
      <c r="AD41" s="94"/>
      <c r="AE41" s="92">
        <f>AD7</f>
        <v>0</v>
      </c>
      <c r="AF41" s="2">
        <v>30</v>
      </c>
      <c r="AG41" s="93">
        <f t="shared" si="0"/>
        <v>0</v>
      </c>
      <c r="AH41" s="209">
        <v>5</v>
      </c>
      <c r="AI41" s="210">
        <f t="shared" si="1"/>
        <v>150</v>
      </c>
      <c r="AJ41" s="164"/>
      <c r="AL41" s="24"/>
      <c r="AM41" s="24"/>
      <c r="AN41" s="24"/>
      <c r="AO41" s="24"/>
      <c r="AP41" s="24"/>
      <c r="AQ41" s="24"/>
      <c r="AR41" s="24"/>
      <c r="AS41" s="24"/>
      <c r="AT41" s="24"/>
    </row>
    <row r="42" spans="1:46" ht="12.9" customHeight="1" x14ac:dyDescent="0.25">
      <c r="A42" s="54"/>
      <c r="B42" s="24"/>
      <c r="C42" s="24" t="s">
        <v>264</v>
      </c>
      <c r="D42" s="24"/>
      <c r="E42" s="24"/>
      <c r="F42" s="153"/>
      <c r="G42" s="24" t="s">
        <v>70</v>
      </c>
      <c r="H42" s="24"/>
      <c r="I42" s="193"/>
      <c r="J42" s="122"/>
      <c r="K42" s="24"/>
      <c r="L42" s="24"/>
      <c r="M42" s="24"/>
      <c r="N42" s="24"/>
      <c r="O42" s="24"/>
      <c r="P42" s="24"/>
      <c r="Q42" s="24"/>
      <c r="R42" s="63"/>
      <c r="S42" s="122"/>
      <c r="T42" s="123"/>
      <c r="U42" s="24"/>
      <c r="V42" s="24"/>
      <c r="W42" s="123"/>
      <c r="X42" s="62"/>
      <c r="Y42" s="55"/>
      <c r="Z42" s="55"/>
      <c r="AA42" s="63"/>
      <c r="AB42" s="54"/>
      <c r="AC42" s="212" t="str">
        <f>AB14</f>
        <v>Envir. /Water Handling</v>
      </c>
      <c r="AD42" s="213"/>
      <c r="AE42" s="215">
        <f>AD14</f>
        <v>0</v>
      </c>
      <c r="AF42" s="130">
        <v>5</v>
      </c>
      <c r="AG42" s="144">
        <f t="shared" si="0"/>
        <v>0</v>
      </c>
      <c r="AH42" s="209">
        <f>IF(AE42=0,0,5)</f>
        <v>0</v>
      </c>
      <c r="AI42" s="210">
        <f t="shared" si="1"/>
        <v>0</v>
      </c>
      <c r="AJ42" s="164"/>
      <c r="AL42" s="24"/>
      <c r="AM42" s="24"/>
      <c r="AN42" s="24"/>
      <c r="AO42" s="24"/>
      <c r="AP42" s="24"/>
      <c r="AQ42" s="24"/>
      <c r="AR42" s="24"/>
      <c r="AS42" s="24"/>
      <c r="AT42" s="24"/>
    </row>
    <row r="43" spans="1:46" ht="12.9" customHeight="1" x14ac:dyDescent="0.25">
      <c r="A43" s="54"/>
      <c r="B43" s="24"/>
      <c r="C43" s="205" t="s">
        <v>77</v>
      </c>
      <c r="D43" s="205"/>
      <c r="E43" s="205"/>
      <c r="F43" s="13"/>
      <c r="G43" s="205" t="s">
        <v>74</v>
      </c>
      <c r="H43" s="24"/>
      <c r="I43" s="193"/>
      <c r="J43" s="64"/>
      <c r="K43" s="61" t="s">
        <v>137</v>
      </c>
      <c r="L43" s="24"/>
      <c r="M43" s="24"/>
      <c r="N43" s="24"/>
      <c r="O43" s="24"/>
      <c r="P43" s="337">
        <f>P34</f>
        <v>0</v>
      </c>
      <c r="Q43" s="338"/>
      <c r="R43" s="63"/>
      <c r="S43" s="56" t="s">
        <v>92</v>
      </c>
      <c r="T43" s="123"/>
      <c r="U43" s="167"/>
      <c r="V43" s="130">
        <v>0</v>
      </c>
      <c r="W43" s="129" t="s">
        <v>68</v>
      </c>
      <c r="X43" s="73"/>
      <c r="Y43" s="55"/>
      <c r="Z43" s="55"/>
      <c r="AA43" s="63"/>
      <c r="AB43" s="54"/>
      <c r="AC43" s="217" t="str">
        <f>AB21</f>
        <v>Waterway Limitations</v>
      </c>
      <c r="AD43" s="218"/>
      <c r="AE43" s="219">
        <f>AD21</f>
        <v>0</v>
      </c>
      <c r="AF43" s="145">
        <v>5</v>
      </c>
      <c r="AG43" s="146">
        <f t="shared" si="0"/>
        <v>0</v>
      </c>
      <c r="AH43" s="220">
        <f>IF(AE43=0,0,5)</f>
        <v>0</v>
      </c>
      <c r="AI43" s="221">
        <f t="shared" si="1"/>
        <v>0</v>
      </c>
      <c r="AJ43" s="164"/>
      <c r="AL43" s="24"/>
      <c r="AM43" s="24"/>
      <c r="AN43" s="24"/>
      <c r="AO43" s="24"/>
      <c r="AP43" s="24"/>
      <c r="AQ43" s="24"/>
      <c r="AR43" s="24"/>
      <c r="AS43" s="24"/>
      <c r="AT43" s="24"/>
    </row>
    <row r="44" spans="1:46" ht="12.9" customHeight="1" x14ac:dyDescent="0.25">
      <c r="A44" s="54"/>
      <c r="B44" s="24"/>
      <c r="C44" s="24" t="s">
        <v>78</v>
      </c>
      <c r="D44" s="24"/>
      <c r="E44" s="24"/>
      <c r="F44" s="206">
        <f>$F$39*F42*F43/(24*60)</f>
        <v>0</v>
      </c>
      <c r="G44" s="24" t="s">
        <v>79</v>
      </c>
      <c r="H44" s="24"/>
      <c r="I44" s="193"/>
      <c r="J44" s="133"/>
      <c r="K44" s="24"/>
      <c r="L44" s="24"/>
      <c r="M44" s="24"/>
      <c r="N44" s="24"/>
      <c r="O44" s="24"/>
      <c r="P44" s="24"/>
      <c r="Q44" s="24"/>
      <c r="R44" s="63"/>
      <c r="S44" s="122" t="s">
        <v>96</v>
      </c>
      <c r="T44" s="123"/>
      <c r="U44" s="24"/>
      <c r="V44" s="130">
        <v>1</v>
      </c>
      <c r="W44" s="128" t="s">
        <v>47</v>
      </c>
      <c r="X44" s="55"/>
      <c r="Y44" s="55"/>
      <c r="Z44" s="55"/>
      <c r="AA44" s="63"/>
      <c r="AB44" s="54"/>
      <c r="AC44" s="71"/>
      <c r="AD44" s="65"/>
      <c r="AE44" s="96"/>
      <c r="AF44" s="119" t="s">
        <v>15</v>
      </c>
      <c r="AG44" s="120" t="e">
        <f>SUM(AG34:AG43)</f>
        <v>#DIV/0!</v>
      </c>
      <c r="AH44" s="217" t="s">
        <v>35</v>
      </c>
      <c r="AI44" s="221">
        <f>SUM(AI34:AI43)</f>
        <v>465</v>
      </c>
      <c r="AJ44" s="3"/>
      <c r="AL44" s="24"/>
      <c r="AM44" s="1"/>
      <c r="AN44" s="1"/>
      <c r="AO44" s="24"/>
      <c r="AP44" s="24"/>
      <c r="AQ44" s="24"/>
      <c r="AR44" s="24"/>
      <c r="AS44" s="24"/>
      <c r="AT44" s="24"/>
    </row>
    <row r="45" spans="1:46" ht="12.9" customHeight="1" x14ac:dyDescent="0.25">
      <c r="A45" s="54"/>
      <c r="B45" s="61" t="s">
        <v>73</v>
      </c>
      <c r="C45" s="24"/>
      <c r="D45" s="24"/>
      <c r="E45" s="24"/>
      <c r="F45" s="24"/>
      <c r="G45" s="24"/>
      <c r="H45" s="24"/>
      <c r="I45" s="193"/>
      <c r="J45" s="133"/>
      <c r="K45" s="61" t="s">
        <v>112</v>
      </c>
      <c r="L45" s="158"/>
      <c r="M45" s="2"/>
      <c r="N45" s="24"/>
      <c r="O45" s="24"/>
      <c r="P45" s="337">
        <f>P39-P41-P43</f>
        <v>0</v>
      </c>
      <c r="Q45" s="338"/>
      <c r="R45" s="63"/>
      <c r="S45" s="122"/>
      <c r="T45" s="123"/>
      <c r="U45" s="24"/>
      <c r="V45" s="130">
        <v>2</v>
      </c>
      <c r="W45" s="125"/>
      <c r="X45" s="55"/>
      <c r="Y45" s="55"/>
      <c r="Z45" s="55"/>
      <c r="AA45" s="63"/>
      <c r="AB45" s="54"/>
      <c r="AC45" s="24"/>
      <c r="AD45" s="24"/>
      <c r="AE45" s="24"/>
      <c r="AF45" s="24"/>
      <c r="AG45" s="24"/>
      <c r="AH45" s="24"/>
      <c r="AI45" s="24"/>
      <c r="AJ45" s="193"/>
      <c r="AL45" s="24"/>
      <c r="AM45" s="111"/>
      <c r="AN45" s="118"/>
      <c r="AO45" s="24"/>
      <c r="AP45" s="24"/>
      <c r="AQ45" s="24"/>
      <c r="AR45" s="24"/>
      <c r="AS45" s="24"/>
      <c r="AT45" s="24"/>
    </row>
    <row r="46" spans="1:46" ht="12.9" customHeight="1" x14ac:dyDescent="0.25">
      <c r="A46" s="54"/>
      <c r="B46" s="24"/>
      <c r="C46" s="24" t="s">
        <v>264</v>
      </c>
      <c r="D46" s="24"/>
      <c r="E46" s="24"/>
      <c r="F46" s="13"/>
      <c r="G46" s="24" t="s">
        <v>70</v>
      </c>
      <c r="H46" s="24"/>
      <c r="I46" s="193"/>
      <c r="J46" s="133"/>
      <c r="K46" s="61"/>
      <c r="L46" s="222" t="str">
        <f>IF(P45&gt;0,"ABC is more expensive than conventional","ABC is less expensive than conventional")</f>
        <v>ABC is less expensive than conventional</v>
      </c>
      <c r="M46" s="130"/>
      <c r="N46" s="123"/>
      <c r="O46" s="24"/>
      <c r="P46" s="24"/>
      <c r="Q46" s="75"/>
      <c r="R46" s="63"/>
      <c r="S46" s="122"/>
      <c r="T46" s="123"/>
      <c r="U46" s="24"/>
      <c r="V46" s="130">
        <v>3</v>
      </c>
      <c r="W46" s="128" t="s">
        <v>46</v>
      </c>
      <c r="X46" s="111"/>
      <c r="Y46" s="24"/>
      <c r="Z46" s="55"/>
      <c r="AA46" s="63"/>
      <c r="AB46" s="54"/>
      <c r="AC46" s="24"/>
      <c r="AD46" s="24"/>
      <c r="AE46" s="24"/>
      <c r="AF46" s="97" t="s">
        <v>16</v>
      </c>
      <c r="AG46" s="98" t="e">
        <f>100*AG44/AI44</f>
        <v>#DIV/0!</v>
      </c>
      <c r="AH46" s="24"/>
      <c r="AI46" s="24"/>
      <c r="AJ46" s="193"/>
      <c r="AL46" s="24"/>
      <c r="AM46" s="24"/>
      <c r="AN46" s="24"/>
      <c r="AO46" s="24"/>
      <c r="AP46" s="24"/>
      <c r="AQ46" s="24"/>
      <c r="AR46" s="24"/>
      <c r="AS46" s="24"/>
      <c r="AT46" s="24"/>
    </row>
    <row r="47" spans="1:46" ht="12.9" customHeight="1" x14ac:dyDescent="0.25">
      <c r="A47" s="54"/>
      <c r="B47" s="24"/>
      <c r="C47" s="24" t="s">
        <v>77</v>
      </c>
      <c r="D47" s="24"/>
      <c r="E47" s="24"/>
      <c r="F47" s="13"/>
      <c r="G47" s="24" t="s">
        <v>74</v>
      </c>
      <c r="H47" s="24"/>
      <c r="I47" s="193"/>
      <c r="J47" s="133"/>
      <c r="K47" s="24"/>
      <c r="L47" s="24"/>
      <c r="M47" s="24"/>
      <c r="N47" s="24"/>
      <c r="O47" s="24"/>
      <c r="P47" s="24"/>
      <c r="Q47" s="24"/>
      <c r="R47" s="63"/>
      <c r="S47" s="54"/>
      <c r="T47" s="24"/>
      <c r="U47" s="24"/>
      <c r="V47" s="130">
        <v>4</v>
      </c>
      <c r="W47" s="123"/>
      <c r="X47" s="24"/>
      <c r="Y47" s="24"/>
      <c r="Z47" s="55"/>
      <c r="AA47" s="63"/>
      <c r="AB47" s="80"/>
      <c r="AC47" s="71"/>
      <c r="AD47" s="65"/>
      <c r="AE47" s="24"/>
      <c r="AF47" s="24"/>
      <c r="AG47" s="24"/>
      <c r="AH47" s="24"/>
      <c r="AI47" s="55"/>
      <c r="AJ47" s="66"/>
      <c r="AL47" s="24"/>
      <c r="AM47" s="24"/>
      <c r="AN47" s="24"/>
      <c r="AO47" s="24"/>
      <c r="AP47" s="24"/>
      <c r="AQ47" s="24"/>
      <c r="AR47" s="24"/>
      <c r="AS47" s="24"/>
      <c r="AT47" s="24"/>
    </row>
    <row r="48" spans="1:46" ht="12.9" customHeight="1" x14ac:dyDescent="0.25">
      <c r="A48" s="54"/>
      <c r="B48" s="24"/>
      <c r="C48" s="24" t="s">
        <v>78</v>
      </c>
      <c r="D48" s="24"/>
      <c r="E48" s="24"/>
      <c r="F48" s="206">
        <f>$F$39*F46*F47/(24*60)</f>
        <v>0</v>
      </c>
      <c r="G48" s="24" t="s">
        <v>79</v>
      </c>
      <c r="H48" s="24"/>
      <c r="I48" s="193"/>
      <c r="J48" s="122"/>
      <c r="K48" s="61" t="s">
        <v>121</v>
      </c>
      <c r="L48" s="24"/>
      <c r="M48" s="24"/>
      <c r="N48" s="24"/>
      <c r="O48" s="24"/>
      <c r="P48" s="339" t="e">
        <f>P45/P10</f>
        <v>#DIV/0!</v>
      </c>
      <c r="Q48" s="340"/>
      <c r="R48" s="63"/>
      <c r="S48" s="54"/>
      <c r="T48" s="24"/>
      <c r="U48" s="24"/>
      <c r="V48" s="130">
        <v>5</v>
      </c>
      <c r="W48" s="129" t="s">
        <v>41</v>
      </c>
      <c r="X48" s="24"/>
      <c r="Y48" s="24"/>
      <c r="Z48" s="55"/>
      <c r="AA48" s="63"/>
      <c r="AB48" s="80"/>
      <c r="AC48" s="71"/>
      <c r="AD48" s="2"/>
      <c r="AE48" s="24"/>
      <c r="AF48" s="99" t="s">
        <v>17</v>
      </c>
      <c r="AG48" s="100"/>
      <c r="AH48" s="101"/>
      <c r="AI48" s="55"/>
      <c r="AJ48" s="63"/>
      <c r="AL48" s="24"/>
      <c r="AM48" s="24"/>
      <c r="AN48" s="24"/>
      <c r="AO48" s="24"/>
      <c r="AP48" s="24"/>
      <c r="AQ48" s="24"/>
      <c r="AR48" s="24"/>
      <c r="AS48" s="24"/>
      <c r="AT48" s="24"/>
    </row>
    <row r="49" spans="1:46" ht="12.9" customHeight="1" thickBot="1" x14ac:dyDescent="0.3">
      <c r="A49" s="171"/>
      <c r="B49" s="169"/>
      <c r="C49" s="169"/>
      <c r="D49" s="169"/>
      <c r="E49" s="169"/>
      <c r="F49" s="169"/>
      <c r="G49" s="169"/>
      <c r="H49" s="169"/>
      <c r="I49" s="202"/>
      <c r="J49" s="56"/>
      <c r="K49" s="24"/>
      <c r="L49" s="24"/>
      <c r="M49" s="24"/>
      <c r="N49" s="24"/>
      <c r="O49" s="24"/>
      <c r="P49" s="24"/>
      <c r="Q49" s="24"/>
      <c r="R49" s="63"/>
      <c r="S49" s="54"/>
      <c r="T49" s="24"/>
      <c r="U49" s="24"/>
      <c r="V49" s="24"/>
      <c r="W49" s="24"/>
      <c r="X49" s="24"/>
      <c r="Y49" s="24"/>
      <c r="Z49" s="24"/>
      <c r="AA49" s="193"/>
      <c r="AB49" s="80"/>
      <c r="AC49" s="71"/>
      <c r="AD49" s="2"/>
      <c r="AE49" s="24"/>
      <c r="AF49" s="103" t="s">
        <v>18</v>
      </c>
      <c r="AG49" s="86" t="s">
        <v>23</v>
      </c>
      <c r="AH49" s="104"/>
      <c r="AI49" s="70"/>
      <c r="AJ49" s="63"/>
      <c r="AL49" s="24"/>
      <c r="AM49" s="24"/>
      <c r="AN49" s="24"/>
      <c r="AO49" s="24"/>
      <c r="AP49" s="24"/>
      <c r="AQ49" s="24"/>
      <c r="AR49" s="24"/>
      <c r="AS49" s="24"/>
      <c r="AT49" s="24"/>
    </row>
    <row r="50" spans="1:46" ht="12.9" customHeight="1" x14ac:dyDescent="0.25">
      <c r="A50" s="192" t="s">
        <v>80</v>
      </c>
      <c r="B50" s="24"/>
      <c r="C50" s="24"/>
      <c r="D50" s="24"/>
      <c r="E50" s="24"/>
      <c r="F50" s="24"/>
      <c r="G50" s="24"/>
      <c r="H50" s="24"/>
      <c r="I50" s="193"/>
      <c r="J50" s="122"/>
      <c r="K50" s="24"/>
      <c r="L50" s="24"/>
      <c r="M50" s="24"/>
      <c r="N50" s="24"/>
      <c r="O50" s="24"/>
      <c r="P50" s="24"/>
      <c r="Q50" s="24"/>
      <c r="R50" s="63"/>
      <c r="S50" s="56" t="s">
        <v>8</v>
      </c>
      <c r="T50" s="52"/>
      <c r="U50" s="13"/>
      <c r="V50" s="41">
        <v>0</v>
      </c>
      <c r="W50" s="129" t="s">
        <v>97</v>
      </c>
      <c r="X50" s="55"/>
      <c r="Y50" s="55"/>
      <c r="Z50" s="52"/>
      <c r="AA50" s="53"/>
      <c r="AB50" s="80"/>
      <c r="AC50" s="72"/>
      <c r="AD50" s="2"/>
      <c r="AE50" s="58"/>
      <c r="AF50" s="126" t="s">
        <v>146</v>
      </c>
      <c r="AG50" s="90" t="s">
        <v>24</v>
      </c>
      <c r="AH50" s="105"/>
      <c r="AI50" s="73"/>
      <c r="AJ50" s="63"/>
      <c r="AL50" s="24"/>
      <c r="AM50" s="24"/>
      <c r="AN50" s="24"/>
      <c r="AO50" s="24"/>
      <c r="AP50" s="24"/>
      <c r="AQ50" s="24"/>
      <c r="AR50" s="24"/>
      <c r="AS50" s="24"/>
      <c r="AT50" s="24"/>
    </row>
    <row r="51" spans="1:46" ht="12.9" customHeight="1" x14ac:dyDescent="0.25">
      <c r="A51" s="54"/>
      <c r="B51" s="61" t="s">
        <v>72</v>
      </c>
      <c r="C51" s="24"/>
      <c r="D51" s="24"/>
      <c r="E51" s="24"/>
      <c r="F51" s="24"/>
      <c r="G51" s="24"/>
      <c r="H51" s="24"/>
      <c r="I51" s="193"/>
      <c r="J51" s="122"/>
      <c r="K51" s="24"/>
      <c r="L51" s="24"/>
      <c r="M51" s="24"/>
      <c r="N51" s="24"/>
      <c r="O51" s="24"/>
      <c r="P51" s="24"/>
      <c r="Q51" s="24"/>
      <c r="R51" s="63"/>
      <c r="S51" s="22"/>
      <c r="T51" s="52"/>
      <c r="U51" s="59"/>
      <c r="V51" s="58">
        <v>1</v>
      </c>
      <c r="W51" s="57" t="s">
        <v>20</v>
      </c>
      <c r="X51" s="52"/>
      <c r="Y51" s="24"/>
      <c r="Z51" s="52"/>
      <c r="AA51" s="193"/>
      <c r="AB51" s="80"/>
      <c r="AC51" s="71"/>
      <c r="AD51" s="2"/>
      <c r="AE51" s="58"/>
      <c r="AF51" s="127" t="s">
        <v>145</v>
      </c>
      <c r="AG51" s="95" t="s">
        <v>25</v>
      </c>
      <c r="AH51" s="107"/>
      <c r="AI51" s="73"/>
      <c r="AJ51" s="63"/>
      <c r="AL51" s="24"/>
      <c r="AM51" s="24"/>
      <c r="AN51" s="24"/>
      <c r="AO51" s="24"/>
      <c r="AP51" s="24"/>
      <c r="AQ51" s="24"/>
      <c r="AR51" s="24"/>
      <c r="AS51" s="24"/>
      <c r="AT51" s="24"/>
    </row>
    <row r="52" spans="1:46" ht="12.9" customHeight="1" x14ac:dyDescent="0.25">
      <c r="A52" s="54"/>
      <c r="B52" s="24"/>
      <c r="C52" s="24" t="s">
        <v>81</v>
      </c>
      <c r="D52" s="24"/>
      <c r="E52" s="24"/>
      <c r="F52" s="223">
        <f>F31+F44</f>
        <v>0</v>
      </c>
      <c r="G52" s="24" t="s">
        <v>79</v>
      </c>
      <c r="H52" s="24"/>
      <c r="I52" s="193"/>
      <c r="J52" s="122"/>
      <c r="K52" s="24"/>
      <c r="L52" s="24"/>
      <c r="M52" s="24"/>
      <c r="N52" s="24"/>
      <c r="O52" s="24"/>
      <c r="P52" s="24"/>
      <c r="Q52" s="24"/>
      <c r="R52" s="63"/>
      <c r="S52" s="22"/>
      <c r="T52" s="52"/>
      <c r="U52" s="59"/>
      <c r="V52" s="58">
        <v>2</v>
      </c>
      <c r="W52" s="57" t="s">
        <v>9</v>
      </c>
      <c r="X52" s="52"/>
      <c r="Y52" s="24"/>
      <c r="Z52" s="52"/>
      <c r="AA52" s="193"/>
      <c r="AB52" s="54"/>
      <c r="AC52" s="24"/>
      <c r="AD52" s="24"/>
      <c r="AE52" s="24"/>
      <c r="AF52" s="24"/>
      <c r="AG52" s="24"/>
      <c r="AH52" s="24"/>
      <c r="AI52" s="24"/>
      <c r="AJ52" s="193"/>
      <c r="AL52" s="24"/>
      <c r="AM52" s="24"/>
      <c r="AN52" s="24"/>
      <c r="AO52" s="24"/>
      <c r="AP52" s="24"/>
      <c r="AQ52" s="24"/>
      <c r="AR52" s="24"/>
      <c r="AS52" s="24"/>
      <c r="AT52" s="24"/>
    </row>
    <row r="53" spans="1:46" ht="12.9" customHeight="1" x14ac:dyDescent="0.25">
      <c r="A53" s="54"/>
      <c r="B53" s="61" t="s">
        <v>73</v>
      </c>
      <c r="C53" s="24"/>
      <c r="D53" s="24"/>
      <c r="E53" s="24"/>
      <c r="F53" s="24"/>
      <c r="G53" s="24"/>
      <c r="H53" s="24"/>
      <c r="I53" s="193"/>
      <c r="J53" s="54"/>
      <c r="K53" s="24"/>
      <c r="L53" s="24"/>
      <c r="M53" s="24"/>
      <c r="N53" s="24"/>
      <c r="O53" s="24"/>
      <c r="P53" s="24"/>
      <c r="Q53" s="24"/>
      <c r="R53" s="63"/>
      <c r="S53" s="22"/>
      <c r="T53" s="52"/>
      <c r="U53" s="59"/>
      <c r="V53" s="58">
        <v>3</v>
      </c>
      <c r="W53" s="62" t="s">
        <v>19</v>
      </c>
      <c r="X53" s="52"/>
      <c r="Y53" s="24"/>
      <c r="Z53" s="52"/>
      <c r="AA53" s="193"/>
      <c r="AB53" s="54"/>
      <c r="AC53" s="24"/>
      <c r="AD53" s="24"/>
      <c r="AE53" s="24"/>
      <c r="AF53" s="24"/>
      <c r="AG53" s="24"/>
      <c r="AH53" s="24"/>
      <c r="AI53" s="24"/>
      <c r="AJ53" s="193"/>
      <c r="AL53" s="24"/>
      <c r="AM53" s="24"/>
      <c r="AN53" s="24"/>
      <c r="AO53" s="24"/>
      <c r="AP53" s="24"/>
      <c r="AQ53" s="24"/>
      <c r="AR53" s="24"/>
      <c r="AS53" s="24"/>
      <c r="AT53" s="24"/>
    </row>
    <row r="54" spans="1:46" ht="12.9" customHeight="1" x14ac:dyDescent="0.25">
      <c r="A54" s="54"/>
      <c r="B54" s="24"/>
      <c r="C54" s="24" t="s">
        <v>81</v>
      </c>
      <c r="D54" s="24"/>
      <c r="E54" s="24"/>
      <c r="F54" s="223">
        <f>F35+F48</f>
        <v>0</v>
      </c>
      <c r="G54" s="24" t="s">
        <v>79</v>
      </c>
      <c r="H54" s="24"/>
      <c r="I54" s="193"/>
      <c r="J54" s="54"/>
      <c r="K54" s="24"/>
      <c r="L54" s="24"/>
      <c r="M54" s="24"/>
      <c r="N54" s="24"/>
      <c r="O54" s="24"/>
      <c r="P54" s="24"/>
      <c r="Q54" s="24"/>
      <c r="R54" s="63"/>
      <c r="S54" s="64"/>
      <c r="T54" s="55"/>
      <c r="U54" s="65"/>
      <c r="V54" s="2">
        <v>4</v>
      </c>
      <c r="W54" s="62" t="s">
        <v>10</v>
      </c>
      <c r="X54" s="52"/>
      <c r="Y54" s="24"/>
      <c r="Z54" s="52"/>
      <c r="AA54" s="193"/>
      <c r="AB54" s="54"/>
      <c r="AC54" s="24"/>
      <c r="AD54" s="24"/>
      <c r="AE54" s="24"/>
      <c r="AF54" s="24"/>
      <c r="AG54" s="24"/>
      <c r="AH54" s="24"/>
      <c r="AI54" s="24"/>
      <c r="AJ54" s="193"/>
      <c r="AL54" s="24"/>
      <c r="AM54" s="24"/>
      <c r="AN54" s="24"/>
      <c r="AO54" s="24"/>
      <c r="AP54" s="24"/>
      <c r="AQ54" s="24"/>
      <c r="AR54" s="24"/>
      <c r="AS54" s="24"/>
      <c r="AT54" s="24"/>
    </row>
    <row r="55" spans="1:46" ht="12.9" customHeight="1" x14ac:dyDescent="0.25">
      <c r="A55" s="54"/>
      <c r="B55" s="24"/>
      <c r="C55" s="24"/>
      <c r="D55" s="24"/>
      <c r="E55" s="24"/>
      <c r="F55" s="24"/>
      <c r="G55" s="24"/>
      <c r="H55" s="24"/>
      <c r="I55" s="193"/>
      <c r="J55" s="22"/>
      <c r="K55" s="24"/>
      <c r="L55" s="24"/>
      <c r="M55" s="24"/>
      <c r="N55" s="24"/>
      <c r="O55" s="24"/>
      <c r="P55" s="24"/>
      <c r="Q55" s="24"/>
      <c r="R55" s="53"/>
      <c r="S55" s="4"/>
      <c r="T55" s="52"/>
      <c r="U55" s="59"/>
      <c r="V55" s="2">
        <v>5</v>
      </c>
      <c r="W55" s="62" t="s">
        <v>11</v>
      </c>
      <c r="X55" s="52"/>
      <c r="Y55" s="24"/>
      <c r="Z55" s="55"/>
      <c r="AA55" s="193"/>
      <c r="AB55" s="54"/>
      <c r="AC55" s="24"/>
      <c r="AD55" s="24"/>
      <c r="AE55" s="24"/>
      <c r="AF55" s="24"/>
      <c r="AG55" s="24"/>
      <c r="AH55" s="24"/>
      <c r="AI55" s="24"/>
      <c r="AJ55" s="193"/>
      <c r="AL55" s="24"/>
      <c r="AM55" s="24"/>
      <c r="AN55" s="24"/>
      <c r="AO55" s="24"/>
      <c r="AP55" s="24"/>
      <c r="AQ55" s="24"/>
      <c r="AR55" s="24"/>
      <c r="AS55" s="24"/>
      <c r="AT55" s="24"/>
    </row>
    <row r="56" spans="1:46" ht="12.9" customHeight="1" x14ac:dyDescent="0.25">
      <c r="A56" s="54"/>
      <c r="B56" s="224" t="s">
        <v>83</v>
      </c>
      <c r="C56" s="100"/>
      <c r="D56" s="100"/>
      <c r="E56" s="100"/>
      <c r="F56" s="225" t="e">
        <f>1-F54/F52</f>
        <v>#DIV/0!</v>
      </c>
      <c r="G56" s="226"/>
      <c r="H56" s="24"/>
      <c r="I56" s="193"/>
      <c r="J56" s="22"/>
      <c r="K56" s="24"/>
      <c r="L56" s="24"/>
      <c r="M56" s="24"/>
      <c r="N56" s="24"/>
      <c r="O56" s="24"/>
      <c r="P56" s="24"/>
      <c r="Q56" s="24"/>
      <c r="R56" s="53"/>
      <c r="S56" s="22"/>
      <c r="T56" s="52"/>
      <c r="U56" s="52"/>
      <c r="V56" s="52"/>
      <c r="W56" s="57"/>
      <c r="X56" s="52"/>
      <c r="Y56" s="52"/>
      <c r="Z56" s="52"/>
      <c r="AA56" s="53"/>
      <c r="AB56" s="74"/>
      <c r="AC56" s="55"/>
      <c r="AD56" s="102"/>
      <c r="AE56" s="58"/>
      <c r="AF56" s="24"/>
      <c r="AG56" s="24"/>
      <c r="AH56" s="24"/>
      <c r="AI56" s="55"/>
      <c r="AJ56" s="63"/>
      <c r="AL56" s="24"/>
      <c r="AM56" s="24"/>
      <c r="AN56" s="24"/>
      <c r="AO56" s="24"/>
      <c r="AP56" s="24"/>
      <c r="AQ56" s="24"/>
      <c r="AR56" s="24"/>
      <c r="AS56" s="24"/>
      <c r="AT56" s="24"/>
    </row>
    <row r="57" spans="1:46" ht="12.9" customHeight="1" x14ac:dyDescent="0.25">
      <c r="A57" s="54"/>
      <c r="B57" s="24"/>
      <c r="C57" s="24" t="s">
        <v>102</v>
      </c>
      <c r="D57" s="24"/>
      <c r="E57" s="24"/>
      <c r="F57" s="24"/>
      <c r="G57" s="24"/>
      <c r="H57" s="24"/>
      <c r="I57" s="193"/>
      <c r="J57" s="22"/>
      <c r="K57" s="52"/>
      <c r="L57" s="52"/>
      <c r="M57" s="52"/>
      <c r="N57" s="57"/>
      <c r="O57" s="52"/>
      <c r="P57" s="52"/>
      <c r="Q57" s="52"/>
      <c r="R57" s="53"/>
      <c r="S57" s="22"/>
      <c r="T57" s="52"/>
      <c r="U57" s="52"/>
      <c r="V57" s="52"/>
      <c r="W57" s="57"/>
      <c r="X57" s="52"/>
      <c r="Y57" s="52"/>
      <c r="Z57" s="52"/>
      <c r="AA57" s="53"/>
      <c r="AB57" s="74"/>
      <c r="AC57" s="69"/>
      <c r="AD57" s="71"/>
      <c r="AE57" s="2"/>
      <c r="AF57" s="24"/>
      <c r="AG57" s="24"/>
      <c r="AH57" s="24"/>
      <c r="AI57" s="55"/>
      <c r="AJ57" s="63"/>
      <c r="AL57" s="24"/>
      <c r="AM57" s="24"/>
      <c r="AN57" s="24"/>
      <c r="AO57" s="24"/>
      <c r="AP57" s="24"/>
      <c r="AQ57" s="24"/>
      <c r="AR57" s="24"/>
      <c r="AS57" s="24"/>
      <c r="AT57" s="24"/>
    </row>
    <row r="58" spans="1:46" ht="12.9" customHeight="1" thickBot="1" x14ac:dyDescent="0.3">
      <c r="A58" s="171"/>
      <c r="B58" s="169"/>
      <c r="C58" s="169"/>
      <c r="D58" s="169"/>
      <c r="E58" s="169"/>
      <c r="F58" s="169"/>
      <c r="G58" s="169"/>
      <c r="H58" s="169"/>
      <c r="I58" s="202"/>
      <c r="J58" s="112"/>
      <c r="K58" s="113"/>
      <c r="L58" s="113"/>
      <c r="M58" s="113"/>
      <c r="N58" s="114"/>
      <c r="O58" s="113"/>
      <c r="P58" s="113"/>
      <c r="Q58" s="113"/>
      <c r="R58" s="115"/>
      <c r="S58" s="112"/>
      <c r="T58" s="113"/>
      <c r="U58" s="113"/>
      <c r="V58" s="113"/>
      <c r="W58" s="114"/>
      <c r="X58" s="113"/>
      <c r="Y58" s="113"/>
      <c r="Z58" s="113"/>
      <c r="AA58" s="115"/>
      <c r="AB58" s="135"/>
      <c r="AC58" s="136" t="s">
        <v>22</v>
      </c>
      <c r="AD58" s="137" t="s">
        <v>40</v>
      </c>
      <c r="AE58" s="138"/>
      <c r="AF58" s="169"/>
      <c r="AG58" s="169"/>
      <c r="AH58" s="169"/>
      <c r="AI58" s="139"/>
      <c r="AJ58" s="140"/>
      <c r="AL58" s="24"/>
      <c r="AM58" s="24"/>
      <c r="AN58" s="24"/>
      <c r="AO58" s="24"/>
      <c r="AP58" s="24"/>
      <c r="AQ58" s="24"/>
      <c r="AR58" s="24"/>
      <c r="AS58" s="24"/>
      <c r="AT58" s="24"/>
    </row>
    <row r="59" spans="1:46" ht="12.9" customHeight="1" x14ac:dyDescent="0.25"/>
    <row r="60" spans="1:46" ht="12.9" customHeight="1" x14ac:dyDescent="0.25"/>
    <row r="63" spans="1:46" x14ac:dyDescent="0.25">
      <c r="W63" s="132"/>
    </row>
    <row r="65" spans="23:23" x14ac:dyDescent="0.25">
      <c r="W65" s="131"/>
    </row>
  </sheetData>
  <sheetProtection algorithmName="SHA-512" hashValue="18uYIZObP8oNK8tteIwOIQpPSLWJtalJSqMgjAcWMWCZj9lP2KR3wLcj0SMGoMUfzSnsh5Xng58mLXHEoqeVgQ==" saltValue="DNxCGAk8c1BNnKfiFKRxTw==" spinCount="100000" sheet="1" selectLockedCells="1"/>
  <mergeCells count="23">
    <mergeCell ref="P39:Q39"/>
    <mergeCell ref="P41:Q41"/>
    <mergeCell ref="P43:Q43"/>
    <mergeCell ref="P45:Q45"/>
    <mergeCell ref="P48:Q48"/>
    <mergeCell ref="P16:Q16"/>
    <mergeCell ref="D37:E37"/>
    <mergeCell ref="P17:Q17"/>
    <mergeCell ref="P18:Q18"/>
    <mergeCell ref="D19:H21"/>
    <mergeCell ref="D24:E24"/>
    <mergeCell ref="P24:Q24"/>
    <mergeCell ref="P26:Q26"/>
    <mergeCell ref="P30:Q30"/>
    <mergeCell ref="P31:Q31"/>
    <mergeCell ref="P32:Q32"/>
    <mergeCell ref="P33:Q33"/>
    <mergeCell ref="P34:Q34"/>
    <mergeCell ref="D9:H11"/>
    <mergeCell ref="P10:Q10"/>
    <mergeCell ref="P11:Q11"/>
    <mergeCell ref="P12:Q12"/>
    <mergeCell ref="D13:H15"/>
  </mergeCells>
  <printOptions horizontalCentered="1" verticalCentered="1"/>
  <pageMargins left="0.5" right="0.5" top="0.5" bottom="0.75" header="0.5" footer="0.5"/>
  <pageSetup scale="96" firstPageNumber="0" fitToWidth="4" orientation="portrait" r:id="rId1"/>
  <headerFooter alignWithMargins="0"/>
  <colBreaks count="1" manualBreakCount="1">
    <brk id="18"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view="pageLayout" zoomScaleNormal="80" zoomScaleSheetLayoutView="100" workbookViewId="0">
      <selection activeCell="E26" sqref="E26:E28"/>
    </sheetView>
  </sheetViews>
  <sheetFormatPr defaultColWidth="9.109375" defaultRowHeight="13.2" x14ac:dyDescent="0.25"/>
  <cols>
    <col min="1" max="12" width="10.6640625" style="189" customWidth="1"/>
    <col min="13" max="13" width="10" style="189" customWidth="1"/>
    <col min="14" max="16" width="10.6640625" style="189" customWidth="1"/>
    <col min="17" max="17" width="10.5546875" style="189" customWidth="1"/>
    <col min="18" max="21" width="10.6640625" style="189" customWidth="1"/>
    <col min="22" max="22" width="10" style="189" customWidth="1"/>
    <col min="23" max="25" width="10.6640625" style="189" customWidth="1"/>
    <col min="26" max="26" width="10.5546875" style="189" customWidth="1"/>
    <col min="27" max="35" width="10.6640625" style="189" customWidth="1"/>
    <col min="36" max="16384" width="9.109375" style="189"/>
  </cols>
  <sheetData>
    <row r="1" spans="1:22" ht="12.9" customHeight="1" x14ac:dyDescent="0.25">
      <c r="A1" s="121" t="s">
        <v>36</v>
      </c>
      <c r="B1" s="15"/>
      <c r="C1" s="15"/>
      <c r="D1" s="16"/>
      <c r="E1" s="16"/>
      <c r="F1" s="16"/>
      <c r="G1" s="16"/>
      <c r="H1" s="16"/>
      <c r="I1" s="16"/>
      <c r="J1" s="16"/>
      <c r="K1" s="191"/>
      <c r="L1" s="184" t="s">
        <v>0</v>
      </c>
      <c r="M1" s="329"/>
      <c r="N1" s="344"/>
      <c r="O1" s="345"/>
    </row>
    <row r="2" spans="1:22" ht="12.9" customHeight="1" x14ac:dyDescent="0.25">
      <c r="A2" s="122" t="s">
        <v>37</v>
      </c>
      <c r="B2" s="23"/>
      <c r="C2" s="23"/>
      <c r="D2" s="24"/>
      <c r="E2" s="24"/>
      <c r="F2" s="24"/>
      <c r="G2" s="24"/>
      <c r="H2" s="24"/>
      <c r="I2" s="24"/>
      <c r="J2" s="24"/>
      <c r="K2" s="193"/>
      <c r="L2" s="181" t="s">
        <v>1</v>
      </c>
      <c r="M2" s="183"/>
      <c r="N2" s="26" t="s">
        <v>2</v>
      </c>
      <c r="O2" s="182"/>
    </row>
    <row r="3" spans="1:22" ht="12.9" customHeight="1" x14ac:dyDescent="0.25">
      <c r="A3" s="122" t="s">
        <v>38</v>
      </c>
      <c r="B3" s="23"/>
      <c r="C3" s="23"/>
      <c r="D3" s="24"/>
      <c r="E3" s="24"/>
      <c r="F3" s="24"/>
      <c r="G3" s="24"/>
      <c r="H3" s="24"/>
      <c r="I3" s="24"/>
      <c r="J3" s="24"/>
      <c r="K3" s="193"/>
      <c r="L3" s="181" t="s">
        <v>3</v>
      </c>
      <c r="M3" s="180"/>
      <c r="N3" s="30"/>
      <c r="O3" s="179"/>
    </row>
    <row r="4" spans="1:22" ht="12.9" customHeight="1" x14ac:dyDescent="0.25">
      <c r="A4" s="122"/>
      <c r="B4" s="23"/>
      <c r="C4" s="23"/>
      <c r="D4" s="24"/>
      <c r="E4" s="24"/>
      <c r="F4" s="24"/>
      <c r="G4" s="24"/>
      <c r="H4" s="24"/>
      <c r="I4" s="24"/>
      <c r="J4" s="24"/>
      <c r="K4" s="193"/>
      <c r="L4" s="122"/>
      <c r="M4" s="233"/>
      <c r="N4" s="230"/>
      <c r="O4" s="234"/>
    </row>
    <row r="5" spans="1:22" s="238" customFormat="1" ht="20.25" customHeight="1" x14ac:dyDescent="0.3">
      <c r="A5" s="174" t="s">
        <v>198</v>
      </c>
      <c r="B5" s="178"/>
      <c r="C5" s="178"/>
      <c r="D5" s="177"/>
      <c r="E5" s="177"/>
      <c r="F5" s="175"/>
      <c r="G5" s="175"/>
      <c r="H5" s="175"/>
      <c r="I5" s="175"/>
      <c r="J5" s="175"/>
      <c r="K5" s="235"/>
      <c r="L5" s="176"/>
      <c r="M5" s="236"/>
      <c r="N5" s="231"/>
      <c r="O5" s="237"/>
    </row>
    <row r="6" spans="1:22" ht="19.5" customHeight="1" x14ac:dyDescent="0.3">
      <c r="A6" s="174" t="s">
        <v>197</v>
      </c>
      <c r="B6" s="173"/>
      <c r="C6" s="23"/>
      <c r="D6" s="24"/>
      <c r="E6" s="24"/>
      <c r="F6" s="24"/>
      <c r="G6" s="24"/>
      <c r="H6" s="24"/>
      <c r="I6" s="24"/>
      <c r="J6" s="24"/>
      <c r="K6" s="193"/>
      <c r="L6" s="122"/>
      <c r="M6" s="233"/>
      <c r="N6" s="230"/>
      <c r="O6" s="234"/>
    </row>
    <row r="7" spans="1:22" ht="12.9" customHeight="1" x14ac:dyDescent="0.25">
      <c r="A7" s="56"/>
      <c r="B7" s="173"/>
      <c r="C7" s="23"/>
      <c r="D7" s="24"/>
      <c r="E7" s="24"/>
      <c r="F7" s="24"/>
      <c r="G7" s="24"/>
      <c r="H7" s="24"/>
      <c r="I7" s="24"/>
      <c r="J7" s="24"/>
      <c r="K7" s="193"/>
      <c r="L7" s="122"/>
      <c r="M7" s="233"/>
      <c r="N7" s="230"/>
      <c r="O7" s="234"/>
    </row>
    <row r="8" spans="1:22" ht="12.9" customHeight="1" thickBot="1" x14ac:dyDescent="0.3">
      <c r="A8" s="112"/>
      <c r="B8" s="172"/>
      <c r="C8" s="172"/>
      <c r="D8" s="169"/>
      <c r="E8" s="169"/>
      <c r="F8" s="169"/>
      <c r="G8" s="169"/>
      <c r="H8" s="169"/>
      <c r="I8" s="169"/>
      <c r="J8" s="169"/>
      <c r="K8" s="202"/>
      <c r="L8" s="171" t="s">
        <v>4</v>
      </c>
      <c r="M8" s="170"/>
      <c r="N8" s="169" t="s">
        <v>5</v>
      </c>
      <c r="O8" s="168"/>
    </row>
    <row r="9" spans="1:22" ht="12.9" customHeight="1" x14ac:dyDescent="0.25">
      <c r="A9" s="22"/>
      <c r="B9" s="23"/>
      <c r="C9" s="23"/>
      <c r="D9" s="24"/>
      <c r="E9" s="24"/>
      <c r="F9" s="24"/>
      <c r="G9" s="24"/>
      <c r="H9" s="24"/>
      <c r="I9" s="24"/>
      <c r="J9" s="24"/>
      <c r="K9" s="24"/>
      <c r="L9" s="24"/>
      <c r="M9" s="41"/>
      <c r="N9" s="24"/>
      <c r="O9" s="42"/>
    </row>
    <row r="10" spans="1:22" x14ac:dyDescent="0.25">
      <c r="A10" s="192" t="s">
        <v>267</v>
      </c>
      <c r="B10" s="24"/>
      <c r="C10" s="24"/>
      <c r="D10" s="24"/>
      <c r="E10" s="24"/>
      <c r="F10" s="216"/>
      <c r="G10" s="239" t="s">
        <v>265</v>
      </c>
      <c r="H10" s="24"/>
      <c r="I10" s="24"/>
      <c r="J10" s="24"/>
      <c r="K10" s="24"/>
      <c r="L10" s="24"/>
      <c r="M10" s="24"/>
      <c r="N10" s="24"/>
      <c r="O10" s="193"/>
    </row>
    <row r="11" spans="1:22" x14ac:dyDescent="0.25">
      <c r="A11" s="54"/>
      <c r="B11" s="24"/>
      <c r="C11" s="24"/>
      <c r="D11" s="24"/>
      <c r="E11" s="24"/>
      <c r="F11" s="240"/>
      <c r="G11" s="239" t="s">
        <v>266</v>
      </c>
      <c r="H11" s="24"/>
      <c r="I11" s="24"/>
      <c r="J11" s="24"/>
      <c r="K11" s="24"/>
      <c r="L11" s="24"/>
      <c r="M11" s="24"/>
      <c r="N11" s="24"/>
      <c r="O11" s="193"/>
    </row>
    <row r="12" spans="1:22" ht="13.8" thickBot="1" x14ac:dyDescent="0.3">
      <c r="A12" s="54"/>
      <c r="B12" s="24"/>
      <c r="C12" s="24"/>
      <c r="D12" s="24"/>
      <c r="E12" s="24"/>
      <c r="F12" s="24"/>
      <c r="G12" s="239"/>
      <c r="H12" s="24"/>
      <c r="I12" s="24"/>
      <c r="J12" s="24"/>
      <c r="K12" s="24"/>
      <c r="L12" s="24"/>
      <c r="M12" s="24"/>
      <c r="N12" s="24"/>
      <c r="O12" s="193"/>
    </row>
    <row r="13" spans="1:22" ht="13.8" x14ac:dyDescent="0.25">
      <c r="A13" s="241" t="s">
        <v>196</v>
      </c>
      <c r="B13" s="16"/>
      <c r="C13" s="16"/>
      <c r="D13" s="16"/>
      <c r="E13" s="16"/>
      <c r="F13" s="16"/>
      <c r="G13" s="16"/>
      <c r="H13" s="16"/>
      <c r="I13" s="16"/>
      <c r="J13" s="16"/>
      <c r="K13" s="191"/>
      <c r="L13" s="346" t="s">
        <v>195</v>
      </c>
      <c r="M13" s="347"/>
      <c r="N13" s="347"/>
      <c r="O13" s="348"/>
      <c r="V13" s="132"/>
    </row>
    <row r="14" spans="1:22" ht="14.4" thickBot="1" x14ac:dyDescent="0.3">
      <c r="A14" s="242"/>
      <c r="B14" s="169"/>
      <c r="C14" s="169"/>
      <c r="D14" s="169"/>
      <c r="E14" s="169"/>
      <c r="F14" s="169"/>
      <c r="G14" s="169"/>
      <c r="H14" s="169"/>
      <c r="I14" s="169"/>
      <c r="J14" s="169"/>
      <c r="K14" s="202"/>
      <c r="L14" s="171"/>
      <c r="M14" s="169"/>
      <c r="N14" s="169"/>
      <c r="O14" s="202"/>
      <c r="V14" s="132"/>
    </row>
    <row r="15" spans="1:22" ht="15" customHeight="1" x14ac:dyDescent="0.25">
      <c r="A15" s="241"/>
      <c r="B15" s="16"/>
      <c r="C15" s="16"/>
      <c r="D15" s="16"/>
      <c r="E15" s="16"/>
      <c r="F15" s="16"/>
      <c r="G15" s="16"/>
      <c r="H15" s="16"/>
      <c r="I15" s="16"/>
      <c r="J15" s="16"/>
      <c r="K15" s="16"/>
      <c r="L15" s="349" t="s">
        <v>269</v>
      </c>
      <c r="M15" s="350"/>
      <c r="N15" s="350"/>
      <c r="O15" s="351"/>
      <c r="V15" s="132"/>
    </row>
    <row r="16" spans="1:22" x14ac:dyDescent="0.25">
      <c r="A16" s="54"/>
      <c r="B16" s="24" t="s">
        <v>194</v>
      </c>
      <c r="C16" s="24"/>
      <c r="D16" s="24"/>
      <c r="E16" s="163"/>
      <c r="F16" s="24" t="s">
        <v>176</v>
      </c>
      <c r="G16" s="24"/>
      <c r="H16" s="24"/>
      <c r="I16" s="24"/>
      <c r="J16" s="24"/>
      <c r="K16" s="24"/>
      <c r="L16" s="341"/>
      <c r="M16" s="342"/>
      <c r="N16" s="342"/>
      <c r="O16" s="343"/>
    </row>
    <row r="17" spans="1:15" x14ac:dyDescent="0.25">
      <c r="A17" s="54"/>
      <c r="B17" s="24" t="s">
        <v>193</v>
      </c>
      <c r="C17" s="118"/>
      <c r="D17" s="65"/>
      <c r="E17" s="166"/>
      <c r="F17" s="24" t="s">
        <v>174</v>
      </c>
      <c r="G17" s="24"/>
      <c r="H17" s="24"/>
      <c r="I17" s="24"/>
      <c r="J17" s="24"/>
      <c r="K17" s="24"/>
      <c r="L17" s="341"/>
      <c r="M17" s="342"/>
      <c r="N17" s="342"/>
      <c r="O17" s="343"/>
    </row>
    <row r="18" spans="1:15" x14ac:dyDescent="0.25">
      <c r="A18" s="54"/>
      <c r="B18" s="24" t="s">
        <v>192</v>
      </c>
      <c r="C18" s="118"/>
      <c r="D18" s="65"/>
      <c r="E18" s="165"/>
      <c r="F18" s="24" t="s">
        <v>172</v>
      </c>
      <c r="G18" s="24"/>
      <c r="H18" s="24"/>
      <c r="I18" s="24"/>
      <c r="J18" s="24"/>
      <c r="K18" s="24"/>
      <c r="L18" s="341"/>
      <c r="M18" s="342"/>
      <c r="N18" s="342"/>
      <c r="O18" s="343"/>
    </row>
    <row r="19" spans="1:15" x14ac:dyDescent="0.25">
      <c r="A19" s="54"/>
      <c r="B19" s="24" t="s">
        <v>191</v>
      </c>
      <c r="C19" s="24"/>
      <c r="D19" s="24"/>
      <c r="E19" s="246">
        <f>60*E16/(E17+0.0001)*E18</f>
        <v>0</v>
      </c>
      <c r="F19" s="118" t="s">
        <v>70</v>
      </c>
      <c r="G19" s="24"/>
      <c r="H19" s="24"/>
      <c r="I19" s="24"/>
      <c r="J19" s="24"/>
      <c r="K19" s="24"/>
      <c r="L19" s="341"/>
      <c r="M19" s="342"/>
      <c r="N19" s="342"/>
      <c r="O19" s="343"/>
    </row>
    <row r="20" spans="1:15" ht="12.75" customHeight="1" x14ac:dyDescent="0.25">
      <c r="A20" s="54"/>
      <c r="B20" s="24"/>
      <c r="C20" s="24"/>
      <c r="D20" s="24"/>
      <c r="E20" s="123"/>
      <c r="F20" s="24"/>
      <c r="G20" s="24"/>
      <c r="H20" s="24"/>
      <c r="I20" s="24"/>
      <c r="J20" s="24"/>
      <c r="K20" s="24"/>
      <c r="L20" s="352" t="s">
        <v>190</v>
      </c>
      <c r="M20" s="353"/>
      <c r="N20" s="353"/>
      <c r="O20" s="354"/>
    </row>
    <row r="21" spans="1:15" x14ac:dyDescent="0.25">
      <c r="A21" s="54"/>
      <c r="B21" s="24" t="s">
        <v>189</v>
      </c>
      <c r="C21" s="24"/>
      <c r="D21" s="24"/>
      <c r="E21" s="163"/>
      <c r="F21" s="24" t="s">
        <v>176</v>
      </c>
      <c r="G21" s="24"/>
      <c r="H21" s="24"/>
      <c r="I21" s="24"/>
      <c r="J21" s="24"/>
      <c r="K21" s="24"/>
      <c r="L21" s="352"/>
      <c r="M21" s="353"/>
      <c r="N21" s="353"/>
      <c r="O21" s="354"/>
    </row>
    <row r="22" spans="1:15" x14ac:dyDescent="0.25">
      <c r="A22" s="54"/>
      <c r="B22" s="24" t="s">
        <v>188</v>
      </c>
      <c r="C22" s="118"/>
      <c r="D22" s="65"/>
      <c r="E22" s="166"/>
      <c r="F22" s="24" t="s">
        <v>174</v>
      </c>
      <c r="G22" s="24"/>
      <c r="H22" s="24"/>
      <c r="I22" s="24"/>
      <c r="J22" s="24"/>
      <c r="K22" s="24"/>
      <c r="L22" s="352"/>
      <c r="M22" s="353"/>
      <c r="N22" s="353"/>
      <c r="O22" s="354"/>
    </row>
    <row r="23" spans="1:15" x14ac:dyDescent="0.25">
      <c r="A23" s="54"/>
      <c r="B23" s="24" t="s">
        <v>187</v>
      </c>
      <c r="C23" s="24"/>
      <c r="D23" s="24"/>
      <c r="E23" s="165"/>
      <c r="F23" s="24" t="s">
        <v>172</v>
      </c>
      <c r="G23" s="24"/>
      <c r="H23" s="24"/>
      <c r="I23" s="24"/>
      <c r="J23" s="24"/>
      <c r="K23" s="24"/>
      <c r="L23" s="352"/>
      <c r="M23" s="353"/>
      <c r="N23" s="353"/>
      <c r="O23" s="354"/>
    </row>
    <row r="24" spans="1:15" x14ac:dyDescent="0.25">
      <c r="A24" s="54"/>
      <c r="B24" s="24" t="s">
        <v>186</v>
      </c>
      <c r="C24" s="118"/>
      <c r="D24" s="65"/>
      <c r="E24" s="246">
        <f>60*E21/(E22+0.0001)*E23</f>
        <v>0</v>
      </c>
      <c r="F24" s="118" t="s">
        <v>70</v>
      </c>
      <c r="G24" s="24"/>
      <c r="H24" s="24"/>
      <c r="I24" s="24"/>
      <c r="J24" s="24"/>
      <c r="K24" s="24"/>
      <c r="L24" s="352"/>
      <c r="M24" s="353"/>
      <c r="N24" s="353"/>
      <c r="O24" s="354"/>
    </row>
    <row r="25" spans="1:15" x14ac:dyDescent="0.25">
      <c r="A25" s="54"/>
      <c r="B25" s="24"/>
      <c r="C25" s="24"/>
      <c r="D25" s="24"/>
      <c r="E25" s="123"/>
      <c r="F25" s="24"/>
      <c r="G25" s="24"/>
      <c r="H25" s="24"/>
      <c r="I25" s="24"/>
      <c r="J25" s="24"/>
      <c r="K25" s="24"/>
      <c r="L25" s="243"/>
      <c r="M25" s="244"/>
      <c r="N25" s="244"/>
      <c r="O25" s="245"/>
    </row>
    <row r="26" spans="1:15" x14ac:dyDescent="0.25">
      <c r="A26" s="54"/>
      <c r="B26" s="24" t="s">
        <v>185</v>
      </c>
      <c r="C26" s="24"/>
      <c r="D26" s="24"/>
      <c r="E26" s="163"/>
      <c r="F26" s="24" t="s">
        <v>176</v>
      </c>
      <c r="G26" s="118"/>
      <c r="H26" s="24"/>
      <c r="I26" s="24"/>
      <c r="J26" s="24"/>
      <c r="K26" s="24"/>
      <c r="L26" s="341"/>
      <c r="M26" s="342"/>
      <c r="N26" s="342"/>
      <c r="O26" s="343"/>
    </row>
    <row r="27" spans="1:15" x14ac:dyDescent="0.25">
      <c r="A27" s="54"/>
      <c r="B27" s="24" t="s">
        <v>184</v>
      </c>
      <c r="C27" s="118"/>
      <c r="D27" s="65"/>
      <c r="E27" s="166"/>
      <c r="F27" s="24" t="s">
        <v>174</v>
      </c>
      <c r="G27" s="118"/>
      <c r="H27" s="24"/>
      <c r="I27" s="24"/>
      <c r="J27" s="24"/>
      <c r="K27" s="24"/>
      <c r="L27" s="243"/>
      <c r="M27" s="244"/>
      <c r="N27" s="244"/>
      <c r="O27" s="245"/>
    </row>
    <row r="28" spans="1:15" x14ac:dyDescent="0.25">
      <c r="A28" s="54"/>
      <c r="B28" s="24" t="s">
        <v>183</v>
      </c>
      <c r="C28" s="24"/>
      <c r="D28" s="24"/>
      <c r="E28" s="165"/>
      <c r="F28" s="24" t="s">
        <v>172</v>
      </c>
      <c r="G28" s="118"/>
      <c r="H28" s="24"/>
      <c r="I28" s="24"/>
      <c r="J28" s="24"/>
      <c r="K28" s="24"/>
      <c r="L28" s="243"/>
      <c r="M28" s="244"/>
      <c r="N28" s="244"/>
      <c r="O28" s="245"/>
    </row>
    <row r="29" spans="1:15" ht="12.75" customHeight="1" x14ac:dyDescent="0.25">
      <c r="A29" s="54"/>
      <c r="B29" s="24" t="s">
        <v>182</v>
      </c>
      <c r="C29" s="118"/>
      <c r="D29" s="65"/>
      <c r="E29" s="246">
        <f>60*E26/(E27+0.0001)*E28</f>
        <v>0</v>
      </c>
      <c r="F29" s="118" t="s">
        <v>70</v>
      </c>
      <c r="G29" s="118"/>
      <c r="H29" s="24"/>
      <c r="I29" s="24"/>
      <c r="J29" s="24"/>
      <c r="K29" s="24"/>
      <c r="L29" s="243"/>
      <c r="M29" s="244"/>
      <c r="N29" s="244"/>
      <c r="O29" s="245"/>
    </row>
    <row r="30" spans="1:15" ht="12.75" customHeight="1" x14ac:dyDescent="0.25">
      <c r="A30" s="54"/>
      <c r="B30" s="24"/>
      <c r="C30" s="118"/>
      <c r="D30" s="65"/>
      <c r="E30" s="124"/>
      <c r="F30" s="118"/>
      <c r="G30" s="118"/>
      <c r="H30" s="24"/>
      <c r="I30" s="24"/>
      <c r="J30" s="24"/>
      <c r="K30" s="24"/>
      <c r="L30" s="243"/>
      <c r="M30" s="244"/>
      <c r="N30" s="244"/>
      <c r="O30" s="245"/>
    </row>
    <row r="31" spans="1:15" x14ac:dyDescent="0.25">
      <c r="A31" s="54"/>
      <c r="B31" s="24" t="s">
        <v>181</v>
      </c>
      <c r="C31" s="24"/>
      <c r="D31" s="24"/>
      <c r="E31" s="163"/>
      <c r="F31" s="24" t="s">
        <v>176</v>
      </c>
      <c r="G31" s="118"/>
      <c r="H31" s="24"/>
      <c r="I31" s="24"/>
      <c r="J31" s="24"/>
      <c r="K31" s="24"/>
      <c r="L31" s="243"/>
      <c r="M31" s="244"/>
      <c r="N31" s="244"/>
      <c r="O31" s="245"/>
    </row>
    <row r="32" spans="1:15" x14ac:dyDescent="0.25">
      <c r="A32" s="54"/>
      <c r="B32" s="24" t="s">
        <v>180</v>
      </c>
      <c r="C32" s="118"/>
      <c r="D32" s="65"/>
      <c r="E32" s="166"/>
      <c r="F32" s="24" t="s">
        <v>174</v>
      </c>
      <c r="G32" s="118"/>
      <c r="H32" s="24"/>
      <c r="I32" s="24"/>
      <c r="J32" s="24"/>
      <c r="K32" s="24"/>
      <c r="L32" s="243"/>
      <c r="M32" s="244"/>
      <c r="N32" s="244"/>
      <c r="O32" s="245"/>
    </row>
    <row r="33" spans="1:15" x14ac:dyDescent="0.25">
      <c r="A33" s="54"/>
      <c r="B33" s="24" t="s">
        <v>179</v>
      </c>
      <c r="C33" s="118"/>
      <c r="D33" s="65"/>
      <c r="E33" s="165"/>
      <c r="F33" s="24" t="s">
        <v>172</v>
      </c>
      <c r="G33" s="118"/>
      <c r="H33" s="24"/>
      <c r="I33" s="24"/>
      <c r="J33" s="24"/>
      <c r="K33" s="24"/>
      <c r="L33" s="243"/>
      <c r="M33" s="244"/>
      <c r="N33" s="244"/>
      <c r="O33" s="245"/>
    </row>
    <row r="34" spans="1:15" x14ac:dyDescent="0.25">
      <c r="A34" s="54"/>
      <c r="B34" s="24" t="s">
        <v>178</v>
      </c>
      <c r="C34" s="24"/>
      <c r="D34" s="24"/>
      <c r="E34" s="246">
        <f>60*E31/(E32+0.00001)*E33</f>
        <v>0</v>
      </c>
      <c r="F34" s="118" t="s">
        <v>70</v>
      </c>
      <c r="G34" s="118"/>
      <c r="H34" s="24"/>
      <c r="I34" s="24"/>
      <c r="J34" s="24"/>
      <c r="K34" s="24"/>
      <c r="L34" s="243"/>
      <c r="M34" s="244"/>
      <c r="N34" s="244"/>
      <c r="O34" s="245"/>
    </row>
    <row r="35" spans="1:15" x14ac:dyDescent="0.25">
      <c r="A35" s="54"/>
      <c r="B35" s="24"/>
      <c r="C35" s="24"/>
      <c r="D35" s="65"/>
      <c r="E35" s="250"/>
      <c r="F35" s="118"/>
      <c r="G35" s="118"/>
      <c r="H35" s="24"/>
      <c r="I35" s="24"/>
      <c r="J35" s="24"/>
      <c r="K35" s="24"/>
      <c r="L35" s="243"/>
      <c r="M35" s="244"/>
      <c r="N35" s="244"/>
      <c r="O35" s="245"/>
    </row>
    <row r="36" spans="1:15" x14ac:dyDescent="0.25">
      <c r="A36" s="54"/>
      <c r="B36" s="24" t="s">
        <v>177</v>
      </c>
      <c r="C36" s="24"/>
      <c r="D36" s="65"/>
      <c r="E36" s="163"/>
      <c r="F36" s="24" t="s">
        <v>176</v>
      </c>
      <c r="G36" s="118"/>
      <c r="H36" s="24"/>
      <c r="I36" s="24"/>
      <c r="J36" s="24"/>
      <c r="K36" s="24"/>
      <c r="L36" s="243"/>
      <c r="M36" s="244"/>
      <c r="N36" s="244"/>
      <c r="O36" s="245"/>
    </row>
    <row r="37" spans="1:15" x14ac:dyDescent="0.25">
      <c r="A37" s="54"/>
      <c r="B37" s="24" t="s">
        <v>175</v>
      </c>
      <c r="C37" s="118"/>
      <c r="D37" s="24"/>
      <c r="E37" s="166"/>
      <c r="F37" s="24" t="s">
        <v>174</v>
      </c>
      <c r="G37" s="118"/>
      <c r="H37" s="24"/>
      <c r="I37" s="24"/>
      <c r="J37" s="24"/>
      <c r="K37" s="24"/>
      <c r="L37" s="243"/>
      <c r="M37" s="244"/>
      <c r="N37" s="244"/>
      <c r="O37" s="245"/>
    </row>
    <row r="38" spans="1:15" x14ac:dyDescent="0.25">
      <c r="A38" s="54"/>
      <c r="B38" s="24" t="s">
        <v>173</v>
      </c>
      <c r="C38" s="118"/>
      <c r="D38" s="65"/>
      <c r="E38" s="165"/>
      <c r="F38" s="24" t="s">
        <v>172</v>
      </c>
      <c r="G38" s="118"/>
      <c r="H38" s="24"/>
      <c r="I38" s="24"/>
      <c r="J38" s="24"/>
      <c r="K38" s="24"/>
      <c r="L38" s="243"/>
      <c r="M38" s="244"/>
      <c r="N38" s="244"/>
      <c r="O38" s="245"/>
    </row>
    <row r="39" spans="1:15" x14ac:dyDescent="0.25">
      <c r="A39" s="54"/>
      <c r="B39" s="24" t="s">
        <v>171</v>
      </c>
      <c r="C39" s="118"/>
      <c r="D39" s="65"/>
      <c r="E39" s="246">
        <f>60*E36/(E37+0.00001)*E38</f>
        <v>0</v>
      </c>
      <c r="F39" s="118" t="s">
        <v>70</v>
      </c>
      <c r="G39" s="118"/>
      <c r="H39" s="24"/>
      <c r="I39" s="24"/>
      <c r="J39" s="24"/>
      <c r="K39" s="24"/>
      <c r="L39" s="243"/>
      <c r="M39" s="244"/>
      <c r="N39" s="244"/>
      <c r="O39" s="245"/>
    </row>
    <row r="40" spans="1:15" x14ac:dyDescent="0.25">
      <c r="A40" s="54"/>
      <c r="B40" s="24"/>
      <c r="C40" s="24"/>
      <c r="D40" s="24"/>
      <c r="E40" s="118"/>
      <c r="F40" s="118"/>
      <c r="G40" s="118"/>
      <c r="H40" s="24" t="s">
        <v>170</v>
      </c>
      <c r="I40" s="24"/>
      <c r="J40" s="24"/>
      <c r="K40" s="24"/>
      <c r="L40" s="243"/>
      <c r="M40" s="244"/>
      <c r="N40" s="244"/>
      <c r="O40" s="245"/>
    </row>
    <row r="41" spans="1:15" x14ac:dyDescent="0.25">
      <c r="A41" s="54"/>
      <c r="B41" s="118" t="s">
        <v>169</v>
      </c>
      <c r="C41" s="118"/>
      <c r="D41" s="65"/>
      <c r="E41" s="13"/>
      <c r="F41" s="118" t="s">
        <v>168</v>
      </c>
      <c r="G41" s="24"/>
      <c r="H41" s="24"/>
      <c r="I41" s="24"/>
      <c r="J41" s="24"/>
      <c r="K41" s="24"/>
      <c r="L41" s="243"/>
      <c r="M41" s="244"/>
      <c r="N41" s="244"/>
      <c r="O41" s="245"/>
    </row>
    <row r="42" spans="1:15" x14ac:dyDescent="0.25">
      <c r="A42" s="54"/>
      <c r="B42" s="118" t="s">
        <v>167</v>
      </c>
      <c r="C42" s="24"/>
      <c r="D42" s="24"/>
      <c r="E42" s="251">
        <f>E41*J42</f>
        <v>0</v>
      </c>
      <c r="F42" s="118" t="s">
        <v>70</v>
      </c>
      <c r="G42" s="118"/>
      <c r="H42" s="24"/>
      <c r="I42" s="252" t="s">
        <v>166</v>
      </c>
      <c r="J42" s="251">
        <v>1</v>
      </c>
      <c r="K42" s="24" t="s">
        <v>70</v>
      </c>
      <c r="L42" s="307"/>
      <c r="M42" s="308"/>
      <c r="N42" s="308"/>
      <c r="O42" s="245"/>
    </row>
    <row r="43" spans="1:15" x14ac:dyDescent="0.25">
      <c r="A43" s="54"/>
      <c r="B43" s="24"/>
      <c r="C43" s="24"/>
      <c r="D43" s="24"/>
      <c r="E43" s="24"/>
      <c r="F43" s="118"/>
      <c r="G43" s="118"/>
      <c r="H43" s="24"/>
      <c r="I43" s="24"/>
      <c r="J43" s="24"/>
      <c r="K43" s="24"/>
      <c r="L43" s="307"/>
      <c r="M43" s="308"/>
      <c r="N43" s="308"/>
      <c r="O43" s="245"/>
    </row>
    <row r="44" spans="1:15" x14ac:dyDescent="0.25">
      <c r="A44" s="54"/>
      <c r="B44" s="118"/>
      <c r="C44" s="118"/>
      <c r="D44" s="65"/>
      <c r="E44" s="65"/>
      <c r="F44" s="24"/>
      <c r="G44" s="24"/>
      <c r="H44" s="24"/>
      <c r="I44" s="24"/>
      <c r="J44" s="24"/>
      <c r="K44" s="24"/>
      <c r="L44" s="307"/>
      <c r="M44" s="308"/>
      <c r="N44" s="308"/>
      <c r="O44" s="245"/>
    </row>
    <row r="45" spans="1:15" x14ac:dyDescent="0.25">
      <c r="A45" s="54"/>
      <c r="B45" s="118"/>
      <c r="C45" s="118"/>
      <c r="D45" s="65"/>
      <c r="E45" s="253"/>
      <c r="F45" s="118"/>
      <c r="G45" s="24"/>
      <c r="H45" s="24"/>
      <c r="I45" s="252"/>
      <c r="J45" s="251"/>
      <c r="K45" s="24"/>
      <c r="L45" s="307"/>
      <c r="M45" s="308"/>
      <c r="N45" s="308"/>
      <c r="O45" s="245"/>
    </row>
    <row r="46" spans="1:15" x14ac:dyDescent="0.25">
      <c r="A46" s="54"/>
      <c r="B46" s="118"/>
      <c r="C46" s="118"/>
      <c r="D46" s="65"/>
      <c r="E46" s="70"/>
      <c r="F46" s="24"/>
      <c r="G46" s="24"/>
      <c r="H46" s="24"/>
      <c r="I46" s="24"/>
      <c r="J46" s="24"/>
      <c r="K46" s="24"/>
      <c r="L46" s="307"/>
      <c r="M46" s="308"/>
      <c r="N46" s="308"/>
      <c r="O46" s="245"/>
    </row>
    <row r="47" spans="1:15" x14ac:dyDescent="0.25">
      <c r="A47" s="54"/>
      <c r="B47" s="118"/>
      <c r="C47" s="118"/>
      <c r="D47" s="65"/>
      <c r="E47" s="70"/>
      <c r="F47" s="24"/>
      <c r="G47" s="24"/>
      <c r="H47" s="24"/>
      <c r="I47" s="24"/>
      <c r="J47" s="24"/>
      <c r="K47" s="24"/>
      <c r="L47" s="307"/>
      <c r="M47" s="308"/>
      <c r="N47" s="308"/>
      <c r="O47" s="245"/>
    </row>
    <row r="48" spans="1:15" x14ac:dyDescent="0.25">
      <c r="A48" s="54"/>
      <c r="B48" s="24" t="s">
        <v>165</v>
      </c>
      <c r="C48" s="118"/>
      <c r="D48" s="65"/>
      <c r="E48" s="254">
        <f>E19+E24+E29+E34+E39+E42+E45</f>
        <v>0</v>
      </c>
      <c r="F48" s="255" t="s">
        <v>263</v>
      </c>
      <c r="G48" s="24"/>
      <c r="H48" s="24"/>
      <c r="I48" s="24"/>
      <c r="J48" s="24"/>
      <c r="K48" s="24"/>
      <c r="L48" s="307"/>
      <c r="M48" s="308"/>
      <c r="N48" s="308"/>
      <c r="O48" s="245"/>
    </row>
    <row r="49" spans="1:15" x14ac:dyDescent="0.25">
      <c r="A49" s="54"/>
      <c r="B49" s="24"/>
      <c r="C49" s="118"/>
      <c r="D49" s="65"/>
      <c r="E49" s="24"/>
      <c r="F49" s="24"/>
      <c r="G49" s="24"/>
      <c r="H49" s="24"/>
      <c r="I49" s="24"/>
      <c r="J49" s="24"/>
      <c r="K49" s="24"/>
      <c r="L49" s="307"/>
      <c r="M49" s="308"/>
      <c r="N49" s="308"/>
      <c r="O49" s="245"/>
    </row>
    <row r="50" spans="1:15" x14ac:dyDescent="0.25">
      <c r="A50" s="54"/>
      <c r="B50" s="24"/>
      <c r="C50" s="24"/>
      <c r="D50" s="24"/>
      <c r="E50" s="24"/>
      <c r="F50" s="24"/>
      <c r="G50" s="24"/>
      <c r="H50" s="24"/>
      <c r="I50" s="24"/>
      <c r="J50" s="24"/>
      <c r="K50" s="24"/>
      <c r="L50" s="307"/>
      <c r="M50" s="308"/>
      <c r="N50" s="308"/>
      <c r="O50" s="245"/>
    </row>
    <row r="51" spans="1:15" x14ac:dyDescent="0.25">
      <c r="A51" s="256" t="s">
        <v>164</v>
      </c>
      <c r="B51" s="257"/>
      <c r="C51" s="257"/>
      <c r="D51" s="257"/>
      <c r="E51" s="257"/>
      <c r="F51" s="257"/>
      <c r="G51" s="257"/>
      <c r="H51" s="257"/>
      <c r="I51" s="257"/>
      <c r="J51" s="257"/>
      <c r="K51" s="257"/>
      <c r="L51" s="307"/>
      <c r="M51" s="308"/>
      <c r="N51" s="308"/>
      <c r="O51" s="245"/>
    </row>
    <row r="52" spans="1:15" x14ac:dyDescent="0.25">
      <c r="A52" s="54" t="s">
        <v>163</v>
      </c>
      <c r="B52" s="24"/>
      <c r="C52" s="24"/>
      <c r="D52" s="24"/>
      <c r="E52" s="24"/>
      <c r="F52" s="24"/>
      <c r="G52" s="24"/>
      <c r="H52" s="24"/>
      <c r="I52" s="24"/>
      <c r="J52" s="24"/>
      <c r="K52" s="24"/>
      <c r="L52" s="307"/>
      <c r="M52" s="308"/>
      <c r="N52" s="308"/>
      <c r="O52" s="245"/>
    </row>
    <row r="53" spans="1:15" x14ac:dyDescent="0.25">
      <c r="A53" s="54"/>
      <c r="B53" s="24"/>
      <c r="C53" s="24"/>
      <c r="D53" s="24"/>
      <c r="E53" s="24"/>
      <c r="F53" s="24"/>
      <c r="G53" s="24"/>
      <c r="H53" s="24"/>
      <c r="I53" s="24"/>
      <c r="J53" s="24"/>
      <c r="K53" s="24"/>
      <c r="L53" s="307"/>
      <c r="M53" s="308"/>
      <c r="N53" s="308"/>
      <c r="O53" s="245"/>
    </row>
    <row r="54" spans="1:15" x14ac:dyDescent="0.25">
      <c r="A54" s="122" t="s">
        <v>162</v>
      </c>
      <c r="B54" s="24"/>
      <c r="C54" s="24"/>
      <c r="D54" s="24"/>
      <c r="E54" s="24"/>
      <c r="F54" s="24"/>
      <c r="G54" s="24"/>
      <c r="H54" s="24"/>
      <c r="I54" s="24"/>
      <c r="J54" s="24"/>
      <c r="K54" s="24"/>
      <c r="L54" s="307"/>
      <c r="M54" s="308"/>
      <c r="N54" s="308"/>
      <c r="O54" s="245"/>
    </row>
    <row r="55" spans="1:15" ht="17.399999999999999" x14ac:dyDescent="0.3">
      <c r="A55" s="54"/>
      <c r="B55" s="258"/>
      <c r="C55" s="258"/>
      <c r="D55" s="360" t="s">
        <v>161</v>
      </c>
      <c r="E55" s="361"/>
      <c r="F55" s="361"/>
      <c r="G55" s="361"/>
      <c r="H55" s="362"/>
      <c r="I55" s="24"/>
      <c r="J55" s="24"/>
      <c r="K55" s="24"/>
      <c r="L55" s="307"/>
      <c r="M55" s="308"/>
      <c r="N55" s="308"/>
      <c r="O55" s="245"/>
    </row>
    <row r="56" spans="1:15" ht="90" customHeight="1" thickBot="1" x14ac:dyDescent="0.3">
      <c r="A56" s="54"/>
      <c r="B56" s="24"/>
      <c r="C56" s="24"/>
      <c r="D56" s="259" t="s">
        <v>160</v>
      </c>
      <c r="E56" s="259" t="s">
        <v>159</v>
      </c>
      <c r="F56" s="259" t="s">
        <v>158</v>
      </c>
      <c r="G56" s="259" t="s">
        <v>157</v>
      </c>
      <c r="H56" s="259" t="s">
        <v>156</v>
      </c>
      <c r="I56" s="24"/>
      <c r="J56" s="24"/>
      <c r="K56" s="24"/>
      <c r="L56" s="307"/>
      <c r="M56" s="308"/>
      <c r="N56" s="308"/>
      <c r="O56" s="245"/>
    </row>
    <row r="57" spans="1:15" ht="40.5" customHeight="1" x14ac:dyDescent="0.25">
      <c r="A57" s="355" t="s">
        <v>155</v>
      </c>
      <c r="B57" s="358" t="s">
        <v>154</v>
      </c>
      <c r="C57" s="359"/>
      <c r="D57" s="260">
        <v>1.5</v>
      </c>
      <c r="E57" s="261">
        <v>1.75</v>
      </c>
      <c r="F57" s="262">
        <v>2</v>
      </c>
      <c r="G57" s="262">
        <v>2</v>
      </c>
      <c r="H57" s="263">
        <v>2</v>
      </c>
      <c r="I57" s="24"/>
      <c r="J57" s="24"/>
      <c r="K57" s="24"/>
      <c r="L57" s="307"/>
      <c r="M57" s="308"/>
      <c r="N57" s="308"/>
      <c r="O57" s="245"/>
    </row>
    <row r="58" spans="1:15" ht="40.5" customHeight="1" x14ac:dyDescent="0.25">
      <c r="A58" s="356"/>
      <c r="B58" s="359" t="s">
        <v>153</v>
      </c>
      <c r="C58" s="363"/>
      <c r="D58" s="264">
        <v>1.25</v>
      </c>
      <c r="E58" s="265">
        <v>1.5</v>
      </c>
      <c r="F58" s="266">
        <v>1.75</v>
      </c>
      <c r="G58" s="267">
        <v>2</v>
      </c>
      <c r="H58" s="268">
        <v>2</v>
      </c>
      <c r="I58" s="24"/>
      <c r="J58" s="24"/>
      <c r="K58" s="24"/>
      <c r="L58" s="307"/>
      <c r="M58" s="308"/>
      <c r="N58" s="308"/>
      <c r="O58" s="245"/>
    </row>
    <row r="59" spans="1:15" ht="40.5" customHeight="1" x14ac:dyDescent="0.25">
      <c r="A59" s="356"/>
      <c r="B59" s="359" t="s">
        <v>152</v>
      </c>
      <c r="C59" s="363"/>
      <c r="D59" s="264">
        <v>1.25</v>
      </c>
      <c r="E59" s="269">
        <v>1.25</v>
      </c>
      <c r="F59" s="265">
        <v>1.5</v>
      </c>
      <c r="G59" s="270">
        <v>1.75</v>
      </c>
      <c r="H59" s="268">
        <v>2</v>
      </c>
      <c r="I59" s="24"/>
      <c r="J59" s="24"/>
      <c r="K59" s="24"/>
      <c r="L59" s="307"/>
      <c r="M59" s="308"/>
      <c r="N59" s="308"/>
      <c r="O59" s="245"/>
    </row>
    <row r="60" spans="1:15" ht="40.5" customHeight="1" x14ac:dyDescent="0.25">
      <c r="A60" s="356"/>
      <c r="B60" s="359" t="s">
        <v>151</v>
      </c>
      <c r="C60" s="363"/>
      <c r="D60" s="271">
        <v>1</v>
      </c>
      <c r="E60" s="269">
        <v>1.25</v>
      </c>
      <c r="F60" s="265">
        <v>1.5</v>
      </c>
      <c r="G60" s="265">
        <v>1.5</v>
      </c>
      <c r="H60" s="272">
        <v>1.75</v>
      </c>
      <c r="I60" s="24"/>
      <c r="J60" s="24"/>
      <c r="K60" s="24"/>
      <c r="L60" s="243"/>
      <c r="M60" s="244"/>
      <c r="N60" s="244"/>
      <c r="O60" s="245"/>
    </row>
    <row r="61" spans="1:15" ht="40.5" customHeight="1" thickBot="1" x14ac:dyDescent="0.3">
      <c r="A61" s="357"/>
      <c r="B61" s="359" t="s">
        <v>150</v>
      </c>
      <c r="C61" s="363"/>
      <c r="D61" s="273">
        <v>1</v>
      </c>
      <c r="E61" s="274">
        <v>1</v>
      </c>
      <c r="F61" s="275">
        <v>1.25</v>
      </c>
      <c r="G61" s="276">
        <v>1.5</v>
      </c>
      <c r="H61" s="277">
        <v>1.5</v>
      </c>
      <c r="I61" s="24"/>
      <c r="J61" s="24"/>
      <c r="K61" s="24"/>
      <c r="L61" s="54"/>
      <c r="M61" s="24"/>
      <c r="N61" s="24"/>
      <c r="O61" s="193"/>
    </row>
    <row r="62" spans="1:15" x14ac:dyDescent="0.25">
      <c r="A62" s="54"/>
      <c r="B62" s="24"/>
      <c r="C62" s="24"/>
      <c r="D62" s="24"/>
      <c r="E62" s="24"/>
      <c r="F62" s="24"/>
      <c r="G62" s="24"/>
      <c r="H62" s="24"/>
      <c r="I62" s="24"/>
      <c r="J62" s="24"/>
      <c r="K62" s="24"/>
      <c r="L62" s="54"/>
      <c r="M62" s="24"/>
      <c r="N62" s="24"/>
      <c r="O62" s="193"/>
    </row>
    <row r="63" spans="1:15" x14ac:dyDescent="0.25">
      <c r="A63" s="278" t="s">
        <v>149</v>
      </c>
      <c r="B63" s="123"/>
      <c r="C63" s="123"/>
      <c r="D63" s="123"/>
      <c r="E63" s="123"/>
      <c r="F63" s="123"/>
      <c r="G63" s="123"/>
      <c r="H63" s="123"/>
      <c r="I63" s="123"/>
      <c r="J63" s="123"/>
      <c r="K63" s="123"/>
      <c r="L63" s="54"/>
      <c r="M63" s="24"/>
      <c r="N63" s="24"/>
      <c r="O63" s="193"/>
    </row>
    <row r="64" spans="1:15" x14ac:dyDescent="0.25">
      <c r="A64" s="122"/>
      <c r="B64" s="279" t="s">
        <v>148</v>
      </c>
      <c r="C64" s="279"/>
      <c r="D64" s="123"/>
      <c r="E64" s="123"/>
      <c r="F64" s="123"/>
      <c r="G64" s="123"/>
      <c r="H64" s="123"/>
      <c r="I64" s="123"/>
      <c r="J64" s="123"/>
      <c r="K64" s="123"/>
      <c r="L64" s="54"/>
      <c r="M64" s="24"/>
      <c r="N64" s="24"/>
      <c r="O64" s="193"/>
    </row>
    <row r="65" spans="1:15" ht="13.8" thickBot="1" x14ac:dyDescent="0.3">
      <c r="A65" s="280"/>
      <c r="B65" s="281" t="s">
        <v>147</v>
      </c>
      <c r="C65" s="281"/>
      <c r="D65" s="281"/>
      <c r="E65" s="281"/>
      <c r="F65" s="281"/>
      <c r="G65" s="281"/>
      <c r="H65" s="281"/>
      <c r="I65" s="281"/>
      <c r="J65" s="281"/>
      <c r="K65" s="281"/>
      <c r="L65" s="171"/>
      <c r="M65" s="169"/>
      <c r="N65" s="169"/>
      <c r="O65" s="202"/>
    </row>
  </sheetData>
  <sheetProtection algorithmName="SHA-512" hashValue="4qoHR7EkLgcX5LY3mQU7XAHNgQTC+ROxP5tBD+85E7h+wg9RQEG+dsoTGaIrTZYctCiP07qyzawuj5RrGMdjvw==" saltValue="E3oyVtgnzV/ALsstF16Nww==" spinCount="100000" sheet="1" selectLockedCells="1"/>
  <mergeCells count="12">
    <mergeCell ref="A57:A61"/>
    <mergeCell ref="B57:C57"/>
    <mergeCell ref="D55:H55"/>
    <mergeCell ref="B61:C61"/>
    <mergeCell ref="B60:C60"/>
    <mergeCell ref="B59:C59"/>
    <mergeCell ref="B58:C58"/>
    <mergeCell ref="L26:O26"/>
    <mergeCell ref="M1:O1"/>
    <mergeCell ref="L13:O13"/>
    <mergeCell ref="L15:O19"/>
    <mergeCell ref="L20:O24"/>
  </mergeCells>
  <printOptions horizontalCentered="1" verticalCentered="1"/>
  <pageMargins left="0.5" right="0.5" top="0.5" bottom="0.75" header="0.5" footer="0.5"/>
  <pageSetup scale="52" firstPageNumber="0" fitToWidth="4" orientation="portrait" r:id="rId1"/>
  <headerFooter alignWithMargins="0"/>
  <colBreaks count="1" manualBreakCount="1">
    <brk id="17" max="5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view="pageLayout" zoomScaleNormal="80" zoomScaleSheetLayoutView="100" workbookViewId="0">
      <selection activeCell="D16" sqref="D16"/>
    </sheetView>
  </sheetViews>
  <sheetFormatPr defaultColWidth="9.109375" defaultRowHeight="13.2" x14ac:dyDescent="0.25"/>
  <cols>
    <col min="1" max="12" width="10.6640625" style="189" customWidth="1"/>
    <col min="13" max="13" width="10" style="189" customWidth="1"/>
    <col min="14" max="16" width="10.6640625" style="189" customWidth="1"/>
    <col min="17" max="17" width="10.5546875" style="189" customWidth="1"/>
    <col min="18" max="21" width="10.6640625" style="189" customWidth="1"/>
    <col min="22" max="22" width="10" style="189" customWidth="1"/>
    <col min="23" max="25" width="10.6640625" style="189" customWidth="1"/>
    <col min="26" max="26" width="10.5546875" style="189" customWidth="1"/>
    <col min="27" max="35" width="10.6640625" style="189" customWidth="1"/>
    <col min="36" max="16384" width="9.109375" style="189"/>
  </cols>
  <sheetData>
    <row r="1" spans="1:15" x14ac:dyDescent="0.25">
      <c r="A1" s="121" t="s">
        <v>36</v>
      </c>
      <c r="B1" s="15"/>
      <c r="C1" s="15"/>
      <c r="D1" s="16"/>
      <c r="E1" s="16"/>
      <c r="F1" s="16"/>
      <c r="G1" s="16"/>
      <c r="H1" s="16"/>
      <c r="I1" s="16"/>
      <c r="J1" s="16"/>
      <c r="K1" s="191"/>
      <c r="L1" s="184" t="s">
        <v>0</v>
      </c>
      <c r="M1" s="329"/>
      <c r="N1" s="344"/>
      <c r="O1" s="345"/>
    </row>
    <row r="2" spans="1:15" x14ac:dyDescent="0.25">
      <c r="A2" s="122" t="s">
        <v>37</v>
      </c>
      <c r="B2" s="23"/>
      <c r="C2" s="23"/>
      <c r="D2" s="24"/>
      <c r="E2" s="24"/>
      <c r="F2" s="24"/>
      <c r="G2" s="24"/>
      <c r="H2" s="24"/>
      <c r="I2" s="24"/>
      <c r="J2" s="24"/>
      <c r="K2" s="193"/>
      <c r="L2" s="181" t="s">
        <v>1</v>
      </c>
      <c r="M2" s="183"/>
      <c r="N2" s="26" t="s">
        <v>2</v>
      </c>
      <c r="O2" s="182"/>
    </row>
    <row r="3" spans="1:15" x14ac:dyDescent="0.25">
      <c r="A3" s="122" t="s">
        <v>38</v>
      </c>
      <c r="B3" s="23"/>
      <c r="C3" s="23"/>
      <c r="D3" s="24"/>
      <c r="E3" s="24"/>
      <c r="F3" s="24"/>
      <c r="G3" s="24"/>
      <c r="H3" s="24"/>
      <c r="I3" s="24"/>
      <c r="J3" s="24"/>
      <c r="K3" s="193"/>
      <c r="L3" s="181" t="s">
        <v>3</v>
      </c>
      <c r="M3" s="180"/>
      <c r="N3" s="30"/>
      <c r="O3" s="179"/>
    </row>
    <row r="4" spans="1:15" x14ac:dyDescent="0.25">
      <c r="A4" s="122"/>
      <c r="B4" s="23"/>
      <c r="C4" s="23"/>
      <c r="D4" s="185"/>
      <c r="E4" s="118"/>
      <c r="F4" s="118"/>
      <c r="G4" s="118"/>
      <c r="H4" s="24"/>
      <c r="I4" s="24"/>
      <c r="J4" s="24"/>
      <c r="K4" s="193"/>
      <c r="L4" s="122"/>
      <c r="M4" s="233"/>
      <c r="N4" s="230"/>
      <c r="O4" s="234"/>
    </row>
    <row r="5" spans="1:15" ht="15.6" x14ac:dyDescent="0.3">
      <c r="A5" s="174" t="s">
        <v>216</v>
      </c>
      <c r="B5" s="178"/>
      <c r="C5" s="178"/>
      <c r="D5" s="177"/>
      <c r="E5" s="177"/>
      <c r="F5" s="24"/>
      <c r="G5" s="24"/>
      <c r="H5" s="24"/>
      <c r="I5" s="24"/>
      <c r="J5" s="24"/>
      <c r="K5" s="193"/>
      <c r="L5" s="122"/>
      <c r="M5" s="233"/>
      <c r="N5" s="230"/>
      <c r="O5" s="234"/>
    </row>
    <row r="6" spans="1:15" ht="15.6" x14ac:dyDescent="0.3">
      <c r="A6" s="174" t="s">
        <v>215</v>
      </c>
      <c r="B6" s="23"/>
      <c r="C6" s="23"/>
      <c r="D6" s="24"/>
      <c r="E6" s="24"/>
      <c r="F6" s="24"/>
      <c r="G6" s="24"/>
      <c r="H6" s="24"/>
      <c r="I6" s="24"/>
      <c r="J6" s="24"/>
      <c r="K6" s="193"/>
      <c r="L6" s="122"/>
      <c r="M6" s="233"/>
      <c r="N6" s="230"/>
      <c r="O6" s="234"/>
    </row>
    <row r="7" spans="1:15" x14ac:dyDescent="0.25">
      <c r="A7" s="122"/>
      <c r="B7" s="23"/>
      <c r="C7" s="23"/>
      <c r="D7" s="24"/>
      <c r="E7" s="24"/>
      <c r="F7" s="24"/>
      <c r="G7" s="24"/>
      <c r="H7" s="24"/>
      <c r="I7" s="24"/>
      <c r="J7" s="24"/>
      <c r="K7" s="193"/>
      <c r="L7" s="122"/>
      <c r="M7" s="233"/>
      <c r="N7" s="230"/>
      <c r="O7" s="234"/>
    </row>
    <row r="8" spans="1:15" ht="13.8" thickBot="1" x14ac:dyDescent="0.3">
      <c r="A8" s="112"/>
      <c r="B8" s="172"/>
      <c r="C8" s="172"/>
      <c r="D8" s="169"/>
      <c r="E8" s="169"/>
      <c r="F8" s="169"/>
      <c r="G8" s="169"/>
      <c r="H8" s="169"/>
      <c r="I8" s="169"/>
      <c r="J8" s="169"/>
      <c r="K8" s="202"/>
      <c r="L8" s="171" t="s">
        <v>4</v>
      </c>
      <c r="M8" s="170"/>
      <c r="N8" s="169" t="s">
        <v>5</v>
      </c>
      <c r="O8" s="168"/>
    </row>
    <row r="9" spans="1:15" x14ac:dyDescent="0.25">
      <c r="A9" s="192" t="s">
        <v>267</v>
      </c>
      <c r="B9" s="24"/>
      <c r="C9" s="24"/>
      <c r="D9" s="24"/>
      <c r="E9" s="24"/>
      <c r="F9" s="232"/>
      <c r="G9" s="239" t="s">
        <v>265</v>
      </c>
      <c r="H9" s="24"/>
      <c r="I9" s="24"/>
      <c r="J9" s="24"/>
      <c r="K9" s="24"/>
      <c r="L9" s="24"/>
      <c r="M9" s="24"/>
      <c r="N9" s="24"/>
      <c r="O9" s="193"/>
    </row>
    <row r="10" spans="1:15" x14ac:dyDescent="0.25">
      <c r="A10" s="54"/>
      <c r="B10" s="24"/>
      <c r="C10" s="24"/>
      <c r="D10" s="24"/>
      <c r="E10" s="24"/>
      <c r="F10" s="240"/>
      <c r="G10" s="239" t="s">
        <v>266</v>
      </c>
      <c r="H10" s="24"/>
      <c r="I10" s="24"/>
      <c r="J10" s="24"/>
      <c r="K10" s="24"/>
      <c r="L10" s="24"/>
      <c r="M10" s="24"/>
      <c r="N10" s="24"/>
      <c r="O10" s="193"/>
    </row>
    <row r="11" spans="1:15" ht="12.75" customHeight="1" thickBot="1" x14ac:dyDescent="0.3">
      <c r="A11" s="171"/>
      <c r="B11" s="169"/>
      <c r="C11" s="169"/>
      <c r="D11" s="169"/>
      <c r="E11" s="169"/>
      <c r="F11" s="169"/>
      <c r="G11" s="169"/>
      <c r="H11" s="169"/>
      <c r="I11" s="169"/>
      <c r="J11" s="169"/>
      <c r="K11" s="169"/>
      <c r="L11" s="169"/>
      <c r="M11" s="169"/>
      <c r="N11" s="169"/>
      <c r="O11" s="202"/>
    </row>
    <row r="12" spans="1:15" ht="13.8" x14ac:dyDescent="0.25">
      <c r="A12" s="241" t="s">
        <v>214</v>
      </c>
      <c r="B12" s="16"/>
      <c r="C12" s="16"/>
      <c r="D12" s="16"/>
      <c r="E12" s="16"/>
      <c r="F12" s="16"/>
      <c r="G12" s="16"/>
      <c r="H12" s="16"/>
      <c r="I12" s="16"/>
      <c r="J12" s="16"/>
      <c r="K12" s="191"/>
      <c r="L12" s="346" t="s">
        <v>195</v>
      </c>
      <c r="M12" s="347"/>
      <c r="N12" s="347"/>
      <c r="O12" s="348"/>
    </row>
    <row r="13" spans="1:15" ht="14.4" thickBot="1" x14ac:dyDescent="0.3">
      <c r="A13" s="242"/>
      <c r="B13" s="169"/>
      <c r="C13" s="169"/>
      <c r="D13" s="169"/>
      <c r="E13" s="169"/>
      <c r="F13" s="169"/>
      <c r="G13" s="169"/>
      <c r="H13" s="169"/>
      <c r="I13" s="169"/>
      <c r="J13" s="169"/>
      <c r="K13" s="202"/>
      <c r="L13" s="54"/>
      <c r="M13" s="24"/>
      <c r="N13" s="24"/>
      <c r="O13" s="193"/>
    </row>
    <row r="14" spans="1:15" x14ac:dyDescent="0.25">
      <c r="A14" s="190"/>
      <c r="B14" s="16"/>
      <c r="C14" s="16"/>
      <c r="D14" s="16"/>
      <c r="E14" s="16"/>
      <c r="F14" s="16"/>
      <c r="G14" s="16"/>
      <c r="H14" s="16"/>
      <c r="I14" s="16"/>
      <c r="J14" s="16"/>
      <c r="K14" s="191"/>
      <c r="L14" s="349" t="s">
        <v>213</v>
      </c>
      <c r="M14" s="350"/>
      <c r="N14" s="350"/>
      <c r="O14" s="351"/>
    </row>
    <row r="15" spans="1:15" x14ac:dyDescent="0.25">
      <c r="A15" s="54"/>
      <c r="B15" s="61" t="s">
        <v>212</v>
      </c>
      <c r="C15" s="24"/>
      <c r="D15" s="24"/>
      <c r="E15" s="24"/>
      <c r="F15" s="24"/>
      <c r="G15" s="24"/>
      <c r="H15" s="24"/>
      <c r="I15" s="24"/>
      <c r="J15" s="24"/>
      <c r="K15" s="193"/>
      <c r="L15" s="341"/>
      <c r="M15" s="342"/>
      <c r="N15" s="342"/>
      <c r="O15" s="343"/>
    </row>
    <row r="16" spans="1:15" x14ac:dyDescent="0.25">
      <c r="A16" s="54"/>
      <c r="B16" s="24" t="s">
        <v>211</v>
      </c>
      <c r="C16" s="24"/>
      <c r="D16" s="153"/>
      <c r="E16" s="24" t="s">
        <v>210</v>
      </c>
      <c r="F16" s="24"/>
      <c r="G16" s="24"/>
      <c r="H16" s="24"/>
      <c r="I16" s="24"/>
      <c r="J16" s="24"/>
      <c r="K16" s="193"/>
      <c r="L16" s="341"/>
      <c r="M16" s="342"/>
      <c r="N16" s="342"/>
      <c r="O16" s="343"/>
    </row>
    <row r="17" spans="1:15" ht="12.75" customHeight="1" x14ac:dyDescent="0.25">
      <c r="A17" s="54"/>
      <c r="B17" s="24" t="s">
        <v>209</v>
      </c>
      <c r="C17" s="24"/>
      <c r="D17" s="282">
        <f>D16/2</f>
        <v>0</v>
      </c>
      <c r="E17" s="255" t="s">
        <v>263</v>
      </c>
      <c r="F17" s="24"/>
      <c r="G17" s="24"/>
      <c r="H17" s="24"/>
      <c r="I17" s="24"/>
      <c r="J17" s="24"/>
      <c r="K17" s="193"/>
      <c r="L17" s="341"/>
      <c r="M17" s="342"/>
      <c r="N17" s="342"/>
      <c r="O17" s="343"/>
    </row>
    <row r="18" spans="1:15" x14ac:dyDescent="0.25">
      <c r="A18" s="54"/>
      <c r="B18" s="24"/>
      <c r="C18" s="24"/>
      <c r="D18" s="24"/>
      <c r="E18" s="24"/>
      <c r="F18" s="24"/>
      <c r="G18" s="24"/>
      <c r="H18" s="24"/>
      <c r="I18" s="24"/>
      <c r="J18" s="24"/>
      <c r="K18" s="193"/>
      <c r="L18" s="341"/>
      <c r="M18" s="342"/>
      <c r="N18" s="342"/>
      <c r="O18" s="343"/>
    </row>
    <row r="19" spans="1:15" x14ac:dyDescent="0.25">
      <c r="A19" s="54" t="s">
        <v>208</v>
      </c>
      <c r="B19" s="24"/>
      <c r="C19" s="24"/>
      <c r="D19" s="24"/>
      <c r="E19" s="24"/>
      <c r="F19" s="24"/>
      <c r="G19" s="24"/>
      <c r="H19" s="24"/>
      <c r="I19" s="24"/>
      <c r="J19" s="24"/>
      <c r="K19" s="193"/>
      <c r="L19" s="341"/>
      <c r="M19" s="342"/>
      <c r="N19" s="342"/>
      <c r="O19" s="343"/>
    </row>
    <row r="20" spans="1:15" x14ac:dyDescent="0.25">
      <c r="A20" s="54"/>
      <c r="B20" s="24" t="s">
        <v>207</v>
      </c>
      <c r="C20" s="24"/>
      <c r="D20" s="283">
        <v>1</v>
      </c>
      <c r="E20" s="24" t="s">
        <v>70</v>
      </c>
      <c r="F20" s="24"/>
      <c r="G20" s="24"/>
      <c r="H20" s="24"/>
      <c r="I20" s="24"/>
      <c r="J20" s="24"/>
      <c r="K20" s="193"/>
      <c r="L20" s="341" t="s">
        <v>206</v>
      </c>
      <c r="M20" s="342"/>
      <c r="N20" s="342"/>
      <c r="O20" s="343"/>
    </row>
    <row r="21" spans="1:15" x14ac:dyDescent="0.25">
      <c r="A21" s="54"/>
      <c r="B21" s="24" t="s">
        <v>205</v>
      </c>
      <c r="C21" s="24"/>
      <c r="D21" s="283">
        <v>1.25</v>
      </c>
      <c r="E21" s="24" t="s">
        <v>70</v>
      </c>
      <c r="F21" s="24"/>
      <c r="G21" s="24"/>
      <c r="H21" s="24"/>
      <c r="I21" s="24"/>
      <c r="J21" s="24"/>
      <c r="K21" s="193"/>
      <c r="L21" s="341"/>
      <c r="M21" s="342"/>
      <c r="N21" s="342"/>
      <c r="O21" s="343"/>
    </row>
    <row r="22" spans="1:15" x14ac:dyDescent="0.25">
      <c r="A22" s="54"/>
      <c r="B22" s="24" t="s">
        <v>204</v>
      </c>
      <c r="C22" s="24"/>
      <c r="D22" s="283">
        <v>1.5</v>
      </c>
      <c r="E22" s="24" t="s">
        <v>70</v>
      </c>
      <c r="F22" s="24"/>
      <c r="G22" s="24"/>
      <c r="H22" s="24"/>
      <c r="I22" s="24"/>
      <c r="J22" s="24"/>
      <c r="K22" s="193"/>
      <c r="L22" s="341"/>
      <c r="M22" s="342"/>
      <c r="N22" s="342"/>
      <c r="O22" s="343"/>
    </row>
    <row r="23" spans="1:15" x14ac:dyDescent="0.25">
      <c r="A23" s="54"/>
      <c r="B23" s="24" t="s">
        <v>203</v>
      </c>
      <c r="C23" s="24"/>
      <c r="D23" s="283">
        <v>2</v>
      </c>
      <c r="E23" s="24" t="s">
        <v>70</v>
      </c>
      <c r="F23" s="24"/>
      <c r="G23" s="24"/>
      <c r="H23" s="24"/>
      <c r="I23" s="24"/>
      <c r="J23" s="24"/>
      <c r="K23" s="193"/>
      <c r="L23" s="341"/>
      <c r="M23" s="342"/>
      <c r="N23" s="342"/>
      <c r="O23" s="343"/>
    </row>
    <row r="24" spans="1:15" x14ac:dyDescent="0.25">
      <c r="A24" s="54"/>
      <c r="B24" s="24"/>
      <c r="C24" s="24"/>
      <c r="D24" s="24"/>
      <c r="E24" s="24"/>
      <c r="F24" s="24"/>
      <c r="G24" s="24"/>
      <c r="H24" s="24"/>
      <c r="I24" s="24"/>
      <c r="J24" s="24"/>
      <c r="K24" s="193"/>
      <c r="L24" s="341"/>
      <c r="M24" s="342"/>
      <c r="N24" s="342"/>
      <c r="O24" s="343"/>
    </row>
    <row r="25" spans="1:15" x14ac:dyDescent="0.25">
      <c r="A25" s="54"/>
      <c r="B25" s="118" t="s">
        <v>202</v>
      </c>
      <c r="C25" s="24"/>
      <c r="D25" s="24"/>
      <c r="E25" s="24"/>
      <c r="F25" s="24"/>
      <c r="G25" s="24"/>
      <c r="H25" s="24"/>
      <c r="I25" s="24"/>
      <c r="J25" s="24"/>
      <c r="K25" s="193"/>
      <c r="L25" s="341"/>
      <c r="M25" s="342"/>
      <c r="N25" s="342"/>
      <c r="O25" s="343"/>
    </row>
    <row r="26" spans="1:15" x14ac:dyDescent="0.25">
      <c r="A26" s="54"/>
      <c r="B26" s="24"/>
      <c r="C26" s="24"/>
      <c r="D26" s="24"/>
      <c r="E26" s="24"/>
      <c r="F26" s="24"/>
      <c r="G26" s="24"/>
      <c r="H26" s="24"/>
      <c r="I26" s="24"/>
      <c r="J26" s="24"/>
      <c r="K26" s="193"/>
      <c r="L26" s="341" t="s">
        <v>201</v>
      </c>
      <c r="M26" s="342"/>
      <c r="N26" s="342"/>
      <c r="O26" s="343"/>
    </row>
    <row r="27" spans="1:15" x14ac:dyDescent="0.25">
      <c r="A27" s="54"/>
      <c r="B27" s="118"/>
      <c r="C27" s="24"/>
      <c r="D27" s="24"/>
      <c r="E27" s="24"/>
      <c r="F27" s="24"/>
      <c r="G27" s="24"/>
      <c r="H27" s="24"/>
      <c r="I27" s="24"/>
      <c r="J27" s="24"/>
      <c r="K27" s="193"/>
      <c r="L27" s="341"/>
      <c r="M27" s="342"/>
      <c r="N27" s="342"/>
      <c r="O27" s="343"/>
    </row>
    <row r="28" spans="1:15" x14ac:dyDescent="0.25">
      <c r="A28" s="54"/>
      <c r="B28" s="24"/>
      <c r="C28" s="24"/>
      <c r="D28" s="24"/>
      <c r="E28" s="24"/>
      <c r="F28" s="24"/>
      <c r="G28" s="24"/>
      <c r="H28" s="24"/>
      <c r="I28" s="24"/>
      <c r="J28" s="24"/>
      <c r="K28" s="193"/>
      <c r="L28" s="341"/>
      <c r="M28" s="342"/>
      <c r="N28" s="342"/>
      <c r="O28" s="343"/>
    </row>
    <row r="29" spans="1:15" x14ac:dyDescent="0.25">
      <c r="A29" s="54"/>
      <c r="B29" s="24" t="s">
        <v>200</v>
      </c>
      <c r="C29" s="24"/>
      <c r="D29" s="24"/>
      <c r="E29" s="24"/>
      <c r="F29" s="24"/>
      <c r="G29" s="24"/>
      <c r="H29" s="24"/>
      <c r="I29" s="24"/>
      <c r="J29" s="24"/>
      <c r="K29" s="193"/>
      <c r="L29" s="247"/>
      <c r="M29" s="248"/>
      <c r="N29" s="248"/>
      <c r="O29" s="249"/>
    </row>
    <row r="30" spans="1:15" x14ac:dyDescent="0.25">
      <c r="A30" s="54"/>
      <c r="B30" s="24"/>
      <c r="C30" s="24"/>
      <c r="D30" s="24"/>
      <c r="E30" s="24"/>
      <c r="F30" s="24"/>
      <c r="G30" s="24"/>
      <c r="H30" s="24"/>
      <c r="I30" s="24"/>
      <c r="J30" s="24"/>
      <c r="K30" s="193"/>
      <c r="L30" s="352" t="s">
        <v>199</v>
      </c>
      <c r="M30" s="353"/>
      <c r="N30" s="353"/>
      <c r="O30" s="354"/>
    </row>
    <row r="31" spans="1:15" x14ac:dyDescent="0.25">
      <c r="A31" s="54"/>
      <c r="B31" s="24"/>
      <c r="C31" s="24"/>
      <c r="D31" s="24"/>
      <c r="E31" s="24"/>
      <c r="F31" s="24"/>
      <c r="G31" s="24"/>
      <c r="H31" s="24"/>
      <c r="I31" s="24"/>
      <c r="J31" s="24"/>
      <c r="K31" s="193"/>
      <c r="L31" s="352"/>
      <c r="M31" s="353"/>
      <c r="N31" s="353"/>
      <c r="O31" s="354"/>
    </row>
    <row r="32" spans="1:15" x14ac:dyDescent="0.25">
      <c r="A32" s="54"/>
      <c r="B32" s="24"/>
      <c r="C32" s="24"/>
      <c r="D32" s="24"/>
      <c r="E32" s="24"/>
      <c r="F32" s="24"/>
      <c r="G32" s="24"/>
      <c r="H32" s="24"/>
      <c r="I32" s="24"/>
      <c r="J32" s="24"/>
      <c r="K32" s="193"/>
      <c r="L32" s="352"/>
      <c r="M32" s="353"/>
      <c r="N32" s="353"/>
      <c r="O32" s="354"/>
    </row>
    <row r="33" spans="1:15" x14ac:dyDescent="0.25">
      <c r="A33" s="54"/>
      <c r="B33" s="24"/>
      <c r="C33" s="24"/>
      <c r="D33" s="24"/>
      <c r="E33" s="24"/>
      <c r="F33" s="24"/>
      <c r="G33" s="24"/>
      <c r="H33" s="24"/>
      <c r="I33" s="24"/>
      <c r="J33" s="24"/>
      <c r="K33" s="193"/>
      <c r="L33" s="352"/>
      <c r="M33" s="353"/>
      <c r="N33" s="353"/>
      <c r="O33" s="354"/>
    </row>
    <row r="34" spans="1:15" ht="13.8" thickBot="1" x14ac:dyDescent="0.3">
      <c r="A34" s="171"/>
      <c r="B34" s="169"/>
      <c r="C34" s="169"/>
      <c r="D34" s="169"/>
      <c r="E34" s="169"/>
      <c r="F34" s="169"/>
      <c r="G34" s="169"/>
      <c r="H34" s="169"/>
      <c r="I34" s="169"/>
      <c r="J34" s="169"/>
      <c r="K34" s="202"/>
      <c r="L34" s="364"/>
      <c r="M34" s="365"/>
      <c r="N34" s="365"/>
      <c r="O34" s="366"/>
    </row>
    <row r="35" spans="1:15" x14ac:dyDescent="0.25">
      <c r="A35" s="24"/>
      <c r="B35" s="24"/>
      <c r="C35" s="24"/>
      <c r="D35" s="24"/>
      <c r="E35" s="24"/>
      <c r="F35" s="24"/>
      <c r="G35" s="24"/>
      <c r="H35" s="24"/>
      <c r="I35" s="24"/>
      <c r="J35" s="24"/>
      <c r="K35" s="24"/>
      <c r="L35" s="24"/>
    </row>
  </sheetData>
  <sheetProtection password="EEAC" sheet="1" selectLockedCells="1"/>
  <mergeCells count="6">
    <mergeCell ref="L30:O34"/>
    <mergeCell ref="M1:O1"/>
    <mergeCell ref="L12:O12"/>
    <mergeCell ref="L14:O19"/>
    <mergeCell ref="L20:O25"/>
    <mergeCell ref="L26:O28"/>
  </mergeCells>
  <printOptions horizontalCentered="1" verticalCentered="1"/>
  <pageMargins left="0.5" right="0.5" top="0.5" bottom="0.75" header="0.5" footer="0.5"/>
  <pageSetup scale="60" firstPageNumber="0" fitToWidth="4" orientation="portrait" r:id="rId1"/>
  <headerFooter alignWithMargins="0"/>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view="pageLayout" zoomScaleNormal="85" zoomScaleSheetLayoutView="100" workbookViewId="0">
      <selection activeCell="G58" sqref="G58"/>
    </sheetView>
  </sheetViews>
  <sheetFormatPr defaultColWidth="9.109375" defaultRowHeight="13.2" x14ac:dyDescent="0.25"/>
  <cols>
    <col min="1" max="12" width="10.6640625" style="189" customWidth="1"/>
    <col min="13" max="13" width="10" style="189" customWidth="1"/>
    <col min="14" max="16" width="10.6640625" style="189" customWidth="1"/>
    <col min="17" max="17" width="10.5546875" style="189" customWidth="1"/>
    <col min="18" max="21" width="10.6640625" style="189" customWidth="1"/>
    <col min="22" max="22" width="10" style="189" customWidth="1"/>
    <col min="23" max="25" width="10.6640625" style="189" customWidth="1"/>
    <col min="26" max="26" width="10.5546875" style="189" customWidth="1"/>
    <col min="27" max="35" width="10.6640625" style="189" customWidth="1"/>
    <col min="36" max="16384" width="9.109375" style="189"/>
  </cols>
  <sheetData>
    <row r="1" spans="1:15" x14ac:dyDescent="0.25">
      <c r="A1" s="121" t="s">
        <v>36</v>
      </c>
      <c r="B1" s="15"/>
      <c r="C1" s="15"/>
      <c r="D1" s="16"/>
      <c r="E1" s="16"/>
      <c r="F1" s="16"/>
      <c r="G1" s="16"/>
      <c r="H1" s="16"/>
      <c r="I1" s="16"/>
      <c r="J1" s="16"/>
      <c r="K1" s="191"/>
      <c r="L1" s="184" t="s">
        <v>0</v>
      </c>
      <c r="M1" s="329"/>
      <c r="N1" s="344"/>
      <c r="O1" s="345"/>
    </row>
    <row r="2" spans="1:15" x14ac:dyDescent="0.25">
      <c r="A2" s="122" t="s">
        <v>37</v>
      </c>
      <c r="B2" s="23"/>
      <c r="C2" s="23"/>
      <c r="D2" s="24"/>
      <c r="E2" s="24"/>
      <c r="F2" s="24"/>
      <c r="G2" s="24"/>
      <c r="H2" s="24"/>
      <c r="I2" s="24"/>
      <c r="J2" s="24"/>
      <c r="K2" s="193"/>
      <c r="L2" s="181" t="s">
        <v>1</v>
      </c>
      <c r="M2" s="183"/>
      <c r="N2" s="26" t="s">
        <v>2</v>
      </c>
      <c r="O2" s="182"/>
    </row>
    <row r="3" spans="1:15" x14ac:dyDescent="0.25">
      <c r="A3" s="122" t="s">
        <v>38</v>
      </c>
      <c r="B3" s="23"/>
      <c r="C3" s="23"/>
      <c r="D3" s="24"/>
      <c r="E3" s="24"/>
      <c r="F3" s="24"/>
      <c r="G3" s="24"/>
      <c r="H3" s="24"/>
      <c r="I3" s="24"/>
      <c r="J3" s="24"/>
      <c r="K3" s="193"/>
      <c r="L3" s="181" t="s">
        <v>3</v>
      </c>
      <c r="M3" s="180"/>
      <c r="N3" s="30"/>
      <c r="O3" s="179"/>
    </row>
    <row r="4" spans="1:15" ht="15.6" x14ac:dyDescent="0.3">
      <c r="A4" s="122"/>
      <c r="B4" s="23"/>
      <c r="C4" s="23"/>
      <c r="D4" s="188"/>
      <c r="E4" s="118"/>
      <c r="F4" s="118"/>
      <c r="G4" s="118"/>
      <c r="H4" s="118"/>
      <c r="I4" s="118"/>
      <c r="J4" s="24"/>
      <c r="K4" s="193"/>
      <c r="L4" s="122"/>
      <c r="M4" s="233"/>
      <c r="N4" s="230"/>
      <c r="O4" s="234"/>
    </row>
    <row r="5" spans="1:15" ht="15.6" x14ac:dyDescent="0.3">
      <c r="A5" s="174" t="s">
        <v>262</v>
      </c>
      <c r="B5" s="178"/>
      <c r="C5" s="178"/>
      <c r="D5" s="177"/>
      <c r="E5" s="175"/>
      <c r="F5" s="24"/>
      <c r="G5" s="24"/>
      <c r="H5" s="24"/>
      <c r="I5" s="24"/>
      <c r="J5" s="24"/>
      <c r="K5" s="193"/>
      <c r="L5" s="122"/>
      <c r="M5" s="233"/>
      <c r="N5" s="230"/>
      <c r="O5" s="234"/>
    </row>
    <row r="6" spans="1:15" ht="15.6" x14ac:dyDescent="0.3">
      <c r="A6" s="174" t="s">
        <v>261</v>
      </c>
      <c r="B6" s="187"/>
      <c r="C6" s="187"/>
      <c r="D6" s="24"/>
      <c r="E6" s="24"/>
      <c r="F6" s="24"/>
      <c r="G6" s="24"/>
      <c r="H6" s="24"/>
      <c r="I6" s="24"/>
      <c r="J6" s="24"/>
      <c r="K6" s="193"/>
      <c r="L6" s="122"/>
      <c r="M6" s="233"/>
      <c r="N6" s="230"/>
      <c r="O6" s="234"/>
    </row>
    <row r="7" spans="1:15" x14ac:dyDescent="0.25">
      <c r="A7" s="122"/>
      <c r="B7" s="23"/>
      <c r="C7" s="23"/>
      <c r="D7" s="24"/>
      <c r="E7" s="24"/>
      <c r="F7" s="24"/>
      <c r="G7" s="24"/>
      <c r="H7" s="24"/>
      <c r="I7" s="24"/>
      <c r="J7" s="24"/>
      <c r="K7" s="193"/>
      <c r="L7" s="122"/>
      <c r="M7" s="233"/>
      <c r="N7" s="230"/>
      <c r="O7" s="234"/>
    </row>
    <row r="8" spans="1:15" ht="13.8" thickBot="1" x14ac:dyDescent="0.3">
      <c r="A8" s="112"/>
      <c r="B8" s="172"/>
      <c r="C8" s="172"/>
      <c r="D8" s="169"/>
      <c r="E8" s="169"/>
      <c r="F8" s="169"/>
      <c r="G8" s="169"/>
      <c r="H8" s="169"/>
      <c r="I8" s="169"/>
      <c r="J8" s="169"/>
      <c r="K8" s="202"/>
      <c r="L8" s="171" t="s">
        <v>4</v>
      </c>
      <c r="M8" s="170"/>
      <c r="N8" s="169" t="s">
        <v>5</v>
      </c>
      <c r="O8" s="168"/>
    </row>
    <row r="9" spans="1:15" x14ac:dyDescent="0.25">
      <c r="A9" s="192" t="s">
        <v>267</v>
      </c>
      <c r="B9" s="24"/>
      <c r="C9" s="24"/>
      <c r="D9" s="24"/>
      <c r="E9" s="24"/>
      <c r="F9" s="232"/>
      <c r="G9" s="239" t="s">
        <v>265</v>
      </c>
      <c r="H9" s="24"/>
      <c r="I9" s="24"/>
      <c r="J9" s="24"/>
      <c r="K9" s="24"/>
      <c r="L9" s="24"/>
      <c r="M9" s="24"/>
      <c r="N9" s="24"/>
      <c r="O9" s="193"/>
    </row>
    <row r="10" spans="1:15" x14ac:dyDescent="0.25">
      <c r="A10" s="54"/>
      <c r="B10" s="24"/>
      <c r="C10" s="24"/>
      <c r="D10" s="24"/>
      <c r="E10" s="24"/>
      <c r="F10" s="240"/>
      <c r="G10" s="239" t="s">
        <v>266</v>
      </c>
      <c r="H10" s="24"/>
      <c r="I10" s="24"/>
      <c r="J10" s="24"/>
      <c r="K10" s="24"/>
      <c r="L10" s="24"/>
      <c r="M10" s="24"/>
      <c r="N10" s="24"/>
      <c r="O10" s="193"/>
    </row>
    <row r="11" spans="1:15" ht="13.8" thickBot="1" x14ac:dyDescent="0.3">
      <c r="A11" s="171"/>
      <c r="B11" s="169"/>
      <c r="C11" s="169"/>
      <c r="D11" s="169"/>
      <c r="E11" s="169"/>
      <c r="F11" s="169"/>
      <c r="G11" s="169"/>
      <c r="H11" s="169"/>
      <c r="I11" s="169"/>
      <c r="J11" s="169"/>
      <c r="K11" s="169"/>
      <c r="L11" s="169"/>
      <c r="M11" s="169"/>
      <c r="N11" s="169"/>
      <c r="O11" s="202"/>
    </row>
    <row r="12" spans="1:15" ht="13.8" x14ac:dyDescent="0.25">
      <c r="A12" s="241" t="s">
        <v>260</v>
      </c>
      <c r="B12" s="16"/>
      <c r="C12" s="16"/>
      <c r="D12" s="16"/>
      <c r="E12" s="16"/>
      <c r="F12" s="16"/>
      <c r="G12" s="16"/>
      <c r="H12" s="16"/>
      <c r="I12" s="16"/>
      <c r="J12" s="16"/>
      <c r="K12" s="191"/>
      <c r="L12" s="346" t="s">
        <v>195</v>
      </c>
      <c r="M12" s="347"/>
      <c r="N12" s="347"/>
      <c r="O12" s="348"/>
    </row>
    <row r="13" spans="1:15" ht="13.5" customHeight="1" thickBot="1" x14ac:dyDescent="0.3">
      <c r="A13" s="171"/>
      <c r="B13" s="169"/>
      <c r="C13" s="169"/>
      <c r="D13" s="169"/>
      <c r="E13" s="169"/>
      <c r="F13" s="169"/>
      <c r="G13" s="169"/>
      <c r="H13" s="169"/>
      <c r="I13" s="169"/>
      <c r="J13" s="169"/>
      <c r="K13" s="202"/>
      <c r="L13" s="54"/>
      <c r="M13" s="24"/>
      <c r="N13" s="24"/>
      <c r="O13" s="193"/>
    </row>
    <row r="14" spans="1:15" ht="12.75" customHeight="1" x14ac:dyDescent="0.25">
      <c r="A14" s="190"/>
      <c r="B14" s="284" t="s">
        <v>259</v>
      </c>
      <c r="C14" s="16"/>
      <c r="D14" s="16"/>
      <c r="E14" s="16"/>
      <c r="F14" s="16"/>
      <c r="G14" s="16"/>
      <c r="H14" s="16"/>
      <c r="I14" s="16"/>
      <c r="J14" s="16"/>
      <c r="K14" s="191"/>
      <c r="L14" s="349" t="s">
        <v>258</v>
      </c>
      <c r="M14" s="350"/>
      <c r="N14" s="350"/>
      <c r="O14" s="351"/>
    </row>
    <row r="15" spans="1:15" x14ac:dyDescent="0.25">
      <c r="A15" s="54"/>
      <c r="B15" s="24"/>
      <c r="C15" s="24" t="s">
        <v>253</v>
      </c>
      <c r="D15" s="24"/>
      <c r="E15" s="24"/>
      <c r="F15" s="24"/>
      <c r="G15" s="13"/>
      <c r="H15" s="24" t="s">
        <v>240</v>
      </c>
      <c r="I15" s="24"/>
      <c r="J15" s="24"/>
      <c r="K15" s="193"/>
      <c r="L15" s="341"/>
      <c r="M15" s="342"/>
      <c r="N15" s="342"/>
      <c r="O15" s="343"/>
    </row>
    <row r="16" spans="1:15" x14ac:dyDescent="0.25">
      <c r="A16" s="54"/>
      <c r="B16" s="24"/>
      <c r="C16" s="24" t="s">
        <v>239</v>
      </c>
      <c r="D16" s="24"/>
      <c r="E16" s="24"/>
      <c r="F16" s="24"/>
      <c r="G16" s="13"/>
      <c r="H16" s="24" t="s">
        <v>238</v>
      </c>
      <c r="I16" s="24"/>
      <c r="J16" s="24"/>
      <c r="K16" s="193"/>
      <c r="L16" s="341"/>
      <c r="M16" s="342"/>
      <c r="N16" s="342"/>
      <c r="O16" s="343"/>
    </row>
    <row r="17" spans="1:18" x14ac:dyDescent="0.25">
      <c r="A17" s="54"/>
      <c r="B17" s="24"/>
      <c r="C17" s="24" t="s">
        <v>236</v>
      </c>
      <c r="D17" s="24"/>
      <c r="E17" s="24"/>
      <c r="F17" s="24"/>
      <c r="G17" s="285">
        <f>G15/(G16+0.00001)</f>
        <v>0</v>
      </c>
      <c r="H17" s="24" t="s">
        <v>235</v>
      </c>
      <c r="I17" s="24"/>
      <c r="J17" s="24"/>
      <c r="K17" s="193"/>
      <c r="L17" s="341"/>
      <c r="M17" s="342"/>
      <c r="N17" s="342"/>
      <c r="O17" s="343"/>
    </row>
    <row r="18" spans="1:18" x14ac:dyDescent="0.25">
      <c r="A18" s="54"/>
      <c r="B18" s="24"/>
      <c r="C18" s="24"/>
      <c r="D18" s="24"/>
      <c r="E18" s="24"/>
      <c r="F18" s="24"/>
      <c r="G18" s="24"/>
      <c r="H18" s="24"/>
      <c r="I18" s="24"/>
      <c r="J18" s="24"/>
      <c r="K18" s="193"/>
      <c r="L18" s="341"/>
      <c r="M18" s="342"/>
      <c r="N18" s="342"/>
      <c r="O18" s="343"/>
    </row>
    <row r="19" spans="1:18" x14ac:dyDescent="0.25">
      <c r="A19" s="54"/>
      <c r="B19" s="24"/>
      <c r="C19" s="118" t="s">
        <v>234</v>
      </c>
      <c r="D19" s="24"/>
      <c r="E19" s="24"/>
      <c r="F19" s="24"/>
      <c r="G19" s="286">
        <f>IF(G17&lt;=1400,0,(G17*$V$38-1400*$V$38))</f>
        <v>0</v>
      </c>
      <c r="H19" s="118" t="s">
        <v>257</v>
      </c>
      <c r="I19" s="24"/>
      <c r="J19" s="24"/>
      <c r="K19" s="193"/>
      <c r="L19" s="341"/>
      <c r="M19" s="342"/>
      <c r="N19" s="342"/>
      <c r="O19" s="343"/>
    </row>
    <row r="20" spans="1:18" x14ac:dyDescent="0.25">
      <c r="A20" s="54"/>
      <c r="B20" s="24"/>
      <c r="C20" s="24"/>
      <c r="D20" s="24"/>
      <c r="E20" s="24"/>
      <c r="F20" s="118"/>
      <c r="G20" s="70"/>
      <c r="H20" s="118"/>
      <c r="I20" s="24"/>
      <c r="J20" s="24"/>
      <c r="K20" s="193"/>
      <c r="L20" s="341"/>
      <c r="M20" s="342"/>
      <c r="N20" s="342"/>
      <c r="O20" s="343"/>
    </row>
    <row r="21" spans="1:18" x14ac:dyDescent="0.25">
      <c r="A21" s="54"/>
      <c r="B21" s="24"/>
      <c r="C21" s="118" t="s">
        <v>233</v>
      </c>
      <c r="D21" s="24"/>
      <c r="E21" s="24"/>
      <c r="F21" s="24"/>
      <c r="G21" s="315">
        <f>G19*G15</f>
        <v>0</v>
      </c>
      <c r="H21" s="288" t="s">
        <v>232</v>
      </c>
      <c r="I21" s="24"/>
      <c r="J21" s="24"/>
      <c r="K21" s="193"/>
      <c r="L21" s="341"/>
      <c r="M21" s="342"/>
      <c r="N21" s="342"/>
      <c r="O21" s="343"/>
    </row>
    <row r="22" spans="1:18" x14ac:dyDescent="0.25">
      <c r="A22" s="54"/>
      <c r="B22" s="24"/>
      <c r="C22" s="24" t="s">
        <v>231</v>
      </c>
      <c r="D22" s="24"/>
      <c r="E22" s="24"/>
      <c r="F22" s="24"/>
      <c r="G22" s="186">
        <v>0</v>
      </c>
      <c r="H22" s="24" t="s">
        <v>256</v>
      </c>
      <c r="I22" s="24"/>
      <c r="J22" s="24"/>
      <c r="K22" s="193"/>
      <c r="L22" s="341"/>
      <c r="M22" s="342"/>
      <c r="N22" s="342"/>
      <c r="O22" s="343"/>
    </row>
    <row r="23" spans="1:18" x14ac:dyDescent="0.25">
      <c r="A23" s="54"/>
      <c r="B23" s="24"/>
      <c r="C23" s="24" t="s">
        <v>229</v>
      </c>
      <c r="D23" s="24"/>
      <c r="E23" s="24"/>
      <c r="F23" s="24"/>
      <c r="G23" s="287">
        <f>G21*G22</f>
        <v>0</v>
      </c>
      <c r="H23" s="288" t="s">
        <v>220</v>
      </c>
      <c r="I23" s="24"/>
      <c r="J23" s="24"/>
      <c r="K23" s="193"/>
      <c r="L23" s="341"/>
      <c r="M23" s="342"/>
      <c r="N23" s="342"/>
      <c r="O23" s="343"/>
    </row>
    <row r="24" spans="1:18" x14ac:dyDescent="0.25">
      <c r="A24" s="54"/>
      <c r="B24" s="24"/>
      <c r="C24" s="24"/>
      <c r="D24" s="24"/>
      <c r="E24" s="24"/>
      <c r="F24" s="24"/>
      <c r="G24" s="24"/>
      <c r="H24" s="24"/>
      <c r="I24" s="24"/>
      <c r="J24" s="24"/>
      <c r="K24" s="193"/>
      <c r="L24" s="341"/>
      <c r="M24" s="342"/>
      <c r="N24" s="342"/>
      <c r="O24" s="343"/>
    </row>
    <row r="25" spans="1:18" ht="15" customHeight="1" x14ac:dyDescent="0.25">
      <c r="A25" s="289"/>
      <c r="B25" s="205"/>
      <c r="C25" s="205" t="s">
        <v>245</v>
      </c>
      <c r="D25" s="205"/>
      <c r="E25" s="205"/>
      <c r="F25" s="205"/>
      <c r="G25" s="205"/>
      <c r="H25" s="205"/>
      <c r="I25" s="205"/>
      <c r="J25" s="205"/>
      <c r="K25" s="290"/>
      <c r="L25" s="341" t="s">
        <v>255</v>
      </c>
      <c r="M25" s="342"/>
      <c r="N25" s="342"/>
      <c r="O25" s="343"/>
    </row>
    <row r="26" spans="1:18" x14ac:dyDescent="0.25">
      <c r="A26" s="256"/>
      <c r="B26" s="291" t="s">
        <v>254</v>
      </c>
      <c r="C26" s="257"/>
      <c r="D26" s="257"/>
      <c r="E26" s="257"/>
      <c r="F26" s="257"/>
      <c r="G26" s="257"/>
      <c r="H26" s="257"/>
      <c r="I26" s="257"/>
      <c r="J26" s="257"/>
      <c r="K26" s="292"/>
      <c r="L26" s="341"/>
      <c r="M26" s="342"/>
      <c r="N26" s="342"/>
      <c r="O26" s="343"/>
    </row>
    <row r="27" spans="1:18" x14ac:dyDescent="0.25">
      <c r="A27" s="54"/>
      <c r="B27" s="24"/>
      <c r="C27" s="24" t="s">
        <v>253</v>
      </c>
      <c r="D27" s="24"/>
      <c r="E27" s="24"/>
      <c r="F27" s="24"/>
      <c r="G27" s="13"/>
      <c r="H27" s="24" t="s">
        <v>240</v>
      </c>
      <c r="I27" s="24"/>
      <c r="J27" s="24"/>
      <c r="K27" s="193"/>
      <c r="L27" s="341"/>
      <c r="M27" s="342"/>
      <c r="N27" s="342"/>
      <c r="O27" s="343"/>
    </row>
    <row r="28" spans="1:18" x14ac:dyDescent="0.25">
      <c r="A28" s="54"/>
      <c r="B28" s="24"/>
      <c r="C28" s="24" t="s">
        <v>239</v>
      </c>
      <c r="D28" s="24"/>
      <c r="E28" s="24"/>
      <c r="F28" s="24"/>
      <c r="G28" s="13"/>
      <c r="H28" s="24" t="s">
        <v>238</v>
      </c>
      <c r="I28" s="24"/>
      <c r="J28" s="24"/>
      <c r="K28" s="193"/>
      <c r="L28" s="341"/>
      <c r="M28" s="342"/>
      <c r="N28" s="342"/>
      <c r="O28" s="343"/>
      <c r="R28" s="70"/>
    </row>
    <row r="29" spans="1:18" x14ac:dyDescent="0.25">
      <c r="A29" s="54"/>
      <c r="B29" s="24"/>
      <c r="C29" s="24" t="s">
        <v>236</v>
      </c>
      <c r="D29" s="24"/>
      <c r="E29" s="24"/>
      <c r="F29" s="24"/>
      <c r="G29" s="285">
        <f>G27/(G28+0.00001)</f>
        <v>0</v>
      </c>
      <c r="H29" s="24" t="s">
        <v>235</v>
      </c>
      <c r="I29" s="24"/>
      <c r="J29" s="24"/>
      <c r="K29" s="193"/>
      <c r="L29" s="341"/>
      <c r="M29" s="342"/>
      <c r="N29" s="342"/>
      <c r="O29" s="343"/>
    </row>
    <row r="30" spans="1:18" x14ac:dyDescent="0.25">
      <c r="A30" s="54"/>
      <c r="B30" s="24"/>
      <c r="C30" s="24"/>
      <c r="D30" s="24"/>
      <c r="E30" s="24"/>
      <c r="F30" s="24"/>
      <c r="G30" s="24"/>
      <c r="H30" s="24"/>
      <c r="I30" s="24"/>
      <c r="J30" s="24"/>
      <c r="K30" s="193"/>
      <c r="L30" s="341"/>
      <c r="M30" s="342"/>
      <c r="N30" s="342"/>
      <c r="O30" s="343"/>
    </row>
    <row r="31" spans="1:18" x14ac:dyDescent="0.25">
      <c r="A31" s="54"/>
      <c r="B31" s="24"/>
      <c r="C31" s="118" t="s">
        <v>234</v>
      </c>
      <c r="D31" s="24"/>
      <c r="E31" s="24"/>
      <c r="F31" s="24"/>
      <c r="G31" s="286">
        <f>IF(G29&lt;=1400,0,(G29*$V$38-1400*$V$38))</f>
        <v>0</v>
      </c>
      <c r="H31" s="118" t="s">
        <v>70</v>
      </c>
      <c r="I31" s="24"/>
      <c r="J31" s="24"/>
      <c r="K31" s="193"/>
      <c r="L31" s="309"/>
      <c r="M31" s="310"/>
      <c r="N31" s="310"/>
      <c r="O31" s="311"/>
    </row>
    <row r="32" spans="1:18" x14ac:dyDescent="0.25">
      <c r="A32" s="54"/>
      <c r="B32" s="24"/>
      <c r="C32" s="24"/>
      <c r="D32" s="24"/>
      <c r="E32" s="24"/>
      <c r="F32" s="118"/>
      <c r="G32" s="70"/>
      <c r="H32" s="118"/>
      <c r="I32" s="24"/>
      <c r="J32" s="24"/>
      <c r="K32" s="193"/>
      <c r="L32" s="309"/>
      <c r="M32" s="310"/>
      <c r="N32" s="310"/>
      <c r="O32" s="311"/>
    </row>
    <row r="33" spans="1:22" x14ac:dyDescent="0.25">
      <c r="A33" s="54"/>
      <c r="B33" s="24"/>
      <c r="C33" s="118" t="s">
        <v>233</v>
      </c>
      <c r="D33" s="24"/>
      <c r="E33" s="24"/>
      <c r="F33" s="24"/>
      <c r="G33" s="287">
        <f>G31*G27</f>
        <v>0</v>
      </c>
      <c r="H33" s="288" t="s">
        <v>232</v>
      </c>
      <c r="I33" s="24"/>
      <c r="J33" s="24"/>
      <c r="K33" s="193"/>
      <c r="L33" s="341" t="s">
        <v>252</v>
      </c>
      <c r="M33" s="342"/>
      <c r="N33" s="342"/>
      <c r="O33" s="343"/>
    </row>
    <row r="34" spans="1:22" x14ac:dyDescent="0.25">
      <c r="A34" s="54"/>
      <c r="B34" s="24"/>
      <c r="C34" s="24" t="s">
        <v>231</v>
      </c>
      <c r="D34" s="24"/>
      <c r="E34" s="24"/>
      <c r="F34" s="24"/>
      <c r="G34" s="186"/>
      <c r="H34" s="24" t="s">
        <v>251</v>
      </c>
      <c r="I34" s="24"/>
      <c r="J34" s="24"/>
      <c r="K34" s="193"/>
      <c r="L34" s="341"/>
      <c r="M34" s="342"/>
      <c r="N34" s="342"/>
      <c r="O34" s="343"/>
    </row>
    <row r="35" spans="1:22" x14ac:dyDescent="0.25">
      <c r="A35" s="54"/>
      <c r="B35" s="24"/>
      <c r="C35" s="24" t="s">
        <v>229</v>
      </c>
      <c r="D35" s="24"/>
      <c r="E35" s="24"/>
      <c r="F35" s="24"/>
      <c r="G35" s="287">
        <f>G33*G34</f>
        <v>0</v>
      </c>
      <c r="H35" s="288" t="s">
        <v>220</v>
      </c>
      <c r="I35" s="24"/>
      <c r="J35" s="24"/>
      <c r="K35" s="193"/>
      <c r="L35" s="341"/>
      <c r="M35" s="342"/>
      <c r="N35" s="342"/>
      <c r="O35" s="343"/>
      <c r="R35" s="293" t="s">
        <v>250</v>
      </c>
      <c r="S35" s="207" t="s">
        <v>249</v>
      </c>
      <c r="U35" s="189" t="s">
        <v>248</v>
      </c>
    </row>
    <row r="36" spans="1:22" x14ac:dyDescent="0.25">
      <c r="A36" s="54"/>
      <c r="B36" s="24"/>
      <c r="C36" s="24"/>
      <c r="D36" s="24"/>
      <c r="E36" s="24"/>
      <c r="F36" s="24"/>
      <c r="G36" s="24"/>
      <c r="H36" s="24"/>
      <c r="I36" s="24"/>
      <c r="J36" s="24"/>
      <c r="K36" s="193"/>
      <c r="L36" s="341"/>
      <c r="M36" s="342"/>
      <c r="N36" s="342"/>
      <c r="O36" s="343"/>
      <c r="R36" s="214" t="s">
        <v>247</v>
      </c>
      <c r="S36" s="209" t="s">
        <v>246</v>
      </c>
    </row>
    <row r="37" spans="1:22" x14ac:dyDescent="0.25">
      <c r="A37" s="289"/>
      <c r="B37" s="205"/>
      <c r="C37" s="205" t="s">
        <v>245</v>
      </c>
      <c r="D37" s="205"/>
      <c r="E37" s="205"/>
      <c r="F37" s="205"/>
      <c r="G37" s="205"/>
      <c r="H37" s="205"/>
      <c r="I37" s="205"/>
      <c r="J37" s="205"/>
      <c r="K37" s="290"/>
      <c r="L37" s="341"/>
      <c r="M37" s="342"/>
      <c r="N37" s="342"/>
      <c r="O37" s="343"/>
      <c r="R37" s="294" t="s">
        <v>244</v>
      </c>
      <c r="S37" s="295"/>
    </row>
    <row r="38" spans="1:22" x14ac:dyDescent="0.25">
      <c r="A38" s="256"/>
      <c r="B38" s="291" t="s">
        <v>243</v>
      </c>
      <c r="C38" s="257"/>
      <c r="D38" s="257"/>
      <c r="E38" s="257"/>
      <c r="F38" s="257"/>
      <c r="G38" s="257"/>
      <c r="H38" s="257"/>
      <c r="I38" s="257"/>
      <c r="J38" s="257"/>
      <c r="K38" s="292"/>
      <c r="L38" s="341"/>
      <c r="M38" s="342"/>
      <c r="N38" s="342"/>
      <c r="O38" s="343"/>
      <c r="R38" s="209">
        <v>0</v>
      </c>
      <c r="S38" s="296">
        <f t="shared" ref="S38:S45" si="0">IF(R38&lt;=1400,0,(R38/400)-3.5)</f>
        <v>0</v>
      </c>
      <c r="U38" s="189" t="s">
        <v>242</v>
      </c>
      <c r="V38" s="297">
        <f>(S50-S45)/(R50-R45)</f>
        <v>0.03</v>
      </c>
    </row>
    <row r="39" spans="1:22" x14ac:dyDescent="0.25">
      <c r="A39" s="54"/>
      <c r="B39" s="24"/>
      <c r="C39" s="24" t="s">
        <v>241</v>
      </c>
      <c r="D39" s="24"/>
      <c r="E39" s="24"/>
      <c r="F39" s="24"/>
      <c r="G39" s="13"/>
      <c r="H39" s="24" t="s">
        <v>240</v>
      </c>
      <c r="I39" s="24"/>
      <c r="J39" s="24"/>
      <c r="K39" s="193"/>
      <c r="L39" s="309"/>
      <c r="M39" s="310"/>
      <c r="N39" s="310"/>
      <c r="O39" s="311"/>
      <c r="R39" s="209">
        <v>200</v>
      </c>
      <c r="S39" s="296">
        <f t="shared" si="0"/>
        <v>0</v>
      </c>
    </row>
    <row r="40" spans="1:22" ht="12.75" customHeight="1" x14ac:dyDescent="0.25">
      <c r="A40" s="54"/>
      <c r="B40" s="24"/>
      <c r="C40" s="24" t="s">
        <v>239</v>
      </c>
      <c r="D40" s="24"/>
      <c r="E40" s="24"/>
      <c r="F40" s="24"/>
      <c r="G40" s="13"/>
      <c r="H40" s="24" t="s">
        <v>238</v>
      </c>
      <c r="I40" s="24"/>
      <c r="J40" s="24"/>
      <c r="K40" s="193"/>
      <c r="L40" s="341" t="s">
        <v>237</v>
      </c>
      <c r="M40" s="342"/>
      <c r="N40" s="342"/>
      <c r="O40" s="343"/>
      <c r="R40" s="209">
        <v>400</v>
      </c>
      <c r="S40" s="296">
        <f t="shared" si="0"/>
        <v>0</v>
      </c>
    </row>
    <row r="41" spans="1:22" x14ac:dyDescent="0.25">
      <c r="A41" s="54"/>
      <c r="B41" s="24"/>
      <c r="C41" s="24" t="s">
        <v>236</v>
      </c>
      <c r="D41" s="24"/>
      <c r="E41" s="24"/>
      <c r="F41" s="24"/>
      <c r="G41" s="285">
        <f>G39/(G40+0.00001)</f>
        <v>0</v>
      </c>
      <c r="H41" s="24" t="s">
        <v>235</v>
      </c>
      <c r="I41" s="24"/>
      <c r="J41" s="24"/>
      <c r="K41" s="193"/>
      <c r="L41" s="341"/>
      <c r="M41" s="342"/>
      <c r="N41" s="342"/>
      <c r="O41" s="343"/>
      <c r="R41" s="209">
        <f t="shared" ref="R41:R49" si="1">R40+200</f>
        <v>600</v>
      </c>
      <c r="S41" s="296">
        <f t="shared" si="0"/>
        <v>0</v>
      </c>
    </row>
    <row r="42" spans="1:22" x14ac:dyDescent="0.25">
      <c r="A42" s="54"/>
      <c r="B42" s="24"/>
      <c r="C42" s="24"/>
      <c r="D42" s="24"/>
      <c r="E42" s="24"/>
      <c r="F42" s="24"/>
      <c r="G42" s="24"/>
      <c r="H42" s="24"/>
      <c r="I42" s="24"/>
      <c r="J42" s="24"/>
      <c r="K42" s="193"/>
      <c r="L42" s="341"/>
      <c r="M42" s="342"/>
      <c r="N42" s="342"/>
      <c r="O42" s="343"/>
      <c r="R42" s="209">
        <f t="shared" si="1"/>
        <v>800</v>
      </c>
      <c r="S42" s="296">
        <f t="shared" si="0"/>
        <v>0</v>
      </c>
    </row>
    <row r="43" spans="1:22" x14ac:dyDescent="0.25">
      <c r="A43" s="54"/>
      <c r="B43" s="24"/>
      <c r="C43" s="118" t="s">
        <v>234</v>
      </c>
      <c r="D43" s="24"/>
      <c r="E43" s="24"/>
      <c r="F43" s="24"/>
      <c r="G43" s="286">
        <f>IF(G41&lt;=1400,0,(G41*$V$38-1400*$V$38))</f>
        <v>0</v>
      </c>
      <c r="H43" s="118" t="s">
        <v>70</v>
      </c>
      <c r="I43" s="24"/>
      <c r="J43" s="24"/>
      <c r="K43" s="193"/>
      <c r="L43" s="341"/>
      <c r="M43" s="342"/>
      <c r="N43" s="342"/>
      <c r="O43" s="343"/>
      <c r="R43" s="209">
        <f t="shared" si="1"/>
        <v>1000</v>
      </c>
      <c r="S43" s="296">
        <f t="shared" si="0"/>
        <v>0</v>
      </c>
    </row>
    <row r="44" spans="1:22" x14ac:dyDescent="0.25">
      <c r="A44" s="54"/>
      <c r="B44" s="24"/>
      <c r="C44" s="24"/>
      <c r="D44" s="24"/>
      <c r="E44" s="24"/>
      <c r="F44" s="118"/>
      <c r="G44" s="70"/>
      <c r="H44" s="118"/>
      <c r="I44" s="24"/>
      <c r="J44" s="24"/>
      <c r="K44" s="193"/>
      <c r="L44" s="341"/>
      <c r="M44" s="342"/>
      <c r="N44" s="342"/>
      <c r="O44" s="343"/>
      <c r="R44" s="209">
        <f t="shared" si="1"/>
        <v>1200</v>
      </c>
      <c r="S44" s="296">
        <f t="shared" si="0"/>
        <v>0</v>
      </c>
    </row>
    <row r="45" spans="1:22" x14ac:dyDescent="0.25">
      <c r="A45" s="54"/>
      <c r="B45" s="24"/>
      <c r="C45" s="118" t="s">
        <v>233</v>
      </c>
      <c r="D45" s="24"/>
      <c r="E45" s="24"/>
      <c r="F45" s="24"/>
      <c r="G45" s="287">
        <f>G43*G39</f>
        <v>0</v>
      </c>
      <c r="H45" s="288" t="s">
        <v>232</v>
      </c>
      <c r="I45" s="24"/>
      <c r="J45" s="24"/>
      <c r="K45" s="193"/>
      <c r="L45" s="341"/>
      <c r="M45" s="342"/>
      <c r="N45" s="342"/>
      <c r="O45" s="343"/>
      <c r="R45" s="209">
        <f t="shared" si="1"/>
        <v>1400</v>
      </c>
      <c r="S45" s="296">
        <f t="shared" si="0"/>
        <v>0</v>
      </c>
    </row>
    <row r="46" spans="1:22" x14ac:dyDescent="0.25">
      <c r="A46" s="54"/>
      <c r="B46" s="24"/>
      <c r="C46" s="24" t="s">
        <v>231</v>
      </c>
      <c r="D46" s="24"/>
      <c r="E46" s="24"/>
      <c r="F46" s="24"/>
      <c r="G46" s="298">
        <f>24-G22-G34</f>
        <v>24</v>
      </c>
      <c r="H46" s="24" t="s">
        <v>230</v>
      </c>
      <c r="I46" s="24"/>
      <c r="J46" s="24"/>
      <c r="K46" s="193"/>
      <c r="L46" s="24"/>
      <c r="M46" s="310"/>
      <c r="N46" s="310"/>
      <c r="O46" s="311"/>
      <c r="R46" s="209">
        <f t="shared" si="1"/>
        <v>1600</v>
      </c>
      <c r="S46" s="296">
        <f>$V$38*(R46-$R$45)</f>
        <v>6</v>
      </c>
    </row>
    <row r="47" spans="1:22" x14ac:dyDescent="0.25">
      <c r="A47" s="54"/>
      <c r="B47" s="24"/>
      <c r="C47" s="24" t="s">
        <v>229</v>
      </c>
      <c r="D47" s="24"/>
      <c r="E47" s="24"/>
      <c r="F47" s="24"/>
      <c r="G47" s="287">
        <f>G45*G46</f>
        <v>0</v>
      </c>
      <c r="H47" s="288" t="s">
        <v>220</v>
      </c>
      <c r="I47" s="24"/>
      <c r="J47" s="24"/>
      <c r="K47" s="193"/>
      <c r="L47" s="309"/>
      <c r="M47" s="310"/>
      <c r="N47" s="310"/>
      <c r="O47" s="311"/>
      <c r="R47" s="209">
        <f t="shared" si="1"/>
        <v>1800</v>
      </c>
      <c r="S47" s="296">
        <f>$V$38*(R47-$R$45)</f>
        <v>12</v>
      </c>
    </row>
    <row r="48" spans="1:22" x14ac:dyDescent="0.25">
      <c r="A48" s="54"/>
      <c r="B48" s="24"/>
      <c r="C48" s="24"/>
      <c r="D48" s="24"/>
      <c r="E48" s="24"/>
      <c r="F48" s="24"/>
      <c r="G48" s="24"/>
      <c r="H48" s="24"/>
      <c r="I48" s="24"/>
      <c r="J48" s="24"/>
      <c r="K48" s="193"/>
      <c r="L48" s="352" t="s">
        <v>228</v>
      </c>
      <c r="M48" s="353"/>
      <c r="N48" s="353"/>
      <c r="O48" s="354"/>
      <c r="R48" s="209">
        <f t="shared" si="1"/>
        <v>2000</v>
      </c>
      <c r="S48" s="296">
        <f>$V$38*(R48-$R$45)</f>
        <v>18</v>
      </c>
    </row>
    <row r="49" spans="1:25" x14ac:dyDescent="0.25">
      <c r="A49" s="289"/>
      <c r="B49" s="205"/>
      <c r="C49" s="205"/>
      <c r="D49" s="205"/>
      <c r="E49" s="205"/>
      <c r="F49" s="205"/>
      <c r="G49" s="205"/>
      <c r="H49" s="205"/>
      <c r="I49" s="205"/>
      <c r="J49" s="205"/>
      <c r="K49" s="290"/>
      <c r="L49" s="352"/>
      <c r="M49" s="353"/>
      <c r="N49" s="353"/>
      <c r="O49" s="354"/>
      <c r="R49" s="209">
        <f t="shared" si="1"/>
        <v>2200</v>
      </c>
      <c r="S49" s="296">
        <f>$V$38*(R49-$R$45)</f>
        <v>24</v>
      </c>
    </row>
    <row r="50" spans="1:25" x14ac:dyDescent="0.25">
      <c r="A50" s="256"/>
      <c r="B50" s="257"/>
      <c r="C50" s="257"/>
      <c r="D50" s="257"/>
      <c r="E50" s="257"/>
      <c r="F50" s="257"/>
      <c r="G50" s="257"/>
      <c r="H50" s="257"/>
      <c r="I50" s="257"/>
      <c r="J50" s="257"/>
      <c r="K50" s="292"/>
      <c r="L50" s="352"/>
      <c r="M50" s="353"/>
      <c r="N50" s="353"/>
      <c r="O50" s="354"/>
      <c r="R50" s="220">
        <v>2400</v>
      </c>
      <c r="S50" s="299">
        <v>30</v>
      </c>
      <c r="T50" s="300" t="s">
        <v>227</v>
      </c>
      <c r="U50" s="301"/>
      <c r="V50" s="301"/>
      <c r="W50" s="301"/>
      <c r="X50" s="301"/>
      <c r="Y50" s="302"/>
    </row>
    <row r="51" spans="1:25" x14ac:dyDescent="0.25">
      <c r="A51" s="54"/>
      <c r="B51" s="61" t="s">
        <v>226</v>
      </c>
      <c r="C51" s="24"/>
      <c r="D51" s="24"/>
      <c r="E51" s="24"/>
      <c r="F51" s="24"/>
      <c r="G51" s="24"/>
      <c r="H51" s="24"/>
      <c r="I51" s="24"/>
      <c r="J51" s="24"/>
      <c r="K51" s="193"/>
      <c r="L51" s="352"/>
      <c r="M51" s="353"/>
      <c r="N51" s="353"/>
      <c r="O51" s="354"/>
    </row>
    <row r="52" spans="1:25" x14ac:dyDescent="0.25">
      <c r="A52" s="54"/>
      <c r="B52" s="24"/>
      <c r="C52" s="24" t="s">
        <v>225</v>
      </c>
      <c r="D52" s="24"/>
      <c r="E52" s="24"/>
      <c r="F52" s="24"/>
      <c r="G52" s="287">
        <f>G23</f>
        <v>0</v>
      </c>
      <c r="H52" s="24" t="s">
        <v>222</v>
      </c>
      <c r="I52" s="24"/>
      <c r="J52" s="24"/>
      <c r="K52" s="193"/>
      <c r="L52" s="352"/>
      <c r="M52" s="353"/>
      <c r="N52" s="353"/>
      <c r="O52" s="354"/>
    </row>
    <row r="53" spans="1:25" x14ac:dyDescent="0.25">
      <c r="A53" s="54"/>
      <c r="B53" s="24"/>
      <c r="C53" s="24" t="s">
        <v>224</v>
      </c>
      <c r="D53" s="24"/>
      <c r="E53" s="24"/>
      <c r="F53" s="24"/>
      <c r="G53" s="287">
        <f>G35</f>
        <v>0</v>
      </c>
      <c r="H53" s="24" t="s">
        <v>222</v>
      </c>
      <c r="I53" s="24"/>
      <c r="J53" s="24"/>
      <c r="K53" s="193"/>
      <c r="L53" s="352"/>
      <c r="M53" s="353"/>
      <c r="N53" s="353"/>
      <c r="O53" s="354"/>
    </row>
    <row r="54" spans="1:25" x14ac:dyDescent="0.25">
      <c r="A54" s="54"/>
      <c r="B54" s="24"/>
      <c r="C54" s="24" t="s">
        <v>223</v>
      </c>
      <c r="D54" s="24"/>
      <c r="E54" s="24"/>
      <c r="F54" s="24"/>
      <c r="G54" s="287">
        <f>G47</f>
        <v>0</v>
      </c>
      <c r="H54" s="24" t="s">
        <v>222</v>
      </c>
      <c r="I54" s="24"/>
      <c r="J54" s="24"/>
      <c r="K54" s="193"/>
      <c r="L54" s="309"/>
      <c r="M54" s="310"/>
      <c r="N54" s="310"/>
      <c r="O54" s="311"/>
    </row>
    <row r="55" spans="1:25" x14ac:dyDescent="0.25">
      <c r="A55" s="54"/>
      <c r="B55" s="24"/>
      <c r="C55" s="24"/>
      <c r="D55" s="24"/>
      <c r="E55" s="24"/>
      <c r="F55" s="24"/>
      <c r="G55" s="41"/>
      <c r="H55" s="24"/>
      <c r="I55" s="24"/>
      <c r="J55" s="24"/>
      <c r="K55" s="193"/>
      <c r="L55" s="309"/>
      <c r="M55" s="310"/>
      <c r="N55" s="310"/>
      <c r="O55" s="311"/>
    </row>
    <row r="56" spans="1:25" x14ac:dyDescent="0.25">
      <c r="A56" s="54"/>
      <c r="B56" s="24"/>
      <c r="C56" s="24" t="s">
        <v>221</v>
      </c>
      <c r="D56" s="24"/>
      <c r="E56" s="24"/>
      <c r="F56" s="24"/>
      <c r="G56" s="287">
        <f>G52+G53+G54</f>
        <v>0</v>
      </c>
      <c r="H56" s="24" t="s">
        <v>220</v>
      </c>
      <c r="I56" s="24"/>
      <c r="J56" s="24"/>
      <c r="K56" s="193"/>
      <c r="L56" s="309"/>
      <c r="M56" s="310"/>
      <c r="N56" s="310"/>
      <c r="O56" s="311"/>
    </row>
    <row r="57" spans="1:25" x14ac:dyDescent="0.25">
      <c r="A57" s="54"/>
      <c r="B57" s="24"/>
      <c r="C57" s="24"/>
      <c r="D57" s="24"/>
      <c r="E57" s="24"/>
      <c r="F57" s="24"/>
      <c r="G57" s="41"/>
      <c r="H57" s="24"/>
      <c r="I57" s="24"/>
      <c r="J57" s="24"/>
      <c r="K57" s="193"/>
      <c r="L57" s="309"/>
      <c r="M57" s="310"/>
      <c r="N57" s="310"/>
      <c r="O57" s="311"/>
    </row>
    <row r="58" spans="1:25" x14ac:dyDescent="0.25">
      <c r="A58" s="54"/>
      <c r="B58" s="24"/>
      <c r="C58" s="24" t="s">
        <v>219</v>
      </c>
      <c r="D58" s="24"/>
      <c r="E58" s="24"/>
      <c r="F58" s="24"/>
      <c r="G58" s="13"/>
      <c r="H58" s="24" t="s">
        <v>218</v>
      </c>
      <c r="I58" s="24"/>
      <c r="J58" s="24"/>
      <c r="K58" s="193"/>
      <c r="L58" s="309"/>
      <c r="M58" s="310"/>
      <c r="N58" s="310"/>
      <c r="O58" s="311"/>
    </row>
    <row r="59" spans="1:25" x14ac:dyDescent="0.25">
      <c r="A59" s="54"/>
      <c r="B59" s="24"/>
      <c r="C59" s="24"/>
      <c r="D59" s="24"/>
      <c r="E59" s="24"/>
      <c r="F59" s="24"/>
      <c r="G59" s="24"/>
      <c r="H59" s="24"/>
      <c r="I59" s="24"/>
      <c r="J59" s="24"/>
      <c r="K59" s="193"/>
      <c r="L59" s="309"/>
      <c r="M59" s="310"/>
      <c r="N59" s="310"/>
      <c r="O59" s="311"/>
    </row>
    <row r="60" spans="1:25" x14ac:dyDescent="0.25">
      <c r="A60" s="54"/>
      <c r="B60" s="24"/>
      <c r="C60" s="24" t="s">
        <v>217</v>
      </c>
      <c r="D60" s="24"/>
      <c r="E60" s="24"/>
      <c r="F60" s="24"/>
      <c r="G60" s="282">
        <f>G56/(G58+0.00001)</f>
        <v>0</v>
      </c>
      <c r="H60" s="255" t="s">
        <v>263</v>
      </c>
      <c r="I60" s="255"/>
      <c r="J60" s="255"/>
      <c r="K60" s="193"/>
      <c r="L60" s="309"/>
      <c r="M60" s="310"/>
      <c r="N60" s="310"/>
      <c r="O60" s="311"/>
    </row>
    <row r="61" spans="1:25" x14ac:dyDescent="0.25">
      <c r="A61" s="54"/>
      <c r="B61" s="24"/>
      <c r="C61" s="24"/>
      <c r="D61" s="24"/>
      <c r="E61" s="24"/>
      <c r="F61" s="24"/>
      <c r="G61" s="303"/>
      <c r="H61" s="255"/>
      <c r="I61" s="255"/>
      <c r="J61" s="255"/>
      <c r="K61" s="193"/>
      <c r="L61" s="309"/>
      <c r="M61" s="310"/>
      <c r="N61" s="310"/>
      <c r="O61" s="311"/>
    </row>
    <row r="62" spans="1:25" ht="13.8" thickBot="1" x14ac:dyDescent="0.3">
      <c r="A62" s="171"/>
      <c r="B62" s="169"/>
      <c r="C62" s="169"/>
      <c r="D62" s="169"/>
      <c r="E62" s="169"/>
      <c r="F62" s="169"/>
      <c r="G62" s="170"/>
      <c r="H62" s="170"/>
      <c r="I62" s="170"/>
      <c r="J62" s="169"/>
      <c r="K62" s="202"/>
      <c r="L62" s="312"/>
      <c r="M62" s="313"/>
      <c r="N62" s="313"/>
      <c r="O62" s="314"/>
    </row>
    <row r="63" spans="1:25" x14ac:dyDescent="0.25">
      <c r="C63" s="24"/>
      <c r="D63" s="24"/>
      <c r="E63" s="24"/>
      <c r="F63" s="24"/>
      <c r="G63" s="41"/>
      <c r="H63" s="41"/>
      <c r="I63" s="41"/>
    </row>
    <row r="64" spans="1:25" x14ac:dyDescent="0.25">
      <c r="G64" s="304"/>
      <c r="H64" s="305"/>
      <c r="I64" s="306"/>
    </row>
  </sheetData>
  <sheetProtection algorithmName="SHA-512" hashValue="7i9sCYgPH5ujr28ZuyhGJDc6WZ2qkCmjzzk2gbhP/OE0rVBoT6Y40TQ+eFZA90+eXY9cExbrc2Q6lj2his1+Yw==" saltValue="B/TEMENANHiDibCz8LuFEw==" spinCount="100000" sheet="1" selectLockedCells="1"/>
  <mergeCells count="7">
    <mergeCell ref="L48:O53"/>
    <mergeCell ref="L14:O24"/>
    <mergeCell ref="L25:O30"/>
    <mergeCell ref="M1:O1"/>
    <mergeCell ref="L12:O12"/>
    <mergeCell ref="L33:O38"/>
    <mergeCell ref="L40:O45"/>
  </mergeCells>
  <printOptions horizontalCentered="1" verticalCentered="1"/>
  <pageMargins left="0.5" right="0.5" top="0.5" bottom="0.75" header="0.5" footer="0.5"/>
  <pageSetup scale="57" firstPageNumber="0" fitToWidth="4" orientation="portrait" r:id="rId1"/>
  <headerFooter alignWithMargins="0"/>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Base</vt:lpstr>
      <vt:lpstr>Detour Delay Time</vt:lpstr>
      <vt:lpstr>Alt Traffic Delay Time</vt:lpstr>
      <vt:lpstr>Reduced Lane Delay Time</vt:lpstr>
      <vt:lpstr>'Alt Traffic Delay Time'!Print_Area</vt:lpstr>
      <vt:lpstr>Base!Print_Area</vt:lpstr>
      <vt:lpstr>'Detour Delay Time'!Print_Area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Culmo</dc:creator>
  <cp:lastModifiedBy>Juber, Stanley C.</cp:lastModifiedBy>
  <cp:lastPrinted>2017-10-06T18:55:36Z</cp:lastPrinted>
  <dcterms:created xsi:type="dcterms:W3CDTF">2009-12-04T16:36:09Z</dcterms:created>
  <dcterms:modified xsi:type="dcterms:W3CDTF">2019-10-03T21:17:20Z</dcterms:modified>
</cp:coreProperties>
</file>